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708" yWindow="-12" windowWidth="6708" windowHeight="10200" tabRatio="638"/>
  </bookViews>
  <sheets>
    <sheet name="Personal File" sheetId="4" r:id="rId1"/>
    <sheet name="Skills" sheetId="15" r:id="rId2"/>
    <sheet name="Feats" sheetId="20" r:id="rId3"/>
    <sheet name="Martial" sheetId="6" r:id="rId4"/>
    <sheet name="Equipment" sheetId="19" r:id="rId5"/>
  </sheets>
  <externalReferences>
    <externalReference r:id="rId6"/>
  </externalReferences>
  <definedNames>
    <definedName name="NoShade">'[1]Spell Sheet'!$FH$1</definedName>
    <definedName name="OLE_LINK1" localSheetId="2">Feats!#REF!</definedName>
    <definedName name="_xlnm.Print_Area" localSheetId="4">Equipment!#REF!</definedName>
    <definedName name="_xlnm.Print_Area" localSheetId="2">Feats!#REF!</definedName>
    <definedName name="_xlnm.Print_Area" localSheetId="3">Martial!#REF!</definedName>
    <definedName name="_xlnm.Print_Area" localSheetId="0">'Personal File'!$A$1:$H$12</definedName>
    <definedName name="_xlnm.Print_Area" localSheetId="1">Skills!$A$1:$K$29</definedName>
  </definedNames>
  <calcPr calcId="145621"/>
</workbook>
</file>

<file path=xl/calcChain.xml><?xml version="1.0" encoding="utf-8"?>
<calcChain xmlns="http://schemas.openxmlformats.org/spreadsheetml/2006/main">
  <c r="B5" i="4" l="1"/>
  <c r="H13" i="6" l="1"/>
  <c r="F26" i="15" l="1"/>
  <c r="B6" i="4"/>
  <c r="F3" i="15"/>
  <c r="I13" i="6" l="1"/>
  <c r="J13" i="6" l="1"/>
  <c r="C28" i="19" l="1"/>
  <c r="G15" i="19" l="1"/>
  <c r="C15" i="19"/>
  <c r="B9" i="4" l="1"/>
  <c r="B8" i="4"/>
  <c r="F23" i="15" l="1"/>
  <c r="M30" i="6" l="1"/>
  <c r="M29" i="6"/>
  <c r="I12" i="6" l="1"/>
  <c r="H26" i="15" l="1"/>
  <c r="D26" i="15"/>
  <c r="G26" i="15" s="1"/>
  <c r="I26" i="15" l="1"/>
  <c r="E26" i="15"/>
  <c r="I10" i="6" l="1"/>
  <c r="I4" i="6" l="1"/>
  <c r="I5" i="6" l="1"/>
  <c r="M24" i="6"/>
  <c r="M25" i="6"/>
  <c r="G24" i="6" l="1"/>
  <c r="G25" i="6"/>
  <c r="G26" i="6"/>
  <c r="I3" i="6"/>
  <c r="G3" i="6"/>
  <c r="I11" i="6" l="1"/>
  <c r="H34" i="15" l="1"/>
  <c r="I6" i="6" l="1"/>
  <c r="H25" i="15" l="1"/>
  <c r="H24" i="15"/>
  <c r="H23" i="15"/>
  <c r="I9" i="6" l="1"/>
  <c r="E56" i="15" l="1"/>
  <c r="H39" i="15" l="1"/>
  <c r="H38" i="15"/>
  <c r="H36" i="15"/>
  <c r="H35" i="15"/>
  <c r="H33" i="15"/>
  <c r="H32" i="15"/>
  <c r="H31" i="15"/>
  <c r="H30" i="15"/>
  <c r="H29" i="15"/>
  <c r="H28" i="15"/>
  <c r="H27" i="15"/>
  <c r="H22" i="15"/>
  <c r="H21" i="15"/>
  <c r="H20" i="15"/>
  <c r="H19" i="15"/>
  <c r="H18" i="15"/>
  <c r="H17" i="15"/>
  <c r="H16" i="15"/>
  <c r="H15" i="15"/>
  <c r="H14" i="15"/>
  <c r="H13" i="15"/>
  <c r="H12" i="15"/>
  <c r="H11" i="15"/>
  <c r="H10" i="15"/>
  <c r="H9" i="15"/>
  <c r="H8" i="15"/>
  <c r="E44" i="15" l="1"/>
  <c r="G22" i="6" l="1"/>
  <c r="E8" i="4" s="1"/>
  <c r="M22" i="6" l="1"/>
  <c r="G29" i="19" l="1"/>
  <c r="G31" i="19" s="1"/>
  <c r="M33" i="6"/>
  <c r="H3" i="15"/>
  <c r="H4" i="15"/>
  <c r="B44" i="15" l="1"/>
  <c r="H42" i="15" l="1"/>
  <c r="H41" i="15"/>
  <c r="H40" i="15"/>
  <c r="H37" i="15"/>
  <c r="H5" i="15" l="1"/>
  <c r="C12" i="4" l="1"/>
  <c r="C11" i="4"/>
  <c r="C10" i="4"/>
  <c r="D25" i="15" s="1"/>
  <c r="C9" i="4"/>
  <c r="E9" i="4" s="1"/>
  <c r="C8" i="4"/>
  <c r="C7" i="4"/>
  <c r="E10" i="4" l="1"/>
  <c r="H12" i="6"/>
  <c r="J12" i="6" s="1"/>
  <c r="H10" i="6"/>
  <c r="J10" i="6" s="1"/>
  <c r="H5" i="6"/>
  <c r="J5" i="6" s="1"/>
  <c r="H3" i="6"/>
  <c r="H11" i="6"/>
  <c r="J11" i="6" s="1"/>
  <c r="H9" i="6"/>
  <c r="J9" i="6" s="1"/>
  <c r="H6" i="6"/>
  <c r="J6" i="6" s="1"/>
  <c r="D3" i="15"/>
  <c r="G3" i="15" s="1"/>
  <c r="I3" i="15" s="1"/>
  <c r="E11" i="4"/>
  <c r="E12" i="4" s="1"/>
  <c r="D4" i="15"/>
  <c r="E25" i="15"/>
  <c r="G25" i="15"/>
  <c r="I25" i="15" s="1"/>
  <c r="D5" i="15"/>
  <c r="H43" i="15"/>
  <c r="H7" i="15"/>
  <c r="H6" i="15"/>
  <c r="H4" i="6" l="1"/>
  <c r="J3" i="6"/>
  <c r="E3" i="15"/>
  <c r="E4" i="15"/>
  <c r="G4" i="15"/>
  <c r="I4" i="15" s="1"/>
  <c r="E5" i="15"/>
  <c r="G5" i="15"/>
  <c r="I5" i="15" s="1"/>
  <c r="D24" i="15" l="1"/>
  <c r="E24" i="15" l="1"/>
  <c r="G24" i="15"/>
  <c r="I24" i="15" s="1"/>
  <c r="D31" i="15"/>
  <c r="E31" i="15" l="1"/>
  <c r="G31" i="15"/>
  <c r="I31" i="15" s="1"/>
  <c r="D37" i="15"/>
  <c r="D19" i="15"/>
  <c r="D39" i="15"/>
  <c r="D36" i="15"/>
  <c r="D41" i="15"/>
  <c r="D38" i="15"/>
  <c r="D40" i="15"/>
  <c r="D33" i="15"/>
  <c r="D42" i="15"/>
  <c r="D29" i="15"/>
  <c r="D35" i="15"/>
  <c r="D14" i="15"/>
  <c r="D12" i="15"/>
  <c r="D43" i="15"/>
  <c r="D34" i="15"/>
  <c r="D32" i="15"/>
  <c r="D30" i="15"/>
  <c r="D28" i="15"/>
  <c r="D27" i="15"/>
  <c r="D23" i="15"/>
  <c r="D22" i="15"/>
  <c r="D21" i="15"/>
  <c r="D20" i="15"/>
  <c r="D18" i="15"/>
  <c r="D17" i="15"/>
  <c r="D16" i="15"/>
  <c r="D15" i="15"/>
  <c r="D13" i="15"/>
  <c r="D11" i="15"/>
  <c r="D10" i="15"/>
  <c r="D9" i="15"/>
  <c r="D8" i="15"/>
  <c r="D7" i="15"/>
  <c r="D6" i="15"/>
  <c r="E7" i="15" l="1"/>
  <c r="G7" i="15"/>
  <c r="I7" i="15" s="1"/>
  <c r="E11" i="15"/>
  <c r="G11" i="15"/>
  <c r="I11" i="15" s="1"/>
  <c r="E15" i="15"/>
  <c r="G15" i="15"/>
  <c r="I15" i="15" s="1"/>
  <c r="E17" i="15"/>
  <c r="G17" i="15"/>
  <c r="I17" i="15" s="1"/>
  <c r="E20" i="15"/>
  <c r="G20" i="15"/>
  <c r="I20" i="15" s="1"/>
  <c r="E22" i="15"/>
  <c r="G22" i="15"/>
  <c r="I22" i="15" s="1"/>
  <c r="E27" i="15"/>
  <c r="G27" i="15"/>
  <c r="I27" i="15" s="1"/>
  <c r="E30" i="15"/>
  <c r="G30" i="15"/>
  <c r="I30" i="15" s="1"/>
  <c r="E34" i="15"/>
  <c r="G34" i="15"/>
  <c r="I34" i="15" s="1"/>
  <c r="E12" i="15"/>
  <c r="G12" i="15"/>
  <c r="I12" i="15" s="1"/>
  <c r="E35" i="15"/>
  <c r="G35" i="15"/>
  <c r="I35" i="15" s="1"/>
  <c r="E42" i="15"/>
  <c r="G42" i="15"/>
  <c r="I42" i="15" s="1"/>
  <c r="E40" i="15"/>
  <c r="G40" i="15"/>
  <c r="I40" i="15" s="1"/>
  <c r="E41" i="15"/>
  <c r="G41" i="15"/>
  <c r="I41" i="15" s="1"/>
  <c r="E39" i="15"/>
  <c r="G39" i="15"/>
  <c r="I39" i="15" s="1"/>
  <c r="E37" i="15"/>
  <c r="G37" i="15"/>
  <c r="I37" i="15" s="1"/>
  <c r="E9" i="15"/>
  <c r="G9" i="15"/>
  <c r="I9"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8" i="15"/>
  <c r="G28" i="15"/>
  <c r="I28" i="15" s="1"/>
  <c r="E32" i="15"/>
  <c r="G32" i="15"/>
  <c r="I32" i="15" s="1"/>
  <c r="E43" i="15"/>
  <c r="G43" i="15"/>
  <c r="I43" i="15" s="1"/>
  <c r="E14" i="15"/>
  <c r="G14" i="15"/>
  <c r="I14" i="15" s="1"/>
  <c r="E29" i="15"/>
  <c r="G29" i="15"/>
  <c r="I29" i="15" s="1"/>
  <c r="E33" i="15"/>
  <c r="G33" i="15"/>
  <c r="I33" i="15" s="1"/>
  <c r="E38" i="15"/>
  <c r="G38" i="15"/>
  <c r="I38" i="15" s="1"/>
  <c r="E36" i="15"/>
  <c r="G36" i="15"/>
  <c r="I36" i="15" s="1"/>
  <c r="E19" i="15"/>
  <c r="G19" i="15"/>
  <c r="I19" i="15" s="1"/>
  <c r="J4" i="6"/>
</calcChain>
</file>

<file path=xl/comments1.xml><?xml version="1.0" encoding="utf-8"?>
<comments xmlns="http://schemas.openxmlformats.org/spreadsheetml/2006/main">
  <authors>
    <author>Alexis Álvarez</author>
  </authors>
  <commentList>
    <comment ref="C5" authorId="0">
      <text>
        <r>
          <rPr>
            <i/>
            <sz val="12"/>
            <color indexed="81"/>
            <rFont val="Times New Roman"/>
            <family val="1"/>
          </rPr>
          <t>bless +1
shaken -2</t>
        </r>
      </text>
    </comment>
    <comment ref="C6" authorId="0">
      <text>
        <r>
          <rPr>
            <sz val="12"/>
            <color indexed="81"/>
            <rFont val="Times New Roman"/>
            <family val="1"/>
          </rPr>
          <t>Battle Fortitude +2</t>
        </r>
      </text>
    </comment>
    <comment ref="E6" authorId="0">
      <text>
        <r>
          <rPr>
            <sz val="12"/>
            <color indexed="81"/>
            <rFont val="Times New Roman"/>
            <family val="1"/>
          </rPr>
          <t>Fast Movement</t>
        </r>
      </text>
    </comment>
    <comment ref="E7" authorId="0">
      <text>
        <r>
          <rPr>
            <sz val="12"/>
            <color indexed="81"/>
            <rFont val="Times New Roman"/>
            <family val="1"/>
          </rPr>
          <t>See PHB 162</t>
        </r>
      </text>
    </comment>
    <comment ref="B8" authorId="0">
      <text>
        <r>
          <rPr>
            <sz val="12"/>
            <rFont val="Times New Roman"/>
            <family val="1"/>
          </rPr>
          <t>Gloves of Dexterity +2</t>
        </r>
      </text>
    </comment>
    <comment ref="E9" authorId="0">
      <text>
        <r>
          <rPr>
            <sz val="12"/>
            <color indexed="81"/>
            <rFont val="Times New Roman"/>
            <family val="1"/>
          </rPr>
          <t>[(11 * 8 Scout) * 75%] + (10 * 0 Con)</t>
        </r>
      </text>
    </comment>
    <comment ref="E10" authorId="0">
      <text>
        <r>
          <rPr>
            <sz val="12"/>
            <color indexed="81"/>
            <rFont val="Times New Roman"/>
            <family val="1"/>
          </rPr>
          <t xml:space="preserve">+2 skirmish
</t>
        </r>
        <r>
          <rPr>
            <i/>
            <sz val="12"/>
            <color indexed="81"/>
            <rFont val="Times New Roman"/>
            <family val="1"/>
          </rPr>
          <t>+1 haste</t>
        </r>
        <r>
          <rPr>
            <sz val="12"/>
            <color indexed="81"/>
            <rFont val="Times New Roman"/>
            <family val="1"/>
          </rPr>
          <t xml:space="preserve">
</t>
        </r>
        <r>
          <rPr>
            <i/>
            <sz val="12"/>
            <color indexed="81"/>
            <rFont val="Times New Roman"/>
            <family val="1"/>
          </rPr>
          <t>+3 shield of faith</t>
        </r>
      </text>
    </comment>
    <comment ref="E12" authorId="0">
      <text>
        <r>
          <rPr>
            <sz val="12"/>
            <color indexed="81"/>
            <rFont val="Times New Roman"/>
            <family val="1"/>
          </rPr>
          <t>Uncanny Dodge</t>
        </r>
      </text>
    </comment>
  </commentList>
</comments>
</file>

<file path=xl/comments2.xml><?xml version="1.0" encoding="utf-8"?>
<comments xmlns="http://schemas.openxmlformats.org/spreadsheetml/2006/main">
  <authors>
    <author>Alexis Álvarez</author>
  </authors>
  <commentList>
    <comment ref="F3" authorId="0">
      <text>
        <r>
          <rPr>
            <sz val="12"/>
            <color indexed="81"/>
            <rFont val="Times New Roman"/>
            <family val="1"/>
          </rPr>
          <t>Battle Fortitude +2
Cloak of Resistance +1</t>
        </r>
      </text>
    </comment>
    <comment ref="F4" authorId="0">
      <text>
        <r>
          <rPr>
            <sz val="12"/>
            <color indexed="81"/>
            <rFont val="Times New Roman"/>
            <family val="1"/>
          </rPr>
          <t xml:space="preserve">Cloak of Resistance +1
</t>
        </r>
        <r>
          <rPr>
            <i/>
            <sz val="12"/>
            <color indexed="81"/>
            <rFont val="Times New Roman"/>
            <family val="1"/>
          </rPr>
          <t>haste +1</t>
        </r>
      </text>
    </comment>
    <comment ref="F5" authorId="0">
      <text>
        <r>
          <rPr>
            <sz val="12"/>
            <color indexed="81"/>
            <rFont val="Times New Roman"/>
            <family val="1"/>
          </rPr>
          <t>Cloak of Resistance +1</t>
        </r>
      </text>
    </comment>
    <comment ref="F7" authorId="0">
      <text>
        <r>
          <rPr>
            <sz val="12"/>
            <color indexed="81"/>
            <rFont val="Times New Roman"/>
            <family val="1"/>
          </rPr>
          <t>Tumble synergy +2</t>
        </r>
      </text>
    </comment>
    <comment ref="F23" authorId="0">
      <text>
        <r>
          <rPr>
            <sz val="12"/>
            <color indexed="81"/>
            <rFont val="Times New Roman"/>
            <family val="1"/>
          </rPr>
          <t>Tumble synergy +2</t>
        </r>
      </text>
    </comment>
    <comment ref="F26" authorId="0">
      <text>
        <r>
          <rPr>
            <sz val="12"/>
            <color indexed="81"/>
            <rFont val="Times New Roman"/>
            <family val="1"/>
          </rPr>
          <t>Survival synergy +2</t>
        </r>
      </text>
    </comment>
    <comment ref="J39" authorId="0">
      <text>
        <r>
          <rPr>
            <sz val="12"/>
            <color indexed="81"/>
            <rFont val="Times New Roman"/>
            <family val="1"/>
          </rPr>
          <t>Search synergy</t>
        </r>
      </text>
    </comment>
  </commentList>
</comments>
</file>

<file path=xl/comments3.xml><?xml version="1.0" encoding="utf-8"?>
<comments xmlns="http://schemas.openxmlformats.org/spreadsheetml/2006/main">
  <authors>
    <author>Alexis Álvarez</author>
  </authors>
  <commentList>
    <comment ref="A2" authorId="0">
      <text>
        <r>
          <rPr>
            <sz val="12"/>
            <color indexed="81"/>
            <rFont val="Times New Roman"/>
            <family val="1"/>
          </rPr>
          <t xml:space="preserve">You are skilled at timing and aiming ranged attacks.
</t>
        </r>
        <r>
          <rPr>
            <b/>
            <sz val="12"/>
            <color indexed="81"/>
            <rFont val="Times New Roman"/>
            <family val="1"/>
          </rPr>
          <t xml:space="preserve">Prerequisite:  </t>
        </r>
        <r>
          <rPr>
            <sz val="12"/>
            <color indexed="81"/>
            <rFont val="Times New Roman"/>
            <family val="1"/>
          </rPr>
          <t xml:space="preserve">Point Blank Shot.
</t>
        </r>
        <r>
          <rPr>
            <b/>
            <sz val="12"/>
            <color indexed="81"/>
            <rFont val="Times New Roman"/>
            <family val="1"/>
          </rPr>
          <t xml:space="preserve">Benefit:  </t>
        </r>
        <r>
          <rPr>
            <sz val="12"/>
            <color indexed="81"/>
            <rFont val="Times New Roman"/>
            <family val="1"/>
          </rPr>
          <t xml:space="preserve">You can shoot or throw ranged weapons at an opponent engaged in melee without taking the standard –4 penalty on your attack roll (see Shooting or Throwing into a Melee, page 140).
</t>
        </r>
        <r>
          <rPr>
            <b/>
            <sz val="12"/>
            <color indexed="81"/>
            <rFont val="Times New Roman"/>
            <family val="1"/>
          </rPr>
          <t xml:space="preserve">Special:  </t>
        </r>
        <r>
          <rPr>
            <sz val="12"/>
            <color indexed="81"/>
            <rFont val="Times New Roman"/>
            <family val="1"/>
          </rPr>
          <t>A fighter may select Precise Shot as one of his fighter bonus feats (see page 38).
PHB 98</t>
        </r>
      </text>
    </comment>
    <comment ref="C2" authorId="0">
      <text>
        <r>
          <rPr>
            <sz val="12"/>
            <color indexed="81"/>
            <rFont val="Times New Roman"/>
            <family val="1"/>
          </rPr>
          <t>A scout relies on mobility to deal extra damage and improve her defense.  She deals an extra 1d6 points of damage on all attacks she makes during any round in which she moves at least 10 feet.  The extra damage applies only to attacks taken during the scout’s turn.  This extra damage increases by 1d6 for every four levels gained above 1st (2d6 at 5th, 3d6 at 9th, 4d6 at 13th, and 5d6 at 17th level).
The extra damage only applies against living creatures that have a discernible anatomy.  Undead, constructs, oozes, plants, incorporeal creatures, and creatures immune to extra damage from critical hits are not vulnerable to this additional damage.  The scout must be able to see the target well eough to pick out a vital spot and must be able to reach such a spot.  Scouts can apply this extra damage to ranged attacks made while skirmishing, but only if the target is within 30 feet.
At 3rd level, a scout gains a +1 competence bonus to Armor Class during any round in which she moves at least 10 feet.  The bonus applies as soon as the scout has moved 10 feet, and lasts until the start of her next turn.  This bonus improves by 1 for every four levels gained above 3rd (+2 at 7th, +3 at 11th, +4 at 15th, and +5 at 19th level).
A scout loses this ability when wearing medium or heavy armor or when carrying a medium or heavy load.  If she gains the skirmish ability from another class, the bonuses stack.
Complete Adventurer 12</t>
        </r>
      </text>
    </comment>
    <comment ref="A3" authorId="0">
      <text>
        <r>
          <rPr>
            <sz val="12"/>
            <color indexed="81"/>
            <rFont val="Times New Roman"/>
            <family val="1"/>
          </rPr>
          <t xml:space="preserve">Choose a type of martial weapon, such as a longbow (see Table 7–5: Weapons, page 116, for a list of martial weapons).  You understand how to use that type of martial weapon in combat.
Use this feat to expand the list of weapons with which you are proficient beyond the basic list in your class description.
</t>
        </r>
        <r>
          <rPr>
            <b/>
            <sz val="12"/>
            <color indexed="81"/>
            <rFont val="Times New Roman"/>
            <family val="1"/>
          </rPr>
          <t xml:space="preserve">Benefit:  </t>
        </r>
        <r>
          <rPr>
            <sz val="12"/>
            <color indexed="81"/>
            <rFont val="Times New Roman"/>
            <family val="1"/>
          </rPr>
          <t xml:space="preserve">You make attack rolls with the selected weapon normally.
</t>
        </r>
        <r>
          <rPr>
            <b/>
            <sz val="12"/>
            <color indexed="81"/>
            <rFont val="Times New Roman"/>
            <family val="1"/>
          </rPr>
          <t xml:space="preserve">Normal:  </t>
        </r>
        <r>
          <rPr>
            <sz val="12"/>
            <color indexed="81"/>
            <rFont val="Times New Roman"/>
            <family val="1"/>
          </rPr>
          <t>When using a weapon with which you are not proficient, you take a –4 penalty on attack rolls.  Special: Barbarians, fighters, paladins, and rangers are proficient with all martial weapons.  They need not select this feat.
You can gain Martial Weapon Proficiency multiple times.  Each time you take the feat, it applies to a new type of weapon.
A cleric who chooses the War domain automatically gains the Martial Weapon Proficiency feat related to his deity’s favored weapon as a bonus feat, if the weapon is a martial one.  He need not select it.
A sorcerer or wizard who casts the spell Tenser’s transformation on himself or herself gains proficiency with all martial weapons for the duration of the spell.
PHB 97</t>
        </r>
      </text>
    </comment>
    <comment ref="C3" authorId="0">
      <text>
        <r>
          <rPr>
            <sz val="12"/>
            <color indexed="81"/>
            <rFont val="Times New Roman"/>
            <family val="1"/>
          </rPr>
          <t>Scouts (like rogues) can use the Search skill to locate traps when the task has a Difficulty Class higher than 20.
Finding a nonmagical trap has a DC of at least 20, or higher if it is well hidden.  Finding a magic trap has a DC of 25 + the level of the spell used to create it.
Scouts can use the Disable Device skill to disarm magic traps.  A magic trap generally has a DC of 25 + the level of the spell used to create it.  A rogue who beats a trap’s DC by 10 or more with a Disable Device check can study a trap, figure out how it works, and bypass it (with her party) without disarming it.
PHB 50</t>
        </r>
      </text>
    </comment>
    <comment ref="A4" authorId="0">
      <text>
        <r>
          <rPr>
            <sz val="12"/>
            <color indexed="81"/>
            <rFont val="Times New Roman"/>
            <family val="1"/>
          </rPr>
          <t xml:space="preserve">You are tougher than normal.
</t>
        </r>
        <r>
          <rPr>
            <b/>
            <sz val="12"/>
            <color indexed="81"/>
            <rFont val="Times New Roman"/>
            <family val="1"/>
          </rPr>
          <t xml:space="preserve">Benefit:  </t>
        </r>
        <r>
          <rPr>
            <sz val="12"/>
            <color indexed="81"/>
            <rFont val="Times New Roman"/>
            <family val="1"/>
          </rPr>
          <t>You get a +2 bonus on all Fortitude saving throws.
PHB 97</t>
        </r>
      </text>
    </comment>
    <comment ref="C4" authorId="0">
      <text>
        <r>
          <rPr>
            <sz val="12"/>
            <color indexed="81"/>
            <rFont val="Times New Roman"/>
            <family val="1"/>
          </rPr>
          <t>At 2nd level, a scout gains a +1 competence bonus on Fortitude saves and initiative checks. This bonus increases to +2 at 11th level and +3 at 20th level.  A scout loses this bonus when wearing medium or heavy armor or when carrying a medium or heavy load.
Complete Adventurer 13</t>
        </r>
      </text>
    </comment>
    <comment ref="C5" authorId="0">
      <text>
        <r>
          <rPr>
            <sz val="12"/>
            <color indexed="81"/>
            <rFont val="Times New Roman"/>
            <family val="1"/>
          </rPr>
          <t>At 10th level, a scout gains the blindsense ability out to 30 feet.  This ability functions as described on page 306 of the Monster Manual.
Complete Adventurer 13
Using nonvisual senses, such as acute smell or hearing, a creature with blindsense notices things it cannot see.  The creature usually does not need to make Spot or Listen checks to pinpoint the location of a creature within range of its blindsense ability, provided that it has line of effect to that creature.  Any opponent the creature cannot see still has total concealment against the creature with blindsense, and the creature still has the normal miss chance when attacking foes that have concealment.  Visibility still affects the movement of a creature with blindsense.  A creature with blindsense is still denied its Dexterity bonus to Armor Class against attacks from creatures it cannot see.
MM I 306</t>
        </r>
      </text>
    </comment>
    <comment ref="A6" authorId="0">
      <text>
        <r>
          <rPr>
            <sz val="12"/>
            <color indexed="81"/>
            <rFont val="Times New Roman"/>
            <family val="1"/>
          </rPr>
          <t xml:space="preserve">You can draw weapons with startling speed.
</t>
        </r>
        <r>
          <rPr>
            <b/>
            <sz val="12"/>
            <color indexed="81"/>
            <rFont val="Times New Roman"/>
            <family val="1"/>
          </rPr>
          <t xml:space="preserve">Prerequisite:  </t>
        </r>
        <r>
          <rPr>
            <sz val="12"/>
            <color indexed="81"/>
            <rFont val="Times New Roman"/>
            <family val="1"/>
          </rPr>
          <t xml:space="preserve">Base attack bonus +1.
</t>
        </r>
        <r>
          <rPr>
            <b/>
            <sz val="12"/>
            <color indexed="81"/>
            <rFont val="Times New Roman"/>
            <family val="1"/>
          </rPr>
          <t xml:space="preserve">Benefit:  </t>
        </r>
        <r>
          <rPr>
            <sz val="12"/>
            <color indexed="81"/>
            <rFont val="Times New Roman"/>
            <family val="1"/>
          </rPr>
          <t xml:space="preserve">You can draw a weapon as a free action instead of as a move action. You can draw a hidden weapon (see the Sleight of Hand skill, page 81) as a move action.
A character who has selected this feat may throw weapons at his full normal rate of attacks (much like a character with a bow).
</t>
        </r>
        <r>
          <rPr>
            <b/>
            <sz val="12"/>
            <color indexed="81"/>
            <rFont val="Times New Roman"/>
            <family val="1"/>
          </rPr>
          <t xml:space="preserve">Normal:  </t>
        </r>
        <r>
          <rPr>
            <sz val="12"/>
            <color indexed="81"/>
            <rFont val="Times New Roman"/>
            <family val="1"/>
          </rPr>
          <t xml:space="preserve">Without this feat, you may draw a weapon as a move action, or (if your base attack bonus is +1 or higher) as a free action as part of movement (see page 142).  Without this feat, you can draw a hidden weapon as a standard action.
</t>
        </r>
        <r>
          <rPr>
            <b/>
            <sz val="12"/>
            <color indexed="81"/>
            <rFont val="Times New Roman"/>
            <family val="1"/>
          </rPr>
          <t xml:space="preserve">Special:  </t>
        </r>
        <r>
          <rPr>
            <sz val="12"/>
            <color indexed="81"/>
            <rFont val="Times New Roman"/>
            <family val="1"/>
          </rPr>
          <t>A fighter may select Quick Draw as one of his fighter bonus feats (see page 38).
PHB 98</t>
        </r>
      </text>
    </comment>
    <comment ref="C6" authorId="0">
      <text>
        <r>
          <rPr>
            <sz val="12"/>
            <color indexed="81"/>
            <rFont val="Times New Roman"/>
            <family val="1"/>
          </rPr>
          <t>Starting at 2nd level, a scout cannot be caught flat-footed and reacts to danger before her senses would normally allow her to do so.  See the barbarian class feature, page 26 of the Player’s Handbook.
Complete Adventurer 13</t>
        </r>
      </text>
    </comment>
    <comment ref="A7"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7" authorId="0">
      <text>
        <r>
          <rPr>
            <sz val="12"/>
            <color indexed="81"/>
            <rFont val="Times New Roman"/>
            <family val="1"/>
          </rPr>
          <t>Starting at 3rd level, a scout’s gains a +10 foot enhancement bonus to her base land speed.  At 11th level, this bonus increases to +20 feet.
See the monk class feature, page 41 of the Player’s Handbook.
A scout loses this benefit when wearing medium or heavy armor or when carrying a medium or heavy load.
Complete Adventurer 13</t>
        </r>
      </text>
    </comment>
    <comment ref="A8"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sz val="12"/>
            <color indexed="81"/>
            <rFont val="Times New Roman"/>
            <family val="1"/>
          </rPr>
          <t>Beginning at 3rd level, a scout cannot be tracked in natural surroundings.  See the druid class feature, page 36 of the Player’s Handbook.
Complete Adventurer 13</t>
        </r>
      </text>
    </comment>
    <comment ref="C9" authorId="0">
      <text>
        <r>
          <rPr>
            <sz val="12"/>
            <color indexed="81"/>
            <rFont val="Times New Roman"/>
            <family val="1"/>
          </rPr>
          <t>Beginning at 8th level, a scout can use the Hide skill in any sort of natural terrain.  See the ranger class feature, page 48 of the Player’s Handbook.  She loses this benefit when wearing medium or heavy armor or when carrying a medium or heavy load.
Complete Adventurer 13</t>
        </r>
      </text>
    </comment>
    <comment ref="C10"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11" authorId="0">
      <text>
        <r>
          <rPr>
            <sz val="12"/>
            <color indexed="81"/>
            <rFont val="Times New Roman"/>
            <family val="1"/>
          </rPr>
          <t>All simple weapons, handaxe, throwing axe, short sword, and shortbow.</t>
        </r>
      </text>
    </comment>
    <comment ref="C11" authorId="0">
      <text>
        <r>
          <rPr>
            <sz val="12"/>
            <color indexed="81"/>
            <rFont val="Times New Roman"/>
            <family val="1"/>
          </rPr>
          <t>At 2nd level and higher, a rogue can avoid even magical and unusual attacks with great agility. If she makes a successful Reflex saving throw against an attack that normally deals half damage on a successful save (such as a red dragon’s fiery breath or a fireball), she instead takes no damage. Evasion can be used only if the rogue is wearing light armor or no armor. A helpless rogue (such as one who is unconscious or paralysed) does not gain the benefit of evasion.
PHB 50</t>
        </r>
      </text>
    </comment>
    <comment ref="C12" authorId="0">
      <text>
        <r>
          <rPr>
            <sz val="12"/>
            <color indexed="81"/>
            <rFont val="Times New Roman"/>
            <family val="1"/>
          </rPr>
          <t>Starting at 6th level, a scout can move through any sort of terrain that slows movement (such as undergrowth, rubble, and similar terrain) at her normal speed and without taking damage or suffering any other impairment.
This ability does not let her move more quickly through terrain that requires a Climb or Swim check to navigate, nor can she move more quickly through terrain or undergrowth that has been magically manipulated to impede motion.
A scout loses this benefit when wearing medium or heavy armor or when carrying a medium or heavy load.
Complete Adventurer 13</t>
        </r>
      </text>
    </comment>
  </commentList>
</comments>
</file>

<file path=xl/comments4.xml><?xml version="1.0" encoding="utf-8"?>
<comments xmlns="http://schemas.openxmlformats.org/spreadsheetml/2006/main">
  <authors>
    <author>Alexis Álvarez</author>
  </authors>
  <commentList>
    <comment ref="H9" authorId="0">
      <text>
        <r>
          <rPr>
            <i/>
            <sz val="12"/>
            <color indexed="81"/>
            <rFont val="Times New Roman"/>
            <family val="1"/>
          </rPr>
          <t>includes weapon focus +1</t>
        </r>
      </text>
    </comment>
    <comment ref="H10" authorId="0">
      <text>
        <r>
          <rPr>
            <i/>
            <sz val="12"/>
            <color indexed="81"/>
            <rFont val="Times New Roman"/>
            <family val="1"/>
          </rPr>
          <t>includes weapon focus +1</t>
        </r>
      </text>
    </comment>
    <comment ref="H11" authorId="0">
      <text>
        <r>
          <rPr>
            <i/>
            <sz val="12"/>
            <color indexed="81"/>
            <rFont val="Times New Roman"/>
            <family val="1"/>
          </rPr>
          <t>includes weapon focus +1</t>
        </r>
      </text>
    </comment>
    <comment ref="H12" authorId="0">
      <text>
        <r>
          <rPr>
            <i/>
            <sz val="12"/>
            <color indexed="81"/>
            <rFont val="Times New Roman"/>
            <family val="1"/>
          </rPr>
          <t>includes weapon focus +1</t>
        </r>
      </text>
    </comment>
    <comment ref="H13" authorId="0">
      <text>
        <r>
          <rPr>
            <i/>
            <sz val="12"/>
            <color indexed="81"/>
            <rFont val="Times New Roman"/>
            <family val="1"/>
          </rPr>
          <t>includes weapon focus +1</t>
        </r>
      </text>
    </comment>
    <comment ref="D16" authorId="0">
      <text>
        <r>
          <rPr>
            <sz val="12"/>
            <color indexed="81"/>
            <rFont val="Times New Roman"/>
            <family val="1"/>
          </rPr>
          <t>Balance, Climb, Escape Artist, Hide, Jump, Move Silently, Sleight of Hand, Tumble.</t>
        </r>
      </text>
    </comment>
  </commentList>
</comments>
</file>

<file path=xl/comments5.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3,600 gp (8th)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9th
</t>
        </r>
        <r>
          <rPr>
            <b/>
            <sz val="12"/>
            <color indexed="81"/>
            <rFont val="Times New Roman"/>
            <family val="1"/>
          </rPr>
          <t xml:space="preserve">Aura:  </t>
        </r>
        <r>
          <rPr>
            <sz val="12"/>
            <color indexed="81"/>
            <rFont val="Times New Roman"/>
            <family val="1"/>
          </rPr>
          <t xml:space="preserve">Moderate; (DC 19) transmutation
</t>
        </r>
        <r>
          <rPr>
            <b/>
            <sz val="12"/>
            <color indexed="81"/>
            <rFont val="Times New Roman"/>
            <family val="1"/>
          </rPr>
          <t xml:space="preserve">Activation:  </t>
        </r>
        <r>
          <rPr>
            <sz val="12"/>
            <color indexed="81"/>
            <rFont val="Times New Roman"/>
            <family val="1"/>
          </rPr>
          <t xml:space="preserve">Swift (command)
</t>
        </r>
        <r>
          <rPr>
            <b/>
            <sz val="12"/>
            <color indexed="81"/>
            <rFont val="Times New Roman"/>
            <family val="1"/>
          </rPr>
          <t xml:space="preserve">Weight:  </t>
        </r>
        <r>
          <rPr>
            <sz val="12"/>
            <color indexed="81"/>
            <rFont val="Times New Roman"/>
            <family val="1"/>
          </rPr>
          <t xml:space="preserve">—
This simple cloth belt is a braid of black, green, and gold threads.
A belt of ultimate athleticism allows you to reliably perform normal athletic feats, or occasionally pull off a truly amazing stunt.
When you activate the belt, you can take 10 on all Balance, Climb, Jump, Swim, and Tumble checks made in that round, even if you are in a stressful situation.
In addition, once per day, you can activate the belt to treat the next Balance, Climb, Jump, Swim, or Tumble check you attempt as if you had rolled a 20.
</t>
        </r>
        <r>
          <rPr>
            <b/>
            <sz val="12"/>
            <color indexed="81"/>
            <rFont val="Times New Roman"/>
            <family val="1"/>
          </rPr>
          <t xml:space="preserve">Prerequisites:  </t>
        </r>
        <r>
          <rPr>
            <sz val="12"/>
            <color indexed="81"/>
            <rFont val="Times New Roman"/>
            <family val="1"/>
          </rPr>
          <t xml:space="preserve">Craft Wondrous Item, bull’s strength, cat’s grace.
</t>
        </r>
        <r>
          <rPr>
            <b/>
            <sz val="12"/>
            <color indexed="81"/>
            <rFont val="Times New Roman"/>
            <family val="1"/>
          </rPr>
          <t xml:space="preserve">Cost to Create:  </t>
        </r>
        <r>
          <rPr>
            <sz val="12"/>
            <color indexed="81"/>
            <rFont val="Times New Roman"/>
            <family val="1"/>
          </rPr>
          <t>1,800 gp, 144 XP, 4 days.
MIC 75</t>
        </r>
      </text>
    </comment>
    <comment ref="A7"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8" authorId="0">
      <text>
        <r>
          <rPr>
            <sz val="12"/>
            <color indexed="81"/>
            <rFont val="Times New Roman"/>
            <family val="1"/>
          </rPr>
          <t xml:space="preserve">Resistance to Acid, Cold, Electricity, Fire, and Negative Energy (20).
Ability to breathe normally in liquid and solid medium.
</t>
        </r>
        <r>
          <rPr>
            <b/>
            <sz val="12"/>
            <color indexed="81"/>
            <rFont val="Times New Roman"/>
            <family val="1"/>
          </rPr>
          <t xml:space="preserve">Fly (Sp):  </t>
        </r>
        <r>
          <rPr>
            <sz val="12"/>
            <color indexed="81"/>
            <rFont val="Times New Roman"/>
            <family val="1"/>
          </rPr>
          <t xml:space="preserve">1/day, CL 12.  </t>
        </r>
        <r>
          <rPr>
            <b/>
            <sz val="12"/>
            <color indexed="81"/>
            <rFont val="Times New Roman"/>
            <family val="1"/>
          </rPr>
          <t xml:space="preserve">Activation:  </t>
        </r>
        <r>
          <rPr>
            <sz val="12"/>
            <color indexed="81"/>
            <rFont val="Times New Roman"/>
            <family val="1"/>
          </rPr>
          <t xml:space="preserve">free action.
</t>
        </r>
        <r>
          <rPr>
            <b/>
            <sz val="12"/>
            <color indexed="81"/>
            <rFont val="Times New Roman"/>
            <family val="1"/>
          </rPr>
          <t xml:space="preserve">Feather Fall (Sp):  </t>
        </r>
        <r>
          <rPr>
            <sz val="12"/>
            <color indexed="81"/>
            <rFont val="Times New Roman"/>
            <family val="1"/>
          </rPr>
          <t xml:space="preserve">3/day, CL 12.  </t>
        </r>
        <r>
          <rPr>
            <b/>
            <sz val="12"/>
            <color indexed="81"/>
            <rFont val="Times New Roman"/>
            <family val="1"/>
          </rPr>
          <t xml:space="preserve">Activation:  </t>
        </r>
        <r>
          <rPr>
            <sz val="12"/>
            <color indexed="81"/>
            <rFont val="Times New Roman"/>
            <family val="1"/>
          </rPr>
          <t>free action.
Must be worn for 24 hours before it becomes effective.
In-house item</t>
        </r>
      </text>
    </comment>
  </commentList>
</comments>
</file>

<file path=xl/sharedStrings.xml><?xml version="1.0" encoding="utf-8"?>
<sst xmlns="http://schemas.openxmlformats.org/spreadsheetml/2006/main" count="355" uniqueCount="210">
  <si>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</si>
  <si>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</si>
  <si>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</si>
  <si>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</si>
  <si>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</si>
  <si>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</si>
  <si>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</si>
  <si>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</si>
  <si>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</si>
  <si>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</si>
  <si>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</si>
  <si>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</si>
  <si>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</si>
  <si>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</si>
  <si>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</si>
  <si>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</si>
  <si>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</si>
  <si>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</si>
  <si>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</si>
  <si>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</si>
  <si>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</si>
  <si>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</si>
  <si>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</si>
  <si>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</si>
  <si>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</si>
  <si>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</si>
  <si>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</si>
  <si>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</si>
  <si>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</si>
  <si>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</si>
  <si>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</si>
  <si>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</si>
  <si>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</si>
  <si>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</si>
  <si>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</si>
  <si>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</si>
  <si>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</si>
  <si>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</si>
  <si>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</si>
  <si>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</si>
  <si>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</si>
  <si>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</si>
  <si>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</si>
  <si>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</si>
  <si>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</si>
  <si>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</si>
  <si>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</si>
  <si>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</si>
  <si>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</si>
  <si>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</si>
  <si>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</si>
  <si>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</si>
  <si>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</si>
  <si>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</si>
  <si>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</si>
  <si>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</si>
  <si>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</si>
  <si>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</si>
  <si>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</si>
  <si>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</si>
  <si>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</si>
  <si>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</si>
  <si>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</si>
  <si>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</si>
  <si>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</si>
  <si>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</si>
  <si>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</si>
  <si>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</si>
  <si>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</si>
  <si>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</si>
  <si>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</si>
  <si>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</si>
  <si>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</si>
  <si>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</si>
  <si>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</si>
  <si>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</si>
  <si>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</si>
  <si>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</si>
  <si>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</si>
  <si>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</si>
  <si>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</si>
  <si>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</si>
  <si>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</si>
  <si>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</si>
  <si>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</si>
  <si>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</si>
  <si>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</si>
  <si>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</si>
  <si>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Sleight of Hand</t>
  </si>
  <si>
    <t>Survival</t>
  </si>
  <si>
    <t>Craft:  (type)</t>
  </si>
  <si>
    <t>Attack Bonus:</t>
  </si>
  <si>
    <t>Class Features</t>
  </si>
  <si>
    <t>Touch AC:</t>
  </si>
  <si>
    <t>Weapon Proficiencies</t>
  </si>
  <si>
    <t>Atk</t>
  </si>
  <si>
    <t>Feats</t>
  </si>
  <si>
    <t>1d6</t>
  </si>
  <si>
    <t>Roll</t>
  </si>
  <si>
    <t>Skill/Save</t>
  </si>
  <si>
    <t>Actual Speed:</t>
  </si>
  <si>
    <t>30’</t>
  </si>
  <si>
    <t>FF AC:</t>
  </si>
  <si>
    <t>Knowledge:  Arcana</t>
  </si>
  <si>
    <t>Male</t>
  </si>
  <si>
    <t>Perform:  [type]</t>
  </si>
  <si>
    <t>Profession:  [type]</t>
  </si>
  <si>
    <t>Scrolls and Potions</t>
  </si>
  <si>
    <t>CLev</t>
  </si>
  <si>
    <t>Played by Wayne Willis</t>
  </si>
  <si>
    <t>Human</t>
  </si>
  <si>
    <t>Chaotic Neutral</t>
  </si>
  <si>
    <t>+0</t>
  </si>
  <si>
    <t>Trapfinding</t>
  </si>
  <si>
    <t>human</t>
  </si>
  <si>
    <t>1</t>
  </si>
  <si>
    <t>+2 to follow tracks</t>
  </si>
  <si>
    <t>1d4</t>
  </si>
  <si>
    <t>Slashing</t>
  </si>
  <si>
    <t>Initiative:</t>
  </si>
  <si>
    <r>
      <t>38</t>
    </r>
    <r>
      <rPr>
        <sz val="13"/>
        <rFont val="Times New Roman"/>
        <family val="1"/>
      </rPr>
      <t>/</t>
    </r>
    <r>
      <rPr>
        <sz val="13"/>
        <color indexed="51"/>
        <rFont val="Times New Roman"/>
        <family val="1"/>
      </rPr>
      <t>76</t>
    </r>
    <r>
      <rPr>
        <sz val="13"/>
        <rFont val="Times New Roman"/>
        <family val="1"/>
      </rPr>
      <t>/</t>
    </r>
    <r>
      <rPr>
        <sz val="13"/>
        <color indexed="10"/>
        <rFont val="Times New Roman"/>
        <family val="1"/>
      </rPr>
      <t>115</t>
    </r>
  </si>
  <si>
    <t>Value</t>
  </si>
  <si>
    <t>Equity on this page:</t>
  </si>
  <si>
    <t>Total Equity:</t>
  </si>
  <si>
    <t>Scout</t>
  </si>
  <si>
    <t>Dagger</t>
  </si>
  <si>
    <t>19-20/x2</t>
  </si>
  <si>
    <t>Prng/Slsh</t>
  </si>
  <si>
    <t>x3</t>
  </si>
  <si>
    <t>Backpack</t>
  </si>
  <si>
    <t>Flint and Steel</t>
  </si>
  <si>
    <t>Pouch Belt</t>
  </si>
  <si>
    <t xml:space="preserve">Sack </t>
  </si>
  <si>
    <t>scout 1</t>
  </si>
  <si>
    <t>scout 2</t>
  </si>
  <si>
    <t>scout 3</t>
  </si>
  <si>
    <t>scout 4</t>
  </si>
  <si>
    <t>scout 5</t>
  </si>
  <si>
    <t>scout 6</t>
  </si>
  <si>
    <t>Uncanny Dodge</t>
  </si>
  <si>
    <t>Trackless Step</t>
  </si>
  <si>
    <t>Evasion</t>
  </si>
  <si>
    <t>Flawless Stride</t>
  </si>
  <si>
    <t>Point Blank Shot</t>
  </si>
  <si>
    <t>6th:  Quick Draw</t>
  </si>
  <si>
    <t>Scout Weapons</t>
  </si>
  <si>
    <t>Light Armor, No Shields</t>
  </si>
  <si>
    <t>1d8</t>
  </si>
  <si>
    <t>Arrows</t>
  </si>
  <si>
    <t>Human:  Precise Shot</t>
  </si>
  <si>
    <t>1st:  Weapon Proficiency ~ Longbow</t>
  </si>
  <si>
    <t>3rd:  Great Fortitude +2</t>
  </si>
  <si>
    <t>Jason</t>
  </si>
  <si>
    <t>Potion of Cure Light Wounds</t>
  </si>
  <si>
    <t>Cloak of Resistance +1</t>
  </si>
  <si>
    <t>-</t>
  </si>
  <si>
    <t>Ring of Protection +1</t>
  </si>
  <si>
    <t>Everburning Torch</t>
  </si>
  <si>
    <t>200’</t>
  </si>
  <si>
    <t>Common</t>
  </si>
  <si>
    <t>Blunt Arrows</t>
  </si>
  <si>
    <t>scout 7</t>
  </si>
  <si>
    <t>scout 8</t>
  </si>
  <si>
    <t>Knowledge:  Dungeoneering</t>
  </si>
  <si>
    <t>Camouflage</t>
  </si>
  <si>
    <t>Scout 4:  Blind Fighting</t>
  </si>
  <si>
    <t>Quiver of Elhonna</t>
  </si>
  <si>
    <t>Earplugs</t>
  </si>
  <si>
    <t>Scout 8:  Rapid Shot</t>
  </si>
  <si>
    <t>Opposed Grapple</t>
  </si>
  <si>
    <t>+1 within 30’</t>
  </si>
  <si>
    <t>Potion of Cure Moderate Wounds</t>
  </si>
  <si>
    <t>Dragonbane Arrows</t>
  </si>
  <si>
    <t>Elfbane Arrows</t>
  </si>
  <si>
    <t>scout 9</t>
  </si>
  <si>
    <t>9th:  Weapon Focus (Longbow)</t>
  </si>
  <si>
    <t>Hand Axe of Frost</t>
  </si>
  <si>
    <t>+1d6</t>
  </si>
  <si>
    <t>Hand Axe of Frost, 2nd attack</t>
  </si>
  <si>
    <t>3rd Shot, Rapid Firing</t>
  </si>
  <si>
    <r>
      <t xml:space="preserve">4th Shot, </t>
    </r>
    <r>
      <rPr>
        <i/>
        <sz val="12"/>
        <rFont val="Times New Roman"/>
        <family val="1"/>
      </rPr>
      <t>haste</t>
    </r>
  </si>
  <si>
    <t>2nd Shot</t>
  </si>
  <si>
    <t>Belt of Ultimate Athleticism</t>
  </si>
  <si>
    <t>Blindsense, 30’</t>
  </si>
  <si>
    <t>scout 10</t>
  </si>
  <si>
    <t>Knowledge:  Nature</t>
  </si>
  <si>
    <t>Gold Pieces</t>
  </si>
  <si>
    <t>Wealth Cap:</t>
  </si>
  <si>
    <t>Greater Crystal of Aquatic Action</t>
  </si>
  <si>
    <t>Amulet of Natural Armor +1</t>
  </si>
  <si>
    <t>DMG 220</t>
  </si>
  <si>
    <t>Aquaticbane Longbow +2</t>
  </si>
  <si>
    <t>Mithral Chain Shirt +3</t>
  </si>
  <si>
    <t>2</t>
  </si>
  <si>
    <t>+2</t>
  </si>
  <si>
    <t>Gloves of Dexterity</t>
  </si>
  <si>
    <t>Heward’s Greater Haverpack</t>
  </si>
  <si>
    <t>Haverpack Encumbrance:</t>
  </si>
  <si>
    <t>Potion of Haste</t>
  </si>
  <si>
    <t>Bracelet of the Planar Champion</t>
  </si>
  <si>
    <t>Crystal of Acid Assault, Greater</t>
  </si>
  <si>
    <t>-1 to AC 1 round</t>
  </si>
  <si>
    <t>Battle Fortitude +2</t>
  </si>
  <si>
    <t>Fast Movement +20’</t>
  </si>
  <si>
    <t>50’</t>
  </si>
  <si>
    <t>Skirmish +3d6; +3 AC</t>
  </si>
  <si>
    <t>scout 11</t>
  </si>
  <si>
    <t>Remaining Balance:</t>
  </si>
  <si>
    <t>Composite Longbow +2, Skirmish</t>
  </si>
  <si>
    <t>+2 +3d6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</si>
</sst>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1">
    <font>
      <sz val="12"/>
      <name val="Times New Roman"/>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i/>
      <sz val="22"/>
      <color rgb="FF00FF00"/>
      <name val="Times New Roman"/>
      <family val="1"/>
    </font>
    <font>
      <sz val="10"/>
      <name val="Arial"/>
      <family val="2"/>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sz val="13"/>
      <color rgb="FFFF0000"/>
      <name val="Times New Roman"/>
      <family val="1"/>
    </font>
    <font>
      <sz val="13"/>
      <color rgb="FF009900"/>
      <name val="Times New Roman"/>
      <family val="1"/>
    </font>
    <font>
      <sz val="12"/>
      <color rgb="FFFF0000"/>
      <name val="Times New Roman"/>
      <family val="1"/>
    </font>
    <font>
      <i/>
      <sz val="22"/>
      <color rgb="FFCCFF99"/>
      <name val="Times New Roman"/>
      <family val="1"/>
    </font>
    <font>
      <i/>
      <sz val="12"/>
      <color indexed="81"/>
      <name val="Times New Roman"/>
      <family val="1"/>
    </font>
    <font>
      <i/>
      <sz val="12"/>
      <name val="Times New Roman"/>
      <family val="1"/>
    </font>
    <font>
      <sz val="12"/>
      <color rgb="FF00B0F0"/>
      <name val="Times New Roman"/>
      <family val="1"/>
    </font>
    <font>
      <sz val="13"/>
      <color rgb="FF0000FF"/>
      <name val="Times New Roman"/>
      <family val="1"/>
    </font>
    <font>
      <i/>
      <sz val="17"/>
      <name val="Times New Roman"/>
      <family val="1"/>
    </font>
  </fonts>
  <fills count="20">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55"/>
      </patternFill>
    </fill>
    <fill>
      <patternFill patternType="solid">
        <fgColor rgb="FF009900"/>
        <bgColor indexed="64"/>
      </patternFill>
    </fill>
    <fill>
      <patternFill patternType="solid">
        <fgColor theme="1" tint="0.14999847407452621"/>
        <bgColor indexed="64"/>
      </patternFill>
    </fill>
    <fill>
      <patternFill patternType="solid">
        <fgColor rgb="FF00FF0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9966FF"/>
        <bgColor indexed="64"/>
      </patternFill>
    </fill>
  </fills>
  <borders count="118">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double">
        <color indexed="64"/>
      </left>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style="thick">
        <color rgb="FF92D050"/>
      </bottom>
      <diagonal/>
    </border>
    <border>
      <left/>
      <right/>
      <top style="double">
        <color indexed="64"/>
      </top>
      <bottom style="thick">
        <color rgb="FF92D050"/>
      </bottom>
      <diagonal/>
    </border>
    <border>
      <left/>
      <right style="double">
        <color indexed="64"/>
      </right>
      <top style="double">
        <color indexed="64"/>
      </top>
      <bottom style="thick">
        <color rgb="FF92D050"/>
      </bottom>
      <diagonal/>
    </border>
    <border>
      <left style="double">
        <color indexed="64"/>
      </left>
      <right style="double">
        <color indexed="64"/>
      </right>
      <top/>
      <bottom style="hair">
        <color indexed="64"/>
      </bottom>
      <diagonal/>
    </border>
    <border>
      <left style="hair">
        <color indexed="64"/>
      </left>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diagonal/>
    </border>
    <border>
      <left/>
      <right style="double">
        <color indexed="64"/>
      </right>
      <top style="hair">
        <color indexed="64"/>
      </top>
      <bottom/>
      <diagonal/>
    </border>
    <border>
      <left/>
      <right style="hair">
        <color indexed="64"/>
      </right>
      <top/>
      <bottom/>
      <diagonal/>
    </border>
    <border>
      <left style="hair">
        <color indexed="64"/>
      </left>
      <right style="double">
        <color indexed="64"/>
      </right>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double">
        <color indexed="64"/>
      </right>
      <top/>
      <bottom/>
      <diagonal/>
    </border>
    <border>
      <left/>
      <right style="hair">
        <color indexed="64"/>
      </right>
      <top style="hair">
        <color indexed="64"/>
      </top>
      <bottom/>
      <diagonal/>
    </border>
    <border>
      <left style="hair">
        <color indexed="64"/>
      </left>
      <right style="double">
        <color indexed="64"/>
      </right>
      <top style="medium">
        <color indexed="64"/>
      </top>
      <bottom style="hair">
        <color indexed="64"/>
      </bottom>
      <diagonal/>
    </border>
  </borders>
  <cellStyleXfs count="10">
    <xf numFmtId="0" fontId="0" fillId="0" borderId="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5" fillId="0" borderId="0" applyFont="0" applyFill="0" applyBorder="0" applyAlignment="0" applyProtection="0"/>
    <xf numFmtId="0" fontId="37" fillId="0" borderId="0"/>
    <xf numFmtId="0" fontId="2" fillId="0" borderId="0"/>
    <xf numFmtId="0" fontId="38" fillId="0" borderId="0"/>
    <xf numFmtId="0" fontId="2" fillId="0" borderId="0"/>
    <xf numFmtId="0" fontId="2" fillId="0" borderId="0"/>
    <xf numFmtId="0" fontId="1" fillId="0" borderId="0"/>
  </cellStyleXfs>
  <cellXfs count="408">
    <xf numFmtId="0" fontId="0" fillId="0" borderId="0" xfId="0"/>
    <xf numFmtId="0" fontId="12" fillId="3" borderId="49" xfId="0" applyFont="1" applyFill="1" applyBorder="1" applyAlignment="1">
      <alignment horizontal="centerContinuous" vertical="center"/>
    </xf>
    <xf numFmtId="0" fontId="12" fillId="3" borderId="33" xfId="0" applyFont="1" applyFill="1" applyBorder="1" applyAlignment="1">
      <alignment horizontal="center" vertical="center"/>
    </xf>
    <xf numFmtId="0" fontId="12" fillId="3" borderId="33" xfId="0" applyFont="1" applyFill="1" applyBorder="1" applyAlignment="1">
      <alignment horizontal="center" vertical="center" wrapText="1"/>
    </xf>
    <xf numFmtId="0" fontId="12" fillId="3" borderId="33" xfId="0" applyNumberFormat="1" applyFont="1" applyFill="1" applyBorder="1" applyAlignment="1">
      <alignment horizontal="center" vertical="center" wrapText="1"/>
    </xf>
    <xf numFmtId="0" fontId="45" fillId="12" borderId="32" xfId="0" applyNumberFormat="1" applyFont="1" applyFill="1" applyBorder="1" applyAlignment="1">
      <alignment horizontal="center" vertical="center" wrapText="1"/>
    </xf>
    <xf numFmtId="0" fontId="12" fillId="3" borderId="33" xfId="0" applyNumberFormat="1" applyFont="1" applyFill="1" applyBorder="1" applyAlignment="1">
      <alignment horizontal="center" vertical="center"/>
    </xf>
    <xf numFmtId="0" fontId="12" fillId="3" borderId="50" xfId="0" applyFont="1" applyFill="1" applyBorder="1" applyAlignment="1">
      <alignment horizontal="center" vertical="center"/>
    </xf>
    <xf numFmtId="0" fontId="4" fillId="0" borderId="0" xfId="0" applyFont="1" applyBorder="1" applyAlignment="1">
      <alignment vertical="center"/>
    </xf>
    <xf numFmtId="0" fontId="50" fillId="0" borderId="26" xfId="0" applyFont="1" applyBorder="1" applyAlignment="1">
      <alignment horizontal="centerContinuous" vertical="center" wrapText="1"/>
    </xf>
    <xf numFmtId="0" fontId="51" fillId="0" borderId="26" xfId="0" applyFont="1" applyBorder="1" applyAlignment="1">
      <alignment horizontal="centerContinuous" vertical="center" wrapText="1"/>
    </xf>
    <xf numFmtId="0" fontId="2" fillId="0" borderId="37" xfId="0" applyFont="1" applyBorder="1" applyAlignment="1">
      <alignment horizontal="center" vertical="center" shrinkToFit="1"/>
    </xf>
    <xf numFmtId="1" fontId="47" fillId="12" borderId="57" xfId="0" applyNumberFormat="1" applyFont="1" applyFill="1" applyBorder="1" applyAlignment="1">
      <alignment horizontal="center" vertical="center"/>
    </xf>
    <xf numFmtId="0" fontId="2" fillId="0" borderId="35" xfId="0" applyFont="1" applyFill="1" applyBorder="1" applyAlignment="1">
      <alignment horizontal="center" vertical="center"/>
    </xf>
    <xf numFmtId="164" fontId="2" fillId="0" borderId="35" xfId="0" applyNumberFormat="1" applyFont="1" applyFill="1" applyBorder="1" applyAlignment="1">
      <alignment horizontal="center" vertical="center"/>
    </xf>
    <xf numFmtId="164" fontId="2" fillId="0" borderId="73" xfId="0" applyNumberFormat="1" applyFont="1" applyBorder="1" applyAlignment="1">
      <alignment horizontal="center" vertical="center"/>
    </xf>
    <xf numFmtId="1" fontId="47" fillId="12" borderId="71" xfId="0" applyNumberFormat="1" applyFont="1" applyFill="1" applyBorder="1" applyAlignment="1">
      <alignment horizontal="center" vertical="center"/>
    </xf>
    <xf numFmtId="0" fontId="5" fillId="0" borderId="0" xfId="0" applyFont="1" applyBorder="1" applyAlignment="1">
      <alignment vertical="center"/>
    </xf>
    <xf numFmtId="0" fontId="6" fillId="0" borderId="1" xfId="0" applyFont="1" applyBorder="1" applyAlignment="1">
      <alignment horizontal="right" vertical="center"/>
    </xf>
    <xf numFmtId="0" fontId="7" fillId="0" borderId="0" xfId="0" applyFont="1" applyBorder="1" applyAlignment="1">
      <alignment horizontal="centerContinuous"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0" fillId="0" borderId="0" xfId="0" applyAlignment="1">
      <alignment vertical="center"/>
    </xf>
    <xf numFmtId="0" fontId="7" fillId="0" borderId="2" xfId="0" applyFont="1" applyBorder="1" applyAlignment="1">
      <alignment horizontal="left" vertical="center"/>
    </xf>
    <xf numFmtId="0" fontId="6" fillId="4" borderId="51" xfId="0" applyFont="1" applyFill="1" applyBorder="1" applyAlignment="1">
      <alignment horizontal="right" vertical="center"/>
    </xf>
    <xf numFmtId="0" fontId="6" fillId="4" borderId="52" xfId="0" applyFont="1" applyFill="1" applyBorder="1" applyAlignment="1">
      <alignment horizontal="right" vertical="center"/>
    </xf>
    <xf numFmtId="49" fontId="7" fillId="0" borderId="53" xfId="0" applyNumberFormat="1" applyFont="1" applyFill="1" applyBorder="1" applyAlignment="1">
      <alignment horizontal="center" vertical="center"/>
    </xf>
    <xf numFmtId="0" fontId="7" fillId="0" borderId="0" xfId="0" applyFont="1" applyBorder="1" applyAlignment="1">
      <alignment horizontal="left" vertical="center"/>
    </xf>
    <xf numFmtId="0" fontId="4" fillId="4" borderId="8" xfId="0" applyFont="1" applyFill="1" applyBorder="1" applyAlignment="1">
      <alignment horizontal="right" vertical="center"/>
    </xf>
    <xf numFmtId="0" fontId="48" fillId="4" borderId="25" xfId="0" applyFont="1" applyFill="1" applyBorder="1" applyAlignment="1">
      <alignment horizontal="right" vertical="center"/>
    </xf>
    <xf numFmtId="0" fontId="7" fillId="0" borderId="9" xfId="0" applyFont="1" applyFill="1" applyBorder="1" applyAlignment="1">
      <alignment horizontal="center" vertical="center"/>
    </xf>
    <xf numFmtId="0" fontId="8" fillId="2" borderId="10" xfId="0" applyFont="1" applyFill="1" applyBorder="1" applyAlignment="1">
      <alignment horizontal="right" vertical="center"/>
    </xf>
    <xf numFmtId="0" fontId="26" fillId="0" borderId="11" xfId="0" applyNumberFormat="1" applyFont="1" applyBorder="1" applyAlignment="1">
      <alignment horizontal="center" vertical="center"/>
    </xf>
    <xf numFmtId="0" fontId="8" fillId="4" borderId="46" xfId="0" applyFont="1" applyFill="1" applyBorder="1" applyAlignment="1">
      <alignment horizontal="right" vertical="center"/>
    </xf>
    <xf numFmtId="0" fontId="13" fillId="2" borderId="4" xfId="0" applyFont="1" applyFill="1" applyBorder="1" applyAlignment="1">
      <alignment horizontal="right" vertical="center"/>
    </xf>
    <xf numFmtId="49" fontId="26" fillId="0" borderId="11" xfId="0" applyNumberFormat="1" applyFont="1" applyBorder="1" applyAlignment="1">
      <alignment horizontal="center" vertical="center"/>
    </xf>
    <xf numFmtId="0" fontId="8" fillId="4" borderId="44" xfId="0" applyFont="1" applyFill="1" applyBorder="1" applyAlignment="1">
      <alignment horizontal="right" vertical="center"/>
    </xf>
    <xf numFmtId="164" fontId="6" fillId="8" borderId="24" xfId="0" applyNumberFormat="1" applyFont="1" applyFill="1" applyBorder="1" applyAlignment="1">
      <alignment horizontal="center" vertical="center"/>
    </xf>
    <xf numFmtId="0" fontId="10" fillId="2" borderId="4" xfId="0" applyFont="1" applyFill="1" applyBorder="1" applyAlignment="1">
      <alignment horizontal="right" vertical="center"/>
    </xf>
    <xf numFmtId="0" fontId="9" fillId="0" borderId="3" xfId="0" quotePrefix="1" applyFont="1" applyBorder="1" applyAlignment="1">
      <alignment horizontal="center" vertical="center"/>
    </xf>
    <xf numFmtId="49" fontId="26" fillId="0" borderId="3" xfId="0" applyNumberFormat="1" applyFont="1" applyBorder="1" applyAlignment="1">
      <alignment horizontal="center" vertical="center"/>
    </xf>
    <xf numFmtId="0" fontId="39" fillId="2" borderId="4" xfId="0" applyFont="1" applyFill="1" applyBorder="1" applyAlignment="1">
      <alignment horizontal="right" vertical="center"/>
    </xf>
    <xf numFmtId="0" fontId="11" fillId="4" borderId="44" xfId="0" applyFont="1" applyFill="1" applyBorder="1" applyAlignment="1">
      <alignment horizontal="right" vertical="center"/>
    </xf>
    <xf numFmtId="49" fontId="7" fillId="0" borderId="23" xfId="0" applyNumberFormat="1" applyFont="1" applyBorder="1" applyAlignment="1">
      <alignment horizontal="center" vertical="center"/>
    </xf>
    <xf numFmtId="0" fontId="22" fillId="2" borderId="4" xfId="0" applyFont="1" applyFill="1" applyBorder="1" applyAlignment="1">
      <alignment horizontal="right" vertical="center"/>
    </xf>
    <xf numFmtId="0" fontId="14" fillId="2" borderId="12" xfId="0" applyFont="1" applyFill="1" applyBorder="1" applyAlignment="1">
      <alignment horizontal="right" vertical="center"/>
    </xf>
    <xf numFmtId="0" fontId="11" fillId="4" borderId="45" xfId="0" applyFont="1" applyFill="1" applyBorder="1" applyAlignment="1">
      <alignment horizontal="right" vertical="center"/>
    </xf>
    <xf numFmtId="0" fontId="4" fillId="0" borderId="0" xfId="0" applyFont="1" applyBorder="1" applyAlignment="1">
      <alignment horizontal="right" vertical="center"/>
    </xf>
    <xf numFmtId="0" fontId="5" fillId="0" borderId="0" xfId="0" applyFont="1" applyBorder="1" applyAlignment="1">
      <alignment horizontal="left" vertical="center"/>
    </xf>
    <xf numFmtId="0" fontId="25" fillId="0" borderId="19"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2" fillId="0" borderId="1" xfId="0" applyFont="1" applyFill="1" applyBorder="1" applyAlignment="1">
      <alignment vertical="center"/>
    </xf>
    <xf numFmtId="0" fontId="6" fillId="0" borderId="20" xfId="0" applyFont="1" applyFill="1" applyBorder="1" applyAlignment="1">
      <alignment horizontal="center" vertical="center"/>
    </xf>
    <xf numFmtId="0" fontId="7" fillId="0" borderId="20" xfId="0" applyFont="1" applyFill="1" applyBorder="1" applyAlignment="1">
      <alignment horizontal="center" vertical="center"/>
    </xf>
    <xf numFmtId="1" fontId="7" fillId="0" borderId="20" xfId="0" applyNumberFormat="1" applyFont="1" applyFill="1" applyBorder="1" applyAlignment="1">
      <alignment horizontal="center" vertical="center" wrapText="1"/>
    </xf>
    <xf numFmtId="0" fontId="40" fillId="12" borderId="21" xfId="0" applyNumberFormat="1" applyFont="1" applyFill="1" applyBorder="1" applyAlignment="1">
      <alignment horizontal="center" vertical="center"/>
    </xf>
    <xf numFmtId="0" fontId="7" fillId="0" borderId="2" xfId="0" quotePrefix="1" applyFont="1" applyFill="1" applyBorder="1" applyAlignment="1">
      <alignment horizontal="center" vertical="center"/>
    </xf>
    <xf numFmtId="0" fontId="44" fillId="0" borderId="1" xfId="0" applyFont="1" applyFill="1" applyBorder="1" applyAlignment="1">
      <alignment vertical="center"/>
    </xf>
    <xf numFmtId="0" fontId="43" fillId="0" borderId="27" xfId="0" applyFont="1" applyFill="1" applyBorder="1" applyAlignment="1">
      <alignment vertical="center"/>
    </xf>
    <xf numFmtId="0" fontId="6" fillId="0" borderId="40" xfId="0" applyFont="1" applyFill="1" applyBorder="1" applyAlignment="1">
      <alignment horizontal="center" vertical="center"/>
    </xf>
    <xf numFmtId="0" fontId="7" fillId="0" borderId="40" xfId="0" applyFont="1" applyFill="1" applyBorder="1" applyAlignment="1">
      <alignment horizontal="center" vertical="center"/>
    </xf>
    <xf numFmtId="1" fontId="7" fillId="0" borderId="40" xfId="0" applyNumberFormat="1" applyFont="1" applyFill="1" applyBorder="1" applyAlignment="1">
      <alignment horizontal="center" vertical="center" wrapText="1"/>
    </xf>
    <xf numFmtId="0" fontId="40" fillId="12" borderId="40" xfId="0" applyNumberFormat="1" applyFont="1" applyFill="1" applyBorder="1" applyAlignment="1">
      <alignment horizontal="center" vertical="center"/>
    </xf>
    <xf numFmtId="0" fontId="7" fillId="0" borderId="28" xfId="0" quotePrefix="1" applyFont="1" applyFill="1" applyBorder="1" applyAlignment="1">
      <alignment horizontal="center" vertical="center"/>
    </xf>
    <xf numFmtId="0" fontId="11" fillId="0" borderId="1" xfId="0" applyFont="1" applyFill="1" applyBorder="1" applyAlignment="1">
      <alignment vertical="center"/>
    </xf>
    <xf numFmtId="0" fontId="7" fillId="0" borderId="20"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0" fontId="16" fillId="0" borderId="21" xfId="0" applyNumberFormat="1" applyFont="1" applyFill="1" applyBorder="1" applyAlignment="1">
      <alignment horizontal="center" vertical="center"/>
    </xf>
    <xf numFmtId="0" fontId="7" fillId="0" borderId="21"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19" fillId="0" borderId="0" xfId="0" applyFont="1" applyBorder="1" applyAlignment="1">
      <alignment vertical="center"/>
    </xf>
    <xf numFmtId="0" fontId="13" fillId="9" borderId="1" xfId="0" applyFont="1" applyFill="1" applyBorder="1" applyAlignment="1">
      <alignment vertical="center"/>
    </xf>
    <xf numFmtId="0" fontId="7" fillId="9" borderId="20" xfId="0" applyNumberFormat="1" applyFont="1" applyFill="1" applyBorder="1" applyAlignment="1">
      <alignment horizontal="center" vertical="center"/>
    </xf>
    <xf numFmtId="49" fontId="24" fillId="9" borderId="20" xfId="0" applyNumberFormat="1" applyFont="1" applyFill="1" applyBorder="1" applyAlignment="1">
      <alignment horizontal="center" vertical="center"/>
    </xf>
    <xf numFmtId="0" fontId="24" fillId="9" borderId="21" xfId="0" applyNumberFormat="1" applyFont="1" applyFill="1" applyBorder="1" applyAlignment="1">
      <alignment horizontal="center" vertical="center"/>
    </xf>
    <xf numFmtId="49" fontId="7" fillId="9" borderId="21" xfId="0" applyNumberFormat="1" applyFont="1" applyFill="1" applyBorder="1" applyAlignment="1">
      <alignment horizontal="center" vertical="center"/>
    </xf>
    <xf numFmtId="0" fontId="7" fillId="9" borderId="22" xfId="0" applyNumberFormat="1" applyFont="1" applyFill="1" applyBorder="1" applyAlignment="1">
      <alignment horizontal="center" vertical="center"/>
    </xf>
    <xf numFmtId="0" fontId="32" fillId="0" borderId="0" xfId="0" applyFont="1" applyBorder="1" applyAlignment="1">
      <alignment vertical="center"/>
    </xf>
    <xf numFmtId="0" fontId="14" fillId="0" borderId="1" xfId="0" applyFont="1" applyFill="1" applyBorder="1" applyAlignment="1">
      <alignment vertical="center"/>
    </xf>
    <xf numFmtId="49" fontId="23" fillId="0" borderId="20" xfId="0" applyNumberFormat="1" applyFont="1" applyFill="1" applyBorder="1" applyAlignment="1">
      <alignment horizontal="center" vertical="center"/>
    </xf>
    <xf numFmtId="0" fontId="23" fillId="0" borderId="21" xfId="0" applyNumberFormat="1" applyFont="1" applyFill="1" applyBorder="1" applyAlignment="1">
      <alignment horizontal="center" vertical="center"/>
    </xf>
    <xf numFmtId="0" fontId="30" fillId="0" borderId="0" xfId="0" applyFont="1" applyBorder="1" applyAlignment="1">
      <alignment vertical="center"/>
    </xf>
    <xf numFmtId="0" fontId="29" fillId="0" borderId="0" xfId="0" applyFont="1" applyBorder="1" applyAlignment="1">
      <alignment vertical="center"/>
    </xf>
    <xf numFmtId="0" fontId="11" fillId="5" borderId="1" xfId="0" applyFont="1" applyFill="1" applyBorder="1" applyAlignment="1">
      <alignment vertical="center"/>
    </xf>
    <xf numFmtId="0" fontId="7" fillId="5" borderId="20" xfId="0" applyNumberFormat="1" applyFont="1" applyFill="1" applyBorder="1" applyAlignment="1">
      <alignment horizontal="center" vertical="center"/>
    </xf>
    <xf numFmtId="49" fontId="16" fillId="5" borderId="20" xfId="0" applyNumberFormat="1" applyFont="1" applyFill="1" applyBorder="1" applyAlignment="1">
      <alignment horizontal="center" vertical="center"/>
    </xf>
    <xf numFmtId="0" fontId="16" fillId="5" borderId="21" xfId="0" applyNumberFormat="1" applyFont="1" applyFill="1" applyBorder="1" applyAlignment="1">
      <alignment horizontal="center" vertical="center"/>
    </xf>
    <xf numFmtId="49" fontId="7" fillId="5" borderId="21" xfId="0" applyNumberFormat="1" applyFont="1" applyFill="1" applyBorder="1" applyAlignment="1">
      <alignment horizontal="center" vertical="center"/>
    </xf>
    <xf numFmtId="0" fontId="7" fillId="5" borderId="22" xfId="0" applyNumberFormat="1" applyFont="1" applyFill="1" applyBorder="1" applyAlignment="1">
      <alignment horizontal="center" vertical="center"/>
    </xf>
    <xf numFmtId="0" fontId="31" fillId="0" borderId="0" xfId="0" applyFont="1" applyBorder="1" applyAlignment="1">
      <alignment vertical="center"/>
    </xf>
    <xf numFmtId="0" fontId="7" fillId="0" borderId="22" xfId="0" quotePrefix="1" applyNumberFormat="1" applyFont="1" applyFill="1" applyBorder="1" applyAlignment="1">
      <alignment horizontal="center" vertical="center"/>
    </xf>
    <xf numFmtId="0" fontId="11" fillId="9" borderId="1" xfId="0" applyFont="1" applyFill="1" applyBorder="1" applyAlignment="1">
      <alignment vertical="center"/>
    </xf>
    <xf numFmtId="49" fontId="16" fillId="9" borderId="20" xfId="0" applyNumberFormat="1" applyFont="1" applyFill="1" applyBorder="1" applyAlignment="1">
      <alignment horizontal="center" vertical="center"/>
    </xf>
    <xf numFmtId="0" fontId="16" fillId="9" borderId="21" xfId="0" applyNumberFormat="1" applyFont="1" applyFill="1" applyBorder="1" applyAlignment="1">
      <alignment horizontal="center" vertical="center"/>
    </xf>
    <xf numFmtId="0" fontId="11" fillId="6" borderId="1" xfId="0" applyFont="1" applyFill="1" applyBorder="1" applyAlignment="1">
      <alignment vertical="center"/>
    </xf>
    <xf numFmtId="0" fontId="7" fillId="6" borderId="20" xfId="0" applyNumberFormat="1" applyFont="1" applyFill="1" applyBorder="1" applyAlignment="1">
      <alignment horizontal="center" vertical="center"/>
    </xf>
    <xf numFmtId="49" fontId="16" fillId="6" borderId="20" xfId="0" applyNumberFormat="1" applyFont="1" applyFill="1" applyBorder="1" applyAlignment="1">
      <alignment horizontal="center" vertical="center"/>
    </xf>
    <xf numFmtId="0" fontId="16" fillId="6" borderId="21" xfId="0" applyNumberFormat="1" applyFont="1" applyFill="1" applyBorder="1" applyAlignment="1">
      <alignment horizontal="center" vertical="center"/>
    </xf>
    <xf numFmtId="49" fontId="7" fillId="6" borderId="21" xfId="0" applyNumberFormat="1" applyFont="1" applyFill="1" applyBorder="1" applyAlignment="1">
      <alignment horizontal="center" vertical="center"/>
    </xf>
    <xf numFmtId="0" fontId="7" fillId="6" borderId="22" xfId="0" applyNumberFormat="1" applyFont="1" applyFill="1" applyBorder="1" applyAlignment="1">
      <alignment horizontal="center" vertical="center"/>
    </xf>
    <xf numFmtId="0" fontId="22" fillId="0" borderId="1" xfId="0" applyFont="1" applyFill="1" applyBorder="1" applyAlignment="1">
      <alignment vertical="center"/>
    </xf>
    <xf numFmtId="49" fontId="28" fillId="0" borderId="20" xfId="0" applyNumberFormat="1" applyFont="1" applyFill="1" applyBorder="1" applyAlignment="1">
      <alignment horizontal="center" vertical="center"/>
    </xf>
    <xf numFmtId="0" fontId="28" fillId="0" borderId="21" xfId="0" applyNumberFormat="1" applyFont="1" applyFill="1" applyBorder="1" applyAlignment="1">
      <alignment horizontal="center" vertical="center"/>
    </xf>
    <xf numFmtId="0" fontId="14" fillId="6" borderId="1" xfId="0" applyFont="1" applyFill="1" applyBorder="1" applyAlignment="1">
      <alignment vertical="center"/>
    </xf>
    <xf numFmtId="49" fontId="23" fillId="7" borderId="20" xfId="0" applyNumberFormat="1" applyFont="1" applyFill="1" applyBorder="1" applyAlignment="1">
      <alignment horizontal="center" vertical="center"/>
    </xf>
    <xf numFmtId="0" fontId="23" fillId="7" borderId="21" xfId="0" applyNumberFormat="1" applyFont="1" applyFill="1" applyBorder="1" applyAlignment="1">
      <alignment horizontal="center" vertical="center"/>
    </xf>
    <xf numFmtId="0" fontId="11" fillId="10" borderId="1" xfId="0" applyFont="1" applyFill="1" applyBorder="1" applyAlignment="1">
      <alignment vertical="center"/>
    </xf>
    <xf numFmtId="0" fontId="7" fillId="10" borderId="20" xfId="0" applyNumberFormat="1" applyFont="1" applyFill="1" applyBorder="1" applyAlignment="1">
      <alignment horizontal="center" vertical="center"/>
    </xf>
    <xf numFmtId="49" fontId="16" fillId="10" borderId="20" xfId="0" applyNumberFormat="1" applyFont="1" applyFill="1" applyBorder="1" applyAlignment="1">
      <alignment horizontal="center" vertical="center"/>
    </xf>
    <xf numFmtId="0" fontId="16" fillId="10" borderId="21" xfId="0" applyNumberFormat="1" applyFont="1" applyFill="1" applyBorder="1" applyAlignment="1">
      <alignment horizontal="center" vertical="center"/>
    </xf>
    <xf numFmtId="49" fontId="7" fillId="10" borderId="21" xfId="0" applyNumberFormat="1" applyFont="1" applyFill="1" applyBorder="1" applyAlignment="1">
      <alignment horizontal="center" vertical="center"/>
    </xf>
    <xf numFmtId="0" fontId="7" fillId="10" borderId="22" xfId="0" applyNumberFormat="1" applyFont="1" applyFill="1" applyBorder="1" applyAlignment="1">
      <alignment horizontal="center" vertical="center"/>
    </xf>
    <xf numFmtId="0" fontId="13" fillId="5" borderId="1" xfId="0" applyFont="1" applyFill="1" applyBorder="1" applyAlignment="1">
      <alignment vertical="center"/>
    </xf>
    <xf numFmtId="49" fontId="24" fillId="5" borderId="20" xfId="0" applyNumberFormat="1" applyFont="1" applyFill="1" applyBorder="1" applyAlignment="1">
      <alignment horizontal="center" vertical="center"/>
    </xf>
    <xf numFmtId="0" fontId="24" fillId="5" borderId="21" xfId="0" applyNumberFormat="1" applyFont="1" applyFill="1" applyBorder="1" applyAlignment="1">
      <alignment horizontal="center" vertical="center"/>
    </xf>
    <xf numFmtId="0" fontId="14" fillId="10" borderId="1" xfId="0" applyFont="1" applyFill="1" applyBorder="1" applyAlignment="1">
      <alignment vertical="center"/>
    </xf>
    <xf numFmtId="49" fontId="28" fillId="10" borderId="20" xfId="0" applyNumberFormat="1" applyFont="1" applyFill="1" applyBorder="1" applyAlignment="1">
      <alignment horizontal="center" vertical="center"/>
    </xf>
    <xf numFmtId="0" fontId="28" fillId="10" borderId="21" xfId="0" applyNumberFormat="1" applyFont="1" applyFill="1" applyBorder="1" applyAlignment="1">
      <alignment horizontal="center" vertical="center"/>
    </xf>
    <xf numFmtId="49" fontId="7" fillId="13" borderId="21" xfId="0" applyNumberFormat="1" applyFont="1" applyFill="1" applyBorder="1" applyAlignment="1">
      <alignment horizontal="center" vertical="center"/>
    </xf>
    <xf numFmtId="0" fontId="7" fillId="10" borderId="22" xfId="0" quotePrefix="1" applyNumberFormat="1" applyFont="1" applyFill="1" applyBorder="1" applyAlignment="1">
      <alignment horizontal="center" vertical="center"/>
    </xf>
    <xf numFmtId="0" fontId="14" fillId="5" borderId="1" xfId="0" applyFont="1" applyFill="1" applyBorder="1" applyAlignment="1">
      <alignment vertical="center"/>
    </xf>
    <xf numFmtId="49" fontId="23" fillId="5" borderId="20" xfId="0" applyNumberFormat="1" applyFont="1" applyFill="1" applyBorder="1" applyAlignment="1">
      <alignment horizontal="center" vertical="center"/>
    </xf>
    <xf numFmtId="0" fontId="23" fillId="5" borderId="21" xfId="0" applyNumberFormat="1" applyFont="1" applyFill="1" applyBorder="1" applyAlignment="1">
      <alignment horizontal="center" vertical="center"/>
    </xf>
    <xf numFmtId="0" fontId="40" fillId="12" borderId="39"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0" xfId="0" applyNumberFormat="1" applyFont="1" applyBorder="1" applyAlignment="1">
      <alignment horizontal="left" vertical="center"/>
    </xf>
    <xf numFmtId="0" fontId="2" fillId="0" borderId="0" xfId="0" applyFont="1" applyBorder="1" applyAlignment="1">
      <alignment horizontal="left" vertical="center"/>
    </xf>
    <xf numFmtId="0" fontId="49" fillId="0" borderId="26" xfId="0" applyFont="1" applyBorder="1" applyAlignment="1">
      <alignment horizontal="centerContinuous" vertical="center"/>
    </xf>
    <xf numFmtId="0" fontId="7" fillId="0" borderId="0" xfId="0" applyFont="1" applyBorder="1" applyAlignment="1">
      <alignment vertical="center" wrapText="1"/>
    </xf>
    <xf numFmtId="0" fontId="52" fillId="0" borderId="31" xfId="0" applyFont="1" applyFill="1" applyBorder="1" applyAlignment="1">
      <alignment horizontal="centerContinuous" vertical="center" shrinkToFit="1"/>
    </xf>
    <xf numFmtId="0" fontId="52" fillId="0" borderId="31" xfId="0" applyFont="1" applyFill="1" applyBorder="1" applyAlignment="1">
      <alignment horizontal="centerContinuous" vertical="center"/>
    </xf>
    <xf numFmtId="0" fontId="52" fillId="0" borderId="31" xfId="0" quotePrefix="1" applyFont="1" applyFill="1" applyBorder="1" applyAlignment="1">
      <alignment horizontal="center" vertical="center" shrinkToFit="1"/>
    </xf>
    <xf numFmtId="0" fontId="7" fillId="0" borderId="0" xfId="0" applyFont="1" applyBorder="1" applyAlignment="1">
      <alignment horizontal="left" vertical="center" wrapText="1"/>
    </xf>
    <xf numFmtId="0" fontId="27" fillId="0" borderId="31" xfId="0" applyFont="1" applyFill="1" applyBorder="1" applyAlignment="1">
      <alignment horizontal="centerContinuous" vertical="center" shrinkToFit="1"/>
    </xf>
    <xf numFmtId="0" fontId="7" fillId="0" borderId="42" xfId="0" applyFont="1" applyFill="1" applyBorder="1" applyAlignment="1">
      <alignment horizontal="centerContinuous" vertical="center"/>
    </xf>
    <xf numFmtId="0" fontId="53" fillId="0" borderId="31" xfId="0" applyFont="1" applyFill="1" applyBorder="1" applyAlignment="1">
      <alignment horizontal="centerContinuous" vertical="center" shrinkToFit="1"/>
    </xf>
    <xf numFmtId="0" fontId="6" fillId="0" borderId="0" xfId="0" applyFont="1" applyBorder="1" applyAlignment="1">
      <alignment horizontal="right" vertical="center" wrapText="1"/>
    </xf>
    <xf numFmtId="0" fontId="7" fillId="0" borderId="48" xfId="0" applyFont="1" applyFill="1" applyBorder="1" applyAlignment="1">
      <alignment horizontal="centerContinuous" vertical="center"/>
    </xf>
    <xf numFmtId="0" fontId="3" fillId="0" borderId="0" xfId="0" applyFont="1" applyBorder="1" applyAlignment="1">
      <alignment horizontal="centerContinuous" vertical="center"/>
    </xf>
    <xf numFmtId="0" fontId="21" fillId="11" borderId="13" xfId="0" applyFont="1" applyFill="1" applyBorder="1" applyAlignment="1">
      <alignment horizontal="center" vertical="center"/>
    </xf>
    <xf numFmtId="0" fontId="21" fillId="11" borderId="14" xfId="0" applyFont="1" applyFill="1" applyBorder="1" applyAlignment="1">
      <alignment horizontal="center" vertical="center"/>
    </xf>
    <xf numFmtId="49" fontId="21" fillId="11" borderId="14" xfId="0" applyNumberFormat="1" applyFont="1" applyFill="1" applyBorder="1" applyAlignment="1">
      <alignment horizontal="center" vertical="center"/>
    </xf>
    <xf numFmtId="0" fontId="21" fillId="11" borderId="18" xfId="0" applyFont="1" applyFill="1" applyBorder="1" applyAlignment="1">
      <alignment horizontal="center" vertical="center"/>
    </xf>
    <xf numFmtId="0" fontId="46" fillId="12" borderId="72" xfId="0" applyFont="1" applyFill="1" applyBorder="1" applyAlignment="1">
      <alignment horizontal="center" vertical="center"/>
    </xf>
    <xf numFmtId="0" fontId="21" fillId="11" borderId="54" xfId="0" applyFont="1" applyFill="1" applyBorder="1" applyAlignment="1">
      <alignment horizontal="center" vertical="center"/>
    </xf>
    <xf numFmtId="0" fontId="21" fillId="11" borderId="15" xfId="0" applyFont="1" applyFill="1" applyBorder="1" applyAlignment="1">
      <alignment horizontal="center" vertical="center"/>
    </xf>
    <xf numFmtId="0" fontId="21" fillId="11" borderId="26"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Continuous" vertical="center"/>
    </xf>
    <xf numFmtId="164" fontId="5" fillId="0" borderId="0" xfId="0" applyNumberFormat="1" applyFont="1" applyBorder="1" applyAlignment="1">
      <alignment horizontal="center" vertical="center"/>
    </xf>
    <xf numFmtId="0" fontId="21" fillId="11" borderId="18" xfId="0" applyFont="1" applyFill="1" applyBorder="1" applyAlignment="1">
      <alignment horizontal="centerContinuous" vertical="center"/>
    </xf>
    <xf numFmtId="0" fontId="21" fillId="11" borderId="54" xfId="0" applyFont="1" applyFill="1" applyBorder="1" applyAlignment="1">
      <alignment horizontal="centerContinuous" vertical="center"/>
    </xf>
    <xf numFmtId="0" fontId="21" fillId="11" borderId="43" xfId="0" applyFont="1" applyFill="1" applyBorder="1" applyAlignment="1">
      <alignment horizontal="centerContinuous" vertical="center"/>
    </xf>
    <xf numFmtId="164" fontId="2" fillId="0" borderId="55" xfId="0" applyNumberFormat="1" applyFont="1" applyFill="1" applyBorder="1" applyAlignment="1">
      <alignment horizontal="centerContinuous" vertical="center"/>
    </xf>
    <xf numFmtId="0" fontId="5" fillId="0" borderId="56" xfId="0" quotePrefix="1" applyFont="1" applyBorder="1" applyAlignment="1">
      <alignment horizontal="centerContinuous" vertical="center"/>
    </xf>
    <xf numFmtId="0" fontId="2" fillId="0" borderId="59" xfId="0" applyFont="1" applyFill="1" applyBorder="1" applyAlignment="1">
      <alignment horizontal="centerContinuous" vertical="center"/>
    </xf>
    <xf numFmtId="0" fontId="18" fillId="0" borderId="0" xfId="0" applyFont="1" applyBorder="1" applyAlignment="1">
      <alignment horizontal="right" vertical="center"/>
    </xf>
    <xf numFmtId="0" fontId="21" fillId="11" borderId="16" xfId="0" applyFont="1" applyFill="1" applyBorder="1" applyAlignment="1">
      <alignment horizontal="centerContinuous" vertical="center"/>
    </xf>
    <xf numFmtId="0" fontId="21" fillId="11" borderId="17" xfId="0" applyFont="1" applyFill="1" applyBorder="1" applyAlignment="1">
      <alignment horizontal="centerContinuous" vertical="center"/>
    </xf>
    <xf numFmtId="0" fontId="2" fillId="0" borderId="68" xfId="0" applyFont="1" applyFill="1" applyBorder="1" applyAlignment="1">
      <alignment horizontal="centerContinuous" vertical="center"/>
    </xf>
    <xf numFmtId="0" fontId="2" fillId="0" borderId="69" xfId="0" applyFont="1" applyFill="1" applyBorder="1" applyAlignment="1">
      <alignment horizontal="centerContinuous" vertical="center"/>
    </xf>
    <xf numFmtId="49" fontId="2" fillId="0" borderId="69" xfId="0" applyNumberFormat="1" applyFont="1" applyFill="1" applyBorder="1" applyAlignment="1">
      <alignment horizontal="centerContinuous" vertical="center"/>
    </xf>
    <xf numFmtId="0" fontId="5" fillId="0" borderId="70" xfId="0" applyFont="1" applyFill="1" applyBorder="1" applyAlignment="1">
      <alignment horizontal="centerContinuous" vertical="center"/>
    </xf>
    <xf numFmtId="0" fontId="2" fillId="0" borderId="0" xfId="0" applyFont="1" applyBorder="1" applyAlignment="1">
      <alignment horizontal="center" vertical="center"/>
    </xf>
    <xf numFmtId="0" fontId="2" fillId="0" borderId="67" xfId="0" applyFont="1" applyFill="1" applyBorder="1" applyAlignment="1">
      <alignment horizontal="centerContinuous" vertical="center"/>
    </xf>
    <xf numFmtId="0" fontId="2" fillId="0" borderId="58" xfId="0" applyFont="1" applyFill="1" applyBorder="1" applyAlignment="1">
      <alignment horizontal="centerContinuous" vertical="center"/>
    </xf>
    <xf numFmtId="49" fontId="2" fillId="0" borderId="58" xfId="0" applyNumberFormat="1" applyFont="1" applyFill="1" applyBorder="1" applyAlignment="1">
      <alignment horizontal="centerContinuous" vertical="center"/>
    </xf>
    <xf numFmtId="0" fontId="5" fillId="0" borderId="59" xfId="0" applyFont="1" applyFill="1" applyBorder="1" applyAlignment="1">
      <alignment horizontal="centerContinuous" vertical="center"/>
    </xf>
    <xf numFmtId="0" fontId="21" fillId="11" borderId="72" xfId="0" applyFont="1" applyFill="1" applyBorder="1" applyAlignment="1">
      <alignment horizontal="center" vertical="center"/>
    </xf>
    <xf numFmtId="0" fontId="2" fillId="0" borderId="68" xfId="0" applyFont="1" applyFill="1" applyBorder="1" applyAlignment="1">
      <alignment horizontal="centerContinuous" vertical="center" shrinkToFit="1"/>
    </xf>
    <xf numFmtId="0" fontId="21" fillId="0" borderId="69" xfId="0" applyFont="1" applyFill="1" applyBorder="1" applyAlignment="1">
      <alignment horizontal="centerContinuous" vertical="center"/>
    </xf>
    <xf numFmtId="0" fontId="2" fillId="0" borderId="70" xfId="0" applyFont="1" applyFill="1" applyBorder="1" applyAlignment="1">
      <alignment horizontal="centerContinuous" vertical="center"/>
    </xf>
    <xf numFmtId="0" fontId="2" fillId="0" borderId="81" xfId="0" applyFont="1" applyFill="1" applyBorder="1" applyAlignment="1">
      <alignment horizontal="centerContinuous" vertical="center" shrinkToFit="1"/>
    </xf>
    <xf numFmtId="0" fontId="21" fillId="0" borderId="55" xfId="0" applyFont="1" applyFill="1" applyBorder="1" applyAlignment="1">
      <alignment horizontal="centerContinuous" vertical="center"/>
    </xf>
    <xf numFmtId="0" fontId="2" fillId="0" borderId="56" xfId="0" applyFont="1" applyFill="1" applyBorder="1" applyAlignment="1">
      <alignment horizontal="centerContinuous" vertical="center"/>
    </xf>
    <xf numFmtId="164" fontId="3" fillId="0" borderId="0" xfId="0" applyNumberFormat="1" applyFont="1" applyBorder="1" applyAlignment="1">
      <alignment horizontal="centerContinuous" vertical="center"/>
    </xf>
    <xf numFmtId="0" fontId="21" fillId="3" borderId="32" xfId="0" applyFont="1" applyFill="1" applyBorder="1" applyAlignment="1">
      <alignment horizontal="center" vertical="center"/>
    </xf>
    <xf numFmtId="164" fontId="21" fillId="3" borderId="33" xfId="0" applyNumberFormat="1" applyFont="1" applyFill="1" applyBorder="1" applyAlignment="1">
      <alignment horizontal="center" vertical="center"/>
    </xf>
    <xf numFmtId="0" fontId="21" fillId="3" borderId="32" xfId="0" applyFont="1" applyFill="1" applyBorder="1" applyAlignment="1">
      <alignment horizontal="right" vertical="center"/>
    </xf>
    <xf numFmtId="0" fontId="21" fillId="3" borderId="34" xfId="0" applyFont="1" applyFill="1" applyBorder="1" applyAlignment="1">
      <alignment vertical="center"/>
    </xf>
    <xf numFmtId="0" fontId="2" fillId="0" borderId="64" xfId="0" applyFont="1" applyBorder="1" applyAlignment="1">
      <alignment horizontal="center" vertical="center" shrinkToFit="1"/>
    </xf>
    <xf numFmtId="0" fontId="5" fillId="0" borderId="65" xfId="0" applyFont="1" applyBorder="1" applyAlignment="1">
      <alignment horizontal="center" vertical="center" shrinkToFit="1"/>
    </xf>
    <xf numFmtId="164" fontId="2" fillId="0" borderId="65" xfId="0" applyNumberFormat="1" applyFont="1" applyBorder="1" applyAlignment="1">
      <alignment horizontal="center" vertical="center" shrinkToFit="1"/>
    </xf>
    <xf numFmtId="0" fontId="5" fillId="0" borderId="65" xfId="0" applyFont="1" applyBorder="1" applyAlignment="1">
      <alignment horizontal="left" vertical="center"/>
    </xf>
    <xf numFmtId="0" fontId="5" fillId="0" borderId="66" xfId="0" applyFont="1" applyBorder="1" applyAlignment="1">
      <alignment horizontal="left" vertical="center" shrinkToFit="1"/>
    </xf>
    <xf numFmtId="0" fontId="2" fillId="0" borderId="67" xfId="0" applyFont="1" applyBorder="1" applyAlignment="1">
      <alignment horizontal="center" vertical="center" shrinkToFit="1"/>
    </xf>
    <xf numFmtId="164" fontId="2" fillId="0" borderId="37" xfId="0" applyNumberFormat="1" applyFont="1" applyFill="1" applyBorder="1" applyAlignment="1">
      <alignment horizontal="center" vertical="center" shrinkToFit="1"/>
    </xf>
    <xf numFmtId="0" fontId="2" fillId="0" borderId="74" xfId="0" applyFont="1" applyFill="1" applyBorder="1" applyAlignment="1">
      <alignment horizontal="left" vertical="center"/>
    </xf>
    <xf numFmtId="0" fontId="2" fillId="0" borderId="38" xfId="0" applyFont="1" applyBorder="1" applyAlignment="1">
      <alignment horizontal="left" vertical="center" shrinkToFit="1"/>
    </xf>
    <xf numFmtId="164" fontId="3" fillId="0" borderId="0" xfId="0" applyNumberFormat="1" applyFont="1" applyBorder="1" applyAlignment="1">
      <alignment horizontal="centerContinuous" vertical="center" shrinkToFit="1"/>
    </xf>
    <xf numFmtId="0" fontId="3" fillId="0" borderId="0" xfId="0" applyFont="1" applyBorder="1" applyAlignment="1">
      <alignment horizontal="centerContinuous" vertical="center" shrinkToFit="1"/>
    </xf>
    <xf numFmtId="0" fontId="2" fillId="0" borderId="60" xfId="0" applyFont="1" applyFill="1" applyBorder="1" applyAlignment="1">
      <alignment horizontal="center" vertical="center" shrinkToFit="1"/>
    </xf>
    <xf numFmtId="0" fontId="2" fillId="0" borderId="35" xfId="0" applyFont="1" applyBorder="1" applyAlignment="1">
      <alignment horizontal="center" vertical="center" shrinkToFit="1"/>
    </xf>
    <xf numFmtId="164" fontId="2" fillId="0" borderId="35" xfId="0" applyNumberFormat="1"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61" xfId="0" applyFont="1" applyBorder="1" applyAlignment="1">
      <alignment horizontal="center" vertical="center" shrinkToFit="1"/>
    </xf>
    <xf numFmtId="164" fontId="2" fillId="0" borderId="37" xfId="0" applyNumberFormat="1" applyFont="1" applyBorder="1" applyAlignment="1">
      <alignment horizontal="center" vertical="center" shrinkToFit="1"/>
    </xf>
    <xf numFmtId="164" fontId="2" fillId="0" borderId="83" xfId="0" applyNumberFormat="1" applyFont="1" applyFill="1" applyBorder="1" applyAlignment="1">
      <alignment horizontal="center" vertical="center"/>
    </xf>
    <xf numFmtId="164" fontId="2" fillId="0" borderId="37" xfId="0" applyNumberFormat="1" applyFont="1" applyFill="1" applyBorder="1" applyAlignment="1">
      <alignment horizontal="center" vertical="center"/>
    </xf>
    <xf numFmtId="0" fontId="2" fillId="0" borderId="83" xfId="0" applyFont="1" applyFill="1" applyBorder="1" applyAlignment="1">
      <alignment horizontal="center" vertical="center"/>
    </xf>
    <xf numFmtId="49" fontId="2" fillId="0" borderId="37" xfId="0" applyNumberFormat="1" applyFont="1" applyFill="1" applyBorder="1" applyAlignment="1">
      <alignment horizontal="center" vertical="center"/>
    </xf>
    <xf numFmtId="0" fontId="5" fillId="0" borderId="84" xfId="0" applyFont="1" applyFill="1" applyBorder="1" applyAlignment="1">
      <alignment horizontal="centerContinuous" vertical="center"/>
    </xf>
    <xf numFmtId="49" fontId="2" fillId="0" borderId="83" xfId="0" applyNumberFormat="1" applyFont="1" applyFill="1" applyBorder="1" applyAlignment="1">
      <alignment horizontal="center" vertical="center"/>
    </xf>
    <xf numFmtId="49" fontId="2" fillId="0" borderId="84" xfId="0" applyNumberFormat="1" applyFont="1" applyFill="1" applyBorder="1" applyAlignment="1">
      <alignment horizontal="centerContinuous" vertical="center"/>
    </xf>
    <xf numFmtId="49" fontId="2" fillId="0" borderId="74" xfId="0" applyNumberFormat="1" applyFont="1" applyFill="1" applyBorder="1" applyAlignment="1">
      <alignment horizontal="centerContinuous" vertical="center"/>
    </xf>
    <xf numFmtId="49" fontId="2" fillId="0" borderId="73" xfId="0" applyNumberFormat="1" applyFont="1" applyFill="1" applyBorder="1" applyAlignment="1">
      <alignment horizontal="centerContinuous" vertical="center"/>
    </xf>
    <xf numFmtId="0" fontId="2" fillId="0" borderId="84" xfId="0" applyFont="1" applyFill="1" applyBorder="1" applyAlignment="1">
      <alignment horizontal="center" vertical="center"/>
    </xf>
    <xf numFmtId="0" fontId="2" fillId="0" borderId="73" xfId="0" applyFont="1" applyFill="1" applyBorder="1" applyAlignment="1">
      <alignment horizontal="center" vertical="center"/>
    </xf>
    <xf numFmtId="0" fontId="5" fillId="0" borderId="85" xfId="0" applyFont="1" applyFill="1" applyBorder="1" applyAlignment="1">
      <alignment horizontal="centerContinuous" vertical="center"/>
    </xf>
    <xf numFmtId="0" fontId="2" fillId="0" borderId="0" xfId="0" applyFont="1" applyBorder="1" applyAlignment="1">
      <alignment vertical="center"/>
    </xf>
    <xf numFmtId="0" fontId="4" fillId="0" borderId="0" xfId="0" applyFont="1" applyFill="1" applyBorder="1" applyAlignment="1">
      <alignment horizontal="right" vertical="center"/>
    </xf>
    <xf numFmtId="1" fontId="2" fillId="0" borderId="0" xfId="0" applyNumberFormat="1" applyFont="1" applyBorder="1" applyAlignment="1">
      <alignment horizontal="center" vertical="center"/>
    </xf>
    <xf numFmtId="0" fontId="21" fillId="14" borderId="26" xfId="0" applyFont="1" applyFill="1" applyBorder="1" applyAlignment="1">
      <alignment horizontal="center" vertical="center"/>
    </xf>
    <xf numFmtId="0" fontId="54" fillId="0" borderId="37" xfId="0" applyFont="1" applyBorder="1" applyAlignment="1">
      <alignment horizontal="left" vertical="center"/>
    </xf>
    <xf numFmtId="1" fontId="2" fillId="0" borderId="76" xfId="0" applyNumberFormat="1" applyFont="1" applyFill="1" applyBorder="1" applyAlignment="1">
      <alignment horizontal="center" vertical="center"/>
    </xf>
    <xf numFmtId="0" fontId="5" fillId="0" borderId="0" xfId="0" applyFont="1" applyFill="1" applyBorder="1" applyAlignment="1">
      <alignment vertical="center"/>
    </xf>
    <xf numFmtId="0" fontId="2" fillId="0" borderId="61"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7" xfId="0" quotePrefix="1" applyFont="1" applyFill="1" applyBorder="1" applyAlignment="1">
      <alignment horizontal="center" vertical="center"/>
    </xf>
    <xf numFmtId="9" fontId="2" fillId="0" borderId="37" xfId="0" applyNumberFormat="1" applyFont="1" applyFill="1" applyBorder="1" applyAlignment="1">
      <alignment horizontal="center" vertical="center"/>
    </xf>
    <xf numFmtId="164" fontId="2" fillId="0" borderId="74" xfId="0" applyNumberFormat="1" applyFont="1" applyFill="1" applyBorder="1" applyAlignment="1">
      <alignment horizontal="centerContinuous" vertical="center"/>
    </xf>
    <xf numFmtId="164" fontId="2" fillId="0" borderId="58" xfId="0" applyNumberFormat="1" applyFont="1" applyFill="1" applyBorder="1" applyAlignment="1">
      <alignment horizontal="centerContinuous" vertical="center"/>
    </xf>
    <xf numFmtId="49" fontId="16" fillId="0" borderId="29" xfId="0" applyNumberFormat="1" applyFont="1" applyBorder="1" applyAlignment="1">
      <alignment horizontal="center" shrinkToFit="1"/>
    </xf>
    <xf numFmtId="0" fontId="2" fillId="0" borderId="67" xfId="0" applyFont="1" applyFill="1" applyBorder="1" applyAlignment="1">
      <alignment horizontal="centerContinuous" vertical="center" shrinkToFit="1"/>
    </xf>
    <xf numFmtId="49" fontId="2" fillId="0" borderId="74" xfId="0" applyNumberFormat="1" applyFont="1" applyFill="1" applyBorder="1" applyAlignment="1">
      <alignment horizontal="center" vertical="center"/>
    </xf>
    <xf numFmtId="0" fontId="55" fillId="2" borderId="86" xfId="0" applyFont="1" applyFill="1" applyBorder="1" applyAlignment="1">
      <alignment horizontal="right" vertical="center"/>
    </xf>
    <xf numFmtId="0" fontId="36" fillId="2" borderId="87" xfId="0" applyFont="1" applyFill="1" applyBorder="1" applyAlignment="1">
      <alignment horizontal="left" vertical="center"/>
    </xf>
    <xf numFmtId="0" fontId="20" fillId="2" borderId="87" xfId="0" applyFont="1" applyFill="1" applyBorder="1" applyAlignment="1">
      <alignment horizontal="left" vertical="center"/>
    </xf>
    <xf numFmtId="0" fontId="4" fillId="2" borderId="87" xfId="0" applyFont="1" applyFill="1" applyBorder="1" applyAlignment="1">
      <alignment horizontal="centerContinuous" vertical="center"/>
    </xf>
    <xf numFmtId="0" fontId="5" fillId="2" borderId="87" xfId="0" applyFont="1" applyFill="1" applyBorder="1" applyAlignment="1">
      <alignment horizontal="centerContinuous" vertical="center"/>
    </xf>
    <xf numFmtId="0" fontId="35" fillId="2" borderId="88" xfId="1" applyFont="1" applyFill="1" applyBorder="1" applyAlignment="1" applyProtection="1">
      <alignment horizontal="right" vertical="center"/>
    </xf>
    <xf numFmtId="0" fontId="10" fillId="0" borderId="1" xfId="0" applyFont="1" applyFill="1" applyBorder="1" applyAlignment="1">
      <alignment vertical="center"/>
    </xf>
    <xf numFmtId="49" fontId="27" fillId="0" borderId="20" xfId="0" applyNumberFormat="1" applyFont="1" applyFill="1" applyBorder="1" applyAlignment="1">
      <alignment horizontal="center" vertical="center"/>
    </xf>
    <xf numFmtId="0" fontId="27" fillId="0" borderId="21" xfId="0" applyNumberFormat="1" applyFont="1" applyFill="1" applyBorder="1" applyAlignment="1">
      <alignment horizontal="center" vertical="center"/>
    </xf>
    <xf numFmtId="0" fontId="22" fillId="9" borderId="1" xfId="0" applyFont="1" applyFill="1" applyBorder="1" applyAlignment="1">
      <alignment vertical="center"/>
    </xf>
    <xf numFmtId="49" fontId="28" fillId="9" borderId="20" xfId="0" applyNumberFormat="1" applyFont="1" applyFill="1" applyBorder="1" applyAlignment="1">
      <alignment horizontal="center" vertical="center"/>
    </xf>
    <xf numFmtId="0" fontId="28" fillId="9" borderId="21" xfId="0" applyNumberFormat="1" applyFont="1" applyFill="1" applyBorder="1" applyAlignment="1">
      <alignment horizontal="center" vertical="center"/>
    </xf>
    <xf numFmtId="0" fontId="7" fillId="9" borderId="22" xfId="0" quotePrefix="1" applyNumberFormat="1" applyFont="1" applyFill="1" applyBorder="1" applyAlignment="1">
      <alignment horizontal="center" vertical="center"/>
    </xf>
    <xf numFmtId="0" fontId="52" fillId="0" borderId="89" xfId="0" applyFont="1" applyFill="1" applyBorder="1" applyAlignment="1">
      <alignment horizontal="center" vertical="center" shrinkToFit="1"/>
    </xf>
    <xf numFmtId="0" fontId="52" fillId="0" borderId="31" xfId="0" applyFont="1" applyFill="1" applyBorder="1" applyAlignment="1">
      <alignment horizontal="center" vertical="center" shrinkToFit="1"/>
    </xf>
    <xf numFmtId="0" fontId="7" fillId="0" borderId="31" xfId="0" quotePrefix="1" applyFont="1" applyFill="1" applyBorder="1" applyAlignment="1">
      <alignment horizontal="center" vertical="center" shrinkToFit="1"/>
    </xf>
    <xf numFmtId="49" fontId="7" fillId="15" borderId="9" xfId="0" applyNumberFormat="1" applyFont="1" applyFill="1" applyBorder="1" applyAlignment="1">
      <alignment horizontal="center" vertical="center"/>
    </xf>
    <xf numFmtId="0" fontId="21" fillId="0" borderId="85" xfId="0" applyFont="1" applyFill="1" applyBorder="1" applyAlignment="1">
      <alignment horizontal="centerContinuous" vertical="center"/>
    </xf>
    <xf numFmtId="0" fontId="21" fillId="0" borderId="76" xfId="0" applyFont="1" applyFill="1" applyBorder="1" applyAlignment="1">
      <alignment horizontal="centerContinuous" vertical="center"/>
    </xf>
    <xf numFmtId="0" fontId="2" fillId="0" borderId="75" xfId="0" applyFont="1" applyFill="1" applyBorder="1" applyAlignment="1">
      <alignment horizontal="centerContinuous" vertical="center"/>
    </xf>
    <xf numFmtId="0" fontId="5" fillId="0" borderId="90" xfId="0" applyFont="1" applyBorder="1" applyAlignment="1">
      <alignment horizontal="left" vertical="center"/>
    </xf>
    <xf numFmtId="0" fontId="2" fillId="0" borderId="92" xfId="0" applyFont="1" applyFill="1" applyBorder="1" applyAlignment="1">
      <alignment horizontal="center" vertical="center"/>
    </xf>
    <xf numFmtId="164" fontId="2" fillId="0" borderId="94" xfId="0" applyNumberFormat="1" applyFont="1" applyFill="1" applyBorder="1" applyAlignment="1">
      <alignment horizontal="centerContinuous" vertical="center"/>
    </xf>
    <xf numFmtId="0" fontId="5" fillId="0" borderId="95" xfId="0" quotePrefix="1" applyFont="1" applyBorder="1" applyAlignment="1">
      <alignment horizontal="centerContinuous" vertical="center"/>
    </xf>
    <xf numFmtId="1" fontId="2" fillId="0" borderId="75" xfId="0" applyNumberFormat="1" applyFont="1" applyFill="1" applyBorder="1" applyAlignment="1">
      <alignment horizontal="center" vertical="center"/>
    </xf>
    <xf numFmtId="0" fontId="2" fillId="0" borderId="37" xfId="0" applyFont="1" applyFill="1" applyBorder="1" applyAlignment="1">
      <alignment horizontal="centerContinuous" vertical="center"/>
    </xf>
    <xf numFmtId="0" fontId="8" fillId="9" borderId="1" xfId="0" applyFont="1" applyFill="1" applyBorder="1" applyAlignment="1">
      <alignment vertical="center"/>
    </xf>
    <xf numFmtId="49" fontId="17" fillId="9" borderId="20" xfId="0" applyNumberFormat="1" applyFont="1" applyFill="1" applyBorder="1" applyAlignment="1">
      <alignment horizontal="center" vertical="center"/>
    </xf>
    <xf numFmtId="0" fontId="17" fillId="9" borderId="21" xfId="0" applyNumberFormat="1" applyFont="1" applyFill="1" applyBorder="1" applyAlignment="1">
      <alignment horizontal="center" vertical="center"/>
    </xf>
    <xf numFmtId="0" fontId="7" fillId="9" borderId="21" xfId="0" applyNumberFormat="1" applyFont="1" applyFill="1" applyBorder="1" applyAlignment="1">
      <alignment horizontal="center" vertical="center"/>
    </xf>
    <xf numFmtId="0" fontId="13" fillId="9" borderId="5" xfId="0" applyFont="1" applyFill="1" applyBorder="1" applyAlignment="1">
      <alignment vertical="center"/>
    </xf>
    <xf numFmtId="0" fontId="7" fillId="9" borderId="39" xfId="0" applyNumberFormat="1" applyFont="1" applyFill="1" applyBorder="1" applyAlignment="1">
      <alignment horizontal="center" vertical="center"/>
    </xf>
    <xf numFmtId="49" fontId="24" fillId="9" borderId="39" xfId="0" applyNumberFormat="1" applyFont="1" applyFill="1" applyBorder="1" applyAlignment="1">
      <alignment horizontal="center" vertical="center"/>
    </xf>
    <xf numFmtId="0" fontId="24" fillId="9" borderId="41" xfId="0" applyNumberFormat="1" applyFont="1" applyFill="1" applyBorder="1" applyAlignment="1">
      <alignment horizontal="center" vertical="center"/>
    </xf>
    <xf numFmtId="49" fontId="7" fillId="9" borderId="41" xfId="0" applyNumberFormat="1" applyFont="1" applyFill="1" applyBorder="1" applyAlignment="1">
      <alignment horizontal="center" vertical="center"/>
    </xf>
    <xf numFmtId="0" fontId="7" fillId="9" borderId="30" xfId="0" applyNumberFormat="1" applyFont="1" applyFill="1" applyBorder="1" applyAlignment="1">
      <alignment horizontal="center" vertical="center"/>
    </xf>
    <xf numFmtId="0" fontId="53" fillId="0" borderId="42" xfId="0" quotePrefix="1" applyFont="1" applyFill="1" applyBorder="1" applyAlignment="1">
      <alignment horizontal="center" vertical="center" shrinkToFit="1"/>
    </xf>
    <xf numFmtId="0" fontId="2" fillId="0" borderId="37" xfId="0" applyFont="1" applyFill="1" applyBorder="1" applyAlignment="1">
      <alignment horizontal="center" vertical="center" shrinkToFit="1"/>
    </xf>
    <xf numFmtId="164" fontId="2" fillId="0" borderId="74" xfId="0" applyNumberFormat="1" applyFont="1" applyBorder="1" applyAlignment="1">
      <alignment horizontal="center" vertical="center"/>
    </xf>
    <xf numFmtId="0" fontId="2" fillId="0" borderId="38" xfId="0" applyFont="1" applyFill="1" applyBorder="1" applyAlignment="1">
      <alignment horizontal="center" vertical="center"/>
    </xf>
    <xf numFmtId="0" fontId="2" fillId="0" borderId="81" xfId="0" applyFont="1" applyFill="1" applyBorder="1" applyAlignment="1">
      <alignment horizontal="centerContinuous" vertical="center"/>
    </xf>
    <xf numFmtId="0" fontId="2" fillId="0" borderId="55" xfId="0" applyFont="1" applyFill="1" applyBorder="1" applyAlignment="1">
      <alignment horizontal="centerContinuous" vertical="center"/>
    </xf>
    <xf numFmtId="0" fontId="5" fillId="0" borderId="76" xfId="0" applyFont="1" applyFill="1" applyBorder="1" applyAlignment="1">
      <alignment horizontal="centerContinuous" vertical="center"/>
    </xf>
    <xf numFmtId="0" fontId="5" fillId="0" borderId="73" xfId="0" applyFont="1" applyFill="1" applyBorder="1" applyAlignment="1">
      <alignment horizontal="centerContinuous" vertical="center"/>
    </xf>
    <xf numFmtId="49" fontId="2" fillId="0" borderId="35" xfId="0" applyNumberFormat="1" applyFont="1" applyFill="1" applyBorder="1" applyAlignment="1">
      <alignment horizontal="center" vertical="center"/>
    </xf>
    <xf numFmtId="49" fontId="2" fillId="0" borderId="55" xfId="0" applyNumberFormat="1" applyFont="1" applyFill="1" applyBorder="1" applyAlignment="1">
      <alignment horizontal="centerContinuous" vertical="center"/>
    </xf>
    <xf numFmtId="0" fontId="5" fillId="0" borderId="56" xfId="0" applyFont="1" applyFill="1" applyBorder="1" applyAlignment="1">
      <alignment horizontal="centerContinuous" vertical="center"/>
    </xf>
    <xf numFmtId="0" fontId="52" fillId="0" borderId="42" xfId="0" applyFont="1" applyFill="1" applyBorder="1" applyAlignment="1">
      <alignment horizontal="centerContinuous" vertical="center"/>
    </xf>
    <xf numFmtId="0" fontId="2" fillId="0" borderId="64" xfId="0" applyFont="1" applyFill="1" applyBorder="1" applyAlignment="1">
      <alignment horizontal="center" vertical="center"/>
    </xf>
    <xf numFmtId="164" fontId="2" fillId="0" borderId="93" xfId="0" applyNumberFormat="1" applyFont="1" applyFill="1" applyBorder="1" applyAlignment="1">
      <alignment horizontal="center" vertical="center"/>
    </xf>
    <xf numFmtId="1" fontId="2" fillId="0" borderId="96" xfId="0" applyNumberFormat="1" applyFont="1" applyFill="1" applyBorder="1" applyAlignment="1">
      <alignment horizontal="center" vertical="center"/>
    </xf>
    <xf numFmtId="0" fontId="2" fillId="0" borderId="97" xfId="0" quotePrefix="1" applyFont="1" applyFill="1" applyBorder="1" applyAlignment="1">
      <alignment horizontal="center" vertical="center"/>
    </xf>
    <xf numFmtId="49" fontId="2" fillId="10" borderId="92" xfId="2" applyNumberFormat="1" applyFont="1" applyFill="1" applyBorder="1" applyAlignment="1">
      <alignment horizontal="center" vertical="center"/>
    </xf>
    <xf numFmtId="49" fontId="2" fillId="10" borderId="92" xfId="0" applyNumberFormat="1" applyFont="1" applyFill="1" applyBorder="1" applyAlignment="1">
      <alignment horizontal="center" vertical="center"/>
    </xf>
    <xf numFmtId="164" fontId="2" fillId="10" borderId="92" xfId="0" applyNumberFormat="1" applyFont="1" applyFill="1" applyBorder="1" applyAlignment="1">
      <alignment horizontal="center" vertical="center"/>
    </xf>
    <xf numFmtId="0" fontId="7" fillId="5" borderId="22" xfId="0" quotePrefix="1" applyNumberFormat="1" applyFont="1" applyFill="1" applyBorder="1" applyAlignment="1">
      <alignment horizontal="center" vertical="center"/>
    </xf>
    <xf numFmtId="0" fontId="2" fillId="0" borderId="0" xfId="0" quotePrefix="1" applyFont="1" applyBorder="1" applyAlignment="1">
      <alignment vertical="center"/>
    </xf>
    <xf numFmtId="0" fontId="2" fillId="0" borderId="65" xfId="0" applyFont="1" applyFill="1" applyBorder="1" applyAlignment="1">
      <alignment horizontal="center" vertical="center"/>
    </xf>
    <xf numFmtId="49" fontId="2" fillId="0" borderId="65" xfId="2" applyNumberFormat="1" applyFont="1" applyBorder="1" applyAlignment="1">
      <alignment horizontal="center" vertical="center"/>
    </xf>
    <xf numFmtId="49" fontId="2" fillId="0" borderId="65" xfId="2" applyNumberFormat="1" applyFont="1" applyFill="1" applyBorder="1" applyAlignment="1">
      <alignment horizontal="center" vertical="center"/>
    </xf>
    <xf numFmtId="0" fontId="2" fillId="0" borderId="65" xfId="0" applyFont="1" applyFill="1" applyBorder="1" applyAlignment="1">
      <alignment horizontal="center" vertical="center" shrinkToFit="1"/>
    </xf>
    <xf numFmtId="164" fontId="2" fillId="0" borderId="65" xfId="0" applyNumberFormat="1" applyFont="1" applyFill="1" applyBorder="1" applyAlignment="1">
      <alignment horizontal="center" vertical="center"/>
    </xf>
    <xf numFmtId="0" fontId="2" fillId="0" borderId="66" xfId="0" applyFont="1" applyFill="1" applyBorder="1" applyAlignment="1">
      <alignment horizontal="center" vertical="center"/>
    </xf>
    <xf numFmtId="0" fontId="2" fillId="0" borderId="92" xfId="0" applyNumberFormat="1" applyFont="1" applyFill="1" applyBorder="1" applyAlignment="1">
      <alignment horizontal="center" vertical="center"/>
    </xf>
    <xf numFmtId="0" fontId="58" fillId="0" borderId="65" xfId="0" quotePrefix="1" applyFont="1" applyBorder="1" applyAlignment="1">
      <alignment horizontal="center" vertical="center" wrapText="1"/>
    </xf>
    <xf numFmtId="0" fontId="2" fillId="0" borderId="98" xfId="0" applyFont="1" applyFill="1" applyBorder="1" applyAlignment="1">
      <alignment horizontal="center" vertical="center"/>
    </xf>
    <xf numFmtId="0" fontId="2" fillId="0" borderId="99" xfId="0" applyFont="1" applyFill="1" applyBorder="1" applyAlignment="1">
      <alignment horizontal="center" vertical="center"/>
    </xf>
    <xf numFmtId="0" fontId="58" fillId="0" borderId="99" xfId="0" quotePrefix="1" applyFont="1" applyBorder="1" applyAlignment="1">
      <alignment horizontal="center" vertical="center" wrapText="1"/>
    </xf>
    <xf numFmtId="49" fontId="2" fillId="0" borderId="99" xfId="2" applyNumberFormat="1" applyFont="1" applyBorder="1" applyAlignment="1">
      <alignment horizontal="center" vertical="center"/>
    </xf>
    <xf numFmtId="49" fontId="2" fillId="0" borderId="99" xfId="2" applyNumberFormat="1" applyFont="1" applyFill="1" applyBorder="1" applyAlignment="1">
      <alignment horizontal="center" vertical="center"/>
    </xf>
    <xf numFmtId="0" fontId="2" fillId="0" borderId="99" xfId="0" applyFont="1" applyFill="1" applyBorder="1" applyAlignment="1">
      <alignment horizontal="center" vertical="center" shrinkToFit="1"/>
    </xf>
    <xf numFmtId="164" fontId="2" fillId="0" borderId="99" xfId="0" applyNumberFormat="1" applyFont="1" applyFill="1" applyBorder="1" applyAlignment="1">
      <alignment horizontal="center" vertical="center"/>
    </xf>
    <xf numFmtId="164" fontId="2" fillId="0" borderId="100" xfId="0" applyNumberFormat="1" applyFont="1" applyBorder="1" applyAlignment="1">
      <alignment horizontal="center" vertical="center"/>
    </xf>
    <xf numFmtId="1" fontId="47" fillId="12" borderId="101" xfId="0" applyNumberFormat="1" applyFont="1" applyFill="1" applyBorder="1" applyAlignment="1">
      <alignment horizontal="center" vertical="center"/>
    </xf>
    <xf numFmtId="1" fontId="2" fillId="0" borderId="102" xfId="0" applyNumberFormat="1" applyFont="1" applyFill="1" applyBorder="1" applyAlignment="1">
      <alignment horizontal="center" vertical="center"/>
    </xf>
    <xf numFmtId="0" fontId="2" fillId="0" borderId="103" xfId="0" applyFont="1" applyFill="1" applyBorder="1" applyAlignment="1">
      <alignment horizontal="center" vertical="center"/>
    </xf>
    <xf numFmtId="0" fontId="2" fillId="0" borderId="104" xfId="0" applyFont="1" applyFill="1" applyBorder="1" applyAlignment="1">
      <alignment horizontal="center" vertical="center"/>
    </xf>
    <xf numFmtId="0" fontId="2" fillId="10" borderId="105" xfId="0" applyFont="1" applyFill="1" applyBorder="1" applyAlignment="1">
      <alignment horizontal="center" vertical="center"/>
    </xf>
    <xf numFmtId="0" fontId="58" fillId="10" borderId="105" xfId="0" quotePrefix="1" applyFont="1" applyFill="1" applyBorder="1" applyAlignment="1">
      <alignment horizontal="center" vertical="center" wrapText="1"/>
    </xf>
    <xf numFmtId="49" fontId="2" fillId="10" borderId="105" xfId="2" applyNumberFormat="1" applyFont="1" applyFill="1" applyBorder="1" applyAlignment="1">
      <alignment horizontal="center" vertical="center"/>
    </xf>
    <xf numFmtId="0" fontId="2" fillId="10" borderId="105" xfId="0" applyFont="1" applyFill="1" applyBorder="1" applyAlignment="1">
      <alignment horizontal="center" vertical="center" shrinkToFit="1"/>
    </xf>
    <xf numFmtId="164" fontId="2" fillId="10" borderId="105" xfId="0" applyNumberFormat="1" applyFont="1" applyFill="1" applyBorder="1" applyAlignment="1">
      <alignment horizontal="center" vertical="center"/>
    </xf>
    <xf numFmtId="164" fontId="2" fillId="0" borderId="106" xfId="0" applyNumberFormat="1" applyFont="1" applyBorder="1" applyAlignment="1">
      <alignment horizontal="center" vertical="center"/>
    </xf>
    <xf numFmtId="1" fontId="47" fillId="12" borderId="107" xfId="0" applyNumberFormat="1" applyFont="1" applyFill="1" applyBorder="1" applyAlignment="1">
      <alignment horizontal="center" vertical="center"/>
    </xf>
    <xf numFmtId="1" fontId="2" fillId="0" borderId="108" xfId="0" applyNumberFormat="1" applyFont="1" applyFill="1" applyBorder="1" applyAlignment="1">
      <alignment horizontal="center" vertical="center"/>
    </xf>
    <xf numFmtId="0" fontId="2" fillId="0" borderId="109" xfId="0" applyFont="1" applyFill="1" applyBorder="1" applyAlignment="1">
      <alignment horizontal="center" vertical="center"/>
    </xf>
    <xf numFmtId="0" fontId="2" fillId="0" borderId="91" xfId="0" applyFont="1" applyFill="1" applyBorder="1" applyAlignment="1">
      <alignment horizontal="center" vertical="center"/>
    </xf>
    <xf numFmtId="1" fontId="47" fillId="12" borderId="20" xfId="0" applyNumberFormat="1" applyFont="1" applyFill="1" applyBorder="1" applyAlignment="1">
      <alignment horizontal="center" vertical="center"/>
    </xf>
    <xf numFmtId="0" fontId="2" fillId="0" borderId="99" xfId="0" quotePrefix="1" applyFont="1" applyFill="1" applyBorder="1" applyAlignment="1">
      <alignment horizontal="center" vertical="center" wrapText="1"/>
    </xf>
    <xf numFmtId="0" fontId="2" fillId="0" borderId="99" xfId="0" applyNumberFormat="1" applyFont="1" applyFill="1" applyBorder="1" applyAlignment="1">
      <alignment horizontal="center" vertical="center"/>
    </xf>
    <xf numFmtId="49" fontId="2" fillId="0" borderId="99" xfId="0" applyNumberFormat="1" applyFont="1" applyFill="1" applyBorder="1" applyAlignment="1">
      <alignment horizontal="center" vertical="center"/>
    </xf>
    <xf numFmtId="1" fontId="2" fillId="0" borderId="99" xfId="0" applyNumberFormat="1" applyFont="1" applyFill="1" applyBorder="1" applyAlignment="1">
      <alignment horizontal="center" vertical="center"/>
    </xf>
    <xf numFmtId="0" fontId="2" fillId="0" borderId="103" xfId="0" quotePrefix="1" applyFont="1" applyFill="1" applyBorder="1" applyAlignment="1">
      <alignment horizontal="center" vertical="center"/>
    </xf>
    <xf numFmtId="0" fontId="2" fillId="0" borderId="92" xfId="0" quotePrefix="1" applyFont="1" applyFill="1" applyBorder="1" applyAlignment="1">
      <alignment horizontal="center" vertical="center" wrapText="1"/>
    </xf>
    <xf numFmtId="0" fontId="2" fillId="0" borderId="110" xfId="0" applyFont="1" applyBorder="1" applyAlignment="1">
      <alignment horizontal="center" vertical="center"/>
    </xf>
    <xf numFmtId="0" fontId="2" fillId="0" borderId="111" xfId="0" applyFont="1" applyBorder="1" applyAlignment="1">
      <alignment horizontal="center" vertical="center"/>
    </xf>
    <xf numFmtId="0" fontId="2" fillId="10" borderId="111" xfId="0" applyFont="1" applyFill="1" applyBorder="1" applyAlignment="1">
      <alignment horizontal="center" vertical="center"/>
    </xf>
    <xf numFmtId="49" fontId="2" fillId="10" borderId="111" xfId="0" applyNumberFormat="1" applyFont="1" applyFill="1" applyBorder="1" applyAlignment="1">
      <alignment horizontal="center" vertical="center"/>
    </xf>
    <xf numFmtId="164" fontId="2" fillId="10" borderId="111" xfId="0" applyNumberFormat="1" applyFont="1" applyFill="1" applyBorder="1" applyAlignment="1">
      <alignment horizontal="center" vertical="center"/>
    </xf>
    <xf numFmtId="0" fontId="7" fillId="0" borderId="77" xfId="0" quotePrefix="1" applyFont="1" applyBorder="1" applyAlignment="1">
      <alignment horizontal="center" vertical="center"/>
    </xf>
    <xf numFmtId="49" fontId="26" fillId="0" borderId="77" xfId="0" applyNumberFormat="1"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60" xfId="0" applyFont="1" applyBorder="1" applyAlignment="1">
      <alignment horizontal="center" vertical="center" shrinkToFit="1"/>
    </xf>
    <xf numFmtId="9" fontId="2" fillId="0" borderId="35" xfId="0" applyNumberFormat="1" applyFont="1" applyFill="1" applyBorder="1" applyAlignment="1">
      <alignment horizontal="center" vertical="center"/>
    </xf>
    <xf numFmtId="164" fontId="2" fillId="0" borderId="73" xfId="0" applyNumberFormat="1" applyFont="1" applyFill="1" applyBorder="1" applyAlignment="1">
      <alignment horizontal="centerContinuous" vertical="center"/>
    </xf>
    <xf numFmtId="0" fontId="7" fillId="0" borderId="11" xfId="0" applyFont="1" applyFill="1" applyBorder="1" applyAlignment="1">
      <alignment horizontal="center" vertical="center"/>
    </xf>
    <xf numFmtId="1" fontId="6" fillId="0" borderId="23" xfId="0" applyNumberFormat="1" applyFont="1" applyBorder="1" applyAlignment="1">
      <alignment horizontal="center" vertical="center"/>
    </xf>
    <xf numFmtId="0" fontId="2" fillId="0" borderId="90" xfId="0" applyFont="1" applyBorder="1" applyAlignment="1">
      <alignment horizontal="left" vertical="center"/>
    </xf>
    <xf numFmtId="0" fontId="2" fillId="0" borderId="66" xfId="0" applyFont="1" applyBorder="1" applyAlignment="1">
      <alignment horizontal="left" vertical="center" shrinkToFit="1"/>
    </xf>
    <xf numFmtId="1" fontId="2" fillId="0" borderId="80" xfId="0" applyNumberFormat="1" applyFont="1" applyBorder="1" applyAlignment="1">
      <alignment horizontal="center" vertical="center" shrinkToFit="1"/>
    </xf>
    <xf numFmtId="0" fontId="2" fillId="0" borderId="64" xfId="0" applyFont="1" applyFill="1" applyBorder="1" applyAlignment="1">
      <alignment horizontal="center" vertical="center" shrinkToFit="1"/>
    </xf>
    <xf numFmtId="0" fontId="2" fillId="0" borderId="65" xfId="0" applyFont="1" applyBorder="1" applyAlignment="1">
      <alignment horizontal="center" vertical="center" shrinkToFit="1"/>
    </xf>
    <xf numFmtId="0" fontId="2" fillId="0" borderId="65" xfId="0" applyFont="1" applyBorder="1" applyAlignment="1">
      <alignment horizontal="left" vertical="center"/>
    </xf>
    <xf numFmtId="1" fontId="2" fillId="0" borderId="31" xfId="0" applyNumberFormat="1" applyFont="1" applyFill="1" applyBorder="1" applyAlignment="1">
      <alignment horizontal="center" vertical="center"/>
    </xf>
    <xf numFmtId="1" fontId="2" fillId="0" borderId="80" xfId="0" applyNumberFormat="1" applyFont="1" applyFill="1" applyBorder="1" applyAlignment="1">
      <alignment horizontal="center" vertical="center"/>
    </xf>
    <xf numFmtId="1" fontId="5" fillId="0" borderId="42" xfId="0" applyNumberFormat="1" applyFont="1" applyBorder="1" applyAlignment="1">
      <alignment horizontal="center" vertical="center"/>
    </xf>
    <xf numFmtId="1" fontId="5" fillId="0" borderId="0" xfId="0" applyNumberFormat="1" applyFont="1" applyBorder="1" applyAlignment="1">
      <alignment vertical="center"/>
    </xf>
    <xf numFmtId="1" fontId="21" fillId="14" borderId="26" xfId="0" applyNumberFormat="1" applyFont="1" applyFill="1" applyBorder="1" applyAlignment="1">
      <alignment horizontal="center" vertical="center"/>
    </xf>
    <xf numFmtId="1" fontId="2" fillId="0" borderId="42" xfId="0" applyNumberFormat="1" applyFont="1" applyBorder="1" applyAlignment="1">
      <alignment horizontal="center" vertical="center"/>
    </xf>
    <xf numFmtId="164" fontId="2" fillId="10" borderId="112" xfId="0" applyNumberFormat="1" applyFont="1" applyFill="1" applyBorder="1" applyAlignment="1">
      <alignment horizontal="center" vertical="center"/>
    </xf>
    <xf numFmtId="1" fontId="2" fillId="10" borderId="39" xfId="0" applyNumberFormat="1" applyFont="1" applyFill="1" applyBorder="1" applyAlignment="1">
      <alignment horizontal="center" vertical="center"/>
    </xf>
    <xf numFmtId="1" fontId="2" fillId="10" borderId="113" xfId="0" applyNumberFormat="1" applyFont="1" applyFill="1" applyBorder="1" applyAlignment="1">
      <alignment horizontal="center" vertical="center"/>
    </xf>
    <xf numFmtId="0" fontId="2" fillId="0" borderId="76" xfId="0" applyFont="1" applyBorder="1" applyAlignment="1">
      <alignment horizontal="center" vertical="center" shrinkToFit="1"/>
    </xf>
    <xf numFmtId="0" fontId="2" fillId="16" borderId="111" xfId="0" quotePrefix="1" applyNumberFormat="1" applyFont="1" applyFill="1" applyBorder="1" applyAlignment="1">
      <alignment horizontal="center" vertical="center"/>
    </xf>
    <xf numFmtId="0" fontId="2" fillId="0" borderId="82" xfId="0" applyFont="1" applyFill="1" applyBorder="1" applyAlignment="1">
      <alignment horizontal="center" vertical="center" shrinkToFit="1"/>
    </xf>
    <xf numFmtId="9" fontId="2" fillId="0" borderId="99" xfId="0" applyNumberFormat="1" applyFont="1" applyFill="1" applyBorder="1" applyAlignment="1">
      <alignment horizontal="center" vertical="center"/>
    </xf>
    <xf numFmtId="1" fontId="2" fillId="0" borderId="115" xfId="0" applyNumberFormat="1" applyFont="1" applyFill="1" applyBorder="1" applyAlignment="1">
      <alignment horizontal="center" vertical="center"/>
    </xf>
    <xf numFmtId="1" fontId="2" fillId="10" borderId="80" xfId="0" applyNumberFormat="1" applyFont="1" applyFill="1" applyBorder="1" applyAlignment="1">
      <alignment horizontal="center" vertical="center"/>
    </xf>
    <xf numFmtId="1" fontId="2" fillId="0" borderId="80" xfId="0" applyNumberFormat="1" applyFont="1" applyBorder="1" applyAlignment="1">
      <alignment horizontal="center" vertical="center"/>
    </xf>
    <xf numFmtId="1" fontId="2" fillId="0" borderId="42" xfId="0" applyNumberFormat="1" applyFont="1" applyFill="1" applyBorder="1" applyAlignment="1">
      <alignment horizontal="center" vertical="center"/>
    </xf>
    <xf numFmtId="1" fontId="2" fillId="0" borderId="47" xfId="0" applyNumberFormat="1" applyFont="1" applyFill="1" applyBorder="1" applyAlignment="1">
      <alignment horizontal="center" vertical="center"/>
    </xf>
    <xf numFmtId="1" fontId="5" fillId="0" borderId="0" xfId="0" applyNumberFormat="1" applyFont="1" applyBorder="1" applyAlignment="1">
      <alignment horizontal="center" vertical="center"/>
    </xf>
    <xf numFmtId="0" fontId="59" fillId="0" borderId="20" xfId="0" applyFont="1" applyFill="1" applyBorder="1" applyAlignment="1">
      <alignment horizontal="center" vertical="center" wrapText="1"/>
    </xf>
    <xf numFmtId="0" fontId="24" fillId="0" borderId="21" xfId="0" applyNumberFormat="1" applyFont="1" applyFill="1" applyBorder="1" applyAlignment="1">
      <alignment horizontal="center" vertical="center"/>
    </xf>
    <xf numFmtId="0" fontId="40" fillId="0" borderId="40" xfId="0" applyFont="1" applyFill="1" applyBorder="1" applyAlignment="1">
      <alignment horizontal="center" vertical="center" wrapText="1"/>
    </xf>
    <xf numFmtId="0" fontId="23" fillId="6" borderId="21" xfId="0" applyNumberFormat="1" applyFont="1" applyFill="1" applyBorder="1" applyAlignment="1">
      <alignment horizontal="center" vertical="center"/>
    </xf>
    <xf numFmtId="0" fontId="7" fillId="17" borderId="20" xfId="0" applyFont="1" applyFill="1" applyBorder="1" applyAlignment="1">
      <alignment horizontal="center" vertical="center" wrapText="1"/>
    </xf>
    <xf numFmtId="0" fontId="7" fillId="17" borderId="40" xfId="0" applyFont="1" applyFill="1" applyBorder="1" applyAlignment="1">
      <alignment horizontal="center" vertical="center" wrapText="1"/>
    </xf>
    <xf numFmtId="0" fontId="2" fillId="0" borderId="116" xfId="0" applyFont="1" applyBorder="1" applyAlignment="1">
      <alignment horizontal="center" vertical="center" shrinkToFit="1"/>
    </xf>
    <xf numFmtId="164" fontId="2" fillId="0" borderId="0" xfId="0" applyNumberFormat="1" applyFont="1" applyFill="1" applyBorder="1" applyAlignment="1">
      <alignment horizontal="center" vertical="center" shrinkToFit="1"/>
    </xf>
    <xf numFmtId="0" fontId="2" fillId="0" borderId="0" xfId="0" applyFont="1" applyBorder="1" applyAlignment="1">
      <alignment horizontal="left" vertical="center" shrinkToFit="1"/>
    </xf>
    <xf numFmtId="0" fontId="4" fillId="0" borderId="0" xfId="0" applyFont="1" applyBorder="1" applyAlignment="1">
      <alignment horizontal="right"/>
    </xf>
    <xf numFmtId="164" fontId="2" fillId="0" borderId="0" xfId="0" applyNumberFormat="1" applyFont="1" applyBorder="1" applyAlignment="1">
      <alignment horizontal="center"/>
    </xf>
    <xf numFmtId="0" fontId="60" fillId="0" borderId="0" xfId="0" applyFont="1" applyBorder="1" applyAlignment="1"/>
    <xf numFmtId="0" fontId="3" fillId="0" borderId="0" xfId="0" applyFont="1" applyBorder="1" applyAlignment="1">
      <alignment horizontal="centerContinuous" shrinkToFit="1"/>
    </xf>
    <xf numFmtId="0" fontId="21" fillId="3" borderId="32" xfId="0" applyFont="1" applyFill="1" applyBorder="1" applyAlignment="1">
      <alignment horizontal="center"/>
    </xf>
    <xf numFmtId="0" fontId="21" fillId="3" borderId="32" xfId="0" applyFont="1" applyFill="1" applyBorder="1" applyAlignment="1">
      <alignment horizontal="right"/>
    </xf>
    <xf numFmtId="0" fontId="21" fillId="3" borderId="34" xfId="0" applyFont="1" applyFill="1" applyBorder="1" applyAlignment="1"/>
    <xf numFmtId="0" fontId="2" fillId="0" borderId="68" xfId="0" applyFont="1" applyBorder="1" applyAlignment="1">
      <alignment horizontal="center" shrinkToFit="1"/>
    </xf>
    <xf numFmtId="0" fontId="2" fillId="0" borderId="84" xfId="0" applyFont="1" applyBorder="1" applyAlignment="1">
      <alignment horizontal="left"/>
    </xf>
    <xf numFmtId="0" fontId="2" fillId="0" borderId="117" xfId="0" applyFont="1" applyBorder="1" applyAlignment="1">
      <alignment horizontal="left" shrinkToFit="1"/>
    </xf>
    <xf numFmtId="0" fontId="2" fillId="0" borderId="81" xfId="0" applyFont="1" applyBorder="1" applyAlignment="1">
      <alignment horizontal="center" shrinkToFit="1"/>
    </xf>
    <xf numFmtId="0" fontId="2" fillId="0" borderId="73" xfId="0" applyFont="1" applyBorder="1" applyAlignment="1">
      <alignment horizontal="left"/>
    </xf>
    <xf numFmtId="0" fontId="2" fillId="0" borderId="36" xfId="0" applyFont="1" applyBorder="1" applyAlignment="1">
      <alignment horizontal="left" shrinkToFit="1"/>
    </xf>
    <xf numFmtId="0" fontId="2" fillId="0" borderId="67" xfId="0" applyFont="1" applyBorder="1" applyAlignment="1">
      <alignment horizontal="center" shrinkToFit="1"/>
    </xf>
    <xf numFmtId="0" fontId="2" fillId="0" borderId="74" xfId="0" applyFont="1" applyBorder="1" applyAlignment="1">
      <alignment horizontal="left"/>
    </xf>
    <xf numFmtId="0" fontId="2" fillId="0" borderId="38" xfId="0" applyFont="1" applyBorder="1" applyAlignment="1">
      <alignment horizontal="left" shrinkToFit="1"/>
    </xf>
    <xf numFmtId="1" fontId="2" fillId="0" borderId="0" xfId="0" applyNumberFormat="1" applyFont="1" applyBorder="1" applyAlignment="1">
      <alignment vertical="center"/>
    </xf>
    <xf numFmtId="0" fontId="2" fillId="0" borderId="35" xfId="0" applyFont="1" applyBorder="1" applyAlignment="1">
      <alignment horizontal="left" vertical="center"/>
    </xf>
    <xf numFmtId="0" fontId="2" fillId="0" borderId="36" xfId="0" applyFont="1" applyBorder="1" applyAlignment="1">
      <alignment horizontal="left" vertical="center" shrinkToFit="1"/>
    </xf>
    <xf numFmtId="0" fontId="2" fillId="0" borderId="99" xfId="0" applyFont="1" applyBorder="1" applyAlignment="1">
      <alignment horizontal="center" vertical="center" shrinkToFit="1"/>
    </xf>
    <xf numFmtId="0" fontId="2" fillId="0" borderId="0" xfId="0" applyFont="1" applyBorder="1" applyAlignment="1">
      <alignment horizontal="center" shrinkToFit="1"/>
    </xf>
    <xf numFmtId="0" fontId="2" fillId="0" borderId="0" xfId="0" applyFont="1" applyBorder="1" applyAlignment="1">
      <alignment horizontal="left"/>
    </xf>
    <xf numFmtId="0" fontId="2" fillId="0" borderId="0" xfId="0" applyFont="1" applyBorder="1" applyAlignment="1">
      <alignment horizontal="left" shrinkToFit="1"/>
    </xf>
    <xf numFmtId="49" fontId="2" fillId="18" borderId="37" xfId="0" applyNumberFormat="1" applyFont="1" applyFill="1" applyBorder="1" applyAlignment="1">
      <alignment horizontal="center" vertical="center"/>
    </xf>
    <xf numFmtId="49" fontId="2" fillId="18" borderId="74" xfId="0" applyNumberFormat="1" applyFont="1" applyFill="1" applyBorder="1" applyAlignment="1">
      <alignment horizontal="centerContinuous" vertical="center"/>
    </xf>
    <xf numFmtId="0" fontId="2" fillId="18" borderId="59" xfId="0" applyFont="1" applyFill="1" applyBorder="1" applyAlignment="1">
      <alignment horizontal="centerContinuous" vertical="center"/>
    </xf>
    <xf numFmtId="49" fontId="2" fillId="0" borderId="92" xfId="2" applyNumberFormat="1" applyFont="1" applyFill="1" applyBorder="1" applyAlignment="1">
      <alignment horizontal="center" vertical="center"/>
    </xf>
    <xf numFmtId="49" fontId="2" fillId="0" borderId="92" xfId="0" applyNumberFormat="1" applyFont="1" applyFill="1" applyBorder="1" applyAlignment="1">
      <alignment horizontal="center" vertical="center"/>
    </xf>
    <xf numFmtId="164" fontId="2" fillId="0" borderId="92" xfId="0" applyNumberFormat="1" applyFont="1" applyFill="1" applyBorder="1" applyAlignment="1">
      <alignment horizontal="center" vertical="center"/>
    </xf>
    <xf numFmtId="1" fontId="2" fillId="0" borderId="65" xfId="0" applyNumberFormat="1" applyFont="1" applyBorder="1" applyAlignment="1">
      <alignment horizontal="center" vertical="center" shrinkToFit="1"/>
    </xf>
    <xf numFmtId="0" fontId="2" fillId="0" borderId="114" xfId="0" quotePrefix="1" applyFont="1" applyFill="1" applyBorder="1" applyAlignment="1">
      <alignment horizontal="center" vertical="center"/>
    </xf>
    <xf numFmtId="1" fontId="7" fillId="0" borderId="77" xfId="0" applyNumberFormat="1" applyFont="1" applyBorder="1" applyAlignment="1">
      <alignment horizontal="centerContinuous" vertical="center"/>
    </xf>
    <xf numFmtId="1" fontId="2" fillId="0" borderId="78" xfId="0" applyNumberFormat="1" applyFont="1" applyBorder="1" applyAlignment="1">
      <alignment horizontal="centerContinuous" vertical="center"/>
    </xf>
    <xf numFmtId="165" fontId="2" fillId="0" borderId="0" xfId="0" applyNumberFormat="1" applyFont="1" applyBorder="1" applyAlignment="1">
      <alignment vertical="center"/>
    </xf>
    <xf numFmtId="0" fontId="7" fillId="6" borderId="22" xfId="0" quotePrefix="1" applyNumberFormat="1" applyFont="1" applyFill="1" applyBorder="1" applyAlignment="1">
      <alignment horizontal="center" vertical="center"/>
    </xf>
    <xf numFmtId="0" fontId="7" fillId="0" borderId="62" xfId="0" applyNumberFormat="1" applyFont="1" applyFill="1" applyBorder="1" applyAlignment="1">
      <alignment horizontal="centerContinuous" vertical="center"/>
    </xf>
    <xf numFmtId="0" fontId="2" fillId="0" borderId="63" xfId="0" applyFont="1" applyFill="1" applyBorder="1" applyAlignment="1">
      <alignment horizontal="centerContinuous" vertical="center"/>
    </xf>
    <xf numFmtId="0" fontId="9" fillId="19" borderId="3" xfId="0" quotePrefix="1" applyFont="1" applyFill="1" applyBorder="1" applyAlignment="1">
      <alignment horizontal="center" vertical="center"/>
    </xf>
  </cellXfs>
  <cellStyles count="10">
    <cellStyle name="Excel Built-in Normal" xfId="6"/>
    <cellStyle name="Hyperlink" xfId="1" builtinId="8"/>
    <cellStyle name="Normal" xfId="0" builtinId="0"/>
    <cellStyle name="Normal 2" xfId="4"/>
    <cellStyle name="Normal 2 2" xfId="5"/>
    <cellStyle name="Normal 3" xfId="8"/>
    <cellStyle name="Normal 4" xfId="7"/>
    <cellStyle name="Normal 5" xfId="9"/>
    <cellStyle name="Percent" xfId="2" builtinId="5"/>
    <cellStyle name="Percent 2" xfId="3"/>
  </cellStyles>
  <dxfs count="19">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9966FF"/>
      <color rgb="FF00FF00"/>
      <color rgb="FFCCFFCC"/>
      <color rgb="FF009900"/>
      <color rgb="FFCCFF99"/>
      <color rgb="FF0000FF"/>
      <color rgb="FFFF00FF"/>
      <color rgb="FFFF6600"/>
      <color rgb="FFCCCC00"/>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15240</xdr:rowOff>
    </xdr:from>
    <xdr:to>
      <xdr:col>6</xdr:col>
      <xdr:colOff>1310640</xdr:colOff>
      <xdr:row>16</xdr:row>
      <xdr:rowOff>72390</xdr:rowOff>
    </xdr:to>
    <xdr:sp macro="" textlink="">
      <xdr:nvSpPr>
        <xdr:cNvPr id="3" name="Text Box 60"/>
        <xdr:cNvSpPr txBox="1">
          <a:spLocks noChangeArrowheads="1"/>
        </xdr:cNvSpPr>
      </xdr:nvSpPr>
      <xdr:spPr bwMode="auto">
        <a:xfrm>
          <a:off x="0" y="2781300"/>
          <a:ext cx="6751320" cy="85725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200" b="1" i="0" u="none" strike="noStrike" baseline="0">
              <a:solidFill>
                <a:sysClr val="windowText" lastClr="000000"/>
              </a:solidFill>
              <a:latin typeface="Times New Roman"/>
              <a:cs typeface="Times New Roman"/>
            </a:rPr>
            <a:t>Resistances to</a:t>
          </a:r>
        </a:p>
        <a:p>
          <a:pPr algn="ctr" rtl="0">
            <a:defRPr sz="1000"/>
          </a:pPr>
          <a:r>
            <a:rPr lang="en-US" sz="1200" b="1" i="0" u="none" strike="noStrike" baseline="0">
              <a:solidFill>
                <a:sysClr val="windowText" lastClr="000000"/>
              </a:solidFill>
              <a:latin typeface="Times New Roman"/>
              <a:cs typeface="Times New Roman"/>
            </a:rPr>
            <a:t>Acid, Cold, Electricity, Fire, and Negative Energy (20)</a:t>
          </a:r>
        </a:p>
      </xdr:txBody>
    </xdr:sp>
    <xdr:clientData/>
  </xdr:twoCellAnchor>
  <xdr:twoCellAnchor editAs="oneCell">
    <xdr:from>
      <xdr:col>5</xdr:col>
      <xdr:colOff>38100</xdr:colOff>
      <xdr:row>1</xdr:row>
      <xdr:rowOff>133350</xdr:rowOff>
    </xdr:from>
    <xdr:to>
      <xdr:col>6</xdr:col>
      <xdr:colOff>1297940</xdr:colOff>
      <xdr:row>11</xdr:row>
      <xdr:rowOff>45720</xdr:rowOff>
    </xdr:to>
    <xdr:pic>
      <xdr:nvPicPr>
        <xdr:cNvPr id="4" name="Picture 3" descr="C:\A\Jue\DoW\Images\NPC\Primes\Humans\Rogues &amp; Commoners\yamethan.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2900" y="506730"/>
          <a:ext cx="2585720" cy="2084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321945</xdr:colOff>
      <xdr:row>1</xdr:row>
      <xdr:rowOff>123825</xdr:rowOff>
    </xdr:from>
    <xdr:to>
      <xdr:col>2</xdr:col>
      <xdr:colOff>360045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talan@ymail.com?subject=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3"/>
  <sheetViews>
    <sheetView showGridLines="0" tabSelected="1" zoomScaleNormal="100" workbookViewId="0"/>
  </sheetViews>
  <sheetFormatPr defaultColWidth="13" defaultRowHeight="15.6"/>
  <cols>
    <col min="1" max="1" width="14.3984375" style="47" bestFit="1" customWidth="1"/>
    <col min="2" max="2" width="10.59765625" style="48" customWidth="1"/>
    <col min="3" max="3" width="5.19921875" style="48" customWidth="1"/>
    <col min="4" max="4" width="14" style="47" bestFit="1" customWidth="1"/>
    <col min="5" max="5" width="9.796875" style="48" bestFit="1" customWidth="1"/>
    <col min="6" max="6" width="17.3984375" style="47" customWidth="1"/>
    <col min="7" max="7" width="17.3984375" style="48" customWidth="1"/>
    <col min="8" max="16384" width="13" style="17"/>
  </cols>
  <sheetData>
    <row r="1" spans="1:7" ht="29.4" thickTop="1" thickBot="1">
      <c r="A1" s="228" t="s">
        <v>152</v>
      </c>
      <c r="B1" s="229"/>
      <c r="C1" s="230"/>
      <c r="D1" s="231"/>
      <c r="E1" s="232"/>
      <c r="F1" s="231"/>
      <c r="G1" s="233" t="s">
        <v>109</v>
      </c>
    </row>
    <row r="2" spans="1:7" ht="17.399999999999999" thickTop="1">
      <c r="A2" s="18" t="s">
        <v>0</v>
      </c>
      <c r="B2" s="19" t="s">
        <v>110</v>
      </c>
      <c r="C2" s="19"/>
      <c r="D2" s="20" t="s">
        <v>1</v>
      </c>
      <c r="E2" s="21" t="s">
        <v>104</v>
      </c>
      <c r="F2" s="22"/>
      <c r="G2" s="23"/>
    </row>
    <row r="3" spans="1:7" ht="16.8">
      <c r="A3" s="18" t="s">
        <v>65</v>
      </c>
      <c r="B3" s="19" t="s">
        <v>124</v>
      </c>
      <c r="C3" s="19"/>
      <c r="D3" s="20" t="s">
        <v>66</v>
      </c>
      <c r="E3" s="21">
        <v>11</v>
      </c>
      <c r="F3" s="20"/>
      <c r="G3" s="23"/>
    </row>
    <row r="4" spans="1:7" ht="17.399999999999999" thickBot="1">
      <c r="A4" s="18" t="s">
        <v>67</v>
      </c>
      <c r="B4" s="19" t="s">
        <v>111</v>
      </c>
      <c r="C4" s="19"/>
      <c r="D4" s="20"/>
      <c r="E4" s="21"/>
      <c r="F4" s="20"/>
      <c r="G4" s="23"/>
    </row>
    <row r="5" spans="1:7" ht="17.399999999999999" thickTop="1">
      <c r="A5" s="24" t="s">
        <v>91</v>
      </c>
      <c r="B5" s="405">
        <f>8</f>
        <v>8</v>
      </c>
      <c r="C5" s="406"/>
      <c r="D5" s="25" t="s">
        <v>77</v>
      </c>
      <c r="E5" s="26" t="s">
        <v>101</v>
      </c>
      <c r="F5" s="27"/>
      <c r="G5" s="23"/>
    </row>
    <row r="6" spans="1:7" ht="17.399999999999999" thickBot="1">
      <c r="A6" s="28" t="s">
        <v>119</v>
      </c>
      <c r="B6" s="401">
        <f>C8+2</f>
        <v>7</v>
      </c>
      <c r="C6" s="402"/>
      <c r="D6" s="29" t="s">
        <v>100</v>
      </c>
      <c r="E6" s="30" t="s">
        <v>204</v>
      </c>
      <c r="F6" s="27"/>
      <c r="G6" s="23"/>
    </row>
    <row r="7" spans="1:7" ht="17.399999999999999" thickTop="1">
      <c r="A7" s="31" t="s">
        <v>2</v>
      </c>
      <c r="B7" s="334">
        <v>12</v>
      </c>
      <c r="C7" s="32" t="str">
        <f t="shared" ref="C7:C12" si="0">IF(B7&gt;9.9,CONCATENATE("+",ROUNDDOWN((B7-10)/2,0)),ROUNDUP((B7-10)/2,0))</f>
        <v>+1</v>
      </c>
      <c r="D7" s="33" t="s">
        <v>75</v>
      </c>
      <c r="E7" s="225" t="s">
        <v>120</v>
      </c>
      <c r="F7" s="27"/>
      <c r="G7" s="23"/>
    </row>
    <row r="8" spans="1:7" ht="16.8">
      <c r="A8" s="34" t="s">
        <v>3</v>
      </c>
      <c r="B8" s="407">
        <f>18+2</f>
        <v>20</v>
      </c>
      <c r="C8" s="35" t="str">
        <f t="shared" si="0"/>
        <v>+5</v>
      </c>
      <c r="D8" s="36" t="s">
        <v>76</v>
      </c>
      <c r="E8" s="37">
        <f>SUM(Martial!G6:G22)+SUM(Equipment!C3:C16)+Equipment!C28</f>
        <v>37</v>
      </c>
      <c r="F8" s="27"/>
      <c r="G8" s="23"/>
    </row>
    <row r="9" spans="1:7" ht="16.8">
      <c r="A9" s="38" t="s">
        <v>13</v>
      </c>
      <c r="B9" s="39">
        <f>10</f>
        <v>10</v>
      </c>
      <c r="C9" s="40" t="str">
        <f t="shared" si="0"/>
        <v>+0</v>
      </c>
      <c r="D9" s="36" t="s">
        <v>15</v>
      </c>
      <c r="E9" s="335">
        <f>ROUNDUP(((E3*8)*0.75)+(E3*C9),0)</f>
        <v>66</v>
      </c>
      <c r="F9" s="27"/>
      <c r="G9" s="23"/>
    </row>
    <row r="10" spans="1:7" ht="16.8">
      <c r="A10" s="41" t="s">
        <v>14</v>
      </c>
      <c r="B10" s="39">
        <v>10</v>
      </c>
      <c r="C10" s="35" t="str">
        <f t="shared" si="0"/>
        <v>+0</v>
      </c>
      <c r="D10" s="42" t="s">
        <v>93</v>
      </c>
      <c r="E10" s="43">
        <f>10+C8</f>
        <v>15</v>
      </c>
      <c r="F10" s="18"/>
      <c r="G10" s="23"/>
    </row>
    <row r="11" spans="1:7" ht="16.8">
      <c r="A11" s="44" t="s">
        <v>16</v>
      </c>
      <c r="B11" s="39">
        <v>15</v>
      </c>
      <c r="C11" s="35" t="str">
        <f t="shared" si="0"/>
        <v>+2</v>
      </c>
      <c r="D11" s="42" t="s">
        <v>64</v>
      </c>
      <c r="E11" s="43">
        <f>E10+SUM(Martial!B17:B19)</f>
        <v>24</v>
      </c>
      <c r="F11" s="27"/>
      <c r="G11" s="23"/>
    </row>
    <row r="12" spans="1:7" ht="17.399999999999999" thickBot="1">
      <c r="A12" s="45" t="s">
        <v>12</v>
      </c>
      <c r="B12" s="327">
        <v>8</v>
      </c>
      <c r="C12" s="328">
        <f t="shared" si="0"/>
        <v>-1</v>
      </c>
      <c r="D12" s="46" t="s">
        <v>102</v>
      </c>
      <c r="E12" s="244">
        <f>E11-C8</f>
        <v>19</v>
      </c>
      <c r="F12" s="329"/>
      <c r="G12" s="330"/>
    </row>
    <row r="13" spans="1:7" ht="16.2" thickTop="1"/>
  </sheetData>
  <phoneticPr fontId="0" type="noConversion"/>
  <conditionalFormatting sqref="E8">
    <cfRule type="cellIs" dxfId="18" priority="4" stopIfTrue="1" operator="greaterThan">
      <formula>116</formula>
    </cfRule>
    <cfRule type="cellIs" dxfId="17" priority="5" stopIfTrue="1" operator="between">
      <formula>58</formula>
      <formula>116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6"/>
  <sheetViews>
    <sheetView showGridLines="0" zoomScaleNormal="100" workbookViewId="0">
      <pane ySplit="2" topLeftCell="A3" activePane="bottomLeft" state="frozen"/>
      <selection pane="bottomLeft" activeCell="A3" sqref="A3"/>
    </sheetView>
  </sheetViews>
  <sheetFormatPr defaultColWidth="13" defaultRowHeight="15.6"/>
  <cols>
    <col min="1" max="1" width="27.8984375" style="47" bestFit="1" customWidth="1"/>
    <col min="2" max="2" width="5.8984375" style="47" bestFit="1" customWidth="1"/>
    <col min="3" max="3" width="7.59765625" style="48" hidden="1" customWidth="1"/>
    <col min="4" max="4" width="5.8984375" style="48" hidden="1" customWidth="1"/>
    <col min="5" max="5" width="9.19921875" style="48" bestFit="1" customWidth="1"/>
    <col min="6" max="6" width="6.69921875" style="48" bestFit="1" customWidth="1"/>
    <col min="7" max="7" width="6" style="128" bestFit="1" customWidth="1"/>
    <col min="8" max="8" width="5.19921875" style="128" bestFit="1" customWidth="1"/>
    <col min="9" max="9" width="6.8984375" style="128" bestFit="1" customWidth="1"/>
    <col min="10" max="10" width="20.69921875" style="47" bestFit="1" customWidth="1"/>
    <col min="11" max="11" width="13" style="212"/>
    <col min="12" max="16384" width="13" style="17"/>
  </cols>
  <sheetData>
    <row r="1" spans="1:11" ht="23.4" thickBot="1">
      <c r="A1" s="49" t="s">
        <v>11</v>
      </c>
      <c r="B1" s="50"/>
      <c r="C1" s="50"/>
      <c r="D1" s="50"/>
      <c r="E1" s="50"/>
      <c r="F1" s="50"/>
      <c r="G1" s="51"/>
      <c r="H1" s="51"/>
      <c r="I1" s="51"/>
      <c r="J1" s="50"/>
    </row>
    <row r="2" spans="1:11" s="8" customFormat="1" ht="34.200000000000003" thickBot="1">
      <c r="A2" s="1" t="s">
        <v>99</v>
      </c>
      <c r="B2" s="2" t="s">
        <v>30</v>
      </c>
      <c r="C2" s="2" t="s">
        <v>37</v>
      </c>
      <c r="D2" s="2" t="s">
        <v>29</v>
      </c>
      <c r="E2" s="3" t="s">
        <v>62</v>
      </c>
      <c r="F2" s="3" t="s">
        <v>38</v>
      </c>
      <c r="G2" s="4" t="s">
        <v>68</v>
      </c>
      <c r="H2" s="5" t="s">
        <v>98</v>
      </c>
      <c r="I2" s="6" t="s">
        <v>84</v>
      </c>
      <c r="J2" s="7" t="s">
        <v>82</v>
      </c>
      <c r="K2" s="212"/>
    </row>
    <row r="3" spans="1:11" s="8" customFormat="1" ht="15.75" customHeight="1">
      <c r="A3" s="52" t="s">
        <v>70</v>
      </c>
      <c r="B3" s="53">
        <v>3</v>
      </c>
      <c r="C3" s="54" t="s">
        <v>32</v>
      </c>
      <c r="D3" s="54" t="str">
        <f>IF(C3="Str",'Personal File'!$C$7,IF(C3="Dex",'Personal File'!$C$8,IF(C3="Con",'Personal File'!$C$9,IF(C3="Int",'Personal File'!$C$10,IF(C3="Wis",'Personal File'!$C$11,IF(C3="Cha",'Personal File'!$C$12))))))</f>
        <v>+0</v>
      </c>
      <c r="E3" s="361" t="str">
        <f t="shared" ref="E3:E5" si="0">CONCATENATE(C3," (",D3,")")</f>
        <v>Con (+0)</v>
      </c>
      <c r="F3" s="365">
        <f>1+2</f>
        <v>3</v>
      </c>
      <c r="G3" s="55">
        <f t="shared" ref="G3:G43" si="1">B3+D3+F3</f>
        <v>6</v>
      </c>
      <c r="H3" s="56">
        <f t="shared" ref="H3:H5" ca="1" si="2">RANDBETWEEN(1,20)</f>
        <v>15</v>
      </c>
      <c r="I3" s="55">
        <f t="shared" ref="I3:I43" ca="1" si="3">SUM(G3:H3)</f>
        <v>21</v>
      </c>
      <c r="J3" s="57"/>
      <c r="K3" s="212"/>
    </row>
    <row r="4" spans="1:11" s="8" customFormat="1" ht="15.75" customHeight="1">
      <c r="A4" s="58" t="s">
        <v>71</v>
      </c>
      <c r="B4" s="53">
        <v>7</v>
      </c>
      <c r="C4" s="54" t="s">
        <v>35</v>
      </c>
      <c r="D4" s="54" t="str">
        <f>IF(C4="Str",'Personal File'!$C$7,IF(C4="Dex",'Personal File'!$C$8,IF(C4="Con",'Personal File'!$C$9,IF(C4="Int",'Personal File'!$C$10,IF(C4="Wis",'Personal File'!$C$11,IF(C4="Cha",'Personal File'!$C$12))))))</f>
        <v>+5</v>
      </c>
      <c r="E4" s="362" t="str">
        <f t="shared" si="0"/>
        <v>Dex (+5)</v>
      </c>
      <c r="F4" s="365">
        <v>1</v>
      </c>
      <c r="G4" s="55">
        <f t="shared" si="1"/>
        <v>13</v>
      </c>
      <c r="H4" s="56">
        <f t="shared" ca="1" si="2"/>
        <v>18</v>
      </c>
      <c r="I4" s="55">
        <f t="shared" ca="1" si="3"/>
        <v>31</v>
      </c>
      <c r="J4" s="57"/>
      <c r="K4" s="284"/>
    </row>
    <row r="5" spans="1:11" s="8" customFormat="1" ht="15.75" customHeight="1">
      <c r="A5" s="59" t="s">
        <v>72</v>
      </c>
      <c r="B5" s="60">
        <v>3</v>
      </c>
      <c r="C5" s="61" t="s">
        <v>34</v>
      </c>
      <c r="D5" s="61" t="str">
        <f>IF(C5="Str",'Personal File'!$C$7,IF(C5="Dex",'Personal File'!$C$8,IF(C5="Con",'Personal File'!$C$9,IF(C5="Int",'Personal File'!$C$10,IF(C5="Wis",'Personal File'!$C$11,IF(C5="Cha",'Personal File'!$C$12))))))</f>
        <v>+2</v>
      </c>
      <c r="E5" s="363" t="str">
        <f t="shared" si="0"/>
        <v>Wis (+2)</v>
      </c>
      <c r="F5" s="366">
        <v>1</v>
      </c>
      <c r="G5" s="62">
        <f t="shared" si="1"/>
        <v>6</v>
      </c>
      <c r="H5" s="63">
        <f t="shared" ca="1" si="2"/>
        <v>2</v>
      </c>
      <c r="I5" s="62">
        <f t="shared" ca="1" si="3"/>
        <v>8</v>
      </c>
      <c r="J5" s="64"/>
      <c r="K5" s="212"/>
    </row>
    <row r="6" spans="1:11" s="72" customFormat="1" ht="16.8">
      <c r="A6" s="65" t="s">
        <v>39</v>
      </c>
      <c r="B6" s="66">
        <v>0</v>
      </c>
      <c r="C6" s="67" t="s">
        <v>33</v>
      </c>
      <c r="D6" s="68" t="str">
        <f>IF(C6="Str",'Personal File'!$C$7,IF(C6="Dex",'Personal File'!$C$8,IF(C6="Con",'Personal File'!$C$9,IF(C6="Int",'Personal File'!$C$10,IF(C6="Wis",'Personal File'!$C$11,IF(C6="Cha",'Personal File'!$C$12))))))</f>
        <v>+0</v>
      </c>
      <c r="E6" s="68" t="str">
        <f t="shared" ref="E6:E43" si="4">CONCATENATE(C6," (",D6,")")</f>
        <v>Int (+0)</v>
      </c>
      <c r="F6" s="69" t="s">
        <v>63</v>
      </c>
      <c r="G6" s="70">
        <f t="shared" si="1"/>
        <v>0</v>
      </c>
      <c r="H6" s="56">
        <f ca="1">RANDBETWEEN(1,20)</f>
        <v>15</v>
      </c>
      <c r="I6" s="70">
        <f t="shared" ca="1" si="3"/>
        <v>15</v>
      </c>
      <c r="J6" s="92"/>
    </row>
    <row r="7" spans="1:11" s="79" customFormat="1" ht="16.8">
      <c r="A7" s="73" t="s">
        <v>40</v>
      </c>
      <c r="B7" s="74">
        <v>7</v>
      </c>
      <c r="C7" s="75" t="s">
        <v>35</v>
      </c>
      <c r="D7" s="76" t="str">
        <f>IF(C7="Str",'Personal File'!$C$7,IF(C7="Dex",'Personal File'!$C$8,IF(C7="Con",'Personal File'!$C$9,IF(C7="Int",'Personal File'!$C$10,IF(C7="Wis",'Personal File'!$C$11,IF(C7="Cha",'Personal File'!$C$12))))))</f>
        <v>+5</v>
      </c>
      <c r="E7" s="76" t="str">
        <f t="shared" si="4"/>
        <v>Dex (+5)</v>
      </c>
      <c r="F7" s="77" t="s">
        <v>193</v>
      </c>
      <c r="G7" s="77">
        <f t="shared" si="1"/>
        <v>14</v>
      </c>
      <c r="H7" s="56">
        <f ca="1">RANDBETWEEN(1,20)</f>
        <v>14</v>
      </c>
      <c r="I7" s="77">
        <f t="shared" ca="1" si="3"/>
        <v>28</v>
      </c>
      <c r="J7" s="240"/>
    </row>
    <row r="8" spans="1:11" s="83" customFormat="1" ht="16.8">
      <c r="A8" s="80" t="s">
        <v>41</v>
      </c>
      <c r="B8" s="66">
        <v>0</v>
      </c>
      <c r="C8" s="81" t="s">
        <v>31</v>
      </c>
      <c r="D8" s="82">
        <f>IF(C8="Str",'Personal File'!$C$7,IF(C8="Dex",'Personal File'!$C$8,IF(C8="Con",'Personal File'!$C$9,IF(C8="Int",'Personal File'!$C$10,IF(C8="Wis",'Personal File'!$C$11,IF(C8="Cha",'Personal File'!$C$12))))))</f>
        <v>-1</v>
      </c>
      <c r="E8" s="82" t="str">
        <f t="shared" si="4"/>
        <v>Cha (-1)</v>
      </c>
      <c r="F8" s="70" t="s">
        <v>63</v>
      </c>
      <c r="G8" s="70">
        <f t="shared" si="1"/>
        <v>-1</v>
      </c>
      <c r="H8" s="56">
        <f t="shared" ref="H8:H43" ca="1" si="5">RANDBETWEEN(1,20)</f>
        <v>7</v>
      </c>
      <c r="I8" s="70">
        <f t="shared" ca="1" si="3"/>
        <v>6</v>
      </c>
      <c r="J8" s="92"/>
    </row>
    <row r="9" spans="1:11" s="84" customFormat="1" ht="16.8">
      <c r="A9" s="254" t="s">
        <v>42</v>
      </c>
      <c r="B9" s="74">
        <v>4</v>
      </c>
      <c r="C9" s="255" t="s">
        <v>36</v>
      </c>
      <c r="D9" s="256" t="str">
        <f>IF(C9="Str",'Personal File'!$C$7,IF(C9="Dex",'Personal File'!$C$8,IF(C9="Con",'Personal File'!$C$9,IF(C9="Int",'Personal File'!$C$10,IF(C9="Wis",'Personal File'!$C$11,IF(C9="Cha",'Personal File'!$C$12))))))</f>
        <v>+1</v>
      </c>
      <c r="E9" s="256" t="str">
        <f t="shared" si="4"/>
        <v>Str (+1)</v>
      </c>
      <c r="F9" s="77" t="s">
        <v>63</v>
      </c>
      <c r="G9" s="77">
        <f t="shared" si="1"/>
        <v>5</v>
      </c>
      <c r="H9" s="56">
        <f t="shared" ca="1" si="5"/>
        <v>9</v>
      </c>
      <c r="I9" s="77">
        <f t="shared" ca="1" si="3"/>
        <v>14</v>
      </c>
      <c r="J9" s="240"/>
    </row>
    <row r="10" spans="1:11" s="84" customFormat="1" ht="16.8">
      <c r="A10" s="234" t="s">
        <v>17</v>
      </c>
      <c r="B10" s="66">
        <v>0</v>
      </c>
      <c r="C10" s="235" t="s">
        <v>32</v>
      </c>
      <c r="D10" s="236" t="str">
        <f>IF(C10="Str",'Personal File'!$C$7,IF(C10="Dex",'Personal File'!$C$8,IF(C10="Con",'Personal File'!$C$9,IF(C10="Int",'Personal File'!$C$10,IF(C10="Wis",'Personal File'!$C$11,IF(C10="Cha",'Personal File'!$C$12))))))</f>
        <v>+0</v>
      </c>
      <c r="E10" s="236" t="str">
        <f t="shared" si="4"/>
        <v>Con (+0)</v>
      </c>
      <c r="F10" s="70" t="s">
        <v>63</v>
      </c>
      <c r="G10" s="70">
        <f t="shared" si="1"/>
        <v>0</v>
      </c>
      <c r="H10" s="56">
        <f t="shared" ca="1" si="5"/>
        <v>5</v>
      </c>
      <c r="I10" s="70">
        <f t="shared" ca="1" si="3"/>
        <v>5</v>
      </c>
      <c r="J10" s="92"/>
    </row>
    <row r="11" spans="1:11" s="72" customFormat="1" ht="16.8">
      <c r="A11" s="65" t="s">
        <v>90</v>
      </c>
      <c r="B11" s="66">
        <v>0</v>
      </c>
      <c r="C11" s="67" t="s">
        <v>33</v>
      </c>
      <c r="D11" s="68" t="str">
        <f>IF(C11="Str",'Personal File'!$C$7,IF(C11="Dex",'Personal File'!$C$8,IF(C11="Con",'Personal File'!$C$9,IF(C11="Int",'Personal File'!$C$10,IF(C11="Wis",'Personal File'!$C$11,IF(C11="Cha",'Personal File'!$C$12))))))</f>
        <v>+0</v>
      </c>
      <c r="E11" s="68" t="str">
        <f t="shared" si="4"/>
        <v>Int (+0)</v>
      </c>
      <c r="F11" s="70" t="s">
        <v>63</v>
      </c>
      <c r="G11" s="70">
        <f t="shared" si="1"/>
        <v>0</v>
      </c>
      <c r="H11" s="56">
        <f t="shared" ca="1" si="5"/>
        <v>12</v>
      </c>
      <c r="I11" s="70">
        <f t="shared" ca="1" si="3"/>
        <v>12</v>
      </c>
      <c r="J11" s="92"/>
    </row>
    <row r="12" spans="1:11" s="91" customFormat="1" ht="16.8">
      <c r="A12" s="85" t="s">
        <v>43</v>
      </c>
      <c r="B12" s="86">
        <v>0</v>
      </c>
      <c r="C12" s="87" t="s">
        <v>33</v>
      </c>
      <c r="D12" s="88" t="str">
        <f>IF(C12="Str",'Personal File'!$C$7,IF(C12="Dex",'Personal File'!$C$8,IF(C12="Con",'Personal File'!$C$9,IF(C12="Int",'Personal File'!$C$10,IF(C12="Wis",'Personal File'!$C$11,IF(C12="Cha",'Personal File'!$C$12))))))</f>
        <v>+0</v>
      </c>
      <c r="E12" s="88" t="str">
        <f t="shared" si="4"/>
        <v>Int (+0)</v>
      </c>
      <c r="F12" s="89" t="s">
        <v>63</v>
      </c>
      <c r="G12" s="89">
        <f t="shared" si="1"/>
        <v>0</v>
      </c>
      <c r="H12" s="56">
        <f t="shared" ca="1" si="5"/>
        <v>16</v>
      </c>
      <c r="I12" s="89">
        <f t="shared" ca="1" si="3"/>
        <v>16</v>
      </c>
      <c r="J12" s="283"/>
    </row>
    <row r="13" spans="1:11" s="79" customFormat="1" ht="16.8">
      <c r="A13" s="80" t="s">
        <v>44</v>
      </c>
      <c r="B13" s="66">
        <v>0</v>
      </c>
      <c r="C13" s="81" t="s">
        <v>31</v>
      </c>
      <c r="D13" s="82">
        <f>IF(C13="Str",'Personal File'!$C$7,IF(C13="Dex",'Personal File'!$C$8,IF(C13="Con",'Personal File'!$C$9,IF(C13="Int",'Personal File'!$C$10,IF(C13="Wis",'Personal File'!$C$11,IF(C13="Cha",'Personal File'!$C$12))))))</f>
        <v>-1</v>
      </c>
      <c r="E13" s="82" t="str">
        <f t="shared" si="4"/>
        <v>Cha (-1)</v>
      </c>
      <c r="F13" s="70" t="s">
        <v>63</v>
      </c>
      <c r="G13" s="70">
        <f t="shared" si="1"/>
        <v>-1</v>
      </c>
      <c r="H13" s="56">
        <f t="shared" ca="1" si="5"/>
        <v>18</v>
      </c>
      <c r="I13" s="70">
        <f t="shared" ca="1" si="3"/>
        <v>17</v>
      </c>
      <c r="J13" s="92"/>
    </row>
    <row r="14" spans="1:11" s="79" customFormat="1" ht="16.8">
      <c r="A14" s="65" t="s">
        <v>45</v>
      </c>
      <c r="B14" s="66">
        <v>0</v>
      </c>
      <c r="C14" s="67" t="s">
        <v>33</v>
      </c>
      <c r="D14" s="68" t="str">
        <f>IF(C14="Str",'Personal File'!$C$7,IF(C14="Dex",'Personal File'!$C$8,IF(C14="Con",'Personal File'!$C$9,IF(C14="Int",'Personal File'!$C$10,IF(C14="Wis",'Personal File'!$C$11,IF(C14="Cha",'Personal File'!$C$12))))))</f>
        <v>+0</v>
      </c>
      <c r="E14" s="68" t="str">
        <f t="shared" si="4"/>
        <v>Int (+0)</v>
      </c>
      <c r="F14" s="70" t="s">
        <v>63</v>
      </c>
      <c r="G14" s="70">
        <f t="shared" si="1"/>
        <v>0</v>
      </c>
      <c r="H14" s="56">
        <f t="shared" ca="1" si="5"/>
        <v>7</v>
      </c>
      <c r="I14" s="70">
        <f t="shared" ca="1" si="3"/>
        <v>7</v>
      </c>
      <c r="J14" s="92"/>
    </row>
    <row r="15" spans="1:11" s="79" customFormat="1" ht="16.8">
      <c r="A15" s="80" t="s">
        <v>46</v>
      </c>
      <c r="B15" s="66">
        <v>0</v>
      </c>
      <c r="C15" s="81" t="s">
        <v>31</v>
      </c>
      <c r="D15" s="82">
        <f>IF(C15="Str",'Personal File'!$C$7,IF(C15="Dex",'Personal File'!$C$8,IF(C15="Con",'Personal File'!$C$9,IF(C15="Int",'Personal File'!$C$10,IF(C15="Wis",'Personal File'!$C$11,IF(C15="Cha",'Personal File'!$C$12))))))</f>
        <v>-1</v>
      </c>
      <c r="E15" s="82" t="str">
        <f t="shared" si="4"/>
        <v>Cha (-1)</v>
      </c>
      <c r="F15" s="70" t="s">
        <v>63</v>
      </c>
      <c r="G15" s="70">
        <f t="shared" si="1"/>
        <v>-1</v>
      </c>
      <c r="H15" s="56">
        <f t="shared" ca="1" si="5"/>
        <v>8</v>
      </c>
      <c r="I15" s="70">
        <f t="shared" ca="1" si="3"/>
        <v>7</v>
      </c>
      <c r="J15" s="92"/>
    </row>
    <row r="16" spans="1:11" s="79" customFormat="1" ht="16.8">
      <c r="A16" s="73" t="s">
        <v>47</v>
      </c>
      <c r="B16" s="74">
        <v>12</v>
      </c>
      <c r="C16" s="75" t="s">
        <v>35</v>
      </c>
      <c r="D16" s="76" t="str">
        <f>IF(C16="Str",'Personal File'!$C$7,IF(C16="Dex",'Personal File'!$C$8,IF(C16="Con",'Personal File'!$C$9,IF(C16="Int",'Personal File'!$C$10,IF(C16="Wis",'Personal File'!$C$11,IF(C16="Cha",'Personal File'!$C$12))))))</f>
        <v>+5</v>
      </c>
      <c r="E16" s="76" t="str">
        <f t="shared" si="4"/>
        <v>Dex (+5)</v>
      </c>
      <c r="F16" s="77" t="s">
        <v>63</v>
      </c>
      <c r="G16" s="77">
        <f t="shared" si="1"/>
        <v>17</v>
      </c>
      <c r="H16" s="56">
        <f t="shared" ca="1" si="5"/>
        <v>6</v>
      </c>
      <c r="I16" s="77">
        <f t="shared" ca="1" si="3"/>
        <v>23</v>
      </c>
      <c r="J16" s="240"/>
    </row>
    <row r="17" spans="1:10" s="79" customFormat="1" ht="16.8">
      <c r="A17" s="96" t="s">
        <v>48</v>
      </c>
      <c r="B17" s="97">
        <v>0</v>
      </c>
      <c r="C17" s="98" t="s">
        <v>33</v>
      </c>
      <c r="D17" s="99" t="str">
        <f>IF(C17="Str",'Personal File'!$C$7,IF(C17="Dex",'Personal File'!$C$8,IF(C17="Con",'Personal File'!$C$9,IF(C17="Int",'Personal File'!$C$10,IF(C17="Wis",'Personal File'!$C$11,IF(C17="Cha",'Personal File'!$C$12))))))</f>
        <v>+0</v>
      </c>
      <c r="E17" s="99" t="str">
        <f t="shared" si="4"/>
        <v>Int (+0)</v>
      </c>
      <c r="F17" s="100" t="s">
        <v>63</v>
      </c>
      <c r="G17" s="100">
        <f t="shared" si="1"/>
        <v>0</v>
      </c>
      <c r="H17" s="56">
        <f t="shared" ca="1" si="5"/>
        <v>11</v>
      </c>
      <c r="I17" s="100">
        <f t="shared" ca="1" si="3"/>
        <v>11</v>
      </c>
      <c r="J17" s="404"/>
    </row>
    <row r="18" spans="1:10" s="79" customFormat="1" ht="16.8">
      <c r="A18" s="80" t="s">
        <v>49</v>
      </c>
      <c r="B18" s="66">
        <v>0</v>
      </c>
      <c r="C18" s="81" t="s">
        <v>31</v>
      </c>
      <c r="D18" s="82">
        <f>IF(C18="Str",'Personal File'!$C$7,IF(C18="Dex",'Personal File'!$C$8,IF(C18="Con",'Personal File'!$C$9,IF(C18="Int",'Personal File'!$C$10,IF(C18="Wis",'Personal File'!$C$11,IF(C18="Cha",'Personal File'!$C$12))))))</f>
        <v>-1</v>
      </c>
      <c r="E18" s="82" t="str">
        <f t="shared" si="4"/>
        <v>Cha (-1)</v>
      </c>
      <c r="F18" s="70" t="s">
        <v>63</v>
      </c>
      <c r="G18" s="70">
        <f t="shared" si="1"/>
        <v>-1</v>
      </c>
      <c r="H18" s="56">
        <f t="shared" ca="1" si="5"/>
        <v>11</v>
      </c>
      <c r="I18" s="70">
        <f t="shared" ca="1" si="3"/>
        <v>10</v>
      </c>
      <c r="J18" s="92"/>
    </row>
    <row r="19" spans="1:10" s="79" customFormat="1" ht="16.8">
      <c r="A19" s="80" t="s">
        <v>19</v>
      </c>
      <c r="B19" s="66">
        <v>0</v>
      </c>
      <c r="C19" s="81" t="s">
        <v>31</v>
      </c>
      <c r="D19" s="82">
        <f>IF(C19="Str",'Personal File'!$C$7,IF(C19="Dex",'Personal File'!$C$8,IF(C19="Con",'Personal File'!$C$9,IF(C19="Int",'Personal File'!$C$10,IF(C19="Wis",'Personal File'!$C$11,IF(C19="Cha",'Personal File'!$C$12))))))</f>
        <v>-1</v>
      </c>
      <c r="E19" s="82" t="str">
        <f t="shared" si="4"/>
        <v>Cha (-1)</v>
      </c>
      <c r="F19" s="70" t="s">
        <v>63</v>
      </c>
      <c r="G19" s="70">
        <f t="shared" si="1"/>
        <v>-1</v>
      </c>
      <c r="H19" s="56">
        <f t="shared" ca="1" si="5"/>
        <v>6</v>
      </c>
      <c r="I19" s="70">
        <f t="shared" ca="1" si="3"/>
        <v>5</v>
      </c>
      <c r="J19" s="92"/>
    </row>
    <row r="20" spans="1:10" s="79" customFormat="1" ht="16.8">
      <c r="A20" s="102" t="s">
        <v>50</v>
      </c>
      <c r="B20" s="66">
        <v>0</v>
      </c>
      <c r="C20" s="103" t="s">
        <v>34</v>
      </c>
      <c r="D20" s="104" t="str">
        <f>IF(C20="Str",'Personal File'!$C$7,IF(C20="Dex",'Personal File'!$C$8,IF(C20="Con",'Personal File'!$C$9,IF(C20="Int",'Personal File'!$C$10,IF(C20="Wis",'Personal File'!$C$11,IF(C20="Cha",'Personal File'!$C$12))))))</f>
        <v>+2</v>
      </c>
      <c r="E20" s="104" t="str">
        <f t="shared" si="4"/>
        <v>Wis (+2)</v>
      </c>
      <c r="F20" s="70" t="s">
        <v>63</v>
      </c>
      <c r="G20" s="70">
        <f t="shared" si="1"/>
        <v>2</v>
      </c>
      <c r="H20" s="56">
        <f t="shared" ca="1" si="5"/>
        <v>10</v>
      </c>
      <c r="I20" s="70">
        <f t="shared" ca="1" si="3"/>
        <v>12</v>
      </c>
      <c r="J20" s="71"/>
    </row>
    <row r="21" spans="1:10" s="79" customFormat="1" ht="16.8">
      <c r="A21" s="73" t="s">
        <v>51</v>
      </c>
      <c r="B21" s="74">
        <v>11</v>
      </c>
      <c r="C21" s="75" t="s">
        <v>35</v>
      </c>
      <c r="D21" s="76" t="str">
        <f>IF(C21="Str",'Personal File'!$C$7,IF(C21="Dex",'Personal File'!$C$8,IF(C21="Con",'Personal File'!$C$9,IF(C21="Int",'Personal File'!$C$10,IF(C21="Wis",'Personal File'!$C$11,IF(C21="Cha",'Personal File'!$C$12))))))</f>
        <v>+5</v>
      </c>
      <c r="E21" s="76" t="str">
        <f t="shared" si="4"/>
        <v>Dex (+5)</v>
      </c>
      <c r="F21" s="77" t="s">
        <v>63</v>
      </c>
      <c r="G21" s="77">
        <f t="shared" si="1"/>
        <v>16</v>
      </c>
      <c r="H21" s="56">
        <f t="shared" ca="1" si="5"/>
        <v>12</v>
      </c>
      <c r="I21" s="77">
        <f t="shared" ca="1" si="3"/>
        <v>28</v>
      </c>
      <c r="J21" s="78"/>
    </row>
    <row r="22" spans="1:10" s="79" customFormat="1" ht="16.8">
      <c r="A22" s="105" t="s">
        <v>52</v>
      </c>
      <c r="B22" s="97">
        <v>0</v>
      </c>
      <c r="C22" s="106" t="s">
        <v>31</v>
      </c>
      <c r="D22" s="107">
        <f>IF(C22="Str",'Personal File'!$C$7,IF(C22="Dex",'Personal File'!$C$8,IF(C22="Con",'Personal File'!$C$9,IF(C22="Int",'Personal File'!$C$10,IF(C22="Wis",'Personal File'!$C$11,IF(C22="Cha",'Personal File'!$C$12))))))</f>
        <v>-1</v>
      </c>
      <c r="E22" s="364" t="str">
        <f t="shared" si="4"/>
        <v>Cha (-1)</v>
      </c>
      <c r="F22" s="100" t="s">
        <v>63</v>
      </c>
      <c r="G22" s="100">
        <f t="shared" si="1"/>
        <v>-1</v>
      </c>
      <c r="H22" s="56">
        <f t="shared" ca="1" si="5"/>
        <v>19</v>
      </c>
      <c r="I22" s="100">
        <f t="shared" ca="1" si="3"/>
        <v>18</v>
      </c>
      <c r="J22" s="101"/>
    </row>
    <row r="23" spans="1:10" s="79" customFormat="1" ht="16.8">
      <c r="A23" s="254" t="s">
        <v>53</v>
      </c>
      <c r="B23" s="74">
        <v>6</v>
      </c>
      <c r="C23" s="255" t="s">
        <v>36</v>
      </c>
      <c r="D23" s="256" t="str">
        <f>IF(C23="Str",'Personal File'!$C$7,IF(C23="Dex",'Personal File'!$C$8,IF(C23="Con",'Personal File'!$C$9,IF(C23="Int",'Personal File'!$C$10,IF(C23="Wis",'Personal File'!$C$11,IF(C23="Cha",'Personal File'!$C$12))))))</f>
        <v>+1</v>
      </c>
      <c r="E23" s="256" t="str">
        <f t="shared" si="4"/>
        <v>Str (+1)</v>
      </c>
      <c r="F23" s="257">
        <f>2</f>
        <v>2</v>
      </c>
      <c r="G23" s="77">
        <f t="shared" si="1"/>
        <v>9</v>
      </c>
      <c r="H23" s="56">
        <f t="shared" ca="1" si="5"/>
        <v>20</v>
      </c>
      <c r="I23" s="77">
        <f t="shared" ca="1" si="3"/>
        <v>29</v>
      </c>
      <c r="J23" s="78"/>
    </row>
    <row r="24" spans="1:10" s="79" customFormat="1" ht="16.8">
      <c r="A24" s="108" t="s">
        <v>103</v>
      </c>
      <c r="B24" s="109">
        <v>0</v>
      </c>
      <c r="C24" s="110" t="s">
        <v>33</v>
      </c>
      <c r="D24" s="111" t="str">
        <f>IF(C24="Str",'Personal File'!$C$7,IF(C24="Dex",'Personal File'!$C$8,IF(C24="Con",'Personal File'!$C$9,IF(C24="Int",'Personal File'!$C$10,IF(C24="Wis",'Personal File'!$C$11,IF(C24="Cha",'Personal File'!$C$12))))))</f>
        <v>+0</v>
      </c>
      <c r="E24" s="111" t="str">
        <f>CONCATENATE(C24," (",D24,")")</f>
        <v>Int (+0)</v>
      </c>
      <c r="F24" s="112" t="s">
        <v>63</v>
      </c>
      <c r="G24" s="112">
        <f t="shared" si="1"/>
        <v>0</v>
      </c>
      <c r="H24" s="56">
        <f t="shared" ca="1" si="5"/>
        <v>17</v>
      </c>
      <c r="I24" s="112">
        <f t="shared" ca="1" si="3"/>
        <v>17</v>
      </c>
      <c r="J24" s="113"/>
    </row>
    <row r="25" spans="1:10" s="79" customFormat="1" ht="16.8">
      <c r="A25" s="93" t="s">
        <v>163</v>
      </c>
      <c r="B25" s="74">
        <v>5</v>
      </c>
      <c r="C25" s="94" t="s">
        <v>33</v>
      </c>
      <c r="D25" s="95" t="str">
        <f>IF(C25="Str",'Personal File'!$C$7,IF(C25="Dex",'Personal File'!$C$8,IF(C25="Con",'Personal File'!$C$9,IF(C25="Int",'Personal File'!$C$10,IF(C25="Wis",'Personal File'!$C$11,IF(C25="Cha",'Personal File'!$C$12))))))</f>
        <v>+0</v>
      </c>
      <c r="E25" s="95" t="str">
        <f>CONCATENATE(C25," (",D25,")")</f>
        <v>Int (+0)</v>
      </c>
      <c r="F25" s="77" t="s">
        <v>63</v>
      </c>
      <c r="G25" s="77">
        <f t="shared" si="1"/>
        <v>5</v>
      </c>
      <c r="H25" s="56">
        <f t="shared" ca="1" si="5"/>
        <v>5</v>
      </c>
      <c r="I25" s="77">
        <f t="shared" ca="1" si="3"/>
        <v>10</v>
      </c>
      <c r="J25" s="78"/>
    </row>
    <row r="26" spans="1:10" s="79" customFormat="1" ht="16.8">
      <c r="A26" s="93" t="s">
        <v>185</v>
      </c>
      <c r="B26" s="74">
        <v>3</v>
      </c>
      <c r="C26" s="94" t="s">
        <v>33</v>
      </c>
      <c r="D26" s="95" t="str">
        <f>IF(C26="Str",'Personal File'!$C$7,IF(C26="Dex",'Personal File'!$C$8,IF(C26="Con",'Personal File'!$C$9,IF(C26="Int",'Personal File'!$C$10,IF(C26="Wis",'Personal File'!$C$11,IF(C26="Cha",'Personal File'!$C$12))))))</f>
        <v>+0</v>
      </c>
      <c r="E26" s="95" t="str">
        <f>CONCATENATE(C26," (",D26,")")</f>
        <v>Int (+0)</v>
      </c>
      <c r="F26" s="257">
        <f>2</f>
        <v>2</v>
      </c>
      <c r="G26" s="77">
        <f t="shared" ref="G26" si="6">B26+D26+F26</f>
        <v>5</v>
      </c>
      <c r="H26" s="56">
        <f t="shared" ca="1" si="5"/>
        <v>5</v>
      </c>
      <c r="I26" s="77">
        <f t="shared" ref="I26" ca="1" si="7">SUM(G26:H26)</f>
        <v>10</v>
      </c>
      <c r="J26" s="78"/>
    </row>
    <row r="27" spans="1:10" s="79" customFormat="1" ht="16.8">
      <c r="A27" s="237" t="s">
        <v>54</v>
      </c>
      <c r="B27" s="74">
        <v>11</v>
      </c>
      <c r="C27" s="238" t="s">
        <v>34</v>
      </c>
      <c r="D27" s="239" t="str">
        <f>IF(C27="Str",'Personal File'!$C$7,IF(C27="Dex",'Personal File'!$C$8,IF(C27="Con",'Personal File'!$C$9,IF(C27="Int",'Personal File'!$C$10,IF(C27="Wis",'Personal File'!$C$11,IF(C27="Cha",'Personal File'!$C$12))))))</f>
        <v>+2</v>
      </c>
      <c r="E27" s="239" t="str">
        <f t="shared" si="4"/>
        <v>Wis (+2)</v>
      </c>
      <c r="F27" s="77" t="s">
        <v>63</v>
      </c>
      <c r="G27" s="77">
        <f t="shared" si="1"/>
        <v>13</v>
      </c>
      <c r="H27" s="56">
        <f t="shared" ca="1" si="5"/>
        <v>13</v>
      </c>
      <c r="I27" s="77">
        <f t="shared" ca="1" si="3"/>
        <v>26</v>
      </c>
      <c r="J27" s="78"/>
    </row>
    <row r="28" spans="1:10" s="79" customFormat="1" ht="16.8">
      <c r="A28" s="73" t="s">
        <v>20</v>
      </c>
      <c r="B28" s="74">
        <v>12</v>
      </c>
      <c r="C28" s="75" t="s">
        <v>35</v>
      </c>
      <c r="D28" s="76" t="str">
        <f>IF(C28="Str",'Personal File'!$C$7,IF(C28="Dex",'Personal File'!$C$8,IF(C28="Con",'Personal File'!$C$9,IF(C28="Int",'Personal File'!$C$10,IF(C28="Wis",'Personal File'!$C$11,IF(C28="Cha",'Personal File'!$C$12))))))</f>
        <v>+5</v>
      </c>
      <c r="E28" s="76" t="str">
        <f t="shared" si="4"/>
        <v>Dex (+5)</v>
      </c>
      <c r="F28" s="77" t="s">
        <v>63</v>
      </c>
      <c r="G28" s="77">
        <f t="shared" si="1"/>
        <v>17</v>
      </c>
      <c r="H28" s="56">
        <f t="shared" ca="1" si="5"/>
        <v>18</v>
      </c>
      <c r="I28" s="77">
        <f t="shared" ca="1" si="3"/>
        <v>35</v>
      </c>
      <c r="J28" s="78"/>
    </row>
    <row r="29" spans="1:10" s="79" customFormat="1" ht="16.8">
      <c r="A29" s="114" t="s">
        <v>55</v>
      </c>
      <c r="B29" s="86">
        <v>0</v>
      </c>
      <c r="C29" s="115" t="s">
        <v>35</v>
      </c>
      <c r="D29" s="116" t="str">
        <f>IF(C29="Str",'Personal File'!$C$7,IF(C29="Dex",'Personal File'!$C$8,IF(C29="Con",'Personal File'!$C$9,IF(C29="Int",'Personal File'!$C$10,IF(C29="Wis",'Personal File'!$C$11,IF(C29="Cha",'Personal File'!$C$12))))))</f>
        <v>+5</v>
      </c>
      <c r="E29" s="116" t="str">
        <f t="shared" si="4"/>
        <v>Dex (+5)</v>
      </c>
      <c r="F29" s="89" t="s">
        <v>63</v>
      </c>
      <c r="G29" s="89">
        <f t="shared" si="1"/>
        <v>5</v>
      </c>
      <c r="H29" s="56">
        <f t="shared" ca="1" si="5"/>
        <v>8</v>
      </c>
      <c r="I29" s="89">
        <f t="shared" ca="1" si="3"/>
        <v>13</v>
      </c>
      <c r="J29" s="90"/>
    </row>
    <row r="30" spans="1:10" ht="16.8">
      <c r="A30" s="80" t="s">
        <v>105</v>
      </c>
      <c r="B30" s="66">
        <v>0</v>
      </c>
      <c r="C30" s="81" t="s">
        <v>31</v>
      </c>
      <c r="D30" s="82">
        <f>IF(C30="Str",'Personal File'!$C$7,IF(C30="Dex",'Personal File'!$C$8,IF(C30="Con",'Personal File'!$C$9,IF(C30="Int",'Personal File'!$C$10,IF(C30="Wis",'Personal File'!$C$11,IF(C30="Cha",'Personal File'!$C$12))))))</f>
        <v>-1</v>
      </c>
      <c r="E30" s="82" t="str">
        <f t="shared" si="4"/>
        <v>Cha (-1)</v>
      </c>
      <c r="F30" s="70" t="s">
        <v>63</v>
      </c>
      <c r="G30" s="70">
        <f t="shared" si="1"/>
        <v>-1</v>
      </c>
      <c r="H30" s="56">
        <f t="shared" ca="1" si="5"/>
        <v>19</v>
      </c>
      <c r="I30" s="70">
        <f t="shared" ca="1" si="3"/>
        <v>18</v>
      </c>
      <c r="J30" s="71"/>
    </row>
    <row r="31" spans="1:10" ht="16.8">
      <c r="A31" s="117" t="s">
        <v>106</v>
      </c>
      <c r="B31" s="109">
        <v>0</v>
      </c>
      <c r="C31" s="118" t="s">
        <v>34</v>
      </c>
      <c r="D31" s="119" t="str">
        <f>IF(C31="Str",'Personal File'!$C$7,IF(C31="Dex",'Personal File'!$C$8,IF(C31="Con",'Personal File'!$C$9,IF(C31="Int",'Personal File'!$C$10,IF(C31="Wis",'Personal File'!$C$11,IF(C31="Cha",'Personal File'!$C$12))))))</f>
        <v>+2</v>
      </c>
      <c r="E31" s="119" t="str">
        <f t="shared" ref="E31" si="8">CONCATENATE(C31," (",D31,")")</f>
        <v>Wis (+2)</v>
      </c>
      <c r="F31" s="112" t="s">
        <v>63</v>
      </c>
      <c r="G31" s="120">
        <f t="shared" si="1"/>
        <v>2</v>
      </c>
      <c r="H31" s="56">
        <f t="shared" ca="1" si="5"/>
        <v>5</v>
      </c>
      <c r="I31" s="120">
        <f t="shared" ca="1" si="3"/>
        <v>7</v>
      </c>
      <c r="J31" s="113"/>
    </row>
    <row r="32" spans="1:10" ht="16.8">
      <c r="A32" s="73" t="s">
        <v>21</v>
      </c>
      <c r="B32" s="74">
        <v>2</v>
      </c>
      <c r="C32" s="75" t="s">
        <v>35</v>
      </c>
      <c r="D32" s="76" t="str">
        <f>IF(C32="Str",'Personal File'!$C$7,IF(C32="Dex",'Personal File'!$C$8,IF(C32="Con",'Personal File'!$C$9,IF(C32="Int",'Personal File'!$C$10,IF(C32="Wis",'Personal File'!$C$11,IF(C32="Cha",'Personal File'!$C$12))))))</f>
        <v>+5</v>
      </c>
      <c r="E32" s="76" t="str">
        <f t="shared" si="4"/>
        <v>Dex (+5)</v>
      </c>
      <c r="F32" s="77" t="s">
        <v>63</v>
      </c>
      <c r="G32" s="77">
        <f t="shared" si="1"/>
        <v>7</v>
      </c>
      <c r="H32" s="56">
        <f t="shared" ca="1" si="5"/>
        <v>14</v>
      </c>
      <c r="I32" s="77">
        <f t="shared" ca="1" si="3"/>
        <v>21</v>
      </c>
      <c r="J32" s="78"/>
    </row>
    <row r="33" spans="1:10" ht="16.8">
      <c r="A33" s="93" t="s">
        <v>22</v>
      </c>
      <c r="B33" s="74">
        <v>8</v>
      </c>
      <c r="C33" s="94" t="s">
        <v>33</v>
      </c>
      <c r="D33" s="95" t="str">
        <f>IF(C33="Str",'Personal File'!$C$7,IF(C33="Dex",'Personal File'!$C$8,IF(C33="Con",'Personal File'!$C$9,IF(C33="Int",'Personal File'!$C$10,IF(C33="Wis",'Personal File'!$C$11,IF(C33="Cha",'Personal File'!$C$12))))))</f>
        <v>+0</v>
      </c>
      <c r="E33" s="95" t="str">
        <f t="shared" si="4"/>
        <v>Int (+0)</v>
      </c>
      <c r="F33" s="77" t="s">
        <v>63</v>
      </c>
      <c r="G33" s="77">
        <f t="shared" si="1"/>
        <v>8</v>
      </c>
      <c r="H33" s="56">
        <f t="shared" ca="1" si="5"/>
        <v>13</v>
      </c>
      <c r="I33" s="77">
        <f t="shared" ca="1" si="3"/>
        <v>21</v>
      </c>
      <c r="J33" s="78"/>
    </row>
    <row r="34" spans="1:10" ht="16.8">
      <c r="A34" s="237" t="s">
        <v>56</v>
      </c>
      <c r="B34" s="74">
        <v>3</v>
      </c>
      <c r="C34" s="238" t="s">
        <v>34</v>
      </c>
      <c r="D34" s="239" t="str">
        <f>IF(C34="Str",'Personal File'!$C$7,IF(C34="Dex",'Personal File'!$C$8,IF(C34="Con",'Personal File'!$C$9,IF(C34="Int",'Personal File'!$C$10,IF(C34="Wis",'Personal File'!$C$11,IF(C34="Cha",'Personal File'!$C$12))))))</f>
        <v>+2</v>
      </c>
      <c r="E34" s="239" t="str">
        <f t="shared" si="4"/>
        <v>Wis (+2)</v>
      </c>
      <c r="F34" s="77" t="s">
        <v>63</v>
      </c>
      <c r="G34" s="77">
        <f t="shared" si="1"/>
        <v>5</v>
      </c>
      <c r="H34" s="56">
        <f t="shared" ca="1" si="5"/>
        <v>1</v>
      </c>
      <c r="I34" s="77">
        <f t="shared" ca="1" si="3"/>
        <v>6</v>
      </c>
      <c r="J34" s="78"/>
    </row>
    <row r="35" spans="1:10" ht="16.8">
      <c r="A35" s="114" t="s">
        <v>88</v>
      </c>
      <c r="B35" s="86">
        <v>0</v>
      </c>
      <c r="C35" s="115" t="s">
        <v>35</v>
      </c>
      <c r="D35" s="116" t="str">
        <f>IF(C35="Str",'Personal File'!$C$7,IF(C35="Dex",'Personal File'!$C$8,IF(C35="Con",'Personal File'!$C$9,IF(C35="Int",'Personal File'!$C$10,IF(C35="Wis",'Personal File'!$C$11,IF(C35="Cha",'Personal File'!$C$12))))))</f>
        <v>+5</v>
      </c>
      <c r="E35" s="116" t="str">
        <f t="shared" si="4"/>
        <v>Dex (+5)</v>
      </c>
      <c r="F35" s="112" t="s">
        <v>63</v>
      </c>
      <c r="G35" s="89">
        <f t="shared" si="1"/>
        <v>5</v>
      </c>
      <c r="H35" s="56">
        <f t="shared" ca="1" si="5"/>
        <v>16</v>
      </c>
      <c r="I35" s="89">
        <f t="shared" ca="1" si="3"/>
        <v>21</v>
      </c>
      <c r="J35" s="90"/>
    </row>
    <row r="36" spans="1:10" ht="16.8">
      <c r="A36" s="108" t="s">
        <v>87</v>
      </c>
      <c r="B36" s="109">
        <v>0</v>
      </c>
      <c r="C36" s="110" t="s">
        <v>33</v>
      </c>
      <c r="D36" s="111" t="str">
        <f>IF(C36="Str",'Personal File'!$C$7,IF(C36="Dex",'Personal File'!$C$8,IF(C36="Con",'Personal File'!$C$9,IF(C36="Int",'Personal File'!$C$10,IF(C36="Wis",'Personal File'!$C$11,IF(C36="Cha",'Personal File'!$C$12))))))</f>
        <v>+0</v>
      </c>
      <c r="E36" s="111" t="str">
        <f t="shared" si="4"/>
        <v>Int (+0)</v>
      </c>
      <c r="F36" s="112" t="s">
        <v>63</v>
      </c>
      <c r="G36" s="89">
        <f t="shared" si="1"/>
        <v>0</v>
      </c>
      <c r="H36" s="56">
        <f t="shared" ca="1" si="5"/>
        <v>9</v>
      </c>
      <c r="I36" s="89">
        <f t="shared" ca="1" si="3"/>
        <v>9</v>
      </c>
      <c r="J36" s="121"/>
    </row>
    <row r="37" spans="1:10" ht="16.8">
      <c r="A37" s="108" t="s">
        <v>57</v>
      </c>
      <c r="B37" s="109">
        <v>0</v>
      </c>
      <c r="C37" s="110" t="s">
        <v>33</v>
      </c>
      <c r="D37" s="111" t="str">
        <f>IF(C37="Str",'Personal File'!$C$7,IF(C37="Dex",'Personal File'!$C$8,IF(C37="Con",'Personal File'!$C$9,IF(C37="Int",'Personal File'!$C$10,IF(C37="Wis",'Personal File'!$C$11,IF(C37="Cha",'Personal File'!$C$12))))))</f>
        <v>+0</v>
      </c>
      <c r="E37" s="111" t="str">
        <f t="shared" si="4"/>
        <v>Int (+0)</v>
      </c>
      <c r="F37" s="112" t="s">
        <v>63</v>
      </c>
      <c r="G37" s="112">
        <f t="shared" si="1"/>
        <v>0</v>
      </c>
      <c r="H37" s="56">
        <f t="shared" ca="1" si="5"/>
        <v>2</v>
      </c>
      <c r="I37" s="112">
        <f t="shared" ca="1" si="3"/>
        <v>2</v>
      </c>
      <c r="J37" s="121"/>
    </row>
    <row r="38" spans="1:10" ht="16.8">
      <c r="A38" s="237" t="s">
        <v>58</v>
      </c>
      <c r="B38" s="74">
        <v>12</v>
      </c>
      <c r="C38" s="238" t="s">
        <v>34</v>
      </c>
      <c r="D38" s="239" t="str">
        <f>IF(C38="Str",'Personal File'!$C$7,IF(C38="Dex",'Personal File'!$C$8,IF(C38="Con",'Personal File'!$C$9,IF(C38="Int",'Personal File'!$C$10,IF(C38="Wis",'Personal File'!$C$11,IF(C38="Cha",'Personal File'!$C$12))))))</f>
        <v>+2</v>
      </c>
      <c r="E38" s="239" t="str">
        <f t="shared" si="4"/>
        <v>Wis (+2)</v>
      </c>
      <c r="F38" s="77" t="s">
        <v>63</v>
      </c>
      <c r="G38" s="77">
        <f t="shared" si="1"/>
        <v>14</v>
      </c>
      <c r="H38" s="56">
        <f t="shared" ca="1" si="5"/>
        <v>4</v>
      </c>
      <c r="I38" s="77">
        <f t="shared" ca="1" si="3"/>
        <v>18</v>
      </c>
      <c r="J38" s="78"/>
    </row>
    <row r="39" spans="1:10" ht="16.8">
      <c r="A39" s="237" t="s">
        <v>89</v>
      </c>
      <c r="B39" s="74">
        <v>13</v>
      </c>
      <c r="C39" s="238" t="s">
        <v>34</v>
      </c>
      <c r="D39" s="239" t="str">
        <f>IF(C39="Str",'Personal File'!$C$7,IF(C39="Dex",'Personal File'!$C$8,IF(C39="Con",'Personal File'!$C$9,IF(C39="Int",'Personal File'!$C$10,IF(C39="Wis",'Personal File'!$C$11,IF(C39="Cha",'Personal File'!$C$12))))))</f>
        <v>+2</v>
      </c>
      <c r="E39" s="239" t="str">
        <f t="shared" si="4"/>
        <v>Wis (+2)</v>
      </c>
      <c r="F39" s="77" t="s">
        <v>63</v>
      </c>
      <c r="G39" s="77">
        <f t="shared" si="1"/>
        <v>15</v>
      </c>
      <c r="H39" s="56">
        <f t="shared" ca="1" si="5"/>
        <v>14</v>
      </c>
      <c r="I39" s="77">
        <f t="shared" ca="1" si="3"/>
        <v>29</v>
      </c>
      <c r="J39" s="240" t="s">
        <v>116</v>
      </c>
    </row>
    <row r="40" spans="1:10" ht="16.8">
      <c r="A40" s="254" t="s">
        <v>23</v>
      </c>
      <c r="B40" s="74">
        <v>4</v>
      </c>
      <c r="C40" s="255" t="s">
        <v>36</v>
      </c>
      <c r="D40" s="256" t="str">
        <f>IF(C40="Str",'Personal File'!$C$7,IF(C40="Dex",'Personal File'!$C$8,IF(C40="Con",'Personal File'!$C$9,IF(C40="Int",'Personal File'!$C$10,IF(C40="Wis",'Personal File'!$C$11,IF(C40="Cha",'Personal File'!$C$12))))))</f>
        <v>+1</v>
      </c>
      <c r="E40" s="256" t="str">
        <f t="shared" si="4"/>
        <v>Str (+1)</v>
      </c>
      <c r="F40" s="77" t="s">
        <v>63</v>
      </c>
      <c r="G40" s="77">
        <f t="shared" si="1"/>
        <v>5</v>
      </c>
      <c r="H40" s="56">
        <f t="shared" ca="1" si="5"/>
        <v>1</v>
      </c>
      <c r="I40" s="77">
        <f t="shared" ca="1" si="3"/>
        <v>6</v>
      </c>
      <c r="J40" s="240"/>
    </row>
    <row r="41" spans="1:10" ht="16.8">
      <c r="A41" s="73" t="s">
        <v>59</v>
      </c>
      <c r="B41" s="74">
        <v>11</v>
      </c>
      <c r="C41" s="75" t="s">
        <v>35</v>
      </c>
      <c r="D41" s="76" t="str">
        <f>IF(C41="Str",'Personal File'!$C$7,IF(C41="Dex",'Personal File'!$C$8,IF(C41="Con",'Personal File'!$C$9,IF(C41="Int",'Personal File'!$C$10,IF(C41="Wis",'Personal File'!$C$11,IF(C41="Cha",'Personal File'!$C$12))))))</f>
        <v>+5</v>
      </c>
      <c r="E41" s="76" t="str">
        <f t="shared" si="4"/>
        <v>Dex (+5)</v>
      </c>
      <c r="F41" s="77" t="s">
        <v>63</v>
      </c>
      <c r="G41" s="77">
        <f t="shared" si="1"/>
        <v>16</v>
      </c>
      <c r="H41" s="56">
        <f t="shared" ca="1" si="5"/>
        <v>8</v>
      </c>
      <c r="I41" s="77">
        <f t="shared" ca="1" si="3"/>
        <v>24</v>
      </c>
      <c r="J41" s="78"/>
    </row>
    <row r="42" spans="1:10" ht="16.8">
      <c r="A42" s="122" t="s">
        <v>60</v>
      </c>
      <c r="B42" s="86">
        <v>0</v>
      </c>
      <c r="C42" s="123" t="s">
        <v>31</v>
      </c>
      <c r="D42" s="124">
        <f>IF(C42="Str",'Personal File'!$C$7,IF(C42="Dex",'Personal File'!$C$8,IF(C42="Con",'Personal File'!$C$9,IF(C42="Int",'Personal File'!$C$10,IF(C42="Wis",'Personal File'!$C$11,IF(C42="Cha",'Personal File'!$C$12))))))</f>
        <v>-1</v>
      </c>
      <c r="E42" s="124" t="str">
        <f t="shared" si="4"/>
        <v>Cha (-1)</v>
      </c>
      <c r="F42" s="89" t="s">
        <v>63</v>
      </c>
      <c r="G42" s="89">
        <f t="shared" si="1"/>
        <v>-1</v>
      </c>
      <c r="H42" s="56">
        <f t="shared" ca="1" si="5"/>
        <v>4</v>
      </c>
      <c r="I42" s="89">
        <f t="shared" ca="1" si="3"/>
        <v>3</v>
      </c>
      <c r="J42" s="90"/>
    </row>
    <row r="43" spans="1:10" ht="17.399999999999999" thickBot="1">
      <c r="A43" s="258" t="s">
        <v>61</v>
      </c>
      <c r="B43" s="259">
        <v>2</v>
      </c>
      <c r="C43" s="260" t="s">
        <v>35</v>
      </c>
      <c r="D43" s="261" t="str">
        <f>IF(C43="Str",'Personal File'!$C$7,IF(C43="Dex",'Personal File'!$C$8,IF(C43="Con",'Personal File'!$C$9,IF(C43="Int",'Personal File'!$C$10,IF(C43="Wis",'Personal File'!$C$11,IF(C43="Cha",'Personal File'!$C$12))))))</f>
        <v>+5</v>
      </c>
      <c r="E43" s="261" t="str">
        <f t="shared" si="4"/>
        <v>Dex (+5)</v>
      </c>
      <c r="F43" s="262" t="s">
        <v>63</v>
      </c>
      <c r="G43" s="262">
        <f t="shared" si="1"/>
        <v>7</v>
      </c>
      <c r="H43" s="125">
        <f t="shared" ca="1" si="5"/>
        <v>20</v>
      </c>
      <c r="I43" s="262">
        <f t="shared" ca="1" si="3"/>
        <v>27</v>
      </c>
      <c r="J43" s="263"/>
    </row>
    <row r="44" spans="1:10" ht="16.2" thickTop="1">
      <c r="A44" s="126"/>
      <c r="B44" s="126">
        <f>SUM(B6:B43)</f>
        <v>126</v>
      </c>
      <c r="E44" s="126">
        <f>SUM(E45:E56)</f>
        <v>126</v>
      </c>
      <c r="F44" s="127" t="s">
        <v>68</v>
      </c>
    </row>
    <row r="45" spans="1:10">
      <c r="B45" s="126"/>
      <c r="E45" s="126">
        <v>32</v>
      </c>
      <c r="F45" s="129" t="s">
        <v>133</v>
      </c>
    </row>
    <row r="46" spans="1:10">
      <c r="E46" s="126">
        <v>8</v>
      </c>
      <c r="F46" s="129" t="s">
        <v>134</v>
      </c>
    </row>
    <row r="47" spans="1:10">
      <c r="E47" s="126">
        <v>8</v>
      </c>
      <c r="F47" s="129" t="s">
        <v>135</v>
      </c>
    </row>
    <row r="48" spans="1:10">
      <c r="E48" s="126">
        <v>8</v>
      </c>
      <c r="F48" s="129" t="s">
        <v>136</v>
      </c>
    </row>
    <row r="49" spans="5:6">
      <c r="E49" s="126">
        <v>8</v>
      </c>
      <c r="F49" s="129" t="s">
        <v>137</v>
      </c>
    </row>
    <row r="50" spans="5:6">
      <c r="E50" s="126">
        <v>8</v>
      </c>
      <c r="F50" s="129" t="s">
        <v>138</v>
      </c>
    </row>
    <row r="51" spans="5:6">
      <c r="E51" s="126">
        <v>8</v>
      </c>
      <c r="F51" s="129" t="s">
        <v>161</v>
      </c>
    </row>
    <row r="52" spans="5:6">
      <c r="E52" s="126">
        <v>8</v>
      </c>
      <c r="F52" s="129" t="s">
        <v>162</v>
      </c>
    </row>
    <row r="53" spans="5:6">
      <c r="E53" s="126">
        <v>8</v>
      </c>
      <c r="F53" s="129" t="s">
        <v>174</v>
      </c>
    </row>
    <row r="54" spans="5:6">
      <c r="E54" s="126">
        <v>8</v>
      </c>
      <c r="F54" s="129" t="s">
        <v>184</v>
      </c>
    </row>
    <row r="55" spans="5:6">
      <c r="E55" s="126">
        <v>8</v>
      </c>
      <c r="F55" s="129" t="s">
        <v>206</v>
      </c>
    </row>
    <row r="56" spans="5:6">
      <c r="E56" s="126">
        <f>3+'Personal File'!E3</f>
        <v>14</v>
      </c>
      <c r="F56" s="129" t="s">
        <v>114</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6"/>
  <sheetViews>
    <sheetView showGridLines="0" workbookViewId="0"/>
  </sheetViews>
  <sheetFormatPr defaultColWidth="10.8984375" defaultRowHeight="16.8"/>
  <cols>
    <col min="1" max="1" width="34.09765625" style="135" bestFit="1" customWidth="1"/>
    <col min="2" max="2" width="2.69921875" style="139" customWidth="1"/>
    <col min="3" max="3" width="21" style="131" bestFit="1" customWidth="1"/>
    <col min="4" max="16384" width="10.8984375" style="131"/>
  </cols>
  <sheetData>
    <row r="1" spans="1:3" ht="24" thickTop="1" thickBot="1">
      <c r="A1" s="130" t="s">
        <v>96</v>
      </c>
      <c r="B1" s="131"/>
      <c r="C1" s="130" t="s">
        <v>92</v>
      </c>
    </row>
    <row r="2" spans="1:3">
      <c r="A2" s="133" t="s">
        <v>149</v>
      </c>
      <c r="B2" s="131"/>
      <c r="C2" s="132" t="s">
        <v>205</v>
      </c>
    </row>
    <row r="3" spans="1:3">
      <c r="A3" s="133" t="s">
        <v>150</v>
      </c>
      <c r="B3" s="131"/>
      <c r="C3" s="138" t="s">
        <v>113</v>
      </c>
    </row>
    <row r="4" spans="1:3">
      <c r="A4" s="134" t="s">
        <v>151</v>
      </c>
      <c r="B4" s="131"/>
      <c r="C4" s="132" t="s">
        <v>202</v>
      </c>
    </row>
    <row r="5" spans="1:3">
      <c r="A5" s="134" t="s">
        <v>165</v>
      </c>
      <c r="B5" s="131"/>
      <c r="C5" s="132" t="s">
        <v>183</v>
      </c>
    </row>
    <row r="6" spans="1:3">
      <c r="A6" s="134" t="s">
        <v>144</v>
      </c>
      <c r="B6" s="131"/>
      <c r="C6" s="132" t="s">
        <v>139</v>
      </c>
    </row>
    <row r="7" spans="1:3">
      <c r="A7" s="134" t="s">
        <v>168</v>
      </c>
      <c r="B7" s="131"/>
      <c r="C7" s="136" t="s">
        <v>203</v>
      </c>
    </row>
    <row r="8" spans="1:3" ht="17.399999999999999" thickBot="1">
      <c r="A8" s="275" t="s">
        <v>175</v>
      </c>
      <c r="B8" s="131"/>
      <c r="C8" s="138" t="s">
        <v>140</v>
      </c>
    </row>
    <row r="9" spans="1:3" ht="18" thickTop="1" thickBot="1">
      <c r="B9" s="131"/>
      <c r="C9" s="138" t="s">
        <v>164</v>
      </c>
    </row>
    <row r="10" spans="1:3" ht="24" thickTop="1" thickBot="1">
      <c r="A10" s="9" t="s">
        <v>94</v>
      </c>
      <c r="B10" s="131"/>
      <c r="C10" s="241" t="s">
        <v>143</v>
      </c>
    </row>
    <row r="11" spans="1:3">
      <c r="A11" s="243" t="s">
        <v>145</v>
      </c>
      <c r="B11" s="131"/>
      <c r="C11" s="242" t="s">
        <v>141</v>
      </c>
    </row>
    <row r="12" spans="1:3" ht="17.399999999999999" thickBot="1">
      <c r="A12" s="137" t="s">
        <v>146</v>
      </c>
      <c r="B12" s="131"/>
      <c r="C12" s="264" t="s">
        <v>142</v>
      </c>
    </row>
    <row r="13" spans="1:3" ht="18" thickTop="1" thickBot="1"/>
    <row r="14" spans="1:3" ht="24" thickTop="1" thickBot="1">
      <c r="C14" s="10" t="s">
        <v>78</v>
      </c>
    </row>
    <row r="15" spans="1:3" ht="17.399999999999999" thickBot="1">
      <c r="C15" s="140" t="s">
        <v>159</v>
      </c>
    </row>
    <row r="16" spans="1:3"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showGridLines="0" workbookViewId="0"/>
  </sheetViews>
  <sheetFormatPr defaultColWidth="13" defaultRowHeight="15.6"/>
  <cols>
    <col min="1" max="1" width="28.296875" style="150" bestFit="1" customWidth="1"/>
    <col min="2" max="3" width="8.59765625" style="150" customWidth="1"/>
    <col min="4" max="4" width="6.19921875" style="150" bestFit="1" customWidth="1"/>
    <col min="5" max="6" width="8" style="150" bestFit="1" customWidth="1"/>
    <col min="7" max="7" width="4.5" style="150" bestFit="1" customWidth="1"/>
    <col min="8" max="8" width="6.09765625" style="150" bestFit="1" customWidth="1"/>
    <col min="9" max="9" width="5.5" style="150" bestFit="1" customWidth="1"/>
    <col min="10" max="10" width="6.19921875" style="150" bestFit="1" customWidth="1"/>
    <col min="11" max="11" width="17.796875" style="150" bestFit="1" customWidth="1"/>
    <col min="12" max="12" width="2.3984375" style="17" customWidth="1"/>
    <col min="13" max="13" width="5.8984375" style="17" bestFit="1" customWidth="1"/>
    <col min="14" max="14" width="7.69921875" style="150" bestFit="1" customWidth="1"/>
    <col min="15" max="16384" width="13" style="17"/>
  </cols>
  <sheetData>
    <row r="1" spans="1:14" ht="23.4" thickBot="1">
      <c r="A1" s="141" t="s">
        <v>24</v>
      </c>
      <c r="B1" s="141"/>
      <c r="C1" s="141"/>
      <c r="D1" s="141"/>
      <c r="E1" s="141"/>
      <c r="F1" s="141"/>
      <c r="G1" s="141"/>
      <c r="H1" s="141"/>
      <c r="I1" s="141"/>
      <c r="J1" s="141"/>
      <c r="K1" s="141"/>
    </row>
    <row r="2" spans="1:14" ht="16.8" thickTop="1" thickBot="1">
      <c r="A2" s="142" t="s">
        <v>5</v>
      </c>
      <c r="B2" s="143" t="s">
        <v>6</v>
      </c>
      <c r="C2" s="143" t="s">
        <v>26</v>
      </c>
      <c r="D2" s="143" t="s">
        <v>27</v>
      </c>
      <c r="E2" s="144" t="s">
        <v>69</v>
      </c>
      <c r="F2" s="143" t="s">
        <v>25</v>
      </c>
      <c r="G2" s="143" t="s">
        <v>28</v>
      </c>
      <c r="H2" s="145" t="s">
        <v>95</v>
      </c>
      <c r="I2" s="146" t="s">
        <v>98</v>
      </c>
      <c r="J2" s="147" t="s">
        <v>84</v>
      </c>
      <c r="K2" s="148" t="s">
        <v>82</v>
      </c>
      <c r="M2" s="149" t="s">
        <v>121</v>
      </c>
    </row>
    <row r="3" spans="1:14">
      <c r="A3" s="293" t="s">
        <v>176</v>
      </c>
      <c r="B3" s="294" t="s">
        <v>97</v>
      </c>
      <c r="C3" s="295" t="s">
        <v>177</v>
      </c>
      <c r="D3" s="296" t="s">
        <v>115</v>
      </c>
      <c r="E3" s="297" t="s">
        <v>128</v>
      </c>
      <c r="F3" s="298" t="s">
        <v>118</v>
      </c>
      <c r="G3" s="299">
        <f>2*3</f>
        <v>6</v>
      </c>
      <c r="H3" s="300" t="str">
        <f>CONCATENATE("+",RIGHT('Personal File'!$B$5,1)+RIGHT('Personal File'!$C$8)+D3)</f>
        <v>+14</v>
      </c>
      <c r="I3" s="301">
        <f ca="1">RANDBETWEEN(1,20)</f>
        <v>6</v>
      </c>
      <c r="J3" s="302">
        <f ca="1">(I3+H3)</f>
        <v>20</v>
      </c>
      <c r="K3" s="303"/>
      <c r="M3" s="342">
        <v>2306</v>
      </c>
      <c r="N3" s="166"/>
    </row>
    <row r="4" spans="1:14">
      <c r="A4" s="304" t="s">
        <v>178</v>
      </c>
      <c r="B4" s="305"/>
      <c r="C4" s="306"/>
      <c r="D4" s="307"/>
      <c r="E4" s="307"/>
      <c r="F4" s="308"/>
      <c r="G4" s="309"/>
      <c r="H4" s="310" t="str">
        <f>CONCATENATE("+",H3-5)</f>
        <v>+9</v>
      </c>
      <c r="I4" s="311">
        <f t="shared" ref="I4" ca="1" si="0">RANDBETWEEN(1,20)</f>
        <v>8</v>
      </c>
      <c r="J4" s="312">
        <f t="shared" ref="J4" ca="1" si="1">(I4+H4)</f>
        <v>17</v>
      </c>
      <c r="K4" s="313"/>
      <c r="M4" s="356"/>
      <c r="N4" s="166"/>
    </row>
    <row r="5" spans="1:14">
      <c r="A5" s="276" t="s">
        <v>125</v>
      </c>
      <c r="B5" s="285" t="s">
        <v>117</v>
      </c>
      <c r="C5" s="292" t="s">
        <v>112</v>
      </c>
      <c r="D5" s="286" t="s">
        <v>112</v>
      </c>
      <c r="E5" s="287" t="s">
        <v>126</v>
      </c>
      <c r="F5" s="288" t="s">
        <v>127</v>
      </c>
      <c r="G5" s="289">
        <v>1</v>
      </c>
      <c r="H5" s="15" t="str">
        <f>CONCATENATE("+",RIGHT('Personal File'!$B$5,1)+RIGHT('Personal File'!$C$8)+D5)</f>
        <v>+13</v>
      </c>
      <c r="I5" s="16">
        <f ca="1">RANDBETWEEN(1,20)</f>
        <v>2</v>
      </c>
      <c r="J5" s="217">
        <f ca="1">(I5+H5)</f>
        <v>15</v>
      </c>
      <c r="K5" s="290"/>
      <c r="M5" s="343">
        <v>2</v>
      </c>
      <c r="N5" s="166"/>
    </row>
    <row r="6" spans="1:14" ht="16.2" thickBot="1">
      <c r="A6" s="219" t="s">
        <v>169</v>
      </c>
      <c r="B6" s="220" t="s">
        <v>155</v>
      </c>
      <c r="C6" s="265" t="s">
        <v>155</v>
      </c>
      <c r="D6" s="265">
        <v>0</v>
      </c>
      <c r="E6" s="265" t="s">
        <v>155</v>
      </c>
      <c r="F6" s="265" t="s">
        <v>155</v>
      </c>
      <c r="G6" s="201"/>
      <c r="H6" s="266" t="str">
        <f>CONCATENATE("+",RIGHT('Personal File'!$B$5,1)+RIGHT('Personal File'!$C$8)+D6)</f>
        <v>+13</v>
      </c>
      <c r="I6" s="12">
        <f ca="1">RANDBETWEEN(1,20)</f>
        <v>6</v>
      </c>
      <c r="J6" s="252">
        <f ca="1">(I6+H6)</f>
        <v>19</v>
      </c>
      <c r="K6" s="267"/>
      <c r="M6" s="344">
        <v>0</v>
      </c>
      <c r="N6" s="166"/>
    </row>
    <row r="7" spans="1:14" ht="16.8" thickTop="1" thickBot="1">
      <c r="M7" s="150"/>
    </row>
    <row r="8" spans="1:14" ht="16.8" thickTop="1" thickBot="1">
      <c r="A8" s="142" t="s">
        <v>8</v>
      </c>
      <c r="B8" s="143" t="s">
        <v>9</v>
      </c>
      <c r="C8" s="143" t="s">
        <v>26</v>
      </c>
      <c r="D8" s="143" t="s">
        <v>27</v>
      </c>
      <c r="E8" s="144" t="s">
        <v>69</v>
      </c>
      <c r="F8" s="143" t="s">
        <v>10</v>
      </c>
      <c r="G8" s="143" t="s">
        <v>28</v>
      </c>
      <c r="H8" s="145" t="s">
        <v>95</v>
      </c>
      <c r="I8" s="146" t="s">
        <v>98</v>
      </c>
      <c r="J8" s="145" t="s">
        <v>84</v>
      </c>
      <c r="K8" s="148" t="s">
        <v>82</v>
      </c>
      <c r="M8" s="149" t="s">
        <v>121</v>
      </c>
    </row>
    <row r="9" spans="1:14">
      <c r="A9" s="293" t="s">
        <v>191</v>
      </c>
      <c r="B9" s="294" t="s">
        <v>147</v>
      </c>
      <c r="C9" s="316" t="s">
        <v>194</v>
      </c>
      <c r="D9" s="317">
        <v>2</v>
      </c>
      <c r="E9" s="297" t="s">
        <v>128</v>
      </c>
      <c r="F9" s="318" t="s">
        <v>158</v>
      </c>
      <c r="G9" s="299">
        <v>3</v>
      </c>
      <c r="H9" s="299" t="str">
        <f>CONCATENATE("+",RIGHT('Personal File'!$B$5,1)+RIGHT('Personal File'!$C$8)+D9+1-2)</f>
        <v>+14</v>
      </c>
      <c r="I9" s="301">
        <f t="shared" ref="I9:I11" ca="1" si="2">RANDBETWEEN(1,20)</f>
        <v>1</v>
      </c>
      <c r="J9" s="319">
        <f t="shared" ref="J9:J11" ca="1" si="3">(I9+H9)</f>
        <v>15</v>
      </c>
      <c r="K9" s="320" t="s">
        <v>170</v>
      </c>
      <c r="L9" s="218"/>
      <c r="M9" s="343">
        <v>18375</v>
      </c>
      <c r="N9" s="166"/>
    </row>
    <row r="10" spans="1:14">
      <c r="A10" s="314" t="s">
        <v>181</v>
      </c>
      <c r="B10" s="249" t="s">
        <v>147</v>
      </c>
      <c r="C10" s="321" t="s">
        <v>194</v>
      </c>
      <c r="D10" s="291">
        <v>2</v>
      </c>
      <c r="E10" s="280"/>
      <c r="F10" s="281"/>
      <c r="G10" s="282"/>
      <c r="H10" s="277" t="str">
        <f>CONCATENATE("+",RIGHT('Personal File'!$B$5,1)+RIGHT('Personal File'!$C$8)+D10+1-2-5)</f>
        <v>+9</v>
      </c>
      <c r="I10" s="315">
        <f t="shared" ca="1" si="2"/>
        <v>16</v>
      </c>
      <c r="J10" s="278">
        <f t="shared" ref="J10" ca="1" si="4">(I10+H10)</f>
        <v>25</v>
      </c>
      <c r="K10" s="279" t="s">
        <v>170</v>
      </c>
      <c r="L10" s="218"/>
      <c r="M10" s="356"/>
      <c r="N10" s="166"/>
    </row>
    <row r="11" spans="1:14">
      <c r="A11" s="314" t="s">
        <v>179</v>
      </c>
      <c r="B11" s="249" t="s">
        <v>147</v>
      </c>
      <c r="C11" s="321" t="s">
        <v>194</v>
      </c>
      <c r="D11" s="291">
        <v>2</v>
      </c>
      <c r="E11" s="280"/>
      <c r="F11" s="281"/>
      <c r="G11" s="282"/>
      <c r="H11" s="277" t="str">
        <f>CONCATENATE("+",RIGHT('Personal File'!$B$5,1)+RIGHT('Personal File'!$C$8)+D11+1-2)</f>
        <v>+14</v>
      </c>
      <c r="I11" s="315">
        <f t="shared" ca="1" si="2"/>
        <v>10</v>
      </c>
      <c r="J11" s="278">
        <f t="shared" ca="1" si="3"/>
        <v>24</v>
      </c>
      <c r="K11" s="279" t="s">
        <v>170</v>
      </c>
      <c r="L11" s="218"/>
      <c r="M11" s="356"/>
      <c r="N11" s="166"/>
    </row>
    <row r="12" spans="1:14">
      <c r="A12" s="314" t="s">
        <v>180</v>
      </c>
      <c r="B12" s="249" t="s">
        <v>147</v>
      </c>
      <c r="C12" s="321" t="s">
        <v>194</v>
      </c>
      <c r="D12" s="291">
        <v>2</v>
      </c>
      <c r="E12" s="280"/>
      <c r="F12" s="281"/>
      <c r="G12" s="282"/>
      <c r="H12" s="277" t="str">
        <f>CONCATENATE("+",RIGHT('Personal File'!$B$5,1)+RIGHT('Personal File'!$C$8)+D12+1-2)</f>
        <v>+14</v>
      </c>
      <c r="I12" s="315">
        <f t="shared" ref="I12:I13" ca="1" si="5">RANDBETWEEN(1,20)</f>
        <v>15</v>
      </c>
      <c r="J12" s="278">
        <f t="shared" ref="J12" ca="1" si="6">(I12+H12)</f>
        <v>29</v>
      </c>
      <c r="K12" s="279" t="s">
        <v>170</v>
      </c>
      <c r="L12" s="218"/>
      <c r="M12" s="356"/>
      <c r="N12" s="166"/>
    </row>
    <row r="13" spans="1:14">
      <c r="A13" s="314" t="s">
        <v>208</v>
      </c>
      <c r="B13" s="249" t="s">
        <v>147</v>
      </c>
      <c r="C13" s="321" t="s">
        <v>209</v>
      </c>
      <c r="D13" s="291">
        <v>2</v>
      </c>
      <c r="E13" s="396" t="s">
        <v>128</v>
      </c>
      <c r="F13" s="397" t="s">
        <v>158</v>
      </c>
      <c r="G13" s="398">
        <v>3</v>
      </c>
      <c r="H13" s="277" t="str">
        <f>CONCATENATE("+",RIGHT('Personal File'!$B$5,1)+RIGHT('Personal File'!$C$8)+D13+1)</f>
        <v>+16</v>
      </c>
      <c r="I13" s="315">
        <f t="shared" ca="1" si="5"/>
        <v>4</v>
      </c>
      <c r="J13" s="278">
        <f t="shared" ref="J13" ca="1" si="7">(I13+H13)</f>
        <v>20</v>
      </c>
      <c r="K13" s="279" t="s">
        <v>170</v>
      </c>
      <c r="L13" s="218"/>
      <c r="M13" s="356"/>
      <c r="N13" s="166"/>
    </row>
    <row r="14" spans="1:14" ht="16.2" thickBot="1">
      <c r="A14" s="322" t="s">
        <v>200</v>
      </c>
      <c r="B14" s="323" t="s">
        <v>155</v>
      </c>
      <c r="C14" s="352" t="s">
        <v>97</v>
      </c>
      <c r="D14" s="324"/>
      <c r="E14" s="324"/>
      <c r="F14" s="325"/>
      <c r="G14" s="326"/>
      <c r="H14" s="348"/>
      <c r="I14" s="349"/>
      <c r="J14" s="350"/>
      <c r="K14" s="400" t="s">
        <v>201</v>
      </c>
      <c r="M14" s="358">
        <v>6000</v>
      </c>
      <c r="N14" s="166"/>
    </row>
    <row r="15" spans="1:14" ht="16.8" thickTop="1" thickBot="1">
      <c r="D15" s="151"/>
      <c r="E15" s="151"/>
      <c r="G15" s="152"/>
      <c r="H15" s="152"/>
      <c r="I15" s="152"/>
      <c r="J15" s="152"/>
      <c r="M15" s="152"/>
    </row>
    <row r="16" spans="1:14" ht="16.8" thickTop="1" thickBot="1">
      <c r="A16" s="142" t="s">
        <v>73</v>
      </c>
      <c r="B16" s="143" t="s">
        <v>18</v>
      </c>
      <c r="C16" s="143" t="s">
        <v>35</v>
      </c>
      <c r="D16" s="143" t="s">
        <v>84</v>
      </c>
      <c r="E16" s="143" t="s">
        <v>85</v>
      </c>
      <c r="F16" s="143" t="s">
        <v>86</v>
      </c>
      <c r="G16" s="143" t="s">
        <v>28</v>
      </c>
      <c r="H16" s="153" t="s">
        <v>82</v>
      </c>
      <c r="I16" s="154"/>
      <c r="J16" s="154"/>
      <c r="K16" s="155"/>
      <c r="M16" s="149" t="s">
        <v>121</v>
      </c>
    </row>
    <row r="17" spans="1:14">
      <c r="A17" s="353" t="s">
        <v>192</v>
      </c>
      <c r="B17" s="294">
        <v>7</v>
      </c>
      <c r="C17" s="294">
        <v>6</v>
      </c>
      <c r="D17" s="294">
        <v>0</v>
      </c>
      <c r="E17" s="354">
        <v>0.1</v>
      </c>
      <c r="F17" s="294" t="s">
        <v>101</v>
      </c>
      <c r="G17" s="299">
        <v>10</v>
      </c>
      <c r="H17" s="156" t="s">
        <v>190</v>
      </c>
      <c r="I17" s="156"/>
      <c r="J17" s="156"/>
      <c r="K17" s="157"/>
      <c r="M17" s="355">
        <v>10100</v>
      </c>
      <c r="N17" s="166"/>
    </row>
    <row r="18" spans="1:14">
      <c r="A18" s="331" t="s">
        <v>156</v>
      </c>
      <c r="B18" s="13">
        <v>1</v>
      </c>
      <c r="C18" s="13" t="s">
        <v>155</v>
      </c>
      <c r="D18" s="13" t="s">
        <v>155</v>
      </c>
      <c r="E18" s="332" t="s">
        <v>155</v>
      </c>
      <c r="F18" s="13" t="s">
        <v>155</v>
      </c>
      <c r="G18" s="14">
        <v>0</v>
      </c>
      <c r="H18" s="333"/>
      <c r="I18" s="250"/>
      <c r="J18" s="250"/>
      <c r="K18" s="251"/>
      <c r="M18" s="357">
        <v>1000</v>
      </c>
      <c r="N18" s="166"/>
    </row>
    <row r="19" spans="1:14" ht="16.2" thickBot="1">
      <c r="A19" s="219" t="s">
        <v>189</v>
      </c>
      <c r="B19" s="220">
        <v>1</v>
      </c>
      <c r="C19" s="221" t="s">
        <v>155</v>
      </c>
      <c r="D19" s="220" t="s">
        <v>155</v>
      </c>
      <c r="E19" s="222" t="s">
        <v>155</v>
      </c>
      <c r="F19" s="220" t="s">
        <v>155</v>
      </c>
      <c r="G19" s="201">
        <v>0</v>
      </c>
      <c r="H19" s="223"/>
      <c r="I19" s="224"/>
      <c r="J19" s="224"/>
      <c r="K19" s="158"/>
      <c r="L19" s="218"/>
      <c r="M19" s="358">
        <v>2000</v>
      </c>
      <c r="N19" s="166"/>
    </row>
    <row r="20" spans="1:14" ht="16.8" thickTop="1" thickBot="1">
      <c r="M20" s="150"/>
    </row>
    <row r="21" spans="1:14" ht="16.8" thickTop="1" thickBot="1">
      <c r="A21" s="159"/>
      <c r="B21" s="152"/>
      <c r="C21" s="160" t="s">
        <v>74</v>
      </c>
      <c r="D21" s="154"/>
      <c r="E21" s="161"/>
      <c r="F21" s="153" t="s">
        <v>7</v>
      </c>
      <c r="G21" s="143" t="s">
        <v>28</v>
      </c>
      <c r="H21" s="145" t="s">
        <v>95</v>
      </c>
      <c r="I21" s="153" t="s">
        <v>82</v>
      </c>
      <c r="J21" s="154"/>
      <c r="K21" s="155"/>
      <c r="M21" s="149" t="s">
        <v>121</v>
      </c>
    </row>
    <row r="22" spans="1:14">
      <c r="A22" s="159"/>
      <c r="B22" s="152"/>
      <c r="C22" s="162" t="s">
        <v>148</v>
      </c>
      <c r="D22" s="163"/>
      <c r="E22" s="211"/>
      <c r="F22" s="204">
        <v>100</v>
      </c>
      <c r="G22" s="200">
        <f t="shared" ref="G22" si="8">(F22*3)/20</f>
        <v>15</v>
      </c>
      <c r="H22" s="205" t="s">
        <v>63</v>
      </c>
      <c r="I22" s="206"/>
      <c r="J22" s="164"/>
      <c r="K22" s="165"/>
      <c r="L22" s="166"/>
      <c r="M22" s="359">
        <f t="shared" ref="M22" si="9">(L22*3)/20</f>
        <v>0</v>
      </c>
      <c r="N22" s="166"/>
    </row>
    <row r="23" spans="1:14">
      <c r="A23" s="159"/>
      <c r="B23" s="152"/>
      <c r="C23" s="268" t="s">
        <v>166</v>
      </c>
      <c r="D23" s="269"/>
      <c r="E23" s="270"/>
      <c r="F23" s="271">
        <v>1</v>
      </c>
      <c r="G23" s="14">
        <v>1</v>
      </c>
      <c r="H23" s="272" t="s">
        <v>63</v>
      </c>
      <c r="I23" s="208"/>
      <c r="J23" s="273"/>
      <c r="K23" s="274"/>
      <c r="L23" s="166"/>
      <c r="M23" s="342">
        <v>1800</v>
      </c>
      <c r="N23" s="166"/>
    </row>
    <row r="24" spans="1:14">
      <c r="A24" s="159"/>
      <c r="B24" s="152"/>
      <c r="C24" s="268" t="s">
        <v>173</v>
      </c>
      <c r="D24" s="269"/>
      <c r="E24" s="270"/>
      <c r="F24" s="271">
        <v>15</v>
      </c>
      <c r="G24" s="14">
        <f>(F24*3)/10</f>
        <v>4.5</v>
      </c>
      <c r="H24" s="272" t="s">
        <v>63</v>
      </c>
      <c r="I24" s="208"/>
      <c r="J24" s="273"/>
      <c r="K24" s="274"/>
      <c r="L24" s="166"/>
      <c r="M24" s="342">
        <f t="shared" ref="M24:M25" si="10">F24*25</f>
        <v>375</v>
      </c>
      <c r="N24" s="166"/>
    </row>
    <row r="25" spans="1:14">
      <c r="A25" s="159"/>
      <c r="B25" s="152"/>
      <c r="C25" s="268" t="s">
        <v>172</v>
      </c>
      <c r="D25" s="269"/>
      <c r="E25" s="270"/>
      <c r="F25" s="271">
        <v>50</v>
      </c>
      <c r="G25" s="14">
        <f>(F25*3)/10</f>
        <v>15</v>
      </c>
      <c r="H25" s="272" t="s">
        <v>63</v>
      </c>
      <c r="I25" s="208"/>
      <c r="J25" s="273"/>
      <c r="K25" s="274"/>
      <c r="L25" s="166"/>
      <c r="M25" s="342">
        <f t="shared" si="10"/>
        <v>1250</v>
      </c>
      <c r="N25" s="166"/>
    </row>
    <row r="26" spans="1:14" ht="16.2" thickBot="1">
      <c r="A26" s="166"/>
      <c r="C26" s="167" t="s">
        <v>160</v>
      </c>
      <c r="D26" s="168"/>
      <c r="E26" s="247"/>
      <c r="F26" s="253">
        <v>40</v>
      </c>
      <c r="G26" s="201">
        <f t="shared" ref="G26" si="11">(F26*3)/20</f>
        <v>6</v>
      </c>
      <c r="H26" s="203" t="s">
        <v>63</v>
      </c>
      <c r="I26" s="207"/>
      <c r="J26" s="169"/>
      <c r="K26" s="170"/>
      <c r="L26" s="166"/>
      <c r="M26" s="358">
        <v>0</v>
      </c>
      <c r="N26" s="166"/>
    </row>
    <row r="27" spans="1:14" ht="16.8" thickTop="1" thickBot="1"/>
    <row r="28" spans="1:14" ht="16.8" thickTop="1" thickBot="1">
      <c r="C28" s="160" t="s">
        <v>107</v>
      </c>
      <c r="D28" s="154"/>
      <c r="E28" s="154"/>
      <c r="F28" s="154"/>
      <c r="G28" s="171" t="s">
        <v>7</v>
      </c>
      <c r="H28" s="171" t="s">
        <v>4</v>
      </c>
      <c r="I28" s="171" t="s">
        <v>108</v>
      </c>
      <c r="J28" s="153" t="s">
        <v>82</v>
      </c>
      <c r="K28" s="155"/>
      <c r="M28" s="149" t="s">
        <v>121</v>
      </c>
    </row>
    <row r="29" spans="1:14">
      <c r="C29" s="172" t="s">
        <v>153</v>
      </c>
      <c r="D29" s="173"/>
      <c r="E29" s="173"/>
      <c r="F29" s="245"/>
      <c r="G29" s="209">
        <v>2</v>
      </c>
      <c r="H29" s="202">
        <v>1</v>
      </c>
      <c r="I29" s="202">
        <v>1</v>
      </c>
      <c r="J29" s="206"/>
      <c r="K29" s="174"/>
      <c r="M29" s="359">
        <f t="shared" ref="M29" si="12">G29*25</f>
        <v>50</v>
      </c>
      <c r="N29" s="166"/>
    </row>
    <row r="30" spans="1:14">
      <c r="C30" s="175" t="s">
        <v>171</v>
      </c>
      <c r="D30" s="176"/>
      <c r="E30" s="176"/>
      <c r="F30" s="246"/>
      <c r="G30" s="210">
        <v>1</v>
      </c>
      <c r="H30" s="13">
        <v>2</v>
      </c>
      <c r="I30" s="13">
        <v>4</v>
      </c>
      <c r="J30" s="208"/>
      <c r="K30" s="177"/>
      <c r="M30" s="357">
        <f>G30*150</f>
        <v>150</v>
      </c>
      <c r="N30" s="166"/>
    </row>
    <row r="31" spans="1:14" ht="16.2" thickBot="1">
      <c r="C31" s="226" t="s">
        <v>198</v>
      </c>
      <c r="D31" s="168"/>
      <c r="E31" s="168"/>
      <c r="F31" s="247"/>
      <c r="G31" s="227" t="s">
        <v>115</v>
      </c>
      <c r="H31" s="393"/>
      <c r="I31" s="393"/>
      <c r="J31" s="394"/>
      <c r="K31" s="395"/>
      <c r="M31" s="347"/>
      <c r="N31" s="166"/>
    </row>
    <row r="32" spans="1:14" ht="16.2" thickTop="1"/>
    <row r="33" spans="11:13">
      <c r="K33" s="47" t="s">
        <v>122</v>
      </c>
      <c r="M33" s="345">
        <f>SUM(M3:M31,Equipment!B3:B26)</f>
        <v>43419</v>
      </c>
    </row>
  </sheetData>
  <sortState ref="A3:K6">
    <sortCondition ref="A3:A6"/>
  </sortState>
  <phoneticPr fontId="0" type="noConversion"/>
  <conditionalFormatting sqref="B19">
    <cfRule type="cellIs" dxfId="16" priority="49" operator="equal">
      <formula>2</formula>
    </cfRule>
  </conditionalFormatting>
  <conditionalFormatting sqref="I6">
    <cfRule type="cellIs" dxfId="15" priority="45" operator="equal">
      <formula>20</formula>
    </cfRule>
    <cfRule type="cellIs" dxfId="14" priority="46" operator="equal">
      <formula>1</formula>
    </cfRule>
  </conditionalFormatting>
  <conditionalFormatting sqref="I14">
    <cfRule type="cellIs" dxfId="13" priority="43" operator="equal">
      <formula>20</formula>
    </cfRule>
    <cfRule type="cellIs" dxfId="12" priority="44" operator="equal">
      <formula>1</formula>
    </cfRule>
  </conditionalFormatting>
  <conditionalFormatting sqref="I9 I11:I12">
    <cfRule type="cellIs" dxfId="11" priority="11" operator="equal">
      <formula>20</formula>
    </cfRule>
    <cfRule type="cellIs" dxfId="10" priority="12" operator="equal">
      <formula>1</formula>
    </cfRule>
  </conditionalFormatting>
  <conditionalFormatting sqref="I3:I4">
    <cfRule type="cellIs" dxfId="9" priority="9" operator="equal">
      <formula>20</formula>
    </cfRule>
    <cfRule type="cellIs" dxfId="8" priority="10" operator="equal">
      <formula>1</formula>
    </cfRule>
  </conditionalFormatting>
  <conditionalFormatting sqref="I5">
    <cfRule type="cellIs" dxfId="7" priority="7" operator="equal">
      <formula>20</formula>
    </cfRule>
    <cfRule type="cellIs" dxfId="6" priority="8" operator="equal">
      <formula>1</formula>
    </cfRule>
  </conditionalFormatting>
  <conditionalFormatting sqref="I4">
    <cfRule type="cellIs" dxfId="5" priority="5" operator="equal">
      <formula>20</formula>
    </cfRule>
    <cfRule type="cellIs" dxfId="4" priority="6" operator="equal">
      <formula>1</formula>
    </cfRule>
  </conditionalFormatting>
  <conditionalFormatting sqref="I10">
    <cfRule type="cellIs" dxfId="3" priority="3" operator="equal">
      <formula>20</formula>
    </cfRule>
    <cfRule type="cellIs" dxfId="2" priority="4" operator="equal">
      <formula>1</formula>
    </cfRule>
  </conditionalFormatting>
  <conditionalFormatting sqref="I13">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1"/>
  <sheetViews>
    <sheetView showGridLines="0" workbookViewId="0"/>
  </sheetViews>
  <sheetFormatPr defaultColWidth="13" defaultRowHeight="15.6"/>
  <cols>
    <col min="1" max="1" width="28.09765625" style="150" bestFit="1" customWidth="1"/>
    <col min="2" max="2" width="4.8984375" style="150" bestFit="1" customWidth="1"/>
    <col min="3" max="3" width="5.59765625" style="152" bestFit="1" customWidth="1"/>
    <col min="4" max="5" width="26.59765625" style="17" customWidth="1"/>
    <col min="6" max="6" width="1.69921875" style="150" bestFit="1" customWidth="1"/>
    <col min="7" max="7" width="8.296875" style="17" bestFit="1" customWidth="1"/>
    <col min="8" max="16384" width="13" style="17"/>
  </cols>
  <sheetData>
    <row r="1" spans="1:7" ht="23.4" thickBot="1">
      <c r="A1" s="141" t="s">
        <v>79</v>
      </c>
      <c r="B1" s="141"/>
      <c r="C1" s="178"/>
      <c r="D1" s="141"/>
      <c r="E1" s="141"/>
    </row>
    <row r="2" spans="1:7" s="150" customFormat="1" ht="16.8" thickTop="1" thickBot="1">
      <c r="A2" s="179" t="s">
        <v>80</v>
      </c>
      <c r="B2" s="179" t="s">
        <v>7</v>
      </c>
      <c r="C2" s="180" t="s">
        <v>28</v>
      </c>
      <c r="D2" s="181" t="s">
        <v>81</v>
      </c>
      <c r="E2" s="182" t="s">
        <v>82</v>
      </c>
      <c r="G2" s="215" t="s">
        <v>121</v>
      </c>
    </row>
    <row r="3" spans="1:7">
      <c r="A3" s="183" t="s">
        <v>129</v>
      </c>
      <c r="B3" s="184">
        <v>1</v>
      </c>
      <c r="C3" s="185">
        <v>2</v>
      </c>
      <c r="D3" s="186"/>
      <c r="E3" s="187"/>
      <c r="F3" s="166"/>
      <c r="G3" s="342">
        <v>2</v>
      </c>
    </row>
    <row r="4" spans="1:7">
      <c r="A4" s="197" t="s">
        <v>154</v>
      </c>
      <c r="B4" s="184">
        <v>1</v>
      </c>
      <c r="C4" s="185">
        <v>1</v>
      </c>
      <c r="D4" s="248"/>
      <c r="E4" s="187"/>
      <c r="F4" s="166"/>
      <c r="G4" s="343">
        <v>1000</v>
      </c>
    </row>
    <row r="5" spans="1:7">
      <c r="A5" s="339" t="s">
        <v>182</v>
      </c>
      <c r="B5" s="340">
        <v>1</v>
      </c>
      <c r="C5" s="185">
        <v>0</v>
      </c>
      <c r="D5" s="341"/>
      <c r="E5" s="337"/>
      <c r="F5" s="212"/>
      <c r="G5" s="343">
        <v>3600</v>
      </c>
    </row>
    <row r="6" spans="1:7">
      <c r="A6" s="339" t="s">
        <v>195</v>
      </c>
      <c r="B6" s="367">
        <v>1</v>
      </c>
      <c r="C6" s="185">
        <v>1</v>
      </c>
      <c r="D6" s="341"/>
      <c r="E6" s="337"/>
      <c r="F6" s="212"/>
      <c r="G6" s="343">
        <v>4000</v>
      </c>
    </row>
    <row r="7" spans="1:7">
      <c r="A7" s="194" t="s">
        <v>188</v>
      </c>
      <c r="B7" s="351">
        <v>1</v>
      </c>
      <c r="C7" s="196">
        <v>0</v>
      </c>
      <c r="D7" s="341"/>
      <c r="E7" s="337"/>
      <c r="F7" s="166"/>
      <c r="G7" s="343">
        <v>3000</v>
      </c>
    </row>
    <row r="8" spans="1:7">
      <c r="A8" s="197" t="s">
        <v>199</v>
      </c>
      <c r="B8" s="399">
        <v>1</v>
      </c>
      <c r="C8" s="185">
        <v>0</v>
      </c>
      <c r="D8" s="336"/>
      <c r="E8" s="337"/>
      <c r="F8" s="212"/>
      <c r="G8" s="338">
        <v>10000</v>
      </c>
    </row>
    <row r="9" spans="1:7" ht="16.2" thickBot="1">
      <c r="A9" s="188" t="s">
        <v>131</v>
      </c>
      <c r="B9" s="11">
        <v>1</v>
      </c>
      <c r="C9" s="189">
        <v>0.5</v>
      </c>
      <c r="D9" s="190"/>
      <c r="E9" s="191"/>
      <c r="G9" s="344">
        <v>1</v>
      </c>
    </row>
    <row r="10" spans="1:7" ht="24" thickTop="1" thickBot="1">
      <c r="A10" s="141" t="s">
        <v>83</v>
      </c>
      <c r="B10" s="141"/>
      <c r="C10" s="192"/>
      <c r="D10" s="141"/>
      <c r="E10" s="193"/>
      <c r="F10" s="166"/>
      <c r="G10" s="386"/>
    </row>
    <row r="11" spans="1:7" ht="16.8" thickTop="1" thickBot="1">
      <c r="A11" s="179" t="s">
        <v>80</v>
      </c>
      <c r="B11" s="179" t="s">
        <v>7</v>
      </c>
      <c r="C11" s="180" t="s">
        <v>28</v>
      </c>
      <c r="D11" s="181" t="s">
        <v>81</v>
      </c>
      <c r="E11" s="182" t="s">
        <v>82</v>
      </c>
      <c r="F11" s="166"/>
      <c r="G11" s="346" t="s">
        <v>121</v>
      </c>
    </row>
    <row r="12" spans="1:7">
      <c r="A12" s="194" t="s">
        <v>130</v>
      </c>
      <c r="B12" s="195">
        <v>1</v>
      </c>
      <c r="C12" s="196">
        <v>0</v>
      </c>
      <c r="D12" s="387"/>
      <c r="E12" s="388"/>
      <c r="F12" s="166"/>
      <c r="G12" s="342">
        <v>1</v>
      </c>
    </row>
    <row r="13" spans="1:7">
      <c r="A13" s="197" t="s">
        <v>157</v>
      </c>
      <c r="B13" s="195">
        <v>1</v>
      </c>
      <c r="C13" s="196">
        <v>1</v>
      </c>
      <c r="D13" s="387"/>
      <c r="E13" s="388"/>
      <c r="F13" s="166"/>
      <c r="G13" s="342">
        <v>110</v>
      </c>
    </row>
    <row r="14" spans="1:7">
      <c r="A14" s="197" t="s">
        <v>132</v>
      </c>
      <c r="B14" s="195">
        <v>1</v>
      </c>
      <c r="C14" s="185">
        <v>0.5</v>
      </c>
      <c r="D14" s="387"/>
      <c r="E14" s="388"/>
      <c r="F14" s="166"/>
      <c r="G14" s="342">
        <v>0</v>
      </c>
    </row>
    <row r="15" spans="1:7">
      <c r="A15" s="197" t="s">
        <v>186</v>
      </c>
      <c r="B15" s="195">
        <v>0</v>
      </c>
      <c r="C15" s="185">
        <f>B15/100</f>
        <v>0</v>
      </c>
      <c r="D15" s="336"/>
      <c r="E15" s="337"/>
      <c r="F15" s="212"/>
      <c r="G15" s="338">
        <f>B15</f>
        <v>0</v>
      </c>
    </row>
    <row r="16" spans="1:7" ht="16.2" thickBot="1">
      <c r="A16" s="198" t="s">
        <v>167</v>
      </c>
      <c r="B16" s="11">
        <v>1</v>
      </c>
      <c r="C16" s="199">
        <v>0</v>
      </c>
      <c r="D16" s="216"/>
      <c r="E16" s="191"/>
      <c r="F16" s="166"/>
      <c r="G16" s="347">
        <v>0</v>
      </c>
    </row>
    <row r="17" spans="1:7" ht="24" thickTop="1" thickBot="1">
      <c r="A17" s="370"/>
      <c r="B17" s="371"/>
      <c r="C17" s="372" t="s">
        <v>196</v>
      </c>
      <c r="D17" s="373"/>
      <c r="E17" s="369"/>
      <c r="F17" s="166"/>
      <c r="G17" s="214"/>
    </row>
    <row r="18" spans="1:7" ht="16.8" thickTop="1" thickBot="1">
      <c r="A18" s="374" t="s">
        <v>80</v>
      </c>
      <c r="B18" s="179" t="s">
        <v>7</v>
      </c>
      <c r="C18" s="180" t="s">
        <v>28</v>
      </c>
      <c r="D18" s="375" t="s">
        <v>81</v>
      </c>
      <c r="E18" s="376" t="s">
        <v>82</v>
      </c>
      <c r="F18" s="166"/>
      <c r="G18" s="215" t="s">
        <v>121</v>
      </c>
    </row>
    <row r="19" spans="1:7">
      <c r="A19" s="377"/>
      <c r="B19" s="389"/>
      <c r="C19" s="185"/>
      <c r="D19" s="378"/>
      <c r="E19" s="379"/>
      <c r="F19" s="166"/>
      <c r="G19" s="342"/>
    </row>
    <row r="20" spans="1:7">
      <c r="A20" s="380"/>
      <c r="B20" s="340"/>
      <c r="C20" s="185"/>
      <c r="D20" s="381"/>
      <c r="E20" s="382"/>
      <c r="F20" s="166"/>
      <c r="G20" s="343"/>
    </row>
    <row r="21" spans="1:7">
      <c r="A21" s="380"/>
      <c r="B21" s="340"/>
      <c r="C21" s="185"/>
      <c r="D21" s="381"/>
      <c r="E21" s="382"/>
      <c r="F21" s="166"/>
      <c r="G21" s="343"/>
    </row>
    <row r="22" spans="1:7">
      <c r="A22" s="380"/>
      <c r="B22" s="340"/>
      <c r="C22" s="185"/>
      <c r="D22" s="381"/>
      <c r="E22" s="382"/>
      <c r="F22" s="166"/>
      <c r="G22" s="343"/>
    </row>
    <row r="23" spans="1:7">
      <c r="A23" s="380"/>
      <c r="B23" s="195"/>
      <c r="C23" s="196"/>
      <c r="D23" s="381"/>
      <c r="E23" s="382"/>
      <c r="F23" s="166"/>
      <c r="G23" s="343"/>
    </row>
    <row r="24" spans="1:7">
      <c r="A24" s="380"/>
      <c r="B24" s="195"/>
      <c r="C24" s="196"/>
      <c r="D24" s="381"/>
      <c r="E24" s="382"/>
      <c r="F24" s="166"/>
      <c r="G24" s="343"/>
    </row>
    <row r="25" spans="1:7">
      <c r="A25" s="380"/>
      <c r="B25" s="195"/>
      <c r="C25" s="196"/>
      <c r="D25" s="381"/>
      <c r="E25" s="382"/>
      <c r="F25" s="166"/>
      <c r="G25" s="343"/>
    </row>
    <row r="26" spans="1:7">
      <c r="A26" s="380"/>
      <c r="B26" s="195"/>
      <c r="C26" s="196"/>
      <c r="D26" s="381"/>
      <c r="E26" s="382"/>
      <c r="F26" s="166"/>
      <c r="G26" s="343"/>
    </row>
    <row r="27" spans="1:7" ht="16.2" thickBot="1">
      <c r="A27" s="383"/>
      <c r="B27" s="11"/>
      <c r="C27" s="189"/>
      <c r="D27" s="384"/>
      <c r="E27" s="385"/>
      <c r="F27" s="166"/>
      <c r="G27" s="347"/>
    </row>
    <row r="28" spans="1:7" ht="16.2" thickTop="1">
      <c r="A28" s="390"/>
      <c r="B28" s="370" t="s">
        <v>197</v>
      </c>
      <c r="C28" s="368">
        <f>(SUM(C19:C27)/600)*5</f>
        <v>0</v>
      </c>
      <c r="D28" s="391"/>
      <c r="E28" s="392"/>
      <c r="F28" s="166"/>
      <c r="G28" s="214"/>
    </row>
    <row r="29" spans="1:7">
      <c r="B29" s="360"/>
      <c r="E29" s="213" t="s">
        <v>123</v>
      </c>
      <c r="F29" s="212"/>
      <c r="G29" s="403">
        <f>SUM(G3:G26,Martial!M3:M31)</f>
        <v>65122</v>
      </c>
    </row>
    <row r="30" spans="1:7">
      <c r="E30" s="213" t="s">
        <v>187</v>
      </c>
      <c r="F30" s="212"/>
      <c r="G30" s="403">
        <v>66000</v>
      </c>
    </row>
    <row r="31" spans="1:7">
      <c r="E31" s="47" t="s">
        <v>207</v>
      </c>
      <c r="F31" s="212"/>
      <c r="G31" s="403">
        <f>G30-G29</f>
        <v>878</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Personal File</vt:lpstr>
      <vt:lpstr>Skills</vt:lpstr>
      <vt:lpstr>Feats</vt:lpstr>
      <vt:lpstr>Martial</vt:lpstr>
      <vt:lpstr>Equipment</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2013-04-30T13:47:22Z</cp:lastPrinted>
  <dcterms:created xsi:type="dcterms:W3CDTF">2000-10-24T15:39:59Z</dcterms:created>
  <dcterms:modified xsi:type="dcterms:W3CDTF">2016-11-03T21:17:59Z</dcterms:modified>
</cp:coreProperties>
</file>