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1604" yWindow="-12" windowWidth="11448" windowHeight="10224" tabRatio="638"/>
  </bookViews>
  <sheets>
    <sheet name="Personal File" sheetId="4" r:id="rId1"/>
    <sheet name="Skills" sheetId="15" r:id="rId2"/>
    <sheet name="Ehlonna" sheetId="18" r:id="rId3"/>
    <sheet name="Spells" sheetId="26" r:id="rId4"/>
    <sheet name="Feats" sheetId="20" r:id="rId5"/>
    <sheet name="Martial" sheetId="6" r:id="rId6"/>
    <sheet name="Equipment" sheetId="19" r:id="rId7"/>
    <sheet name="Animal" sheetId="27" r:id="rId8"/>
  </sheets>
  <definedNames>
    <definedName name="OLE_LINK1" localSheetId="4">Feats!#REF!</definedName>
    <definedName name="OLE_LINK1" localSheetId="3">Spells!#REF!</definedName>
    <definedName name="_xlnm.Print_Area" localSheetId="7">Animal!$A$1:$H$12</definedName>
    <definedName name="_xlnm.Print_Area" localSheetId="2">Ehlonna!$A$1:$I$38</definedName>
    <definedName name="_xlnm.Print_Area" localSheetId="6">Equipment!#REF!</definedName>
    <definedName name="_xlnm.Print_Area" localSheetId="4">Feats!#REF!</definedName>
    <definedName name="_xlnm.Print_Area" localSheetId="5">Martial!#REF!</definedName>
    <definedName name="_xlnm.Print_Area" localSheetId="0">'Personal File'!$A$1:$H$18</definedName>
    <definedName name="_xlnm.Print_Area" localSheetId="1">Skills!$A$1:$K$27</definedName>
    <definedName name="_xlnm.Print_Area" localSheetId="3">Spells!#REF!</definedName>
  </definedNames>
  <calcPr calcId="145621"/>
</workbook>
</file>

<file path=xl/calcChain.xml><?xml version="1.0" encoding="utf-8"?>
<calcChain xmlns="http://schemas.openxmlformats.org/spreadsheetml/2006/main">
  <c r="D3" i="26" l="1"/>
  <c r="D4" i="26"/>
  <c r="D5" i="26"/>
  <c r="D6" i="26"/>
  <c r="D7" i="26"/>
  <c r="D8" i="26"/>
  <c r="D9" i="26"/>
  <c r="D10" i="26"/>
  <c r="D11" i="26"/>
  <c r="D12" i="26"/>
  <c r="D13" i="26"/>
  <c r="D14" i="26"/>
  <c r="D16" i="26"/>
  <c r="D15" i="26"/>
  <c r="D17" i="26"/>
  <c r="D18" i="26"/>
  <c r="D19" i="26"/>
  <c r="D20" i="26"/>
  <c r="D21" i="26"/>
  <c r="D22" i="26"/>
  <c r="D23" i="26"/>
  <c r="D24" i="26"/>
  <c r="D25" i="26"/>
  <c r="D26" i="26"/>
  <c r="D27" i="26"/>
  <c r="C3" i="6" l="1"/>
  <c r="C4" i="6"/>
  <c r="C12" i="19"/>
  <c r="E11" i="4"/>
  <c r="C8" i="6"/>
  <c r="C7" i="6"/>
  <c r="B8" i="4"/>
  <c r="E43" i="15" l="1"/>
  <c r="E44" i="15"/>
  <c r="E45" i="15"/>
  <c r="E46" i="15"/>
  <c r="E47" i="15"/>
  <c r="E48" i="15"/>
  <c r="E49" i="15"/>
  <c r="E50" i="15"/>
  <c r="E51" i="15"/>
  <c r="C4" i="27" l="1"/>
  <c r="C5" i="27"/>
  <c r="F5" i="27"/>
  <c r="C6" i="27"/>
  <c r="C7" i="27"/>
  <c r="C8" i="27"/>
  <c r="C9" i="27"/>
  <c r="I3" i="6" l="1"/>
  <c r="I4" i="6"/>
  <c r="I5" i="6"/>
  <c r="H40" i="15" l="1"/>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F33" i="15"/>
  <c r="F39" i="15"/>
  <c r="F26" i="15"/>
  <c r="F23" i="15"/>
  <c r="F21" i="15"/>
  <c r="F16" i="15"/>
  <c r="F9" i="15"/>
  <c r="F7" i="15"/>
  <c r="B5" i="15" l="1"/>
  <c r="B4" i="15"/>
  <c r="B3" i="15"/>
  <c r="B6" i="4"/>
  <c r="E42" i="15" l="1"/>
  <c r="M6" i="26"/>
  <c r="B18" i="6" l="1"/>
  <c r="L6" i="26" l="1"/>
  <c r="G19" i="6" l="1"/>
  <c r="E9" i="4" s="1"/>
  <c r="I11" i="6" l="1"/>
  <c r="G21" i="19" l="1"/>
  <c r="G23" i="19" l="1"/>
  <c r="K6" i="26"/>
  <c r="I12" i="6" l="1"/>
  <c r="I8" i="6" l="1"/>
  <c r="I7" i="6"/>
  <c r="H5" i="15" l="1"/>
  <c r="H4" i="15"/>
  <c r="H3" i="15"/>
  <c r="C13" i="4" l="1"/>
  <c r="C12" i="4"/>
  <c r="C11" i="4"/>
  <c r="C10" i="4"/>
  <c r="D3" i="15" s="1"/>
  <c r="C9" i="4"/>
  <c r="B7" i="4" s="1"/>
  <c r="C8" i="4"/>
  <c r="E6" i="4" l="1"/>
  <c r="D4" i="15"/>
  <c r="B22" i="6"/>
  <c r="H11" i="6" s="1"/>
  <c r="J11" i="6" s="1"/>
  <c r="E12" i="4"/>
  <c r="E13" i="4" s="1"/>
  <c r="B21" i="6"/>
  <c r="E3" i="15"/>
  <c r="G3" i="15"/>
  <c r="I3" i="15" s="1"/>
  <c r="D5" i="15"/>
  <c r="H41" i="15"/>
  <c r="H7" i="15"/>
  <c r="H6" i="15"/>
  <c r="H3" i="6" l="1"/>
  <c r="J3" i="6" s="1"/>
  <c r="H4" i="6"/>
  <c r="J4" i="6" s="1"/>
  <c r="H12" i="6"/>
  <c r="J12" i="6" s="1"/>
  <c r="E5" i="15"/>
  <c r="G5" i="15"/>
  <c r="B19" i="6"/>
  <c r="H5" i="6" s="1"/>
  <c r="J5" i="6" s="1"/>
  <c r="H8" i="6"/>
  <c r="H7" i="6"/>
  <c r="J7" i="6" s="1"/>
  <c r="E4" i="15"/>
  <c r="G4" i="15"/>
  <c r="I5" i="15" l="1"/>
  <c r="I4" i="15"/>
  <c r="J8" i="6"/>
  <c r="B42" i="15" l="1"/>
  <c r="O6" i="26" l="1"/>
  <c r="N6" i="26"/>
  <c r="J6" i="26"/>
  <c r="I6" i="26"/>
  <c r="H6" i="26"/>
  <c r="E10" i="4" l="1"/>
  <c r="D24" i="15" l="1"/>
  <c r="E24" i="15" l="1"/>
  <c r="G24" i="15"/>
  <c r="I24" i="15" l="1"/>
  <c r="D29" i="15"/>
  <c r="E29" i="15" l="1"/>
  <c r="G29" i="15"/>
  <c r="D35" i="15"/>
  <c r="D19" i="15"/>
  <c r="D37" i="15"/>
  <c r="D34" i="15"/>
  <c r="D39" i="15"/>
  <c r="D36" i="15"/>
  <c r="D38" i="15"/>
  <c r="D31" i="15"/>
  <c r="D40" i="15"/>
  <c r="D27" i="15"/>
  <c r="D33" i="15"/>
  <c r="D14" i="15"/>
  <c r="D12" i="15"/>
  <c r="D41" i="15"/>
  <c r="D32" i="15"/>
  <c r="D30" i="15"/>
  <c r="D28" i="15"/>
  <c r="D26" i="15"/>
  <c r="D25" i="15"/>
  <c r="D23" i="15"/>
  <c r="D22" i="15"/>
  <c r="D21" i="15"/>
  <c r="D20" i="15"/>
  <c r="D18" i="15"/>
  <c r="D17" i="15"/>
  <c r="D16" i="15"/>
  <c r="D15" i="15"/>
  <c r="D13" i="15"/>
  <c r="D11" i="15"/>
  <c r="D10" i="15"/>
  <c r="D9" i="15"/>
  <c r="D8" i="15"/>
  <c r="D7" i="15"/>
  <c r="D6" i="15"/>
  <c r="E7" i="15" l="1"/>
  <c r="G7" i="15"/>
  <c r="E11" i="15"/>
  <c r="G11" i="15"/>
  <c r="I11" i="15" s="1"/>
  <c r="E17" i="15"/>
  <c r="G17" i="15"/>
  <c r="E22" i="15"/>
  <c r="G22" i="15"/>
  <c r="E25" i="15"/>
  <c r="G25" i="15"/>
  <c r="E28" i="15"/>
  <c r="I29" i="15" s="1"/>
  <c r="G28" i="15"/>
  <c r="I28" i="15" s="1"/>
  <c r="E32" i="15"/>
  <c r="G32" i="15"/>
  <c r="I32" i="15" s="1"/>
  <c r="E12" i="15"/>
  <c r="G12" i="15"/>
  <c r="E33" i="15"/>
  <c r="G33" i="15"/>
  <c r="E40" i="15"/>
  <c r="G40" i="15"/>
  <c r="E38" i="15"/>
  <c r="G38" i="15"/>
  <c r="I38" i="15" s="1"/>
  <c r="E39" i="15"/>
  <c r="G39" i="15"/>
  <c r="E34" i="15"/>
  <c r="G34" i="15"/>
  <c r="E19" i="15"/>
  <c r="G19" i="15"/>
  <c r="E9" i="15"/>
  <c r="G9" i="15"/>
  <c r="E15" i="15"/>
  <c r="G15" i="15"/>
  <c r="E20" i="15"/>
  <c r="G20" i="15"/>
  <c r="E6" i="15"/>
  <c r="G6" i="15"/>
  <c r="I6" i="15" s="1"/>
  <c r="E8" i="15"/>
  <c r="G8" i="15"/>
  <c r="E10" i="15"/>
  <c r="G10" i="15"/>
  <c r="E13" i="15"/>
  <c r="G13" i="15"/>
  <c r="I13" i="15" s="1"/>
  <c r="E16" i="15"/>
  <c r="G16" i="15"/>
  <c r="E18" i="15"/>
  <c r="G18" i="15"/>
  <c r="E21" i="15"/>
  <c r="G21" i="15"/>
  <c r="E23" i="15"/>
  <c r="G23" i="15"/>
  <c r="E26" i="15"/>
  <c r="G26" i="15"/>
  <c r="I26" i="15" s="1"/>
  <c r="E30" i="15"/>
  <c r="G30" i="15"/>
  <c r="E41" i="15"/>
  <c r="G41" i="15"/>
  <c r="E14" i="15"/>
  <c r="G14" i="15"/>
  <c r="E27" i="15"/>
  <c r="G27" i="15"/>
  <c r="I27" i="15" s="1"/>
  <c r="E31" i="15"/>
  <c r="G31" i="15"/>
  <c r="E36" i="15"/>
  <c r="G36" i="15"/>
  <c r="E37" i="15"/>
  <c r="G37" i="15"/>
  <c r="E35" i="15"/>
  <c r="G35" i="15"/>
  <c r="I31" i="15" l="1"/>
  <c r="I30" i="15"/>
  <c r="I23" i="15"/>
  <c r="I18" i="15"/>
  <c r="I41" i="15"/>
  <c r="I10" i="15"/>
  <c r="I15" i="15"/>
  <c r="I40" i="15"/>
  <c r="I21" i="15"/>
  <c r="I22" i="15"/>
  <c r="I8" i="15"/>
  <c r="I20" i="15"/>
  <c r="I19" i="15"/>
  <c r="I9" i="15"/>
  <c r="I35" i="15"/>
  <c r="I25" i="15"/>
  <c r="I17" i="15"/>
  <c r="I39" i="15"/>
  <c r="I16" i="15"/>
  <c r="I7" i="15"/>
  <c r="I37" i="15"/>
  <c r="I36" i="15"/>
  <c r="I14" i="15"/>
  <c r="I34" i="15"/>
  <c r="I33" i="15"/>
  <c r="I12" i="15"/>
</calcChain>
</file>

<file path=xl/comments1.xml><?xml version="1.0" encoding="utf-8"?>
<comments xmlns="http://schemas.openxmlformats.org/spreadsheetml/2006/main">
  <authors>
    <author>Alexis Álvarez</author>
  </authors>
  <commentList>
    <comment ref="C6" authorId="0">
      <text>
        <r>
          <rPr>
            <i/>
            <sz val="12"/>
            <color theme="1"/>
            <rFont val="Times New Roman"/>
            <family val="1"/>
          </rPr>
          <t>bane -1
aid +1</t>
        </r>
      </text>
    </comment>
    <comment ref="E10" authorId="0">
      <text>
        <r>
          <rPr>
            <sz val="12"/>
            <color indexed="81"/>
            <rFont val="Times New Roman"/>
            <family val="1"/>
          </rPr>
          <t>[(9 * 8 Druid) * 75%] + (9 * 2 Con)</t>
        </r>
      </text>
    </comment>
    <comment ref="E11" authorId="0">
      <text>
        <r>
          <rPr>
            <sz val="12"/>
            <color indexed="81"/>
            <rFont val="Times New Roman"/>
            <family val="1"/>
          </rPr>
          <t>+1 +6 Wis bonus
as 5th-level monk
monk’s belt</t>
        </r>
      </text>
    </comment>
  </commentList>
</comments>
</file>

<file path=xl/comments2.xml><?xml version="1.0" encoding="utf-8"?>
<comments xmlns="http://schemas.openxmlformats.org/spreadsheetml/2006/main">
  <authors>
    <author>Alexis Álvarez</author>
  </authors>
  <commentList>
    <comment ref="F7" authorId="0">
      <text>
        <r>
          <rPr>
            <sz val="12"/>
            <color indexed="81"/>
            <rFont val="Times New Roman"/>
            <family val="1"/>
          </rPr>
          <t>Leather Scale -1</t>
        </r>
      </text>
    </comment>
    <comment ref="F9" authorId="0">
      <text>
        <r>
          <rPr>
            <sz val="12"/>
            <color indexed="81"/>
            <rFont val="Times New Roman"/>
            <family val="1"/>
          </rPr>
          <t>Leather Scale -1</t>
        </r>
      </text>
    </comment>
    <comment ref="F16" authorId="0">
      <text>
        <r>
          <rPr>
            <sz val="12"/>
            <color indexed="81"/>
            <rFont val="Times New Roman"/>
            <family val="1"/>
          </rPr>
          <t>Leather Scale -1</t>
        </r>
      </text>
    </comment>
    <comment ref="F19" authorId="0">
      <text>
        <r>
          <rPr>
            <sz val="12"/>
            <color indexed="81"/>
            <rFont val="Times New Roman"/>
            <family val="1"/>
          </rPr>
          <t>Druidic bonus +2</t>
        </r>
      </text>
    </comment>
    <comment ref="F20" authorId="0">
      <text>
        <r>
          <rPr>
            <sz val="12"/>
            <color indexed="81"/>
            <rFont val="Times New Roman"/>
            <family val="1"/>
          </rPr>
          <t>Druidic bonus +2</t>
        </r>
      </text>
    </comment>
    <comment ref="F21" authorId="0">
      <text>
        <r>
          <rPr>
            <sz val="12"/>
            <color indexed="81"/>
            <rFont val="Times New Roman"/>
            <family val="1"/>
          </rPr>
          <t>Leather Scale -1</t>
        </r>
      </text>
    </comment>
    <comment ref="F23" authorId="0">
      <text>
        <r>
          <rPr>
            <sz val="12"/>
            <color indexed="81"/>
            <rFont val="Times New Roman"/>
            <family val="1"/>
          </rPr>
          <t>Leather Scale -1</t>
        </r>
      </text>
    </comment>
    <comment ref="F24" authorId="0">
      <text>
        <r>
          <rPr>
            <sz val="12"/>
            <color indexed="81"/>
            <rFont val="Times New Roman"/>
            <family val="1"/>
          </rPr>
          <t>Survival synergy +2</t>
        </r>
      </text>
    </comment>
    <comment ref="F26" authorId="0">
      <text>
        <r>
          <rPr>
            <sz val="12"/>
            <color indexed="81"/>
            <rFont val="Times New Roman"/>
            <family val="1"/>
          </rPr>
          <t>Leather Scale -1</t>
        </r>
      </text>
    </comment>
    <comment ref="F33" authorId="0">
      <text>
        <r>
          <rPr>
            <sz val="12"/>
            <color indexed="81"/>
            <rFont val="Times New Roman"/>
            <family val="1"/>
          </rPr>
          <t>Leather Scale -1</t>
        </r>
      </text>
    </comment>
    <comment ref="F37" authorId="0">
      <text>
        <r>
          <rPr>
            <sz val="12"/>
            <color indexed="81"/>
            <rFont val="Times New Roman"/>
            <family val="1"/>
          </rPr>
          <t>K: Nature (synergy) +2</t>
        </r>
      </text>
    </comment>
    <comment ref="F39" authorId="0">
      <text>
        <r>
          <rPr>
            <sz val="12"/>
            <color indexed="81"/>
            <rFont val="Times New Roman"/>
            <family val="1"/>
          </rPr>
          <t>Leather Scale -1</t>
        </r>
      </text>
    </comment>
  </commentList>
</comments>
</file>

<file path=xl/comments3.xml><?xml version="1.0" encoding="utf-8"?>
<comments xmlns="http://schemas.openxmlformats.org/spreadsheetml/2006/main">
  <authors>
    <author>Alexis Álvarez</author>
  </authors>
  <commentList>
    <comment ref="D33" authorId="0">
      <text>
        <r>
          <rPr>
            <sz val="12"/>
            <color indexed="81"/>
            <rFont val="Times New Roman"/>
            <family val="1"/>
          </rPr>
          <t>grasshopper leg</t>
        </r>
      </text>
    </comment>
    <comment ref="D35" authorId="0">
      <text>
        <r>
          <rPr>
            <sz val="12"/>
            <color indexed="81"/>
            <rFont val="Times New Roman"/>
            <family val="1"/>
          </rPr>
          <t>Pinch of dirt</t>
        </r>
      </text>
    </comment>
    <comment ref="D49" authorId="0">
      <text>
        <r>
          <rPr>
            <sz val="12"/>
            <color indexed="81"/>
            <rFont val="Times New Roman"/>
            <family val="1"/>
          </rPr>
          <t>Bait for said animal</t>
        </r>
      </text>
    </comment>
    <comment ref="D55" authorId="0">
      <text>
        <r>
          <rPr>
            <sz val="12"/>
            <color indexed="81"/>
            <rFont val="Times New Roman"/>
            <family val="1"/>
          </rPr>
          <t>Bull-shit or bull-hair</t>
        </r>
      </text>
    </comment>
    <comment ref="D56" authorId="0">
      <text>
        <r>
          <rPr>
            <sz val="12"/>
            <color indexed="81"/>
            <rFont val="Times New Roman"/>
            <family val="1"/>
          </rPr>
          <t>Pinch of cat fur</t>
        </r>
      </text>
    </comment>
    <comment ref="D62" authorId="0">
      <text>
        <r>
          <rPr>
            <sz val="12"/>
            <color indexed="81"/>
            <rFont val="Times New Roman"/>
            <family val="1"/>
          </rPr>
          <t>½ lb. gold dust
(25-GP value)</t>
        </r>
      </text>
    </comment>
    <comment ref="D64" authorId="0">
      <text>
        <r>
          <rPr>
            <sz val="12"/>
            <color indexed="81"/>
            <rFont val="Times New Roman"/>
            <family val="1"/>
          </rPr>
          <t>tallow, bringstone, powdered iron</t>
        </r>
      </text>
    </comment>
    <comment ref="D71" authorId="0">
      <text>
        <r>
          <rPr>
            <sz val="12"/>
            <color indexed="81"/>
            <rFont val="Times New Roman"/>
            <family val="1"/>
          </rPr>
          <t>Dried seaweed</t>
        </r>
      </text>
    </comment>
    <comment ref="D74" authorId="0">
      <text>
        <r>
          <rPr>
            <sz val="12"/>
            <color indexed="81"/>
            <rFont val="Times New Roman"/>
            <family val="1"/>
          </rPr>
          <t>Feathers or pinch of owl droppings</t>
        </r>
      </text>
    </comment>
    <comment ref="D78" authorId="0">
      <text>
        <r>
          <rPr>
            <sz val="12"/>
            <color indexed="81"/>
            <rFont val="Times New Roman"/>
            <family val="1"/>
          </rPr>
          <t>Wool or fur</t>
        </r>
      </text>
    </comment>
    <comment ref="D81" authorId="0">
      <text>
        <r>
          <rPr>
            <sz val="12"/>
            <color indexed="81"/>
            <rFont val="Times New Roman"/>
            <family val="1"/>
          </rPr>
          <t>1 drop of bitumen and live spider (both to be eaten)</t>
        </r>
      </text>
    </comment>
    <comment ref="D83" authorId="0">
      <text>
        <r>
          <rPr>
            <sz val="12"/>
            <rFont val="Times New Roman"/>
            <family val="1"/>
          </rPr>
          <t>Square of red cloth</t>
        </r>
      </text>
    </comment>
    <comment ref="D87" authorId="0">
      <text>
        <r>
          <rPr>
            <sz val="12"/>
            <color indexed="81"/>
            <rFont val="Times New Roman"/>
            <family val="1"/>
          </rPr>
          <t>Stone earth from home plane</t>
        </r>
      </text>
    </comment>
    <comment ref="D88" authorId="0">
      <text>
        <r>
          <rPr>
            <sz val="12"/>
            <color indexed="81"/>
            <rFont val="Times New Roman"/>
            <family val="1"/>
          </rPr>
          <t>Stone earth from home plane</t>
        </r>
      </text>
    </comment>
    <comment ref="D102" authorId="0">
      <text>
        <r>
          <rPr>
            <sz val="12"/>
            <color indexed="81"/>
            <rFont val="Times New Roman"/>
            <family val="1"/>
          </rPr>
          <t>Charcoal</t>
        </r>
      </text>
    </comment>
    <comment ref="D108" authorId="0">
      <text>
        <r>
          <rPr>
            <sz val="12"/>
            <color indexed="81"/>
            <rFont val="Times New Roman"/>
            <family val="1"/>
          </rPr>
          <t>pinch of dust &amp; few drops of water</t>
        </r>
      </text>
    </comment>
    <comment ref="D112" authorId="0">
      <text>
        <r>
          <rPr>
            <sz val="12"/>
            <color indexed="81"/>
            <rFont val="Times New Roman"/>
            <family val="1"/>
          </rPr>
          <t>dinosaur jawbone</t>
        </r>
      </text>
    </comment>
    <comment ref="D113" authorId="0">
      <text>
        <r>
          <rPr>
            <sz val="12"/>
            <rFont val="Times New Roman"/>
            <family val="1"/>
          </rPr>
          <t>Soft clay</t>
        </r>
      </text>
    </comment>
    <comment ref="D117" authorId="0">
      <text/>
    </comment>
    <comment ref="D118" authorId="0">
      <text/>
    </comment>
    <comment ref="D124" authorId="0">
      <text/>
    </comment>
    <comment ref="D129" authorId="0">
      <text>
        <r>
          <rPr>
            <sz val="12"/>
            <color indexed="81"/>
            <rFont val="Times New Roman"/>
            <family val="1"/>
          </rPr>
          <t>leather thong bound around caster's arm</t>
        </r>
      </text>
    </comment>
    <comment ref="D131" authorId="0">
      <text>
        <r>
          <rPr>
            <sz val="12"/>
            <color indexed="81"/>
            <rFont val="Times New Roman"/>
            <family val="1"/>
          </rPr>
          <t>pinch of dust &amp; a few drops of water</t>
        </r>
      </text>
    </comment>
    <comment ref="D137" authorId="0">
      <text>
        <r>
          <rPr>
            <sz val="12"/>
            <color indexed="81"/>
            <rFont val="Times New Roman"/>
            <family val="1"/>
          </rPr>
          <t>1000 GPs' worth of unguents</t>
        </r>
      </text>
    </comment>
    <comment ref="D139" authorId="0">
      <text>
        <r>
          <rPr>
            <sz val="12"/>
            <color indexed="81"/>
            <rFont val="Times New Roman"/>
            <family val="1"/>
          </rPr>
          <t>Natural pool of water</t>
        </r>
      </text>
    </comment>
    <comment ref="D145" authorId="0">
      <text>
        <r>
          <rPr>
            <sz val="12"/>
            <color indexed="81"/>
            <rFont val="Times New Roman"/>
            <family val="1"/>
          </rPr>
          <t>Flawless, 250-GP gemstone</t>
        </r>
      </text>
    </comment>
    <comment ref="D161" authorId="0">
      <text>
        <r>
          <rPr>
            <sz val="12"/>
            <color indexed="81"/>
            <rFont val="Times New Roman"/>
            <family val="1"/>
          </rPr>
          <t>granite &amp; 250 GPs' worth of diamond dust</t>
        </r>
      </text>
    </comment>
    <comment ref="D167" authorId="0">
      <text>
        <r>
          <rPr>
            <sz val="12"/>
            <color indexed="81"/>
            <rFont val="Times New Roman"/>
            <family val="1"/>
          </rPr>
          <t>Herbs, oils, and incense worth at least 1,000 gp, plus 1,000 gp per level of the spell to be tied to the unhallowed area.</t>
        </r>
      </text>
    </comment>
  </commentList>
</comments>
</file>

<file path=xl/comments4.xml><?xml version="1.0" encoding="utf-8"?>
<comments xmlns="http://schemas.openxmlformats.org/spreadsheetml/2006/main">
  <authors>
    <author>Alexis Álvarez</author>
  </authors>
  <commentList>
    <comment ref="A2" authorId="0">
      <text>
        <r>
          <rPr>
            <sz val="12"/>
            <color indexed="81"/>
            <rFont val="Times New Roman"/>
            <family val="1"/>
          </rPr>
          <t xml:space="preserve">Your summoned creatures are more powerful than normal.
</t>
        </r>
        <r>
          <rPr>
            <b/>
            <sz val="12"/>
            <color indexed="81"/>
            <rFont val="Times New Roman"/>
            <family val="1"/>
          </rPr>
          <t xml:space="preserve">Prerequisite:  </t>
        </r>
        <r>
          <rPr>
            <sz val="12"/>
            <color indexed="81"/>
            <rFont val="Times New Roman"/>
            <family val="1"/>
          </rPr>
          <t xml:space="preserve">Spell Focus (conjuration).
</t>
        </r>
        <r>
          <rPr>
            <b/>
            <sz val="12"/>
            <color indexed="81"/>
            <rFont val="Times New Roman"/>
            <family val="1"/>
          </rPr>
          <t xml:space="preserve">Benefit:  </t>
        </r>
        <r>
          <rPr>
            <sz val="12"/>
            <color indexed="81"/>
            <rFont val="Times New Roman"/>
            <family val="1"/>
          </rPr>
          <t>Each creature you conjure with any summon spell gains a +4 enhancement bonus to Strength and Constitution for the duration of the spell that summoned it.
PHB 89</t>
        </r>
      </text>
    </comment>
    <comment ref="C2" authorId="0">
      <text>
        <r>
          <rPr>
            <sz val="12"/>
            <color indexed="81"/>
            <rFont val="Times New Roman"/>
            <family val="1"/>
          </rPr>
          <t>A druid may begin play with an animal companion selected from the following list:  badger, camel, dire rat, dog, riding dog, eagle, hawk, horse (light or heavy), owl, pony, snake (Small or Medium viper), or wolf.  If the DM’s campaign takes place wholly or partly in an aquatic environment, the DM may add the following creatures to the druid’s list of options:  crocodile, porpoise, Medium shark, and squid.  This animal is a loyal companion that accompanies the druid on her adventures as appropriate for its kind.
A 1st-level druid’s companion is completely typical for its kind except as noted in the sidebar on page 36.  As a druid advances in level, the animal’s power increases as shown on the table in the sidebar.
If a druid releases her companion from service, she may gain a new one by performing a ceremony requiring 24 uninterrupted hours of prayer.  This ceremony can also replace an animal companion that has perished.
A druid of 4th level or higher may select from alternative lists of animals (see the sidebar).  Should she select an animal companion from one of these alternative lists, the creature gains abilities as if the character’s druid level were lower than it actually is.  Subtract the value indicated in the appropriate list header from the character’s druid level and compare the result with the druid level entry on the table in the sidebar to determine the animal companion’s powers.  (If this adjustment would reduce the druid’s effective level to 0 or lower, she can’t have that animal as a companion.) For example, a 6th-level druid could select a leopard as an animal companion.  The leopard would have characteristics and special abilities as if the druid were 3rd level (taking into account the –3 adjustment) instead of 6th level.
PHB 35</t>
        </r>
      </text>
    </comment>
    <comment ref="A3" authorId="0">
      <text>
        <r>
          <rPr>
            <sz val="12"/>
            <color indexed="81"/>
            <rFont val="Times New Roman"/>
            <family val="1"/>
          </rPr>
          <t xml:space="preserve">Choose a school of magic, such as illusion.  Your spells of that school are more potent than normal.
</t>
        </r>
        <r>
          <rPr>
            <b/>
            <sz val="12"/>
            <color indexed="81"/>
            <rFont val="Times New Roman"/>
            <family val="1"/>
          </rPr>
          <t xml:space="preserve">Benefit:  </t>
        </r>
        <r>
          <rPr>
            <sz val="12"/>
            <color indexed="81"/>
            <rFont val="Times New Roman"/>
            <family val="1"/>
          </rPr>
          <t xml:space="preserve">Add +1 to the Difficulty Class for all saving throws against spells from the school of magic you select.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school of magic.
PHB 100</t>
        </r>
      </text>
    </comment>
    <comment ref="C3" authorId="0">
      <text>
        <r>
          <rPr>
            <sz val="12"/>
            <color indexed="81"/>
            <rFont val="Times New Roman"/>
            <family val="1"/>
          </rPr>
          <t>A druid gains a +2 bonus on Knowledge (nature) and Survival checks.
PHB 35</t>
        </r>
      </text>
    </comment>
    <comment ref="A4" authorId="0">
      <text>
        <r>
          <rPr>
            <sz val="12"/>
            <color indexed="81"/>
            <rFont val="Times New Roman"/>
            <family val="1"/>
          </rPr>
          <t xml:space="preserve">You are learned in a long-forgotten manner of summoning once practiced by the Eaerlanni elves of the High Forest.  Creatures answering your call are automatically imbued with the powers
of the forest.
</t>
        </r>
        <r>
          <rPr>
            <b/>
            <sz val="12"/>
            <color indexed="81"/>
            <rFont val="Times New Roman"/>
            <family val="1"/>
          </rPr>
          <t xml:space="preserve">Prerequisite:  </t>
        </r>
        <r>
          <rPr>
            <sz val="12"/>
            <color indexed="81"/>
            <rFont val="Times New Roman"/>
            <family val="1"/>
          </rPr>
          <t xml:space="preserve">Ability to cast any summon nature’s ally spell.
</t>
        </r>
        <r>
          <rPr>
            <b/>
            <sz val="12"/>
            <color indexed="81"/>
            <rFont val="Times New Roman"/>
            <family val="1"/>
          </rPr>
          <t xml:space="preserve">Benefit:  </t>
        </r>
        <r>
          <rPr>
            <sz val="12"/>
            <color indexed="81"/>
            <rFont val="Times New Roman"/>
            <family val="1"/>
          </rPr>
          <t>All animals that you summon using summon nature’s ally acquire the greenbound template (see page 173) for as long as the summoning spell lasts.
Lost Empires of Faerûn 8</t>
        </r>
      </text>
    </comment>
    <comment ref="C4" authorId="0">
      <text>
        <r>
          <rPr>
            <sz val="12"/>
            <color indexed="81"/>
            <rFont val="Times New Roman"/>
            <family val="1"/>
          </rPr>
          <t>Starting at 4th level, a druid gains a +4 bonus on saving throws against the spell-like abilities of fey (such as dryads, pixies, and sprites).
PHB 37</t>
        </r>
      </text>
    </comment>
    <comment ref="A5" authorId="0">
      <text>
        <r>
          <rPr>
            <sz val="12"/>
            <color indexed="81"/>
            <rFont val="Times New Roman"/>
            <family val="1"/>
          </rPr>
          <t xml:space="preserve">You cast spells while in a wild shape.
</t>
        </r>
        <r>
          <rPr>
            <b/>
            <sz val="12"/>
            <color indexed="81"/>
            <rFont val="Times New Roman"/>
            <family val="1"/>
          </rPr>
          <t xml:space="preserve">Prerequisite: </t>
        </r>
        <r>
          <rPr>
            <sz val="12"/>
            <color indexed="81"/>
            <rFont val="Times New Roman"/>
            <family val="1"/>
          </rPr>
          <t xml:space="preserve"> Ability to use wild shape,Wis 13.
</t>
        </r>
        <r>
          <rPr>
            <b/>
            <sz val="12"/>
            <color indexed="81"/>
            <rFont val="Times New Roman"/>
            <family val="1"/>
          </rPr>
          <t xml:space="preserve">Benefit:  </t>
        </r>
        <r>
          <rPr>
            <sz val="12"/>
            <color indexed="81"/>
            <rFont val="Times New Roman"/>
            <family val="1"/>
          </rPr>
          <t>You complete the verbal and somatic components of spells while in a wild shape.  For example, while in the form of a hawk, you could substitute screeches and gestures with your talons for the normal verbal and somatic components of a spell.  You can use any material components or focuses that you can hold with an appendage of your current form, but you cannot make use of any such items that are melded within that form.  This feat does not permit the use of magic items while in a form that could not ordinarily use them, and you do not gain the ability to speak while in a wild shape.
Masters of the Wild 24</t>
        </r>
      </text>
    </comment>
    <comment ref="C5" authorId="0">
      <text>
        <r>
          <rPr>
            <sz val="12"/>
            <color indexed="81"/>
            <rFont val="Times New Roman"/>
            <family val="1"/>
          </rPr>
          <t>Starting at 3rd level, a druid leaves no trail in natural surroundings and cannot be tracked.  She may choose to leave a trail if so desired.
PHB 36</t>
        </r>
      </text>
    </comment>
    <comment ref="A6" authorId="0">
      <text>
        <r>
          <rPr>
            <sz val="12"/>
            <color indexed="81"/>
            <rFont val="Times New Roman"/>
            <family val="1"/>
          </rPr>
          <t xml:space="preserve">You form a special magical link with your animal companion, allowing you to share spells with it over a greater distance.
</t>
        </r>
        <r>
          <rPr>
            <b/>
            <sz val="12"/>
            <color indexed="81"/>
            <rFont val="Times New Roman"/>
            <family val="1"/>
          </rPr>
          <t xml:space="preserve">Prerequisite:  </t>
        </r>
        <r>
          <rPr>
            <sz val="12"/>
            <color indexed="81"/>
            <rFont val="Times New Roman"/>
            <family val="1"/>
          </rPr>
          <t xml:space="preserve">Animal companion.
</t>
        </r>
        <r>
          <rPr>
            <b/>
            <sz val="12"/>
            <color indexed="81"/>
            <rFont val="Times New Roman"/>
            <family val="1"/>
          </rPr>
          <t xml:space="preserve">Benefit: </t>
        </r>
        <r>
          <rPr>
            <sz val="12"/>
            <color indexed="81"/>
            <rFont val="Times New Roman"/>
            <family val="1"/>
          </rPr>
          <t xml:space="preserve"> You use your companion’s share spells ability out to a range of 30 feet, rather than the standard 5 feet.  You can cast touch spells to affect your companion at a greater range than normal.  You can change a spell’s range from touch to short (range of 25 feet + 5 feet per two caster levels) if the spell targets only your companion.
PHB II 77</t>
        </r>
      </text>
    </comment>
    <comment ref="C6" authorId="0">
      <text>
        <r>
          <rPr>
            <sz val="12"/>
            <color indexed="81"/>
            <rFont val="Times New Roman"/>
            <family val="1"/>
          </rPr>
          <t>A druid can use body language, vocalizations, and demeanor to improve the attitude of an animal (such as a bear or a monitor lizard).  This ability functions just like a Diplomacy check made to improve the attitude of a person (see Chapter 4: Skills).  The druid rolls 1d20 and adds her druid level and her Charisma modifier to determine the wild empathy check result.  The typical domestic animal has a starting attitude of indifferent, while wild animals are usually unfriendly.
To use wild empathy, the druid and the animal must be able to study each other, which means that they must be within 30 feet of one another under normal conditions.  Generally, influencing an animal in this way takes 1 minute but, as with influencing people, it might take more or less time.
A druid can also use this ability to influence a magical beast with an Intelligence score of 1 or 2 (such as a basilisk or a girallon), but she takes a –4 penalty on the check.
PHB 35</t>
        </r>
      </text>
    </comment>
    <comment ref="C7" authorId="0">
      <text>
        <r>
          <rPr>
            <sz val="12"/>
            <color indexed="81"/>
            <rFont val="Times New Roman"/>
            <family val="1"/>
          </rPr>
          <t>At 5th level, a druid gains the ability to turn herself into any Small or Medium animal and back again once per day.  Her options for new forms include all creatures with the animal type (see the Monster Manual).  This ability functions like the alternate form special ability, See Errata.  Effect lasts for 1 hour per druid level, or until she changes back. Changing form (to animal or back) is a standard action and doesn’t provoke an attack of opportunity.
The form chosen must be that of an animal the druid is familiar with.  For example, a druid who has never been outside a temperate forest could not become a polar bear.
A druid loses her ability to speak while in animal form because she is limited to the sounds that a normal, untrained animal can make, but she can communicate normally with other animals of the same general grouping as her new form. (The normal sound a wild parrot makes is a squawk, so changing to this form does not permit speech.)
PHB 37</t>
        </r>
      </text>
    </comment>
    <comment ref="C8" authorId="0">
      <text>
        <r>
          <rPr>
            <sz val="12"/>
            <color indexed="81"/>
            <rFont val="Times New Roman"/>
            <family val="1"/>
          </rPr>
          <t xml:space="preserve">
PHB 35</t>
        </r>
      </text>
    </comment>
    <comment ref="C9" authorId="0">
      <text>
        <r>
          <rPr>
            <sz val="12"/>
            <color indexed="81"/>
            <rFont val="Times New Roman"/>
            <family val="1"/>
          </rPr>
          <t>Starting at 2nd level, a druid may move through any sort of undergrowth (such as natural thorns, briars, overgrown areas, and similar terrain) at her normal speed and without taking damage or suffering any other impairment.  However, thorns, briars, and overgrown areas that have been magically manipulated to impede motion still affect her.
PHB 36</t>
        </r>
      </text>
    </comment>
    <comment ref="C10" authorId="0">
      <text>
        <r>
          <rPr>
            <sz val="12"/>
            <color indexed="81"/>
            <rFont val="Times New Roman"/>
            <family val="1"/>
          </rPr>
          <t>At 9th level, a druid gains immunity to all poisons.
PHB 37</t>
        </r>
      </text>
    </comment>
    <comment ref="A11" authorId="0">
      <text>
        <r>
          <rPr>
            <sz val="12"/>
            <color indexed="81"/>
            <rFont val="Times New Roman"/>
            <family val="1"/>
          </rPr>
          <t>Club, dagger, dart, quarterstaff, scimitar, sickle, shortspear, sling, and spear.
PHB 34</t>
        </r>
      </text>
    </comment>
  </commentList>
</comments>
</file>

<file path=xl/comments5.xml><?xml version="1.0" encoding="utf-8"?>
<comments xmlns="http://schemas.openxmlformats.org/spreadsheetml/2006/main">
  <authors>
    <author>Alexis Álvarez</author>
  </authors>
  <commentList>
    <comment ref="C7" authorId="0">
      <text>
        <r>
          <rPr>
            <sz val="12"/>
            <color indexed="81"/>
            <rFont val="Times New Roman"/>
            <family val="1"/>
          </rPr>
          <t>+1d8, as 5th-level monk
monk’s belt</t>
        </r>
      </text>
    </comment>
    <comment ref="C8" authorId="0">
      <text>
        <r>
          <rPr>
            <sz val="12"/>
            <color indexed="81"/>
            <rFont val="Times New Roman"/>
            <family val="1"/>
          </rPr>
          <t>+1d8, as 5th-level monk
monk’s belt</t>
        </r>
      </text>
    </comment>
    <comment ref="D14" authorId="0">
      <text>
        <r>
          <rPr>
            <sz val="12"/>
            <color indexed="81"/>
            <rFont val="Times New Roman"/>
            <family val="1"/>
          </rPr>
          <t>Balance, Climb, Escape Artist, Hide, Jump, Move Silently, Sleight of Hand, Tumble.</t>
        </r>
      </text>
    </comment>
    <comment ref="A18" authorId="0">
      <text>
        <r>
          <rPr>
            <i/>
            <sz val="12"/>
            <color theme="1"/>
            <rFont val="Times New Roman"/>
            <family val="1"/>
          </rPr>
          <t>aid +1</t>
        </r>
      </text>
    </comment>
  </commentList>
</comments>
</file>

<file path=xl/comments6.xml><?xml version="1.0" encoding="utf-8"?>
<comments xmlns="http://schemas.openxmlformats.org/spreadsheetml/2006/main">
  <authors>
    <author>Alexis Álvarez</author>
  </authors>
  <commentList>
    <comment ref="A5" authorId="0">
      <text>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see text
This crudely carved, foot-long wooden rod bears a vaguely animal visage at its head.
A boon for those who magically conjure animals to aid them in combat, a summoner’s totem allows instantaneous enhancement of your summoned allies.  When you summon a single animal using a summon nature’s ally spell, you can cast another spell targeting the summoned creature as a swift action.
The second spell must be no higher than 3rd level, it must target the summoned creature (and only the summoned creature), its casting time must be no longer than 1 standard action, and it expends the spell or spell slot as normal.
For example, immediately after summoning a brown bear with summon nature’s ally IV, you could cast </t>
        </r>
        <r>
          <rPr>
            <i/>
            <sz val="12"/>
            <color indexed="81"/>
            <rFont val="Times New Roman"/>
            <family val="1"/>
          </rPr>
          <t xml:space="preserve">bull’s strength </t>
        </r>
        <r>
          <rPr>
            <sz val="12"/>
            <color indexed="81"/>
            <rFont val="Times New Roman"/>
            <family val="1"/>
          </rPr>
          <t>upon that bear as a swift action (as long as you were adjacent to the bear).  You couldn’t use the totem to cast obscuring mist (since that spell doesn’t target the bear).
MIC 145</t>
        </r>
      </text>
    </comment>
    <comment ref="A6" authorId="0">
      <text>
        <r>
          <rPr>
            <b/>
            <sz val="12"/>
            <color indexed="81"/>
            <rFont val="Times New Roman"/>
            <family val="1"/>
          </rPr>
          <t xml:space="preserve">Price (Item Level):  </t>
        </r>
        <r>
          <rPr>
            <sz val="12"/>
            <color indexed="81"/>
            <rFont val="Times New Roman"/>
            <family val="1"/>
          </rPr>
          <t xml:space="preserve">2,500 gp (7th)
</t>
        </r>
        <r>
          <rPr>
            <b/>
            <sz val="12"/>
            <color indexed="81"/>
            <rFont val="Times New Roman"/>
            <family val="1"/>
          </rPr>
          <t xml:space="preserve">Body Slot:  </t>
        </r>
        <r>
          <rPr>
            <sz val="12"/>
            <color indexed="81"/>
            <rFont val="Times New Roman"/>
            <family val="1"/>
          </rPr>
          <t xml:space="preserve">Shoulders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illusion
</t>
        </r>
        <r>
          <rPr>
            <b/>
            <sz val="12"/>
            <color indexed="81"/>
            <rFont val="Times New Roman"/>
            <family val="1"/>
          </rPr>
          <t xml:space="preserve">Activation:  </t>
        </r>
        <r>
          <rPr>
            <sz val="12"/>
            <color indexed="81"/>
            <rFont val="Times New Roman"/>
            <family val="1"/>
          </rPr>
          <t xml:space="preserve">Standard (mental)
</t>
        </r>
        <r>
          <rPr>
            <b/>
            <sz val="12"/>
            <color indexed="81"/>
            <rFont val="Times New Roman"/>
            <family val="1"/>
          </rPr>
          <t xml:space="preserve">Weight:  </t>
        </r>
        <r>
          <rPr>
            <sz val="12"/>
            <color indexed="81"/>
            <rFont val="Times New Roman"/>
            <family val="1"/>
          </rPr>
          <t xml:space="preserve">1 lb.
This silk cloak is seamless—a single sheet of gossamer, gray fabric.
A vanisher cloak allows you and nearby allies to briefly disappear from sight.  A cloak has 3 charges, which are renewed each day at dawn. Spending 1 or more charges turns you (and perhaps one or more allies) invisible, as the invisibility spell, for 1 or more rounds.
</t>
        </r>
        <r>
          <rPr>
            <b/>
            <sz val="12"/>
            <color indexed="81"/>
            <rFont val="Times New Roman"/>
            <family val="1"/>
          </rPr>
          <t xml:space="preserve">1 charge:  </t>
        </r>
        <r>
          <rPr>
            <sz val="12"/>
            <color indexed="81"/>
            <rFont val="Times New Roman"/>
            <family val="1"/>
          </rPr>
          <t xml:space="preserve">You become invisible for 4 rounds.
</t>
        </r>
        <r>
          <rPr>
            <b/>
            <sz val="12"/>
            <color indexed="81"/>
            <rFont val="Times New Roman"/>
            <family val="1"/>
          </rPr>
          <t xml:space="preserve">2 charges:  </t>
        </r>
        <r>
          <rPr>
            <sz val="12"/>
            <color indexed="81"/>
            <rFont val="Times New Roman"/>
            <family val="1"/>
          </rPr>
          <t xml:space="preserve">You and one adjacent ally become invisible for 3 rounds.
</t>
        </r>
        <r>
          <rPr>
            <b/>
            <sz val="12"/>
            <color indexed="81"/>
            <rFont val="Times New Roman"/>
            <family val="1"/>
          </rPr>
          <t xml:space="preserve">3 charges:  </t>
        </r>
        <r>
          <rPr>
            <sz val="12"/>
            <color indexed="81"/>
            <rFont val="Times New Roman"/>
            <family val="1"/>
          </rPr>
          <t>You and up to three adjacent allies become invisible for 2 rounds.
MIC 145</t>
        </r>
      </text>
    </comment>
    <comment ref="A7" authorId="0">
      <text>
        <r>
          <rPr>
            <sz val="12"/>
            <color indexed="81"/>
            <rFont val="Times New Roman"/>
            <family val="1"/>
          </rPr>
          <t>This simple rope belt, when wrapped around a character’s waist, confers great ability in unarmed combat.  The wearer’s AC and unarmed damage is treated as a monk of five levels higher.  If donned by a character with the Stunning Fist feat, the belt lets her make one additional stunning attack per day.  If the character is not a monk, she gains the AC and unarmed damage of a 5th-level monk.  This AC bonus functions just like the monk’s AC bonus.
DMG 248</t>
        </r>
      </text>
    </comment>
  </commentList>
</comments>
</file>

<file path=xl/sharedStrings.xml><?xml version="1.0" encoding="utf-8"?>
<sst xmlns="http://schemas.openxmlformats.org/spreadsheetml/2006/main" count="1623" uniqueCount="598">
  <si>
    <t>Race:</t>
  </si>
  <si>
    <t>Sex:</t>
  </si>
  <si>
    <t>Height:</t>
  </si>
  <si>
    <t>Weight:</t>
  </si>
  <si>
    <t>Strength:</t>
  </si>
  <si>
    <t>Dexterity:</t>
  </si>
  <si>
    <t>Level</t>
  </si>
  <si>
    <t>Melee Weapon</t>
  </si>
  <si>
    <t>Dmg</t>
  </si>
  <si>
    <t>Qty.</t>
  </si>
  <si>
    <t>Ranged Weapon</t>
  </si>
  <si>
    <t>Dmg.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</si>
  <si>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</si>
  <si>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</si>
  <si>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</si>
  <si>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</si>
  <si>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</si>
  <si>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</si>
  <si>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</si>
  <si>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</si>
  <si>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</si>
  <si>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</si>
  <si>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</si>
  <si>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</si>
  <si>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</si>
  <si>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</si>
  <si>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</si>
  <si>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Duration</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</si>
  <si>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</si>
  <si>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</si>
  <si>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</si>
  <si>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</si>
  <si>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</si>
  <si>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</si>
  <si>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</si>
  <si>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</si>
  <si>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</si>
  <si>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</si>
  <si>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</si>
  <si>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</si>
  <si>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</si>
  <si>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</si>
  <si>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</si>
  <si>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</si>
  <si>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</si>
  <si>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</si>
  <si>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</si>
  <si>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</si>
  <si>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</si>
  <si>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</si>
  <si>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</si>
  <si>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</si>
  <si>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</si>
  <si>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</si>
  <si>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</si>
  <si>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</si>
  <si>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</si>
  <si>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</si>
  <si>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</si>
  <si>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</si>
  <si>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</si>
  <si>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</si>
  <si>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</si>
  <si>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</si>
  <si>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</si>
  <si>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</si>
  <si>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</si>
  <si>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</si>
  <si>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</si>
  <si>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</si>
  <si>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</si>
  <si>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</si>
  <si>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Range</t>
  </si>
  <si>
    <t>Fortitude</t>
  </si>
  <si>
    <t>Reflex</t>
  </si>
  <si>
    <t>Will</t>
  </si>
  <si>
    <t>Armor &amp; Shield</t>
  </si>
  <si>
    <t>Missiles</t>
  </si>
  <si>
    <t>Abjuration</t>
  </si>
  <si>
    <t>Touch</t>
  </si>
  <si>
    <t>1 minute</t>
  </si>
  <si>
    <t>Universal</t>
  </si>
  <si>
    <t>1 min/lvl</t>
  </si>
  <si>
    <t>Instant</t>
  </si>
  <si>
    <t>Personal</t>
  </si>
  <si>
    <t>10 min/lvl</t>
  </si>
  <si>
    <t>Conjuration</t>
  </si>
  <si>
    <t>1 rnd/lvl</t>
  </si>
  <si>
    <t>Evocation</t>
  </si>
  <si>
    <t>Lb. Capacity:</t>
  </si>
  <si>
    <t>Lb. Carried:</t>
  </si>
  <si>
    <t>Base Speed:</t>
  </si>
  <si>
    <t>Spell</t>
  </si>
  <si>
    <t>Cast?</t>
  </si>
  <si>
    <t>¨</t>
  </si>
  <si>
    <t>Languages</t>
  </si>
  <si>
    <t>School</t>
  </si>
  <si>
    <t>60’</t>
  </si>
  <si>
    <t>10’</t>
  </si>
  <si>
    <t>Equipment Worn</t>
  </si>
  <si>
    <t>Item</t>
  </si>
  <si>
    <t>Effects/</t>
  </si>
  <si>
    <t>Notes</t>
  </si>
  <si>
    <t>Equipment Carried</t>
  </si>
  <si>
    <t>Check</t>
  </si>
  <si>
    <t>Arcane</t>
  </si>
  <si>
    <t>Speed</t>
  </si>
  <si>
    <t>25’ + 2½’/lvl</t>
  </si>
  <si>
    <t>Prepared Spells</t>
  </si>
  <si>
    <t>Speak Language</t>
  </si>
  <si>
    <t>Divination</t>
  </si>
  <si>
    <t>Cure Light Wounds</t>
  </si>
  <si>
    <t>1d8 + 5 HP</t>
  </si>
  <si>
    <t>Endure Elements</t>
  </si>
  <si>
    <t>24 hours</t>
  </si>
  <si>
    <t>Element (5)</t>
  </si>
  <si>
    <t>Magic Stone</t>
  </si>
  <si>
    <t>30 minutes</t>
  </si>
  <si>
    <t>Obscuring Mist</t>
  </si>
  <si>
    <t>1 day/lvl</t>
  </si>
  <si>
    <t>Speak with Animals</t>
  </si>
  <si>
    <t>30’ radius</t>
  </si>
  <si>
    <t>Knowledge:  Nature</t>
  </si>
  <si>
    <t>400’ + 40’/lvl</t>
  </si>
  <si>
    <t>Longstrider</t>
  </si>
  <si>
    <t>Sleight of Hand</t>
  </si>
  <si>
    <t>Survival</t>
  </si>
  <si>
    <t>Druid</t>
  </si>
  <si>
    <t>2</t>
  </si>
  <si>
    <t>Nature Sense</t>
  </si>
  <si>
    <t>Wild Empathy</t>
  </si>
  <si>
    <t>Calm Animals</t>
  </si>
  <si>
    <t>Charm Animal</t>
  </si>
  <si>
    <t>Detect Animals/Plants</t>
  </si>
  <si>
    <t>Detect Snares/Pits</t>
  </si>
  <si>
    <t>Entangle</t>
  </si>
  <si>
    <t>Faerie Fire</t>
  </si>
  <si>
    <t>Goodberry</t>
  </si>
  <si>
    <t>Hide from Animals</t>
  </si>
  <si>
    <t>Magic Fang</t>
  </si>
  <si>
    <t>Pass without Trace</t>
  </si>
  <si>
    <t>Produce Flame</t>
  </si>
  <si>
    <t>Shillelagh</t>
  </si>
  <si>
    <t>Immune to Tracking</t>
  </si>
  <si>
    <t>None</t>
  </si>
  <si>
    <r>
      <t>33</t>
    </r>
    <r>
      <rPr>
        <sz val="13"/>
        <rFont val="Times New Roman"/>
        <family val="1"/>
      </rPr>
      <t>/</t>
    </r>
    <r>
      <rPr>
        <sz val="13"/>
        <color indexed="52"/>
        <rFont val="Times New Roman"/>
        <family val="1"/>
      </rPr>
      <t>66</t>
    </r>
    <r>
      <rPr>
        <sz val="13"/>
        <rFont val="Times New Roman"/>
        <family val="1"/>
      </rPr>
      <t>/</t>
    </r>
    <r>
      <rPr>
        <sz val="13"/>
        <color indexed="10"/>
        <rFont val="Times New Roman"/>
        <family val="1"/>
      </rPr>
      <t>100</t>
    </r>
  </si>
  <si>
    <t>Craft:  (type)</t>
  </si>
  <si>
    <t>Perform:  (type)</t>
  </si>
  <si>
    <t>Deity:</t>
  </si>
  <si>
    <t>Class Features</t>
  </si>
  <si>
    <t>Touch AC:</t>
  </si>
  <si>
    <t>DC</t>
  </si>
  <si>
    <t>Weapon Proficiencies</t>
  </si>
  <si>
    <t>Shields (not tower)</t>
  </si>
  <si>
    <t>Druid Weapons</t>
  </si>
  <si>
    <t>Atk</t>
  </si>
  <si>
    <t>Animal Companion</t>
  </si>
  <si>
    <t>Trackless Step</t>
  </si>
  <si>
    <t>Woodland Stride</t>
  </si>
  <si>
    <t>Backpack</t>
  </si>
  <si>
    <t>Distance from PC:</t>
  </si>
  <si>
    <t>Size:</t>
  </si>
  <si>
    <t>Fort:</t>
  </si>
  <si>
    <t>Ref:</t>
  </si>
  <si>
    <t>Will:</t>
  </si>
  <si>
    <t>Lay of the Land</t>
  </si>
  <si>
    <t>Components</t>
  </si>
  <si>
    <t>Casting</t>
  </si>
  <si>
    <t>V S</t>
  </si>
  <si>
    <t>1 SA</t>
  </si>
  <si>
    <t>PHB 207</t>
  </si>
  <si>
    <t>1 hr/lvl</t>
  </si>
  <si>
    <t>PHB 208</t>
  </si>
  <si>
    <t>V S DF</t>
  </si>
  <si>
    <t>PHB 218</t>
  </si>
  <si>
    <t>PHB 220</t>
  </si>
  <si>
    <t>PHB 227</t>
  </si>
  <si>
    <t>PHB 229</t>
  </si>
  <si>
    <t>PHB 237</t>
  </si>
  <si>
    <t>S DF</t>
  </si>
  <si>
    <t>PHB 241</t>
  </si>
  <si>
    <t>V S M</t>
  </si>
  <si>
    <t>PHB 246</t>
  </si>
  <si>
    <t>PHB 249</t>
  </si>
  <si>
    <t>PHB 250</t>
  </si>
  <si>
    <t>PHB 251</t>
  </si>
  <si>
    <t>PHB 278</t>
  </si>
  <si>
    <t>PHB 281</t>
  </si>
  <si>
    <t>PHB 288</t>
  </si>
  <si>
    <t>Animal Messenger</t>
  </si>
  <si>
    <t>Target’s Int. must be &lt; 3</t>
  </si>
  <si>
    <t>Barkskin</t>
  </si>
  <si>
    <t>PHB 203</t>
  </si>
  <si>
    <t>Animal Trance</t>
  </si>
  <si>
    <t>Bear’s Endurance</t>
  </si>
  <si>
    <t>+4 to Con, PHB 203</t>
  </si>
  <si>
    <t>Bull’s Strength</t>
  </si>
  <si>
    <t>V S M/DF</t>
  </si>
  <si>
    <t>1d4+1 Str. bonus</t>
  </si>
  <si>
    <t>Cat’s Grace</t>
  </si>
  <si>
    <t>+4 to Dex, PHB 208</t>
  </si>
  <si>
    <t>Chill Metal</t>
  </si>
  <si>
    <t>Delay Poison</t>
  </si>
  <si>
    <t>Does not cure damage</t>
  </si>
  <si>
    <t>Fire Trap</t>
  </si>
  <si>
    <t>Flaming Sphere</t>
  </si>
  <si>
    <t>100’ + 10’/lvl</t>
  </si>
  <si>
    <t>PHB 232</t>
  </si>
  <si>
    <t>Flame Blade</t>
  </si>
  <si>
    <t>Fog Cloud</t>
  </si>
  <si>
    <t>Gust of Wind</t>
  </si>
  <si>
    <t>Beastland Ferocity</t>
  </si>
  <si>
    <t>Planar Handbook 90</t>
  </si>
  <si>
    <t>Locate Touchstone</t>
  </si>
  <si>
    <t>Resist Planar Alignment</t>
  </si>
  <si>
    <t>Avoid Planar Effects</t>
  </si>
  <si>
    <t>Attune Form</t>
  </si>
  <si>
    <t>Babau Slime</t>
  </si>
  <si>
    <t>Perinarch</t>
  </si>
  <si>
    <t>Planar Tolerance</t>
  </si>
  <si>
    <t>Summon Elementite Swarm</t>
  </si>
  <si>
    <t>Touchstone Lightning:</t>
  </si>
  <si>
    <t>Astral Hospice</t>
  </si>
  <si>
    <t>Focus Touchstone Energy</t>
  </si>
  <si>
    <t>Miasma of Entropy</t>
  </si>
  <si>
    <t>Summon Greater Elemental</t>
  </si>
  <si>
    <t>Perinarch, Planar</t>
  </si>
  <si>
    <t>Planar Handbook (druid)</t>
  </si>
  <si>
    <t>Heat Metal</t>
  </si>
  <si>
    <t>7 rounds</t>
  </si>
  <si>
    <t>PHB 239</t>
  </si>
  <si>
    <t>Hold Animal</t>
  </si>
  <si>
    <t>Owl’s Wisdom</t>
  </si>
  <si>
    <t>PHB 259</t>
  </si>
  <si>
    <t>Resist Energy</t>
  </si>
  <si>
    <t>PHB 272</t>
  </si>
  <si>
    <t>Reduce Animal</t>
  </si>
  <si>
    <t>Lesser Restoration</t>
  </si>
  <si>
    <t>Restores attribute pts.</t>
  </si>
  <si>
    <t>Soften Earth &amp; Stone</t>
  </si>
  <si>
    <t>Spider Climb</t>
  </si>
  <si>
    <t>PHB 283</t>
  </si>
  <si>
    <t>Summon Swarm</t>
  </si>
  <si>
    <t>Tree Shape</t>
  </si>
  <si>
    <t>Wood Shape</t>
  </si>
  <si>
    <t>PHB 303</t>
  </si>
  <si>
    <t>Warp Wood</t>
  </si>
  <si>
    <t>Call Lightning</t>
  </si>
  <si>
    <t>Contagion</t>
  </si>
  <si>
    <t>PHB 213</t>
  </si>
  <si>
    <t>Cure Moderate Wounds</t>
  </si>
  <si>
    <t>Daylight</t>
  </si>
  <si>
    <t>20-meter radius</t>
  </si>
  <si>
    <t>Diminish Plants</t>
  </si>
  <si>
    <t>Dominate Animal</t>
  </si>
  <si>
    <t>Greater Magic Fang</t>
  </si>
  <si>
    <t>Meld into Stone</t>
  </si>
  <si>
    <t>PHB 252</t>
  </si>
  <si>
    <t>Neutralize Poison</t>
  </si>
  <si>
    <t>PHB 257</t>
  </si>
  <si>
    <t>Plant Growth</t>
  </si>
  <si>
    <t>Poison</t>
  </si>
  <si>
    <t>Protection from Energy</t>
  </si>
  <si>
    <t>PHB 266</t>
  </si>
  <si>
    <t>Remove Disease</t>
  </si>
  <si>
    <t>Does not prevent reinfection</t>
  </si>
  <si>
    <t>Quench</t>
  </si>
  <si>
    <t>Sleet Storm</t>
  </si>
  <si>
    <t>PHB 280</t>
  </si>
  <si>
    <t>Snare</t>
  </si>
  <si>
    <t>special</t>
  </si>
  <si>
    <t>Speak with Plants</t>
  </si>
  <si>
    <t>PHB 282</t>
  </si>
  <si>
    <t>Spike Growth</t>
  </si>
  <si>
    <t>Stone Shape</t>
  </si>
  <si>
    <t>PHB 284</t>
  </si>
  <si>
    <t>Water Breathing</t>
  </si>
  <si>
    <t>2 hrs/lvl</t>
  </si>
  <si>
    <t>PHB 300</t>
  </si>
  <si>
    <t>Wind Wall</t>
  </si>
  <si>
    <t>1 meter thick</t>
  </si>
  <si>
    <t>Air Walk</t>
  </si>
  <si>
    <t>PHB 196</t>
  </si>
  <si>
    <t>Antiplant Shell</t>
  </si>
  <si>
    <t>Blight</t>
  </si>
  <si>
    <t>Command Plants</t>
  </si>
  <si>
    <t>Control Water</t>
  </si>
  <si>
    <t>Lower or raise 1 m/level</t>
  </si>
  <si>
    <t>Cure Serious Wounds</t>
  </si>
  <si>
    <t>Dispel Magic</t>
  </si>
  <si>
    <t>PHB 223</t>
  </si>
  <si>
    <t>Flame Strike</t>
  </si>
  <si>
    <t>Freedom of Movement</t>
  </si>
  <si>
    <t>Giant Vermin</t>
  </si>
  <si>
    <t>PHB 235</t>
  </si>
  <si>
    <t>Ice Storm</t>
  </si>
  <si>
    <t>Repel Vermin</t>
  </si>
  <si>
    <t>PHB 271</t>
  </si>
  <si>
    <t>Reincarnate</t>
  </si>
  <si>
    <t>Scrying</t>
  </si>
  <si>
    <t>Spike Stones</t>
  </si>
  <si>
    <t>Body Ward</t>
  </si>
  <si>
    <t>Complete Champion 117</t>
  </si>
  <si>
    <t>Divine Presence</t>
  </si>
  <si>
    <t>Complete Champion 119</t>
  </si>
  <si>
    <t>Interfaith Blessing</t>
  </si>
  <si>
    <t>1 FR</t>
  </si>
  <si>
    <t>Complete Champion 123</t>
  </si>
  <si>
    <t>Metal Fang</t>
  </si>
  <si>
    <t>Complete Champion 125</t>
  </si>
  <si>
    <t>Soul Ward</t>
  </si>
  <si>
    <t>Forest Eyes</t>
  </si>
  <si>
    <t>Unlimited</t>
  </si>
  <si>
    <t>Complete Champion 121</t>
  </si>
  <si>
    <t>Forest Voice</t>
  </si>
  <si>
    <t>Complete Champion 122</t>
  </si>
  <si>
    <t>Iconic Manifestation</t>
  </si>
  <si>
    <t>PHB 198</t>
  </si>
  <si>
    <t>V S F</t>
  </si>
  <si>
    <t>PHB 200</t>
  </si>
  <si>
    <t>PHB 206</t>
  </si>
  <si>
    <t>PHB 209</t>
  </si>
  <si>
    <t>V</t>
  </si>
  <si>
    <t>PHB 211</t>
  </si>
  <si>
    <t>PHB 221</t>
  </si>
  <si>
    <t>PHB 224</t>
  </si>
  <si>
    <t>PHB 231</t>
  </si>
  <si>
    <t>10 minutes</t>
  </si>
  <si>
    <t>Perm.</t>
  </si>
  <si>
    <t>PHB 233</t>
  </si>
  <si>
    <t>PHB 238</t>
  </si>
  <si>
    <t>1 round</t>
  </si>
  <si>
    <t>1 full round</t>
  </si>
  <si>
    <t>PHB 243</t>
  </si>
  <si>
    <t>PHB 262</t>
  </si>
  <si>
    <t>PHB 267</t>
  </si>
  <si>
    <t>PHB 269</t>
  </si>
  <si>
    <t>V S M DF</t>
  </si>
  <si>
    <t>PHB 270</t>
  </si>
  <si>
    <t>V S M/DF F</t>
  </si>
  <si>
    <t>1 hour</t>
  </si>
  <si>
    <t>PHB 274</t>
  </si>
  <si>
    <t>PHB 289</t>
  </si>
  <si>
    <t>PHB 296</t>
  </si>
  <si>
    <t>Planar Handbook 93</t>
  </si>
  <si>
    <t>Planar Handbook 94</t>
  </si>
  <si>
    <t>Planar Handbook 95</t>
  </si>
  <si>
    <t>Planar Handbook 98</t>
  </si>
  <si>
    <t>Planar Handbook 100</t>
  </si>
  <si>
    <t>3 FR</t>
  </si>
  <si>
    <t>Planar Handbook 101</t>
  </si>
  <si>
    <t>Planar Handbook 105</t>
  </si>
  <si>
    <t>Planar Handbook 106</t>
  </si>
  <si>
    <t>1 swift</t>
  </si>
  <si>
    <t>Complete Champion 127</t>
  </si>
  <si>
    <t>Create Water</t>
  </si>
  <si>
    <t>Detect Poison</t>
  </si>
  <si>
    <t>Detect Crossroads</t>
  </si>
  <si>
    <t>Light</t>
  </si>
  <si>
    <t>Naturewatch</t>
  </si>
  <si>
    <t>Cloud Wings</t>
  </si>
  <si>
    <t>Share Husk</t>
  </si>
  <si>
    <t>Circle Dance</t>
  </si>
  <si>
    <t>Vigor</t>
  </si>
  <si>
    <t>Jaws of the Wolf</t>
  </si>
  <si>
    <t>Wind at Back</t>
  </si>
  <si>
    <t>Waterproofed with sailcloth</t>
  </si>
  <si>
    <t>Piercing</t>
  </si>
  <si>
    <t>Healhful Rest</t>
  </si>
  <si>
    <t>10 min.</t>
  </si>
  <si>
    <t>Compelte Adventurer</t>
  </si>
  <si>
    <t>S</t>
  </si>
  <si>
    <t>Complete Divine</t>
  </si>
  <si>
    <t>Vigor, Mass, Lesser</t>
  </si>
  <si>
    <t>Vigor, Lesser</t>
  </si>
  <si>
    <t>Vigor, Greater</t>
  </si>
  <si>
    <t>Magic of Faerûn 88</t>
  </si>
  <si>
    <t>Magic of Faerûn 116</t>
  </si>
  <si>
    <t>Magic of Faerûn 84</t>
  </si>
  <si>
    <t>Magic of Faerûn 102</t>
  </si>
  <si>
    <t>1 day</t>
  </si>
  <si>
    <t>Magic of Faerûn 134</t>
  </si>
  <si>
    <t>Spell Compendium 49</t>
  </si>
  <si>
    <t>Cloudburst</t>
  </si>
  <si>
    <t>Spiritjaws</t>
  </si>
  <si>
    <t>Enhance Wild Shape</t>
  </si>
  <si>
    <t>2 gallons/level</t>
  </si>
  <si>
    <t>Cure Minor Wounds</t>
  </si>
  <si>
    <t>1 HP</t>
  </si>
  <si>
    <t>Detect Magic</t>
  </si>
  <si>
    <t>must concentrate</t>
  </si>
  <si>
    <t>Flare</t>
  </si>
  <si>
    <t>Guidance</t>
  </si>
  <si>
    <t>+1 to attack</t>
  </si>
  <si>
    <t>Know Direction</t>
  </si>
  <si>
    <t>7-meter radius</t>
  </si>
  <si>
    <t>Mending</t>
  </si>
  <si>
    <t>Purify Food/Drk.</t>
  </si>
  <si>
    <t>Read Magic</t>
  </si>
  <si>
    <t>Resistance</t>
  </si>
  <si>
    <t>+1 all saves</t>
  </si>
  <si>
    <t>Virtue</t>
  </si>
  <si>
    <t>+1 HP to target</t>
  </si>
  <si>
    <t>V M</t>
  </si>
  <si>
    <t>Animal Growth</t>
  </si>
  <si>
    <t>Atonement</t>
  </si>
  <si>
    <t>Awaken</t>
  </si>
  <si>
    <t>Baleful Polymorph</t>
  </si>
  <si>
    <t>Call Lightning Storm</t>
  </si>
  <si>
    <t>Commune with Nature</t>
  </si>
  <si>
    <t>Control Winds</t>
  </si>
  <si>
    <t>Cure Critical Wounds</t>
  </si>
  <si>
    <t>Death Ward</t>
  </si>
  <si>
    <t>Hallow</t>
  </si>
  <si>
    <t>Insect Plague</t>
  </si>
  <si>
    <t>Stoneskin</t>
  </si>
  <si>
    <t>Summon Nature’s Ally V</t>
  </si>
  <si>
    <t>Transmute Mud to Rock</t>
  </si>
  <si>
    <t>Transmute Rock to Mud</t>
  </si>
  <si>
    <t>Tree Stride</t>
  </si>
  <si>
    <t>Unhallow</t>
  </si>
  <si>
    <t>Wall of Fire</t>
  </si>
  <si>
    <t>Wall of Thorns</t>
  </si>
  <si>
    <t>Permanent</t>
  </si>
  <si>
    <t>PHB 202</t>
  </si>
  <si>
    <t>V S M F DF XP</t>
  </si>
  <si>
    <t>PHB 201</t>
  </si>
  <si>
    <t>V S F XP</t>
  </si>
  <si>
    <t>40’/lvl</t>
  </si>
  <si>
    <t>PHB 214</t>
  </si>
  <si>
    <t>PHB 217</t>
  </si>
  <si>
    <t>PHB 244</t>
  </si>
  <si>
    <t>PHB 295</t>
  </si>
  <si>
    <t>PHB 297</t>
  </si>
  <si>
    <t>PHB 298</t>
  </si>
  <si>
    <t>Spell Compendium 82</t>
  </si>
  <si>
    <t>Call Avalanche</t>
  </si>
  <si>
    <t>Kelpstrand</t>
  </si>
  <si>
    <t>Frostburn 90</t>
  </si>
  <si>
    <t>Spell Compendium 128</t>
  </si>
  <si>
    <t>Mold Touch</t>
  </si>
  <si>
    <t>Briartange</t>
  </si>
  <si>
    <t>Thorn Spray</t>
  </si>
  <si>
    <t>Fireward</t>
  </si>
  <si>
    <t>Tree Healing</t>
  </si>
  <si>
    <t>Spell Compendium 202</t>
  </si>
  <si>
    <t>1st</t>
  </si>
  <si>
    <t>2nd</t>
  </si>
  <si>
    <t>3rd</t>
  </si>
  <si>
    <t>4th</t>
  </si>
  <si>
    <t>5th</t>
  </si>
  <si>
    <t>6th</t>
  </si>
  <si>
    <t>Plant Body</t>
  </si>
  <si>
    <t>Savage Species</t>
  </si>
  <si>
    <t>Invoke the Cerulean Sign</t>
  </si>
  <si>
    <t>Lords of Madness 212</t>
  </si>
  <si>
    <t>2d8 + 1 HP/lvl</t>
  </si>
  <si>
    <t>3d8 + 1 HP/lvl</t>
  </si>
  <si>
    <t>4d8 + 1/lvl, PHB 215</t>
  </si>
  <si>
    <t>Slashing</t>
  </si>
  <si>
    <t>varies</t>
  </si>
  <si>
    <t>Wild Shape Attacks</t>
  </si>
  <si>
    <t>Claw</t>
  </si>
  <si>
    <t>Bite</t>
  </si>
  <si>
    <t>PHB 219</t>
  </si>
  <si>
    <t>PHB 253</t>
  </si>
  <si>
    <t>Spells per Day</t>
  </si>
  <si>
    <t>Spell Level</t>
  </si>
  <si>
    <t>0th</t>
  </si>
  <si>
    <t>7th</t>
  </si>
  <si>
    <t>Wisdom Bonus</t>
  </si>
  <si>
    <t>Total Divine</t>
  </si>
  <si>
    <t>Druid Spells</t>
  </si>
  <si>
    <t>Profession:  (type)</t>
  </si>
  <si>
    <t>Feats</t>
  </si>
  <si>
    <t>-</t>
  </si>
  <si>
    <t>Bedroll</t>
  </si>
  <si>
    <t>Component Pouch</t>
  </si>
  <si>
    <t>Immediate</t>
  </si>
  <si>
    <t>Initiative:</t>
  </si>
  <si>
    <t>Roll</t>
  </si>
  <si>
    <t>Barkskin Spell</t>
  </si>
  <si>
    <t>Skill/Save</t>
  </si>
  <si>
    <t>BAB:</t>
  </si>
  <si>
    <t>Wolf</t>
  </si>
  <si>
    <t>30’</t>
  </si>
  <si>
    <t>20’</t>
  </si>
  <si>
    <t>Druid 1</t>
  </si>
  <si>
    <t>Druid 2</t>
  </si>
  <si>
    <t>Druid 3</t>
  </si>
  <si>
    <t>Druid 4</t>
  </si>
  <si>
    <t>Summon Nature’s Ally I</t>
  </si>
  <si>
    <t>Resist Nature’s Lure</t>
  </si>
  <si>
    <t>+4 vs. Fey</t>
  </si>
  <si>
    <t>1’ cu./caster level</t>
  </si>
  <si>
    <t>30’ radius, PHB 258</t>
  </si>
  <si>
    <t>Player’s Guide to Faerûn 106</t>
  </si>
  <si>
    <t>Player’s Guide to Faerûn 100</t>
  </si>
  <si>
    <t>Player’s Guide to Faerûn 115</t>
  </si>
  <si>
    <t>Player’s Guide to Faerûn 102</t>
  </si>
  <si>
    <t>Player’s Guide to Faerûn 116</t>
  </si>
  <si>
    <t>PHB 265, 1d6 +1/caster level</t>
  </si>
  <si>
    <t>FF AC:</t>
  </si>
  <si>
    <t>Light &amp; Medium Armor</t>
  </si>
  <si>
    <t>Grapple:</t>
  </si>
  <si>
    <t>SNA I creatures:</t>
  </si>
  <si>
    <t>Wolverine</t>
  </si>
  <si>
    <t>Summon Nature’s Ally II</t>
  </si>
  <si>
    <t>Value</t>
  </si>
  <si>
    <t>Scrolls and Potions</t>
  </si>
  <si>
    <t>CLev</t>
  </si>
  <si>
    <t>Temporary Penalties:</t>
  </si>
  <si>
    <t>Temporary Bonuses:</t>
  </si>
  <si>
    <t>SNA II creatures:</t>
  </si>
  <si>
    <t>Hippogriff</t>
  </si>
  <si>
    <t>Str Mod:</t>
  </si>
  <si>
    <t>Dex Mod:</t>
  </si>
  <si>
    <t>two</t>
  </si>
  <si>
    <t>Ranged Touch Attack</t>
  </si>
  <si>
    <t>Druid 5</t>
  </si>
  <si>
    <t>Druid 6</t>
  </si>
  <si>
    <t>Summon Nature’s Ally III</t>
  </si>
  <si>
    <t>Bullets</t>
  </si>
  <si>
    <t>Male</t>
  </si>
  <si>
    <t>Silvered Claws</t>
  </si>
  <si>
    <t xml:space="preserve">Book of Exalted Deeds </t>
  </si>
  <si>
    <t>Sandblast</t>
  </si>
  <si>
    <t xml:space="preserve">Complete Divine </t>
  </si>
  <si>
    <t>Traveler’s Mount</t>
  </si>
  <si>
    <t>Conjure Ice Beast I</t>
  </si>
  <si>
    <t>Frostburn 91</t>
  </si>
  <si>
    <t>Conjure Ice Beast IV</t>
  </si>
  <si>
    <t>Conjure Ice Beast III</t>
  </si>
  <si>
    <t>Conjure Ice Beast II</t>
  </si>
  <si>
    <t>Wild Shape, 3/day</t>
  </si>
  <si>
    <t>Druid 8</t>
  </si>
  <si>
    <t>Druid 7</t>
  </si>
  <si>
    <t>Amulet of Natural Armor +1</t>
  </si>
  <si>
    <t>Wild Shape, Large</t>
  </si>
  <si>
    <t>0’</t>
  </si>
  <si>
    <t>Transmutation</t>
  </si>
  <si>
    <t>Necromancy</t>
  </si>
  <si>
    <t>Enchantment</t>
  </si>
  <si>
    <t>Venom Immunity</t>
  </si>
  <si>
    <t>Druid 9</t>
  </si>
  <si>
    <t>40’</t>
  </si>
  <si>
    <t>Speed:</t>
  </si>
  <si>
    <t>Total Equity:</t>
  </si>
  <si>
    <t>Balance in coins:</t>
  </si>
  <si>
    <t>Druid 10</t>
  </si>
  <si>
    <t>Attack:</t>
  </si>
  <si>
    <t>Lludd</t>
  </si>
  <si>
    <t>Played by Jonathan Pearce</t>
  </si>
  <si>
    <t>Human</t>
  </si>
  <si>
    <t>Ehlonna</t>
  </si>
  <si>
    <t>5’ 10”</t>
  </si>
  <si>
    <t>190 lbs.</t>
  </si>
  <si>
    <t>1st:  Augment Summoning</t>
  </si>
  <si>
    <t>3rd:  Spell Focus: Conjuration</t>
  </si>
  <si>
    <t>9th:  Natural Spell</t>
  </si>
  <si>
    <t>Common, Druidic</t>
  </si>
  <si>
    <t>Spells Granted by Ehlonna</t>
  </si>
  <si>
    <t>Neutral</t>
  </si>
  <si>
    <t>Druid Vestment</t>
  </si>
  <si>
    <t>Holly</t>
  </si>
  <si>
    <t>Mistletoe</t>
  </si>
  <si>
    <t>Vanisher Cloak</t>
  </si>
  <si>
    <t>Ehlonna Seed Pouch</t>
  </si>
  <si>
    <t>Monk’s Belt with Wildling Clasp</t>
  </si>
  <si>
    <t>7</t>
  </si>
  <si>
    <t>14</t>
  </si>
  <si>
    <t>AC:</t>
  </si>
  <si>
    <t>Large</t>
  </si>
  <si>
    <t>+2</t>
  </si>
  <si>
    <t>Female</t>
  </si>
  <si>
    <t>Thayyan Tiger</t>
  </si>
  <si>
    <t>five</t>
  </si>
  <si>
    <t>Wealth Cap (9):</t>
  </si>
  <si>
    <t>Summoner’s Totem</t>
  </si>
  <si>
    <t>Wineskin</t>
  </si>
  <si>
    <t>Oak Club, 1st Attack</t>
  </si>
  <si>
    <t>+0</t>
  </si>
  <si>
    <t>Bludgeon</t>
  </si>
  <si>
    <t>1d6</t>
  </si>
  <si>
    <t>x2</t>
  </si>
  <si>
    <t>Grapple</t>
  </si>
  <si>
    <t>Thrown Object</t>
  </si>
  <si>
    <t>1d3</t>
  </si>
  <si>
    <t>Human:  Companion Spellbond</t>
  </si>
  <si>
    <t>Conj.</t>
  </si>
  <si>
    <t>6th:  Greenbound Summoning</t>
  </si>
  <si>
    <t>Sabrina</t>
  </si>
  <si>
    <t>þ</t>
  </si>
  <si>
    <t>Summon Nature’s Ally IV</t>
  </si>
  <si>
    <t>Air elemental</t>
  </si>
  <si>
    <t>Air elementals</t>
  </si>
  <si>
    <t>Wolves</t>
  </si>
  <si>
    <t>Tigers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</si>
</sst>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 [$₲-474]"/>
  </numFmts>
  <fonts count="72">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3"/>
      <name val="Wingdings"/>
      <charset val="2"/>
    </font>
    <font>
      <i/>
      <sz val="12"/>
      <color indexed="42"/>
      <name val="Times New Roman"/>
      <family val="1"/>
    </font>
    <font>
      <i/>
      <sz val="22"/>
      <color indexed="11"/>
      <name val="Times New Roman"/>
      <family val="1"/>
    </font>
    <font>
      <i/>
      <sz val="22"/>
      <color rgb="FF00FF00"/>
      <name val="Times New Roman"/>
      <family val="1"/>
    </font>
    <font>
      <sz val="13"/>
      <color rgb="FF00B050"/>
      <name val="Times New Roman"/>
      <family val="1"/>
    </font>
    <font>
      <sz val="18"/>
      <color rgb="FF00B050"/>
      <name val="Times New Roman"/>
      <family val="1"/>
    </font>
    <font>
      <b/>
      <sz val="12"/>
      <color indexed="48"/>
      <name val="Times New Roman"/>
      <family val="1"/>
    </font>
    <font>
      <i/>
      <sz val="12"/>
      <color indexed="9"/>
      <name val="Times New Roman"/>
      <family val="1"/>
    </font>
    <font>
      <i/>
      <sz val="13"/>
      <name val="Times New Roman"/>
      <family val="1"/>
    </font>
    <font>
      <b/>
      <sz val="13"/>
      <color indexed="2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i/>
      <sz val="20"/>
      <color rgb="FFFFC000"/>
      <name val="Times New Roman"/>
      <family val="1"/>
    </font>
    <font>
      <sz val="13"/>
      <color rgb="FFFFC000"/>
      <name val="Times New Roman"/>
      <family val="1"/>
    </font>
    <font>
      <b/>
      <sz val="12"/>
      <color indexed="81"/>
      <name val="Times New Roman"/>
      <family val="1"/>
    </font>
    <font>
      <b/>
      <sz val="12"/>
      <color rgb="FFCCFF99"/>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i/>
      <sz val="18"/>
      <color rgb="FF00B050"/>
      <name val="Times New Roman"/>
      <family val="1"/>
    </font>
    <font>
      <b/>
      <sz val="14"/>
      <name val="Times New Roman"/>
      <family val="1"/>
    </font>
    <font>
      <b/>
      <sz val="16"/>
      <name val="Times New Roman"/>
      <family val="1"/>
    </font>
    <font>
      <sz val="14"/>
      <name val="Times New Roman"/>
      <family val="1"/>
    </font>
    <font>
      <sz val="12"/>
      <color rgb="FFCCFF99"/>
      <name val="Times New Roman"/>
      <family val="1"/>
    </font>
    <font>
      <sz val="13"/>
      <color rgb="FF0000FF"/>
      <name val="Times New Roman"/>
      <family val="1"/>
    </font>
    <font>
      <i/>
      <sz val="12"/>
      <color theme="1"/>
      <name val="Times New Roman"/>
      <family val="1"/>
    </font>
    <font>
      <sz val="12"/>
      <color rgb="FF0000FF"/>
      <name val="Times New Roman"/>
      <family val="1"/>
    </font>
    <font>
      <sz val="12"/>
      <color rgb="FFFFFF00"/>
      <name val="Times New Roman"/>
      <family val="1"/>
    </font>
    <font>
      <i/>
      <sz val="12"/>
      <color indexed="81"/>
      <name val="Times New Roman"/>
      <family val="1"/>
    </font>
    <font>
      <sz val="13"/>
      <color rgb="FF009900"/>
      <name val="Times New Roman"/>
      <family val="1"/>
    </font>
    <font>
      <i/>
      <sz val="16"/>
      <color indexed="53"/>
      <name val="Times New Roman"/>
      <family val="1"/>
    </font>
    <font>
      <i/>
      <sz val="16"/>
      <color indexed="10"/>
      <name val="Times New Roman"/>
      <family val="1"/>
    </font>
    <font>
      <i/>
      <sz val="16"/>
      <color indexed="57"/>
      <name val="Times New Roman"/>
      <family val="1"/>
    </font>
  </fonts>
  <fills count="24">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indexed="10"/>
        <bgColor indexed="64"/>
      </patternFill>
    </fill>
    <fill>
      <patternFill patternType="solid">
        <fgColor rgb="FF00B050"/>
        <bgColor indexed="64"/>
      </patternFill>
    </fill>
    <fill>
      <patternFill patternType="solid">
        <fgColor rgb="FFCC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theme="9" tint="-0.499984740745262"/>
        <bgColor indexed="64"/>
      </patternFill>
    </fill>
    <fill>
      <patternFill patternType="solid">
        <fgColor rgb="FF7030A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FFFF00"/>
        <bgColor indexed="64"/>
      </patternFill>
    </fill>
    <fill>
      <patternFill patternType="solid">
        <fgColor rgb="FF9966FF"/>
        <bgColor indexed="64"/>
      </patternFill>
    </fill>
    <fill>
      <patternFill patternType="solid">
        <fgColor rgb="FF009900"/>
        <bgColor indexed="64"/>
      </patternFill>
    </fill>
  </fills>
  <borders count="141">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style="double">
        <color indexed="64"/>
      </left>
      <right/>
      <top style="double">
        <color indexed="64"/>
      </top>
      <bottom style="thick">
        <color indexed="16"/>
      </bottom>
      <diagonal/>
    </border>
    <border>
      <left/>
      <right/>
      <top style="double">
        <color indexed="64"/>
      </top>
      <bottom style="thick">
        <color indexed="16"/>
      </bottom>
      <diagonal/>
    </border>
    <border>
      <left/>
      <right style="double">
        <color indexed="64"/>
      </right>
      <top style="double">
        <color indexed="64"/>
      </top>
      <bottom style="thick">
        <color indexed="16"/>
      </bottom>
      <diagonal/>
    </border>
    <border>
      <left/>
      <right style="hair">
        <color indexed="64"/>
      </right>
      <top style="hair">
        <color indexed="64"/>
      </top>
      <bottom style="hair">
        <color indexed="64"/>
      </bottom>
      <diagonal/>
    </border>
    <border>
      <left/>
      <right style="thin">
        <color indexed="64"/>
      </right>
      <top/>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right/>
      <top style="double">
        <color indexed="64"/>
      </top>
      <bottom style="medium">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double">
        <color indexed="64"/>
      </left>
      <right style="double">
        <color indexed="64"/>
      </right>
      <top style="medium">
        <color indexed="64"/>
      </top>
      <bottom/>
      <diagonal/>
    </border>
    <border>
      <left style="thin">
        <color indexed="64"/>
      </left>
      <right style="thin">
        <color indexed="64"/>
      </right>
      <top style="double">
        <color indexed="64"/>
      </top>
      <bottom style="medium">
        <color indexed="64"/>
      </bottom>
      <diagonal/>
    </border>
    <border>
      <left/>
      <right style="hair">
        <color indexed="64"/>
      </right>
      <top style="medium">
        <color indexed="64"/>
      </top>
      <bottom style="hair">
        <color indexed="64"/>
      </bottom>
      <diagonal/>
    </border>
    <border>
      <left style="double">
        <color rgb="FF0000FF"/>
      </left>
      <right style="double">
        <color rgb="FF0000FF"/>
      </right>
      <top style="double">
        <color rgb="FF0000FF"/>
      </top>
      <bottom style="double">
        <color rgb="FF0000FF"/>
      </bottom>
      <diagonal/>
    </border>
    <border>
      <left style="double">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hair">
        <color indexed="64"/>
      </left>
      <right/>
      <top style="hair">
        <color indexed="64"/>
      </top>
      <bottom style="double">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double">
        <color indexed="64"/>
      </right>
      <top style="hair">
        <color indexed="64"/>
      </top>
      <bottom/>
      <diagonal/>
    </border>
    <border>
      <left style="double">
        <color indexed="64"/>
      </left>
      <right style="thin">
        <color indexed="64"/>
      </right>
      <top/>
      <bottom style="thin">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double">
        <color indexed="64"/>
      </left>
      <right style="thin">
        <color indexed="64"/>
      </right>
      <top style="thin">
        <color auto="1"/>
      </top>
      <bottom style="medium">
        <color indexed="64"/>
      </bottom>
      <diagonal/>
    </border>
    <border>
      <left style="thin">
        <color auto="1"/>
      </left>
      <right/>
      <top style="thin">
        <color auto="1"/>
      </top>
      <bottom style="medium">
        <color indexed="64"/>
      </bottom>
      <diagonal/>
    </border>
    <border>
      <left/>
      <right style="medium">
        <color auto="1"/>
      </right>
      <top style="thin">
        <color auto="1"/>
      </top>
      <bottom style="medium">
        <color indexed="64"/>
      </bottom>
      <diagonal/>
    </border>
    <border>
      <left/>
      <right style="thin">
        <color indexed="64"/>
      </right>
      <top style="thin">
        <color auto="1"/>
      </top>
      <bottom style="medium">
        <color indexed="64"/>
      </bottom>
      <diagonal/>
    </border>
    <border>
      <left style="thin">
        <color indexed="64"/>
      </left>
      <right style="double">
        <color indexed="64"/>
      </right>
      <top style="thin">
        <color auto="1"/>
      </top>
      <bottom style="medium">
        <color indexed="64"/>
      </bottom>
      <diagonal/>
    </border>
    <border>
      <left style="double">
        <color indexed="64"/>
      </left>
      <right style="double">
        <color indexed="64"/>
      </right>
      <top style="hair">
        <color indexed="64"/>
      </top>
      <bottom style="thin">
        <color indexed="64"/>
      </bottom>
      <diagonal/>
    </border>
    <border>
      <left style="thin">
        <color indexed="64"/>
      </left>
      <right/>
      <top style="hair">
        <color indexed="64"/>
      </top>
      <bottom style="thin">
        <color indexed="64"/>
      </bottom>
      <diagonal/>
    </border>
  </borders>
  <cellStyleXfs count="9">
    <xf numFmtId="0" fontId="0" fillId="0" borderId="0"/>
    <xf numFmtId="0" fontId="31"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43" fillId="0" borderId="0"/>
    <xf numFmtId="0" fontId="1" fillId="0" borderId="0"/>
    <xf numFmtId="0" fontId="46" fillId="0" borderId="0"/>
    <xf numFmtId="0" fontId="1" fillId="0" borderId="0"/>
    <xf numFmtId="9" fontId="1" fillId="0" borderId="0" applyFont="0" applyFill="0" applyBorder="0" applyAlignment="0" applyProtection="0"/>
  </cellStyleXfs>
  <cellXfs count="593">
    <xf numFmtId="0" fontId="0" fillId="0" borderId="0" xfId="0"/>
    <xf numFmtId="49" fontId="6" fillId="0" borderId="29" xfId="0" applyNumberFormat="1" applyFont="1" applyFill="1" applyBorder="1" applyAlignment="1">
      <alignment horizontal="center" vertical="center" wrapText="1"/>
    </xf>
    <xf numFmtId="0" fontId="6" fillId="0" borderId="29" xfId="0" applyNumberFormat="1" applyFont="1" applyFill="1" applyBorder="1" applyAlignment="1">
      <alignment horizontal="center" vertical="center" wrapText="1"/>
    </xf>
    <xf numFmtId="9" fontId="6" fillId="0" borderId="28" xfId="3" applyFont="1" applyFill="1" applyBorder="1" applyAlignment="1">
      <alignment horizontal="center" vertical="center" shrinkToFit="1"/>
    </xf>
    <xf numFmtId="9" fontId="6" fillId="0" borderId="28" xfId="2" applyFont="1" applyFill="1" applyBorder="1" applyAlignment="1">
      <alignment horizontal="center" vertical="center" shrinkToFit="1"/>
    </xf>
    <xf numFmtId="0" fontId="6" fillId="13" borderId="28" xfId="3" applyNumberFormat="1" applyFont="1" applyFill="1" applyBorder="1" applyAlignment="1">
      <alignment horizontal="center" vertical="center" shrinkToFit="1"/>
    </xf>
    <xf numFmtId="9" fontId="6" fillId="13" borderId="28" xfId="3" applyFont="1" applyFill="1" applyBorder="1" applyAlignment="1">
      <alignment horizontal="center" vertical="center" shrinkToFit="1"/>
    </xf>
    <xf numFmtId="9" fontId="6" fillId="13" borderId="27" xfId="2" applyFont="1" applyFill="1" applyBorder="1" applyAlignment="1">
      <alignment horizontal="center" vertical="center" shrinkToFit="1"/>
    </xf>
    <xf numFmtId="0" fontId="6" fillId="15" borderId="29" xfId="0" applyNumberFormat="1" applyFont="1" applyFill="1" applyBorder="1" applyAlignment="1">
      <alignment horizontal="center" vertical="center" wrapText="1"/>
    </xf>
    <xf numFmtId="9" fontId="6" fillId="15" borderId="28" xfId="3" applyFont="1" applyFill="1" applyBorder="1" applyAlignment="1">
      <alignment horizontal="center" vertical="center" shrinkToFit="1"/>
    </xf>
    <xf numFmtId="9" fontId="6" fillId="15" borderId="28" xfId="2" applyFont="1" applyFill="1" applyBorder="1" applyAlignment="1">
      <alignment horizontal="center" vertical="center" shrinkToFit="1"/>
    </xf>
    <xf numFmtId="0" fontId="6" fillId="15" borderId="28" xfId="2" applyNumberFormat="1" applyFont="1" applyFill="1" applyBorder="1" applyAlignment="1">
      <alignment horizontal="center" vertical="center" shrinkToFit="1"/>
    </xf>
    <xf numFmtId="9" fontId="6" fillId="15" borderId="27" xfId="3" applyFont="1" applyFill="1" applyBorder="1" applyAlignment="1">
      <alignment horizontal="center" vertical="center" shrinkToFit="1"/>
    </xf>
    <xf numFmtId="0" fontId="6" fillId="15" borderId="28" xfId="3" applyNumberFormat="1" applyFont="1" applyFill="1" applyBorder="1" applyAlignment="1">
      <alignment horizontal="center" vertical="center" shrinkToFit="1"/>
    </xf>
    <xf numFmtId="0" fontId="6" fillId="15" borderId="29" xfId="0" quotePrefix="1" applyNumberFormat="1" applyFont="1" applyFill="1" applyBorder="1" applyAlignment="1">
      <alignment horizontal="center" vertical="center" wrapText="1"/>
    </xf>
    <xf numFmtId="0" fontId="6" fillId="15" borderId="29" xfId="0" applyNumberFormat="1" applyFont="1" applyFill="1" applyBorder="1" applyAlignment="1">
      <alignment horizontal="center" vertical="center"/>
    </xf>
    <xf numFmtId="49" fontId="6" fillId="15" borderId="29" xfId="0" applyNumberFormat="1" applyFont="1" applyFill="1" applyBorder="1" applyAlignment="1">
      <alignment horizontal="center" vertical="center" wrapText="1"/>
    </xf>
    <xf numFmtId="9" fontId="6" fillId="0" borderId="14" xfId="3" applyFont="1" applyFill="1" applyBorder="1" applyAlignment="1">
      <alignment horizontal="center" vertical="center" shrinkToFit="1"/>
    </xf>
    <xf numFmtId="9" fontId="6" fillId="15" borderId="14" xfId="2" applyFont="1" applyFill="1" applyBorder="1" applyAlignment="1">
      <alignment horizontal="center" vertical="center" shrinkToFit="1"/>
    </xf>
    <xf numFmtId="9" fontId="6" fillId="13" borderId="14" xfId="3" applyFont="1" applyFill="1" applyBorder="1" applyAlignment="1">
      <alignment horizontal="center" vertical="center" shrinkToFit="1"/>
    </xf>
    <xf numFmtId="0" fontId="1" fillId="0" borderId="88" xfId="0" applyFont="1" applyFill="1" applyBorder="1" applyAlignment="1">
      <alignment horizontal="center" vertical="center"/>
    </xf>
    <xf numFmtId="0" fontId="1" fillId="0" borderId="88" xfId="0" quotePrefix="1" applyFont="1" applyFill="1" applyBorder="1" applyAlignment="1">
      <alignment horizontal="center" vertical="center" wrapText="1"/>
    </xf>
    <xf numFmtId="49" fontId="1" fillId="0" borderId="88" xfId="2" applyNumberFormat="1" applyFont="1" applyFill="1" applyBorder="1" applyAlignment="1">
      <alignment horizontal="center" vertical="center"/>
    </xf>
    <xf numFmtId="0" fontId="1" fillId="0" borderId="88" xfId="0" applyFont="1" applyFill="1" applyBorder="1" applyAlignment="1">
      <alignment horizontal="center" vertical="center" shrinkToFit="1"/>
    </xf>
    <xf numFmtId="164" fontId="1" fillId="0" borderId="88" xfId="0" applyNumberFormat="1" applyFont="1" applyFill="1" applyBorder="1" applyAlignment="1">
      <alignment horizontal="center" vertical="center"/>
    </xf>
    <xf numFmtId="1" fontId="57" fillId="18" borderId="89" xfId="0" applyNumberFormat="1" applyFont="1" applyFill="1" applyBorder="1" applyAlignment="1">
      <alignment horizontal="center" vertical="center"/>
    </xf>
    <xf numFmtId="1" fontId="4" fillId="0" borderId="89" xfId="0" applyNumberFormat="1" applyFont="1" applyBorder="1" applyAlignment="1">
      <alignment horizontal="center" vertical="center"/>
    </xf>
    <xf numFmtId="0" fontId="4" fillId="0" borderId="90" xfId="0" applyFont="1" applyBorder="1" applyAlignment="1">
      <alignment horizontal="center" vertical="center"/>
    </xf>
    <xf numFmtId="0" fontId="11" fillId="3" borderId="82" xfId="0" applyFont="1" applyFill="1" applyBorder="1" applyAlignment="1">
      <alignment horizontal="centerContinuous" vertical="center"/>
    </xf>
    <xf numFmtId="0" fontId="11" fillId="3" borderId="43" xfId="0" applyFont="1" applyFill="1" applyBorder="1" applyAlignment="1">
      <alignment horizontal="center" vertical="center"/>
    </xf>
    <xf numFmtId="0" fontId="11" fillId="3" borderId="43" xfId="0" applyFont="1" applyFill="1" applyBorder="1" applyAlignment="1">
      <alignment horizontal="center" vertical="center" wrapText="1"/>
    </xf>
    <xf numFmtId="0" fontId="11" fillId="3" borderId="43" xfId="0" applyNumberFormat="1" applyFont="1" applyFill="1" applyBorder="1" applyAlignment="1">
      <alignment horizontal="center" vertical="center" wrapText="1"/>
    </xf>
    <xf numFmtId="0" fontId="55" fillId="18" borderId="42" xfId="0" applyNumberFormat="1" applyFont="1" applyFill="1" applyBorder="1" applyAlignment="1">
      <alignment horizontal="center" vertical="center" wrapText="1"/>
    </xf>
    <xf numFmtId="0" fontId="11" fillId="3" borderId="43" xfId="0" applyNumberFormat="1" applyFont="1" applyFill="1" applyBorder="1" applyAlignment="1">
      <alignment horizontal="center" vertical="center"/>
    </xf>
    <xf numFmtId="0" fontId="11" fillId="3" borderId="83" xfId="0" applyFont="1" applyFill="1" applyBorder="1" applyAlignment="1">
      <alignment horizontal="center" vertical="center"/>
    </xf>
    <xf numFmtId="0" fontId="3" fillId="0" borderId="0" xfId="0" applyFont="1" applyBorder="1" applyAlignment="1">
      <alignment vertical="center"/>
    </xf>
    <xf numFmtId="164" fontId="4" fillId="0" borderId="89" xfId="0" applyNumberFormat="1" applyFont="1" applyFill="1" applyBorder="1" applyAlignment="1">
      <alignment horizontal="center" vertical="center"/>
    </xf>
    <xf numFmtId="0" fontId="35" fillId="2" borderId="79" xfId="0" applyFont="1" applyFill="1" applyBorder="1" applyAlignment="1">
      <alignment horizontal="right" vertical="center"/>
    </xf>
    <xf numFmtId="0" fontId="36" fillId="2" borderId="80" xfId="0" applyFont="1" applyFill="1" applyBorder="1" applyAlignment="1">
      <alignment horizontal="left" vertical="center"/>
    </xf>
    <xf numFmtId="0" fontId="18" fillId="2" borderId="80" xfId="0" applyFont="1" applyFill="1" applyBorder="1" applyAlignment="1">
      <alignment horizontal="left" vertical="center"/>
    </xf>
    <xf numFmtId="0" fontId="3" fillId="2" borderId="80" xfId="0" applyFont="1" applyFill="1" applyBorder="1" applyAlignment="1">
      <alignment horizontal="centerContinuous" vertical="center"/>
    </xf>
    <xf numFmtId="0" fontId="4" fillId="2" borderId="80" xfId="0" applyFont="1" applyFill="1" applyBorder="1" applyAlignment="1">
      <alignment horizontal="centerContinuous" vertical="center"/>
    </xf>
    <xf numFmtId="0" fontId="34" fillId="2" borderId="81" xfId="1" applyFont="1" applyFill="1" applyBorder="1" applyAlignment="1" applyProtection="1">
      <alignment horizontal="right" vertical="center"/>
    </xf>
    <xf numFmtId="0" fontId="4" fillId="0" borderId="0" xfId="0" applyFont="1" applyBorder="1" applyAlignment="1">
      <alignment vertical="center"/>
    </xf>
    <xf numFmtId="0" fontId="5" fillId="0" borderId="1" xfId="0" applyFont="1" applyBorder="1" applyAlignment="1">
      <alignment horizontal="right" vertical="center"/>
    </xf>
    <xf numFmtId="0" fontId="6" fillId="0" borderId="0" xfId="0" applyFont="1" applyBorder="1" applyAlignment="1">
      <alignment horizontal="centerContinuous" vertical="center"/>
    </xf>
    <xf numFmtId="0" fontId="5" fillId="0" borderId="0" xfId="0" applyFont="1" applyBorder="1" applyAlignment="1">
      <alignment horizontal="right" vertical="center"/>
    </xf>
    <xf numFmtId="0" fontId="6" fillId="0" borderId="0" xfId="0" applyFont="1" applyBorder="1" applyAlignment="1">
      <alignment horizontal="center" vertical="center"/>
    </xf>
    <xf numFmtId="0" fontId="0" fillId="0" borderId="0" xfId="0" applyAlignment="1">
      <alignment vertical="center"/>
    </xf>
    <xf numFmtId="0" fontId="6" fillId="0" borderId="2" xfId="0" applyFont="1" applyBorder="1" applyAlignment="1">
      <alignment horizontal="left" vertical="center"/>
    </xf>
    <xf numFmtId="0" fontId="5" fillId="4" borderId="84" xfId="0" applyFont="1" applyFill="1" applyBorder="1" applyAlignment="1">
      <alignment horizontal="right" vertical="center"/>
    </xf>
    <xf numFmtId="0" fontId="5" fillId="4" borderId="113" xfId="0" applyFont="1" applyFill="1" applyBorder="1" applyAlignment="1">
      <alignment horizontal="right" vertical="center"/>
    </xf>
    <xf numFmtId="0" fontId="6" fillId="0" borderId="0" xfId="0" applyFont="1" applyBorder="1" applyAlignment="1">
      <alignment horizontal="left" vertical="center"/>
    </xf>
    <xf numFmtId="0" fontId="7" fillId="2" borderId="13" xfId="0" applyFont="1" applyFill="1" applyBorder="1" applyAlignment="1">
      <alignment horizontal="right" vertical="center"/>
    </xf>
    <xf numFmtId="0" fontId="24" fillId="0" borderId="14" xfId="0" applyNumberFormat="1" applyFont="1" applyBorder="1" applyAlignment="1">
      <alignment horizontal="center" vertical="center"/>
    </xf>
    <xf numFmtId="0" fontId="7" fillId="4" borderId="59" xfId="0" applyFont="1" applyFill="1" applyBorder="1" applyAlignment="1">
      <alignment horizontal="right" vertical="center"/>
    </xf>
    <xf numFmtId="49" fontId="15" fillId="0" borderId="39" xfId="0" applyNumberFormat="1" applyFont="1" applyFill="1" applyBorder="1" applyAlignment="1">
      <alignment horizontal="center" vertical="center" shrinkToFit="1"/>
    </xf>
    <xf numFmtId="0" fontId="12" fillId="2" borderId="4" xfId="0" applyFont="1" applyFill="1" applyBorder="1" applyAlignment="1">
      <alignment horizontal="right" vertical="center"/>
    </xf>
    <xf numFmtId="0" fontId="6" fillId="0" borderId="3" xfId="0" quotePrefix="1" applyFont="1" applyBorder="1" applyAlignment="1">
      <alignment horizontal="center" vertical="center"/>
    </xf>
    <xf numFmtId="49" fontId="24" fillId="0" borderId="14" xfId="0" applyNumberFormat="1" applyFont="1" applyBorder="1" applyAlignment="1">
      <alignment horizontal="center" vertical="center"/>
    </xf>
    <xf numFmtId="0" fontId="7" fillId="4" borderId="57" xfId="0" applyFont="1" applyFill="1" applyBorder="1" applyAlignment="1">
      <alignment horizontal="right" vertical="center"/>
    </xf>
    <xf numFmtId="164" fontId="5" fillId="9" borderId="31" xfId="0" applyNumberFormat="1" applyFont="1" applyFill="1" applyBorder="1" applyAlignment="1">
      <alignment horizontal="center" vertical="center"/>
    </xf>
    <xf numFmtId="0" fontId="9" fillId="2" borderId="4" xfId="0" applyFont="1" applyFill="1" applyBorder="1" applyAlignment="1">
      <alignment horizontal="right" vertical="center"/>
    </xf>
    <xf numFmtId="0" fontId="8" fillId="0" borderId="3" xfId="0" quotePrefix="1" applyFont="1" applyBorder="1" applyAlignment="1">
      <alignment horizontal="center" vertical="center"/>
    </xf>
    <xf numFmtId="49" fontId="24" fillId="0" borderId="3" xfId="0" applyNumberFormat="1" applyFont="1" applyBorder="1" applyAlignment="1">
      <alignment horizontal="center" vertical="center"/>
    </xf>
    <xf numFmtId="0" fontId="5" fillId="0" borderId="30" xfId="0" applyFont="1" applyBorder="1" applyAlignment="1">
      <alignment horizontal="center" vertical="center"/>
    </xf>
    <xf numFmtId="0" fontId="47" fillId="2" borderId="4" xfId="0" applyFont="1" applyFill="1" applyBorder="1" applyAlignment="1">
      <alignment horizontal="right" vertical="center"/>
    </xf>
    <xf numFmtId="0" fontId="10" fillId="4" borderId="57" xfId="0" applyFont="1" applyFill="1" applyBorder="1" applyAlignment="1">
      <alignment horizontal="right" vertical="center"/>
    </xf>
    <xf numFmtId="49" fontId="6" fillId="0" borderId="30" xfId="0" applyNumberFormat="1" applyFont="1" applyBorder="1" applyAlignment="1">
      <alignment horizontal="center" vertical="center"/>
    </xf>
    <xf numFmtId="0" fontId="20" fillId="2" borderId="4" xfId="0" applyFont="1" applyFill="1" applyBorder="1" applyAlignment="1">
      <alignment horizontal="right" vertical="center"/>
    </xf>
    <xf numFmtId="0" fontId="8" fillId="0" borderId="3" xfId="0" applyFont="1" applyBorder="1" applyAlignment="1">
      <alignment horizontal="center" vertical="center"/>
    </xf>
    <xf numFmtId="0" fontId="13" fillId="2" borderId="15" xfId="0" applyFont="1" applyFill="1" applyBorder="1" applyAlignment="1">
      <alignment horizontal="right" vertical="center"/>
    </xf>
    <xf numFmtId="0" fontId="6" fillId="0" borderId="26" xfId="0" quotePrefix="1" applyFont="1" applyBorder="1" applyAlignment="1">
      <alignment horizontal="center" vertical="center"/>
    </xf>
    <xf numFmtId="49" fontId="24" fillId="0" borderId="26" xfId="0" applyNumberFormat="1" applyFont="1" applyBorder="1" applyAlignment="1">
      <alignment horizontal="center" vertical="center"/>
    </xf>
    <xf numFmtId="0" fontId="10" fillId="4" borderId="58" xfId="0" applyFont="1" applyFill="1" applyBorder="1" applyAlignment="1">
      <alignment horizontal="right" vertical="center"/>
    </xf>
    <xf numFmtId="49" fontId="6" fillId="0" borderId="12" xfId="0" applyNumberFormat="1" applyFont="1" applyBorder="1" applyAlignment="1">
      <alignment horizontal="center" vertical="center"/>
    </xf>
    <xf numFmtId="0" fontId="6" fillId="0" borderId="1" xfId="0" applyFont="1" applyBorder="1" applyAlignment="1">
      <alignment vertical="center"/>
    </xf>
    <xf numFmtId="0" fontId="6" fillId="0" borderId="0"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3" fillId="0" borderId="0" xfId="0" applyFont="1" applyBorder="1" applyAlignment="1">
      <alignment horizontal="right" vertical="center"/>
    </xf>
    <xf numFmtId="0" fontId="4" fillId="0" borderId="0" xfId="0" applyFont="1" applyBorder="1" applyAlignment="1">
      <alignment horizontal="left" vertical="center"/>
    </xf>
    <xf numFmtId="0" fontId="23" fillId="0" borderId="25" xfId="0" applyFont="1" applyBorder="1" applyAlignment="1">
      <alignment horizontal="centerContinuous" vertical="center"/>
    </xf>
    <xf numFmtId="0" fontId="14" fillId="0" borderId="0" xfId="0" applyFont="1" applyBorder="1" applyAlignment="1">
      <alignment horizontal="centerContinuous" vertical="center"/>
    </xf>
    <xf numFmtId="0" fontId="14" fillId="0" borderId="0" xfId="0" applyNumberFormat="1" applyFont="1" applyBorder="1" applyAlignment="1">
      <alignment horizontal="centerContinuous" vertical="center"/>
    </xf>
    <xf numFmtId="0" fontId="52" fillId="0" borderId="1" xfId="0" applyFont="1" applyFill="1" applyBorder="1" applyAlignment="1">
      <alignment vertical="center"/>
    </xf>
    <xf numFmtId="0" fontId="5" fillId="0" borderId="27" xfId="0" applyFont="1" applyFill="1" applyBorder="1" applyAlignment="1">
      <alignment horizontal="center" vertical="center"/>
    </xf>
    <xf numFmtId="0" fontId="6" fillId="0" borderId="27" xfId="0" applyFont="1" applyFill="1" applyBorder="1" applyAlignment="1">
      <alignment horizontal="center" vertical="center"/>
    </xf>
    <xf numFmtId="0" fontId="53" fillId="0" borderId="27" xfId="0" applyFont="1" applyFill="1" applyBorder="1" applyAlignment="1">
      <alignment horizontal="center" vertical="center" wrapText="1"/>
    </xf>
    <xf numFmtId="0" fontId="6" fillId="0" borderId="27" xfId="0" applyFont="1" applyFill="1" applyBorder="1" applyAlignment="1">
      <alignment horizontal="center" vertical="center" wrapText="1"/>
    </xf>
    <xf numFmtId="1" fontId="6" fillId="0" borderId="27" xfId="0" applyNumberFormat="1" applyFont="1" applyFill="1" applyBorder="1" applyAlignment="1">
      <alignment horizontal="center" vertical="center" wrapText="1"/>
    </xf>
    <xf numFmtId="0" fontId="49" fillId="18" borderId="28" xfId="0" applyNumberFormat="1" applyFont="1" applyFill="1" applyBorder="1" applyAlignment="1">
      <alignment horizontal="center" vertical="center"/>
    </xf>
    <xf numFmtId="0" fontId="6" fillId="0" borderId="29" xfId="0" quotePrefix="1" applyNumberFormat="1" applyFont="1" applyFill="1" applyBorder="1" applyAlignment="1">
      <alignment horizontal="center" vertical="center"/>
    </xf>
    <xf numFmtId="0" fontId="54" fillId="0" borderId="1" xfId="0" applyFont="1" applyFill="1" applyBorder="1" applyAlignment="1">
      <alignment vertical="center"/>
    </xf>
    <xf numFmtId="0" fontId="12" fillId="0" borderId="28" xfId="0" applyNumberFormat="1" applyFont="1" applyFill="1" applyBorder="1" applyAlignment="1">
      <alignment horizontal="center" vertical="center"/>
    </xf>
    <xf numFmtId="0" fontId="53" fillId="0" borderId="36" xfId="0" applyFont="1" applyFill="1" applyBorder="1" applyAlignment="1">
      <alignment vertical="center"/>
    </xf>
    <xf numFmtId="0" fontId="5" fillId="0" borderId="53" xfId="0" applyFont="1" applyFill="1" applyBorder="1" applyAlignment="1">
      <alignment horizontal="center" vertical="center"/>
    </xf>
    <xf numFmtId="0" fontId="6" fillId="0" borderId="53" xfId="0" applyFont="1" applyFill="1" applyBorder="1" applyAlignment="1">
      <alignment horizontal="center" vertical="center"/>
    </xf>
    <xf numFmtId="0" fontId="55" fillId="0" borderId="53" xfId="0" applyFont="1" applyFill="1" applyBorder="1" applyAlignment="1">
      <alignment horizontal="center" vertical="center" wrapText="1"/>
    </xf>
    <xf numFmtId="0" fontId="6" fillId="0" borderId="53" xfId="0" applyFont="1" applyFill="1" applyBorder="1" applyAlignment="1">
      <alignment horizontal="center" vertical="center" wrapText="1"/>
    </xf>
    <xf numFmtId="1" fontId="6" fillId="0" borderId="53" xfId="0" applyNumberFormat="1" applyFont="1" applyFill="1" applyBorder="1" applyAlignment="1">
      <alignment horizontal="center" vertical="center" wrapText="1"/>
    </xf>
    <xf numFmtId="0" fontId="49" fillId="18" borderId="53" xfId="0" applyNumberFormat="1" applyFont="1" applyFill="1" applyBorder="1" applyAlignment="1">
      <alignment horizontal="center" vertical="center"/>
    </xf>
    <xf numFmtId="0" fontId="6" fillId="0" borderId="39" xfId="0" quotePrefix="1" applyNumberFormat="1" applyFont="1" applyFill="1" applyBorder="1" applyAlignment="1">
      <alignment horizontal="center" vertical="center"/>
    </xf>
    <xf numFmtId="0" fontId="10" fillId="0" borderId="1" xfId="0" applyFont="1" applyFill="1" applyBorder="1" applyAlignment="1">
      <alignment vertical="center"/>
    </xf>
    <xf numFmtId="0" fontId="6" fillId="0" borderId="27" xfId="0" applyNumberFormat="1" applyFont="1" applyFill="1" applyBorder="1" applyAlignment="1">
      <alignment horizontal="center" vertical="center"/>
    </xf>
    <xf numFmtId="49" fontId="15" fillId="0" borderId="27" xfId="0" applyNumberFormat="1" applyFont="1" applyFill="1" applyBorder="1" applyAlignment="1">
      <alignment horizontal="center" vertical="center"/>
    </xf>
    <xf numFmtId="0" fontId="15" fillId="0" borderId="28" xfId="0" applyNumberFormat="1" applyFont="1" applyFill="1" applyBorder="1" applyAlignment="1">
      <alignment horizontal="center" vertical="center"/>
    </xf>
    <xf numFmtId="0" fontId="10" fillId="0" borderId="28" xfId="0" applyNumberFormat="1" applyFont="1" applyFill="1" applyBorder="1" applyAlignment="1">
      <alignment horizontal="center" vertical="center"/>
    </xf>
    <xf numFmtId="0" fontId="6" fillId="0" borderId="28" xfId="0" applyNumberFormat="1" applyFont="1" applyFill="1" applyBorder="1" applyAlignment="1">
      <alignment horizontal="center" vertical="center"/>
    </xf>
    <xf numFmtId="49" fontId="6" fillId="0" borderId="28" xfId="0" applyNumberFormat="1" applyFont="1" applyFill="1" applyBorder="1" applyAlignment="1">
      <alignment horizontal="center" vertical="center"/>
    </xf>
    <xf numFmtId="0" fontId="6" fillId="0" borderId="29" xfId="0" applyNumberFormat="1" applyFont="1" applyFill="1" applyBorder="1" applyAlignment="1">
      <alignment horizontal="center" vertical="center"/>
    </xf>
    <xf numFmtId="0" fontId="17" fillId="0" borderId="0" xfId="0" applyFont="1" applyBorder="1" applyAlignment="1">
      <alignment vertical="center"/>
    </xf>
    <xf numFmtId="0" fontId="12" fillId="0" borderId="1" xfId="0" applyFont="1" applyFill="1" applyBorder="1" applyAlignment="1">
      <alignment vertical="center"/>
    </xf>
    <xf numFmtId="49" fontId="22" fillId="0" borderId="27" xfId="0" applyNumberFormat="1" applyFont="1" applyFill="1" applyBorder="1" applyAlignment="1">
      <alignment horizontal="center" vertical="center"/>
    </xf>
    <xf numFmtId="0" fontId="22" fillId="0" borderId="28" xfId="0" applyNumberFormat="1" applyFont="1" applyFill="1" applyBorder="1" applyAlignment="1">
      <alignment horizontal="center" vertical="center"/>
    </xf>
    <xf numFmtId="0" fontId="30" fillId="0" borderId="0" xfId="0" applyFont="1" applyBorder="1" applyAlignment="1">
      <alignment vertical="center"/>
    </xf>
    <xf numFmtId="0" fontId="13" fillId="0" borderId="1" xfId="0" applyFont="1" applyFill="1" applyBorder="1" applyAlignment="1">
      <alignment vertical="center"/>
    </xf>
    <xf numFmtId="49" fontId="21" fillId="0" borderId="27" xfId="0" applyNumberFormat="1" applyFont="1" applyFill="1" applyBorder="1" applyAlignment="1">
      <alignment horizontal="center" vertical="center"/>
    </xf>
    <xf numFmtId="0" fontId="21" fillId="0" borderId="28" xfId="0" applyNumberFormat="1" applyFont="1" applyFill="1" applyBorder="1" applyAlignment="1">
      <alignment horizontal="center" vertical="center"/>
    </xf>
    <xf numFmtId="0" fontId="13" fillId="0" borderId="28" xfId="0" applyNumberFormat="1" applyFont="1" applyFill="1" applyBorder="1" applyAlignment="1">
      <alignment horizontal="center" vertical="center"/>
    </xf>
    <xf numFmtId="0" fontId="28" fillId="0" borderId="0" xfId="0" applyFont="1" applyBorder="1" applyAlignment="1">
      <alignment vertical="center"/>
    </xf>
    <xf numFmtId="0" fontId="7" fillId="0" borderId="1" xfId="0" applyFont="1" applyFill="1" applyBorder="1" applyAlignment="1">
      <alignment vertical="center"/>
    </xf>
    <xf numFmtId="49" fontId="16" fillId="0" borderId="27" xfId="0" applyNumberFormat="1" applyFont="1" applyFill="1" applyBorder="1" applyAlignment="1">
      <alignment horizontal="center" vertical="center"/>
    </xf>
    <xf numFmtId="0" fontId="16" fillId="0" borderId="28" xfId="0" applyNumberFormat="1" applyFont="1" applyFill="1" applyBorder="1" applyAlignment="1">
      <alignment horizontal="center" vertical="center"/>
    </xf>
    <xf numFmtId="0" fontId="7" fillId="0" borderId="28" xfId="0" applyNumberFormat="1" applyFont="1" applyFill="1" applyBorder="1" applyAlignment="1">
      <alignment horizontal="center" vertical="center"/>
    </xf>
    <xf numFmtId="0" fontId="27" fillId="0" borderId="0" xfId="0" applyFont="1" applyBorder="1" applyAlignment="1">
      <alignment vertical="center"/>
    </xf>
    <xf numFmtId="0" fontId="9" fillId="8" borderId="1" xfId="0" applyFont="1" applyFill="1" applyBorder="1" applyAlignment="1">
      <alignment vertical="center"/>
    </xf>
    <xf numFmtId="0" fontId="6" fillId="8" borderId="27" xfId="0" applyNumberFormat="1" applyFont="1" applyFill="1" applyBorder="1" applyAlignment="1">
      <alignment horizontal="center" vertical="center"/>
    </xf>
    <xf numFmtId="49" fontId="25" fillId="8" borderId="27" xfId="0" applyNumberFormat="1" applyFont="1" applyFill="1" applyBorder="1" applyAlignment="1">
      <alignment horizontal="center" vertical="center"/>
    </xf>
    <xf numFmtId="0" fontId="25" fillId="8" borderId="28" xfId="0" applyNumberFormat="1" applyFont="1" applyFill="1" applyBorder="1" applyAlignment="1">
      <alignment horizontal="center" vertical="center"/>
    </xf>
    <xf numFmtId="0" fontId="9" fillId="8" borderId="28" xfId="0" applyNumberFormat="1" applyFont="1" applyFill="1" applyBorder="1" applyAlignment="1">
      <alignment horizontal="center" vertical="center"/>
    </xf>
    <xf numFmtId="49" fontId="6" fillId="8" borderId="28" xfId="0" applyNumberFormat="1" applyFont="1" applyFill="1" applyBorder="1" applyAlignment="1">
      <alignment horizontal="center" vertical="center"/>
    </xf>
    <xf numFmtId="0" fontId="6" fillId="8" borderId="29" xfId="0" applyNumberFormat="1" applyFont="1" applyFill="1" applyBorder="1" applyAlignment="1">
      <alignment horizontal="center" vertical="center"/>
    </xf>
    <xf numFmtId="0" fontId="10" fillId="5" borderId="1" xfId="0" applyFont="1" applyFill="1" applyBorder="1" applyAlignment="1">
      <alignment vertical="center"/>
    </xf>
    <xf numFmtId="0" fontId="6" fillId="5" borderId="27" xfId="0" applyNumberFormat="1" applyFont="1" applyFill="1" applyBorder="1" applyAlignment="1">
      <alignment horizontal="center" vertical="center"/>
    </xf>
    <xf numFmtId="49" fontId="15" fillId="5" borderId="27" xfId="0" applyNumberFormat="1" applyFont="1" applyFill="1" applyBorder="1" applyAlignment="1">
      <alignment horizontal="center" vertical="center"/>
    </xf>
    <xf numFmtId="0" fontId="15" fillId="5" borderId="28" xfId="0" applyNumberFormat="1" applyFont="1" applyFill="1" applyBorder="1" applyAlignment="1">
      <alignment horizontal="center" vertical="center"/>
    </xf>
    <xf numFmtId="0" fontId="10" fillId="5" borderId="28" xfId="0" applyNumberFormat="1" applyFont="1" applyFill="1" applyBorder="1" applyAlignment="1">
      <alignment horizontal="center" vertical="center"/>
    </xf>
    <xf numFmtId="49" fontId="6" fillId="5" borderId="28" xfId="0" applyNumberFormat="1" applyFont="1" applyFill="1" applyBorder="1" applyAlignment="1">
      <alignment horizontal="center" vertical="center"/>
    </xf>
    <xf numFmtId="0" fontId="6" fillId="5" borderId="29" xfId="0" applyNumberFormat="1" applyFont="1" applyFill="1" applyBorder="1" applyAlignment="1">
      <alignment horizontal="center" vertical="center"/>
    </xf>
    <xf numFmtId="0" fontId="29" fillId="0" borderId="0" xfId="0" applyFont="1" applyBorder="1" applyAlignment="1">
      <alignment vertical="center"/>
    </xf>
    <xf numFmtId="0" fontId="10" fillId="6" borderId="1" xfId="0" applyFont="1" applyFill="1" applyBorder="1" applyAlignment="1">
      <alignment vertical="center"/>
    </xf>
    <xf numFmtId="0" fontId="6" fillId="6" borderId="27" xfId="0" applyNumberFormat="1" applyFont="1" applyFill="1" applyBorder="1" applyAlignment="1">
      <alignment horizontal="center" vertical="center"/>
    </xf>
    <xf numFmtId="49" fontId="15" fillId="6" borderId="27" xfId="0" applyNumberFormat="1" applyFont="1" applyFill="1" applyBorder="1" applyAlignment="1">
      <alignment horizontal="center" vertical="center"/>
    </xf>
    <xf numFmtId="0" fontId="15" fillId="6" borderId="28" xfId="0" applyNumberFormat="1" applyFont="1" applyFill="1" applyBorder="1" applyAlignment="1">
      <alignment horizontal="center" vertical="center"/>
    </xf>
    <xf numFmtId="0" fontId="10" fillId="6" borderId="28" xfId="0" applyNumberFormat="1" applyFont="1" applyFill="1" applyBorder="1" applyAlignment="1">
      <alignment horizontal="center" vertical="center"/>
    </xf>
    <xf numFmtId="49" fontId="6" fillId="6" borderId="28" xfId="0" applyNumberFormat="1" applyFont="1" applyFill="1" applyBorder="1" applyAlignment="1">
      <alignment horizontal="center" vertical="center"/>
    </xf>
    <xf numFmtId="0" fontId="6" fillId="6" borderId="29" xfId="0" applyNumberFormat="1" applyFont="1" applyFill="1" applyBorder="1" applyAlignment="1">
      <alignment horizontal="center" vertical="center"/>
    </xf>
    <xf numFmtId="0" fontId="6" fillId="12" borderId="27" xfId="0" applyNumberFormat="1" applyFont="1" applyFill="1" applyBorder="1" applyAlignment="1">
      <alignment horizontal="center" vertical="center"/>
    </xf>
    <xf numFmtId="49" fontId="6" fillId="12" borderId="28" xfId="0" applyNumberFormat="1" applyFont="1" applyFill="1" applyBorder="1" applyAlignment="1">
      <alignment horizontal="center" vertical="center"/>
    </xf>
    <xf numFmtId="0" fontId="6" fillId="12" borderId="29" xfId="0" applyNumberFormat="1" applyFont="1" applyFill="1" applyBorder="1" applyAlignment="1">
      <alignment horizontal="center" vertical="center"/>
    </xf>
    <xf numFmtId="0" fontId="20" fillId="8" borderId="1" xfId="0" applyFont="1" applyFill="1" applyBorder="1" applyAlignment="1">
      <alignment vertical="center"/>
    </xf>
    <xf numFmtId="49" fontId="26" fillId="8" borderId="27" xfId="0" applyNumberFormat="1" applyFont="1" applyFill="1" applyBorder="1" applyAlignment="1">
      <alignment horizontal="center" vertical="center"/>
    </xf>
    <xf numFmtId="0" fontId="26" fillId="8" borderId="28" xfId="0" applyNumberFormat="1" applyFont="1" applyFill="1" applyBorder="1" applyAlignment="1">
      <alignment horizontal="center" vertical="center"/>
    </xf>
    <xf numFmtId="0" fontId="20" fillId="8" borderId="28" xfId="0" applyNumberFormat="1" applyFont="1" applyFill="1" applyBorder="1" applyAlignment="1">
      <alignment horizontal="center" vertical="center"/>
    </xf>
    <xf numFmtId="0" fontId="13" fillId="6" borderId="1" xfId="0" applyFont="1" applyFill="1" applyBorder="1" applyAlignment="1">
      <alignment vertical="center"/>
    </xf>
    <xf numFmtId="49" fontId="21" fillId="7" borderId="27" xfId="0" applyNumberFormat="1" applyFont="1" applyFill="1" applyBorder="1" applyAlignment="1">
      <alignment horizontal="center" vertical="center"/>
    </xf>
    <xf numFmtId="0" fontId="21" fillId="7" borderId="28" xfId="0" applyNumberFormat="1" applyFont="1" applyFill="1" applyBorder="1" applyAlignment="1">
      <alignment horizontal="center" vertical="center"/>
    </xf>
    <xf numFmtId="0" fontId="13" fillId="6" borderId="28" xfId="0" applyNumberFormat="1" applyFont="1" applyFill="1" applyBorder="1" applyAlignment="1">
      <alignment horizontal="center" vertical="center"/>
    </xf>
    <xf numFmtId="0" fontId="10" fillId="8" borderId="1" xfId="0" applyFont="1" applyFill="1" applyBorder="1" applyAlignment="1">
      <alignment vertical="center"/>
    </xf>
    <xf numFmtId="49" fontId="15" fillId="8" borderId="27" xfId="0" applyNumberFormat="1" applyFont="1" applyFill="1" applyBorder="1" applyAlignment="1">
      <alignment horizontal="center" vertical="center"/>
    </xf>
    <xf numFmtId="0" fontId="15" fillId="8" borderId="28" xfId="0" applyNumberFormat="1" applyFont="1" applyFill="1" applyBorder="1" applyAlignment="1">
      <alignment horizontal="center" vertical="center"/>
    </xf>
    <xf numFmtId="0" fontId="10" fillId="8" borderId="28" xfId="0" applyNumberFormat="1" applyFont="1" applyFill="1" applyBorder="1" applyAlignment="1">
      <alignment horizontal="center" vertical="center"/>
    </xf>
    <xf numFmtId="0" fontId="20" fillId="0" borderId="1" xfId="0" applyFont="1" applyFill="1" applyBorder="1" applyAlignment="1">
      <alignment vertical="center"/>
    </xf>
    <xf numFmtId="49" fontId="26" fillId="0" borderId="27" xfId="0" applyNumberFormat="1" applyFont="1" applyFill="1" applyBorder="1" applyAlignment="1">
      <alignment horizontal="center" vertical="center"/>
    </xf>
    <xf numFmtId="0" fontId="26" fillId="0" borderId="28" xfId="0" applyNumberFormat="1" applyFont="1" applyFill="1" applyBorder="1" applyAlignment="1">
      <alignment horizontal="center" vertical="center"/>
    </xf>
    <xf numFmtId="0" fontId="20" fillId="0" borderId="28" xfId="0" applyNumberFormat="1" applyFont="1" applyFill="1" applyBorder="1" applyAlignment="1">
      <alignment horizontal="center" vertical="center"/>
    </xf>
    <xf numFmtId="0" fontId="12" fillId="5" borderId="1" xfId="0" applyFont="1" applyFill="1" applyBorder="1" applyAlignment="1">
      <alignment vertical="center"/>
    </xf>
    <xf numFmtId="49" fontId="22" fillId="5" borderId="27" xfId="0" applyNumberFormat="1" applyFont="1" applyFill="1" applyBorder="1" applyAlignment="1">
      <alignment horizontal="center" vertical="center"/>
    </xf>
    <xf numFmtId="0" fontId="22" fillId="5" borderId="28" xfId="0" applyNumberFormat="1" applyFont="1" applyFill="1" applyBorder="1" applyAlignment="1">
      <alignment horizontal="center" vertical="center"/>
    </xf>
    <xf numFmtId="0" fontId="12" fillId="5" borderId="28" xfId="0" applyNumberFormat="1" applyFont="1" applyFill="1" applyBorder="1" applyAlignment="1">
      <alignment horizontal="center" vertical="center"/>
    </xf>
    <xf numFmtId="0" fontId="13" fillId="13" borderId="1" xfId="0" applyFont="1" applyFill="1" applyBorder="1" applyAlignment="1">
      <alignment vertical="center"/>
    </xf>
    <xf numFmtId="0" fontId="6" fillId="13" borderId="27" xfId="0" applyNumberFormat="1" applyFont="1" applyFill="1" applyBorder="1" applyAlignment="1">
      <alignment horizontal="center" vertical="center"/>
    </xf>
    <xf numFmtId="49" fontId="26" fillId="13" borderId="27" xfId="0" applyNumberFormat="1" applyFont="1" applyFill="1" applyBorder="1" applyAlignment="1">
      <alignment horizontal="center" vertical="center"/>
    </xf>
    <xf numFmtId="0" fontId="26" fillId="13" borderId="28" xfId="0" applyNumberFormat="1" applyFont="1" applyFill="1" applyBorder="1" applyAlignment="1">
      <alignment horizontal="center" vertical="center"/>
    </xf>
    <xf numFmtId="0" fontId="20" fillId="13" borderId="28" xfId="0" applyNumberFormat="1" applyFont="1" applyFill="1" applyBorder="1" applyAlignment="1">
      <alignment horizontal="center" vertical="center"/>
    </xf>
    <xf numFmtId="49" fontId="6" fillId="13" borderId="28" xfId="0" applyNumberFormat="1" applyFont="1" applyFill="1" applyBorder="1" applyAlignment="1">
      <alignment horizontal="center" vertical="center"/>
    </xf>
    <xf numFmtId="0" fontId="6" fillId="13" borderId="29" xfId="0" applyNumberFormat="1" applyFont="1" applyFill="1" applyBorder="1" applyAlignment="1">
      <alignment horizontal="center" vertical="center"/>
    </xf>
    <xf numFmtId="0" fontId="10" fillId="13" borderId="1" xfId="0" applyFont="1" applyFill="1" applyBorder="1" applyAlignment="1">
      <alignment vertical="center"/>
    </xf>
    <xf numFmtId="49" fontId="15" fillId="13" borderId="27" xfId="0" applyNumberFormat="1" applyFont="1" applyFill="1" applyBorder="1" applyAlignment="1">
      <alignment horizontal="center" vertical="center"/>
    </xf>
    <xf numFmtId="0" fontId="15" fillId="13" borderId="28" xfId="0" applyNumberFormat="1" applyFont="1" applyFill="1" applyBorder="1" applyAlignment="1">
      <alignment horizontal="center" vertical="center"/>
    </xf>
    <xf numFmtId="0" fontId="10" fillId="13" borderId="28" xfId="0" applyNumberFormat="1" applyFont="1" applyFill="1" applyBorder="1" applyAlignment="1">
      <alignment horizontal="center" vertical="center"/>
    </xf>
    <xf numFmtId="0" fontId="6" fillId="13" borderId="29" xfId="0" quotePrefix="1" applyNumberFormat="1" applyFont="1" applyFill="1" applyBorder="1" applyAlignment="1">
      <alignment horizontal="center" vertical="center"/>
    </xf>
    <xf numFmtId="0" fontId="12" fillId="4" borderId="1" xfId="0" applyFont="1" applyFill="1" applyBorder="1" applyAlignment="1">
      <alignment vertical="center"/>
    </xf>
    <xf numFmtId="0" fontId="6" fillId="4" borderId="27" xfId="0" applyNumberFormat="1" applyFont="1" applyFill="1" applyBorder="1" applyAlignment="1">
      <alignment horizontal="center" vertical="center"/>
    </xf>
    <xf numFmtId="49" fontId="22" fillId="4" borderId="27" xfId="0" applyNumberFormat="1" applyFont="1" applyFill="1" applyBorder="1" applyAlignment="1">
      <alignment horizontal="center" vertical="center"/>
    </xf>
    <xf numFmtId="0" fontId="22" fillId="4" borderId="28" xfId="0" applyNumberFormat="1" applyFont="1" applyFill="1" applyBorder="1" applyAlignment="1">
      <alignment horizontal="center" vertical="center"/>
    </xf>
    <xf numFmtId="0" fontId="12" fillId="4" borderId="28" xfId="0" applyNumberFormat="1" applyFont="1" applyFill="1" applyBorder="1" applyAlignment="1">
      <alignment horizontal="center" vertical="center"/>
    </xf>
    <xf numFmtId="0" fontId="6" fillId="4" borderId="29" xfId="0" applyNumberFormat="1" applyFont="1" applyFill="1" applyBorder="1" applyAlignment="1">
      <alignment horizontal="center" vertical="center"/>
    </xf>
    <xf numFmtId="0" fontId="13" fillId="5" borderId="1" xfId="0" applyFont="1" applyFill="1" applyBorder="1" applyAlignment="1">
      <alignment vertical="center"/>
    </xf>
    <xf numFmtId="49" fontId="21" fillId="5" borderId="27" xfId="0" applyNumberFormat="1" applyFont="1" applyFill="1" applyBorder="1" applyAlignment="1">
      <alignment horizontal="center" vertical="center"/>
    </xf>
    <xf numFmtId="0" fontId="21" fillId="5" borderId="28" xfId="0" applyNumberFormat="1" applyFont="1" applyFill="1" applyBorder="1" applyAlignment="1">
      <alignment horizontal="center" vertical="center"/>
    </xf>
    <xf numFmtId="0" fontId="13" fillId="5" borderId="28" xfId="0" applyNumberFormat="1" applyFont="1" applyFill="1" applyBorder="1" applyAlignment="1">
      <alignment horizontal="center" vertical="center"/>
    </xf>
    <xf numFmtId="0" fontId="6" fillId="5" borderId="29" xfId="0" quotePrefix="1" applyNumberFormat="1" applyFont="1" applyFill="1" applyBorder="1" applyAlignment="1">
      <alignment horizontal="center" vertical="center"/>
    </xf>
    <xf numFmtId="0" fontId="12" fillId="0" borderId="8" xfId="0" applyFont="1" applyFill="1" applyBorder="1" applyAlignment="1">
      <alignment vertical="center"/>
    </xf>
    <xf numFmtId="0" fontId="6" fillId="0" borderId="52" xfId="0" applyNumberFormat="1" applyFont="1" applyFill="1" applyBorder="1" applyAlignment="1">
      <alignment horizontal="center" vertical="center"/>
    </xf>
    <xf numFmtId="49" fontId="22" fillId="0" borderId="52" xfId="0" applyNumberFormat="1" applyFont="1" applyFill="1" applyBorder="1" applyAlignment="1">
      <alignment horizontal="center" vertical="center"/>
    </xf>
    <xf numFmtId="0" fontId="22" fillId="0" borderId="54" xfId="0" applyNumberFormat="1" applyFont="1" applyFill="1" applyBorder="1" applyAlignment="1">
      <alignment horizontal="center" vertical="center"/>
    </xf>
    <xf numFmtId="0" fontId="12" fillId="0" borderId="54" xfId="0" applyNumberFormat="1" applyFont="1" applyFill="1" applyBorder="1" applyAlignment="1">
      <alignment horizontal="center" vertical="center"/>
    </xf>
    <xf numFmtId="49" fontId="6" fillId="0" borderId="54" xfId="0" applyNumberFormat="1" applyFont="1" applyFill="1" applyBorder="1" applyAlignment="1">
      <alignment horizontal="center" vertical="center"/>
    </xf>
    <xf numFmtId="0" fontId="49" fillId="18" borderId="52" xfId="0" applyNumberFormat="1" applyFont="1" applyFill="1" applyBorder="1" applyAlignment="1">
      <alignment horizontal="center" vertical="center"/>
    </xf>
    <xf numFmtId="0" fontId="6" fillId="0" borderId="40"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0" borderId="0" xfId="0" applyNumberFormat="1" applyFont="1" applyBorder="1" applyAlignment="1">
      <alignment horizontal="left" vertical="center"/>
    </xf>
    <xf numFmtId="0" fontId="1" fillId="0" borderId="0" xfId="0" applyFont="1" applyBorder="1" applyAlignment="1">
      <alignment horizontal="left" vertical="center"/>
    </xf>
    <xf numFmtId="0" fontId="38" fillId="0" borderId="25" xfId="0" applyFont="1" applyBorder="1" applyAlignment="1">
      <alignment horizontal="centerContinuous" vertical="center"/>
    </xf>
    <xf numFmtId="0" fontId="11" fillId="11" borderId="22" xfId="0" applyFont="1" applyFill="1" applyBorder="1" applyAlignment="1">
      <alignment horizontal="centerContinuous" vertical="center"/>
    </xf>
    <xf numFmtId="0" fontId="11" fillId="11" borderId="23" xfId="0" applyFont="1" applyFill="1" applyBorder="1" applyAlignment="1">
      <alignment horizontal="center" vertical="center"/>
    </xf>
    <xf numFmtId="0" fontId="19" fillId="11" borderId="23" xfId="0" applyFont="1" applyFill="1" applyBorder="1" applyAlignment="1">
      <alignment horizontal="center" vertical="center" wrapText="1"/>
    </xf>
    <xf numFmtId="0" fontId="19" fillId="11" borderId="23" xfId="0" applyNumberFormat="1" applyFont="1" applyFill="1" applyBorder="1" applyAlignment="1">
      <alignment horizontal="center" vertical="center" wrapText="1"/>
    </xf>
    <xf numFmtId="0" fontId="11" fillId="11" borderId="24" xfId="0" applyFont="1" applyFill="1" applyBorder="1" applyAlignment="1">
      <alignment horizontal="centerContinuous" vertical="center"/>
    </xf>
    <xf numFmtId="0" fontId="37" fillId="0" borderId="1" xfId="0" applyFont="1" applyFill="1" applyBorder="1" applyAlignment="1">
      <alignment horizontal="center" vertical="center" shrinkToFit="1"/>
    </xf>
    <xf numFmtId="9" fontId="6" fillId="0" borderId="27" xfId="3" applyFont="1" applyFill="1" applyBorder="1" applyAlignment="1">
      <alignment horizontal="center" vertical="center" shrinkToFit="1"/>
    </xf>
    <xf numFmtId="0" fontId="6" fillId="0" borderId="28" xfId="3" applyNumberFormat="1" applyFont="1" applyFill="1" applyBorder="1" applyAlignment="1">
      <alignment horizontal="center" vertical="center" shrinkToFit="1"/>
    </xf>
    <xf numFmtId="0" fontId="6" fillId="0" borderId="29" xfId="4" applyNumberFormat="1" applyFont="1" applyFill="1" applyBorder="1" applyAlignment="1">
      <alignment horizontal="center" vertical="center" wrapText="1"/>
    </xf>
    <xf numFmtId="9" fontId="6" fillId="0" borderId="27" xfId="2" applyFont="1" applyFill="1" applyBorder="1" applyAlignment="1">
      <alignment horizontal="center" vertical="center" shrinkToFit="1"/>
    </xf>
    <xf numFmtId="0" fontId="6" fillId="0" borderId="28" xfId="2" applyNumberFormat="1" applyFont="1" applyFill="1" applyBorder="1" applyAlignment="1">
      <alignment horizontal="center" vertical="center" shrinkToFit="1"/>
    </xf>
    <xf numFmtId="0" fontId="37" fillId="0" borderId="36" xfId="0" applyFont="1" applyFill="1" applyBorder="1" applyAlignment="1">
      <alignment horizontal="center" vertical="center" shrinkToFit="1"/>
    </xf>
    <xf numFmtId="9" fontId="6" fillId="0" borderId="53" xfId="3" applyFont="1" applyFill="1" applyBorder="1" applyAlignment="1">
      <alignment horizontal="center" vertical="center" shrinkToFit="1"/>
    </xf>
    <xf numFmtId="0" fontId="6" fillId="0" borderId="14" xfId="3" applyNumberFormat="1" applyFont="1" applyFill="1" applyBorder="1" applyAlignment="1">
      <alignment horizontal="center" vertical="center" shrinkToFit="1"/>
    </xf>
    <xf numFmtId="0" fontId="6" fillId="0" borderId="39" xfId="4" applyNumberFormat="1" applyFont="1" applyFill="1" applyBorder="1" applyAlignment="1">
      <alignment horizontal="center" vertical="center" wrapText="1"/>
    </xf>
    <xf numFmtId="0" fontId="37" fillId="15" borderId="1" xfId="0" applyFont="1" applyFill="1" applyBorder="1" applyAlignment="1">
      <alignment horizontal="center" vertical="center" shrinkToFit="1"/>
    </xf>
    <xf numFmtId="0" fontId="6" fillId="15" borderId="27" xfId="0" applyFont="1" applyFill="1" applyBorder="1" applyAlignment="1">
      <alignment horizontal="center" vertical="center" wrapText="1"/>
    </xf>
    <xf numFmtId="0" fontId="37" fillId="15" borderId="36" xfId="0" applyFont="1" applyFill="1" applyBorder="1" applyAlignment="1">
      <alignment horizontal="center" vertical="center" shrinkToFit="1"/>
    </xf>
    <xf numFmtId="0" fontId="6" fillId="15" borderId="53" xfId="0" applyFont="1" applyFill="1" applyBorder="1" applyAlignment="1">
      <alignment horizontal="center" vertical="center" wrapText="1"/>
    </xf>
    <xf numFmtId="9" fontId="6" fillId="15" borderId="53" xfId="2" applyFont="1" applyFill="1" applyBorder="1" applyAlignment="1">
      <alignment horizontal="center" vertical="center" shrinkToFit="1"/>
    </xf>
    <xf numFmtId="0" fontId="6" fillId="15" borderId="14" xfId="2" applyNumberFormat="1" applyFont="1" applyFill="1" applyBorder="1" applyAlignment="1">
      <alignment horizontal="center" vertical="center" shrinkToFit="1"/>
    </xf>
    <xf numFmtId="0" fontId="6" fillId="15" borderId="39" xfId="0" applyNumberFormat="1" applyFont="1" applyFill="1" applyBorder="1" applyAlignment="1">
      <alignment horizontal="center" vertical="center" wrapText="1"/>
    </xf>
    <xf numFmtId="9" fontId="6" fillId="15" borderId="27" xfId="2" applyFont="1" applyFill="1" applyBorder="1" applyAlignment="1">
      <alignment horizontal="center" vertical="center" shrinkToFit="1"/>
    </xf>
    <xf numFmtId="0" fontId="6" fillId="15" borderId="29" xfId="4" applyNumberFormat="1" applyFont="1" applyFill="1" applyBorder="1" applyAlignment="1">
      <alignment horizontal="center" vertical="center" wrapText="1"/>
    </xf>
    <xf numFmtId="9" fontId="6" fillId="15" borderId="53" xfId="3" applyFont="1" applyFill="1" applyBorder="1" applyAlignment="1">
      <alignment horizontal="center" vertical="center" shrinkToFit="1"/>
    </xf>
    <xf numFmtId="9" fontId="6" fillId="15" borderId="14" xfId="3" applyFont="1" applyFill="1" applyBorder="1" applyAlignment="1">
      <alignment horizontal="center" vertical="center" shrinkToFit="1"/>
    </xf>
    <xf numFmtId="0" fontId="6" fillId="15" borderId="14" xfId="3" applyNumberFormat="1" applyFont="1" applyFill="1" applyBorder="1" applyAlignment="1">
      <alignment horizontal="center" vertical="center" shrinkToFit="1"/>
    </xf>
    <xf numFmtId="0" fontId="37" fillId="13" borderId="1" xfId="0" applyFont="1" applyFill="1" applyBorder="1" applyAlignment="1">
      <alignment horizontal="center" vertical="center" shrinkToFit="1"/>
    </xf>
    <xf numFmtId="0" fontId="6" fillId="13" borderId="27" xfId="0" applyFont="1" applyFill="1" applyBorder="1" applyAlignment="1">
      <alignment horizontal="center" vertical="center" wrapText="1"/>
    </xf>
    <xf numFmtId="0" fontId="1" fillId="0" borderId="0" xfId="0" applyFont="1" applyBorder="1" applyAlignment="1">
      <alignment vertical="center"/>
    </xf>
    <xf numFmtId="0" fontId="37" fillId="13" borderId="36" xfId="0" applyFont="1" applyFill="1" applyBorder="1" applyAlignment="1">
      <alignment horizontal="center" vertical="center" shrinkToFit="1"/>
    </xf>
    <xf numFmtId="0" fontId="6" fillId="13" borderId="53" xfId="0" applyFont="1" applyFill="1" applyBorder="1" applyAlignment="1">
      <alignment horizontal="center" vertical="center" wrapText="1"/>
    </xf>
    <xf numFmtId="0" fontId="6" fillId="13" borderId="14" xfId="3" applyNumberFormat="1" applyFont="1" applyFill="1" applyBorder="1" applyAlignment="1">
      <alignment horizontal="center" vertical="center" shrinkToFit="1"/>
    </xf>
    <xf numFmtId="9" fontId="6" fillId="13" borderId="53" xfId="2" applyFont="1" applyFill="1" applyBorder="1" applyAlignment="1">
      <alignment horizontal="center" vertical="center" shrinkToFit="1"/>
    </xf>
    <xf numFmtId="0" fontId="6" fillId="13" borderId="39" xfId="0" applyNumberFormat="1" applyFont="1" applyFill="1" applyBorder="1" applyAlignment="1">
      <alignment horizontal="center" vertical="center"/>
    </xf>
    <xf numFmtId="0" fontId="6" fillId="13" borderId="14" xfId="2" applyNumberFormat="1" applyFont="1" applyFill="1" applyBorder="1" applyAlignment="1">
      <alignment horizontal="center" vertical="center" shrinkToFit="1"/>
    </xf>
    <xf numFmtId="0" fontId="37" fillId="13" borderId="8" xfId="0" applyFont="1" applyFill="1" applyBorder="1" applyAlignment="1">
      <alignment horizontal="center" vertical="center" shrinkToFit="1"/>
    </xf>
    <xf numFmtId="0" fontId="6" fillId="13" borderId="52" xfId="0" applyFont="1" applyFill="1" applyBorder="1" applyAlignment="1">
      <alignment horizontal="center" vertical="center"/>
    </xf>
    <xf numFmtId="9" fontId="6" fillId="13" borderId="52" xfId="2" applyFont="1" applyFill="1" applyBorder="1" applyAlignment="1">
      <alignment horizontal="center" vertical="center" shrinkToFit="1"/>
    </xf>
    <xf numFmtId="9" fontId="6" fillId="13" borderId="54" xfId="2" applyFont="1" applyFill="1" applyBorder="1" applyAlignment="1">
      <alignment horizontal="center" vertical="center" shrinkToFit="1"/>
    </xf>
    <xf numFmtId="0" fontId="6" fillId="13" borderId="54" xfId="2" applyNumberFormat="1" applyFont="1" applyFill="1" applyBorder="1" applyAlignment="1">
      <alignment horizontal="center" vertical="center" shrinkToFit="1"/>
    </xf>
    <xf numFmtId="0" fontId="6" fillId="13" borderId="40" xfId="0" applyNumberFormat="1" applyFont="1" applyFill="1" applyBorder="1" applyAlignment="1">
      <alignment horizontal="center" vertical="center"/>
    </xf>
    <xf numFmtId="0" fontId="58" fillId="0" borderId="32" xfId="0" applyFont="1" applyBorder="1" applyAlignment="1">
      <alignment horizontal="centerContinuous" vertical="center" wrapText="1"/>
    </xf>
    <xf numFmtId="0" fontId="5" fillId="0" borderId="33" xfId="0" applyFont="1" applyBorder="1" applyAlignment="1">
      <alignment horizontal="centerContinuous" vertical="center" wrapText="1"/>
    </xf>
    <xf numFmtId="0" fontId="5" fillId="0" borderId="34" xfId="0" applyFont="1" applyBorder="1" applyAlignment="1">
      <alignment horizontal="centerContinuous" vertical="center" wrapText="1"/>
    </xf>
    <xf numFmtId="0" fontId="6" fillId="0" borderId="0" xfId="0" applyFont="1" applyBorder="1" applyAlignment="1">
      <alignment vertical="center" wrapText="1"/>
    </xf>
    <xf numFmtId="0" fontId="1" fillId="0" borderId="0" xfId="0" applyFont="1" applyBorder="1" applyAlignment="1">
      <alignment vertical="center" wrapText="1"/>
    </xf>
    <xf numFmtId="0" fontId="58" fillId="0" borderId="0" xfId="0" applyFont="1" applyBorder="1" applyAlignment="1">
      <alignment horizontal="centerContinuous" vertical="center" wrapText="1"/>
    </xf>
    <xf numFmtId="0" fontId="14" fillId="0" borderId="0" xfId="0" applyFont="1" applyBorder="1" applyAlignment="1">
      <alignment horizontal="centerContinuous" vertical="center" wrapText="1"/>
    </xf>
    <xf numFmtId="0" fontId="44" fillId="0" borderId="0" xfId="0" applyFont="1" applyBorder="1" applyAlignment="1">
      <alignment horizontal="centerContinuous" vertical="center" wrapText="1"/>
    </xf>
    <xf numFmtId="0" fontId="11" fillId="11" borderId="36" xfId="0" applyFont="1" applyFill="1" applyBorder="1" applyAlignment="1">
      <alignment horizontal="centerContinuous" vertical="center" wrapText="1"/>
    </xf>
    <xf numFmtId="0" fontId="11" fillId="11" borderId="37" xfId="0" applyFont="1" applyFill="1" applyBorder="1" applyAlignment="1">
      <alignment horizontal="center" vertical="center" wrapText="1"/>
    </xf>
    <xf numFmtId="0" fontId="11" fillId="11" borderId="38" xfId="0" applyFont="1" applyFill="1" applyBorder="1" applyAlignment="1">
      <alignment horizontal="center" vertical="center" wrapText="1"/>
    </xf>
    <xf numFmtId="0" fontId="3" fillId="0" borderId="5" xfId="0" applyFont="1" applyBorder="1" applyAlignment="1">
      <alignment horizontal="centerContinuous" vertical="center"/>
    </xf>
    <xf numFmtId="0" fontId="1" fillId="0" borderId="6" xfId="0" applyFont="1" applyBorder="1" applyAlignment="1">
      <alignment horizontal="centerContinuous" vertical="center" wrapText="1"/>
    </xf>
    <xf numFmtId="0" fontId="1" fillId="0" borderId="7" xfId="0" applyFont="1" applyBorder="1" applyAlignment="1">
      <alignment horizontal="centerContinuous" vertical="center" wrapText="1"/>
    </xf>
    <xf numFmtId="0" fontId="37" fillId="0" borderId="1" xfId="0" applyFont="1" applyBorder="1" applyAlignment="1">
      <alignment horizontal="center" vertical="center" shrinkToFit="1"/>
    </xf>
    <xf numFmtId="0" fontId="6" fillId="0" borderId="27" xfId="0" applyFont="1" applyBorder="1" applyAlignment="1">
      <alignment horizontal="center" vertical="center"/>
    </xf>
    <xf numFmtId="0" fontId="33" fillId="9" borderId="29" xfId="2" applyNumberFormat="1" applyFont="1" applyFill="1" applyBorder="1" applyAlignment="1">
      <alignment horizontal="center" vertical="center" shrinkToFi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3" xfId="0" applyFont="1" applyBorder="1" applyAlignment="1">
      <alignment horizontal="right" vertical="center" wrapText="1"/>
    </xf>
    <xf numFmtId="0" fontId="1" fillId="0" borderId="68" xfId="0" applyFont="1" applyBorder="1" applyAlignment="1">
      <alignment horizontal="center" vertical="center" wrapText="1"/>
    </xf>
    <xf numFmtId="0" fontId="1" fillId="0" borderId="69" xfId="0" applyFont="1" applyBorder="1" applyAlignment="1">
      <alignment horizontal="center" vertical="center" wrapText="1"/>
    </xf>
    <xf numFmtId="0" fontId="1" fillId="14" borderId="69" xfId="0" applyFont="1" applyFill="1" applyBorder="1" applyAlignment="1">
      <alignment horizontal="center" vertical="center" wrapText="1"/>
    </xf>
    <xf numFmtId="0" fontId="1" fillId="14" borderId="70" xfId="0" applyFont="1" applyFill="1" applyBorder="1" applyAlignment="1">
      <alignment horizontal="center" vertical="center" wrapText="1"/>
    </xf>
    <xf numFmtId="0" fontId="3" fillId="0" borderId="41" xfId="0" applyFont="1" applyBorder="1" applyAlignment="1">
      <alignment horizontal="right" vertical="center" wrapText="1"/>
    </xf>
    <xf numFmtId="0" fontId="1" fillId="0" borderId="66" xfId="0" applyFont="1" applyBorder="1" applyAlignment="1">
      <alignment horizontal="center" vertical="center" wrapText="1"/>
    </xf>
    <xf numFmtId="0" fontId="1" fillId="0" borderId="46" xfId="0" applyFont="1" applyBorder="1" applyAlignment="1">
      <alignment horizontal="center" vertical="center" wrapText="1"/>
    </xf>
    <xf numFmtId="0" fontId="1" fillId="14" borderId="46" xfId="0" applyFont="1" applyFill="1" applyBorder="1" applyAlignment="1">
      <alignment horizontal="center" vertical="center" wrapText="1"/>
    </xf>
    <xf numFmtId="0" fontId="1" fillId="14" borderId="47" xfId="0" applyFont="1" applyFill="1" applyBorder="1" applyAlignment="1">
      <alignment horizontal="center" vertical="center" wrapText="1"/>
    </xf>
    <xf numFmtId="0" fontId="3" fillId="0" borderId="55" xfId="0" applyFont="1" applyBorder="1" applyAlignment="1">
      <alignment horizontal="right" vertical="center" wrapText="1"/>
    </xf>
    <xf numFmtId="0" fontId="45" fillId="11" borderId="74" xfId="0" applyFont="1" applyFill="1" applyBorder="1" applyAlignment="1">
      <alignment horizontal="center" vertical="center" wrapText="1"/>
    </xf>
    <xf numFmtId="0" fontId="45" fillId="11" borderId="48" xfId="0" applyFont="1" applyFill="1" applyBorder="1" applyAlignment="1">
      <alignment horizontal="center" vertical="center" wrapText="1"/>
    </xf>
    <xf numFmtId="0" fontId="3" fillId="14" borderId="48" xfId="0" applyFont="1" applyFill="1" applyBorder="1" applyAlignment="1">
      <alignment horizontal="center" vertical="center" wrapText="1"/>
    </xf>
    <xf numFmtId="0" fontId="3" fillId="14" borderId="49" xfId="0" applyFont="1" applyFill="1" applyBorder="1" applyAlignment="1">
      <alignment horizontal="center" vertical="center" wrapText="1"/>
    </xf>
    <xf numFmtId="0" fontId="37" fillId="0" borderId="36" xfId="0" applyFont="1" applyBorder="1" applyAlignment="1">
      <alignment horizontal="center" vertical="center" shrinkToFit="1"/>
    </xf>
    <xf numFmtId="0" fontId="6" fillId="0" borderId="53" xfId="0" applyFont="1" applyBorder="1" applyAlignment="1">
      <alignment horizontal="center" vertical="center"/>
    </xf>
    <xf numFmtId="0" fontId="33" fillId="9" borderId="39" xfId="2" applyNumberFormat="1" applyFont="1" applyFill="1" applyBorder="1" applyAlignment="1">
      <alignment horizontal="center" vertical="center" shrinkToFit="1"/>
    </xf>
    <xf numFmtId="0" fontId="37" fillId="0" borderId="114" xfId="0" applyFont="1" applyFill="1" applyBorder="1" applyAlignment="1">
      <alignment horizontal="center" vertical="center" shrinkToFit="1"/>
    </xf>
    <xf numFmtId="0" fontId="6" fillId="0" borderId="115" xfId="0" applyFont="1" applyFill="1" applyBorder="1" applyAlignment="1">
      <alignment horizontal="center" vertical="center"/>
    </xf>
    <xf numFmtId="0" fontId="37" fillId="0" borderId="8" xfId="0" applyFont="1" applyFill="1" applyBorder="1" applyAlignment="1">
      <alignment horizontal="center" vertical="center" shrinkToFit="1"/>
    </xf>
    <xf numFmtId="0" fontId="6" fillId="0" borderId="52" xfId="0" applyFont="1" applyFill="1" applyBorder="1" applyAlignment="1">
      <alignment horizontal="center" vertical="center"/>
    </xf>
    <xf numFmtId="0" fontId="33" fillId="9" borderId="40" xfId="2" applyNumberFormat="1" applyFont="1" applyFill="1" applyBorder="1" applyAlignment="1">
      <alignment horizontal="center" vertical="center" shrinkToFit="1"/>
    </xf>
    <xf numFmtId="0" fontId="5" fillId="0" borderId="0" xfId="0" applyFont="1" applyBorder="1" applyAlignment="1">
      <alignment horizontal="right" vertical="center" wrapText="1"/>
    </xf>
    <xf numFmtId="0" fontId="6" fillId="0" borderId="0" xfId="0" applyFont="1" applyBorder="1" applyAlignment="1">
      <alignment horizontal="left" vertical="center" wrapText="1"/>
    </xf>
    <xf numFmtId="0" fontId="6" fillId="0" borderId="0" xfId="0" applyFont="1" applyBorder="1" applyAlignment="1">
      <alignment horizontal="center" vertical="center" wrapText="1"/>
    </xf>
    <xf numFmtId="0" fontId="15" fillId="0" borderId="41" xfId="0" applyFont="1" applyFill="1" applyBorder="1" applyAlignment="1">
      <alignment horizontal="center" vertical="center" shrinkToFit="1"/>
    </xf>
    <xf numFmtId="0" fontId="6" fillId="0" borderId="60" xfId="0" applyFont="1" applyFill="1" applyBorder="1" applyAlignment="1">
      <alignment horizontal="centerContinuous" vertical="center"/>
    </xf>
    <xf numFmtId="0" fontId="6" fillId="0" borderId="62" xfId="0" applyFont="1" applyFill="1" applyBorder="1" applyAlignment="1">
      <alignment horizontal="centerContinuous" vertical="center"/>
    </xf>
    <xf numFmtId="0" fontId="6" fillId="0" borderId="55" xfId="0" applyFont="1" applyFill="1" applyBorder="1" applyAlignment="1">
      <alignment horizontal="centerContinuous" vertical="center"/>
    </xf>
    <xf numFmtId="0" fontId="15" fillId="0" borderId="61" xfId="0" applyFont="1" applyFill="1" applyBorder="1" applyAlignment="1">
      <alignment horizontal="center" vertical="center" shrinkToFit="1"/>
    </xf>
    <xf numFmtId="0" fontId="6" fillId="0" borderId="61" xfId="0" applyFont="1" applyFill="1" applyBorder="1" applyAlignment="1">
      <alignment horizontal="centerContinuous" vertical="center"/>
    </xf>
    <xf numFmtId="0" fontId="2" fillId="0" borderId="0" xfId="0" applyFont="1" applyBorder="1" applyAlignment="1">
      <alignment horizontal="centerContinuous" vertical="center"/>
    </xf>
    <xf numFmtId="0" fontId="4" fillId="0" borderId="0" xfId="0" applyFont="1" applyBorder="1" applyAlignment="1">
      <alignment horizontal="center" vertical="center"/>
    </xf>
    <xf numFmtId="0" fontId="19" fillId="16" borderId="16" xfId="0" applyFont="1" applyFill="1" applyBorder="1" applyAlignment="1">
      <alignment horizontal="center" vertical="center"/>
    </xf>
    <xf numFmtId="0" fontId="19" fillId="16" borderId="17" xfId="0" applyFont="1" applyFill="1" applyBorder="1" applyAlignment="1">
      <alignment horizontal="center" vertical="center"/>
    </xf>
    <xf numFmtId="49" fontId="19" fillId="16" borderId="17" xfId="0" applyNumberFormat="1" applyFont="1" applyFill="1" applyBorder="1" applyAlignment="1">
      <alignment horizontal="center" vertical="center"/>
    </xf>
    <xf numFmtId="0" fontId="19" fillId="16" borderId="21" xfId="0" applyFont="1" applyFill="1" applyBorder="1" applyAlignment="1">
      <alignment horizontal="center" vertical="center"/>
    </xf>
    <xf numFmtId="0" fontId="56" fillId="18" borderId="21" xfId="0" applyFont="1" applyFill="1" applyBorder="1" applyAlignment="1">
      <alignment horizontal="center" vertical="center"/>
    </xf>
    <xf numFmtId="0" fontId="19" fillId="16" borderId="18" xfId="0" applyFont="1" applyFill="1" applyBorder="1" applyAlignment="1">
      <alignment horizontal="center" vertical="center"/>
    </xf>
    <xf numFmtId="0" fontId="19" fillId="16" borderId="35" xfId="0"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19" fillId="16" borderId="21" xfId="0" applyFont="1" applyFill="1" applyBorder="1" applyAlignment="1">
      <alignment horizontal="centerContinuous" vertical="center"/>
    </xf>
    <xf numFmtId="0" fontId="19" fillId="16" borderId="86" xfId="0" applyFont="1" applyFill="1" applyBorder="1" applyAlignment="1">
      <alignment horizontal="centerContinuous" vertical="center"/>
    </xf>
    <xf numFmtId="0" fontId="19" fillId="16" borderId="56" xfId="0" applyFont="1" applyFill="1" applyBorder="1" applyAlignment="1">
      <alignment horizontal="centerContinuous" vertical="center"/>
    </xf>
    <xf numFmtId="0" fontId="51" fillId="17" borderId="102" xfId="0" applyFont="1" applyFill="1" applyBorder="1" applyAlignment="1">
      <alignment horizontal="center" vertical="center"/>
    </xf>
    <xf numFmtId="0" fontId="51" fillId="17" borderId="102" xfId="0" quotePrefix="1" applyFont="1" applyFill="1" applyBorder="1" applyAlignment="1">
      <alignment horizontal="center" vertical="center"/>
    </xf>
    <xf numFmtId="9" fontId="51" fillId="17" borderId="102" xfId="0" applyNumberFormat="1" applyFont="1" applyFill="1" applyBorder="1" applyAlignment="1">
      <alignment horizontal="center" vertical="center"/>
    </xf>
    <xf numFmtId="164" fontId="51" fillId="17" borderId="102" xfId="0" applyNumberFormat="1" applyFont="1" applyFill="1" applyBorder="1" applyAlignment="1">
      <alignment horizontal="center" vertical="center"/>
    </xf>
    <xf numFmtId="164" fontId="51" fillId="17" borderId="103" xfId="0" applyNumberFormat="1" applyFont="1" applyFill="1" applyBorder="1" applyAlignment="1">
      <alignment horizontal="centerContinuous" vertical="center"/>
    </xf>
    <xf numFmtId="164" fontId="51" fillId="17" borderId="104" xfId="0" applyNumberFormat="1" applyFont="1" applyFill="1" applyBorder="1" applyAlignment="1">
      <alignment horizontal="centerContinuous" vertical="center"/>
    </xf>
    <xf numFmtId="0" fontId="51" fillId="17" borderId="105" xfId="0" applyFont="1" applyFill="1" applyBorder="1" applyAlignment="1">
      <alignment horizontal="centerContinuous" vertical="center"/>
    </xf>
    <xf numFmtId="0" fontId="60" fillId="0" borderId="0" xfId="0" applyFont="1" applyBorder="1" applyAlignment="1">
      <alignment horizontal="right" vertical="center"/>
    </xf>
    <xf numFmtId="0" fontId="19" fillId="16" borderId="19" xfId="0" applyFont="1" applyFill="1" applyBorder="1" applyAlignment="1">
      <alignment horizontal="centerContinuous" vertical="center"/>
    </xf>
    <xf numFmtId="0" fontId="19" fillId="16" borderId="20" xfId="0" applyFont="1" applyFill="1" applyBorder="1" applyAlignment="1">
      <alignment horizontal="centerContinuous" vertical="center"/>
    </xf>
    <xf numFmtId="0" fontId="60" fillId="20" borderId="119" xfId="0" applyFont="1" applyFill="1" applyBorder="1" applyAlignment="1">
      <alignment horizontal="center" vertical="center"/>
    </xf>
    <xf numFmtId="0" fontId="1" fillId="0" borderId="109" xfId="0" applyFont="1" applyFill="1" applyBorder="1" applyAlignment="1">
      <alignment horizontal="centerContinuous" vertical="center"/>
    </xf>
    <xf numFmtId="0" fontId="4" fillId="0" borderId="110" xfId="0" applyFont="1" applyFill="1" applyBorder="1" applyAlignment="1">
      <alignment horizontal="centerContinuous" vertical="center"/>
    </xf>
    <xf numFmtId="0" fontId="4" fillId="0" borderId="89" xfId="0" applyFont="1" applyFill="1" applyBorder="1" applyAlignment="1">
      <alignment horizontal="centerContinuous" vertical="center"/>
    </xf>
    <xf numFmtId="49" fontId="1" fillId="0" borderId="89" xfId="0" applyNumberFormat="1" applyFont="1" applyFill="1" applyBorder="1" applyAlignment="1">
      <alignment horizontal="center" vertical="center"/>
    </xf>
    <xf numFmtId="49" fontId="1" fillId="0" borderId="89" xfId="0" applyNumberFormat="1" applyFont="1" applyFill="1" applyBorder="1" applyAlignment="1">
      <alignment horizontal="centerContinuous" vertical="center"/>
    </xf>
    <xf numFmtId="49" fontId="1" fillId="0" borderId="97" xfId="0" applyNumberFormat="1" applyFont="1" applyFill="1" applyBorder="1" applyAlignment="1">
      <alignment horizontal="centerContinuous" vertical="center"/>
    </xf>
    <xf numFmtId="0" fontId="4" fillId="0" borderId="98" xfId="0" applyFont="1" applyFill="1" applyBorder="1" applyAlignment="1">
      <alignment horizontal="centerContinuous" vertical="center"/>
    </xf>
    <xf numFmtId="0" fontId="1" fillId="0" borderId="111" xfId="0" applyFont="1" applyFill="1" applyBorder="1" applyAlignment="1">
      <alignment horizontal="centerContinuous" vertical="center"/>
    </xf>
    <xf numFmtId="0" fontId="4" fillId="0" borderId="112" xfId="0" applyFont="1" applyFill="1" applyBorder="1" applyAlignment="1">
      <alignment horizontal="centerContinuous" vertical="center"/>
    </xf>
    <xf numFmtId="0" fontId="4" fillId="0" borderId="103" xfId="0" applyFont="1" applyFill="1" applyBorder="1" applyAlignment="1">
      <alignment horizontal="centerContinuous" vertical="center"/>
    </xf>
    <xf numFmtId="164" fontId="1" fillId="0" borderId="102" xfId="0" applyNumberFormat="1" applyFont="1" applyFill="1" applyBorder="1" applyAlignment="1">
      <alignment horizontal="center" vertical="center"/>
    </xf>
    <xf numFmtId="49" fontId="1" fillId="0" borderId="103" xfId="0" applyNumberFormat="1" applyFont="1" applyFill="1" applyBorder="1" applyAlignment="1">
      <alignment horizontal="center" vertical="center"/>
    </xf>
    <xf numFmtId="49" fontId="1" fillId="0" borderId="103" xfId="0" applyNumberFormat="1" applyFont="1" applyFill="1" applyBorder="1" applyAlignment="1">
      <alignment horizontal="centerContinuous" vertical="center"/>
    </xf>
    <xf numFmtId="49" fontId="1" fillId="0" borderId="104" xfId="0" applyNumberFormat="1" applyFont="1" applyFill="1" applyBorder="1" applyAlignment="1">
      <alignment horizontal="centerContinuous" vertical="center"/>
    </xf>
    <xf numFmtId="0" fontId="4" fillId="0" borderId="105" xfId="0" applyFont="1" applyFill="1" applyBorder="1" applyAlignment="1">
      <alignment horizontal="centerContinuous" vertical="center"/>
    </xf>
    <xf numFmtId="0" fontId="59" fillId="0" borderId="0" xfId="0" applyFont="1" applyBorder="1" applyAlignment="1">
      <alignment horizontal="right" vertical="center"/>
    </xf>
    <xf numFmtId="0" fontId="61" fillId="0" borderId="0" xfId="0" applyNumberFormat="1" applyFont="1" applyBorder="1" applyAlignment="1">
      <alignment horizontal="center" vertical="center"/>
    </xf>
    <xf numFmtId="49" fontId="61" fillId="0" borderId="0" xfId="0" applyNumberFormat="1" applyFont="1" applyBorder="1" applyAlignment="1">
      <alignment horizontal="center" vertical="center"/>
    </xf>
    <xf numFmtId="0" fontId="19" fillId="16" borderId="117" xfId="0" applyFont="1" applyFill="1" applyBorder="1" applyAlignment="1">
      <alignment horizontal="center" vertical="center"/>
    </xf>
    <xf numFmtId="0" fontId="61" fillId="0" borderId="0" xfId="0" applyFont="1" applyBorder="1" applyAlignment="1">
      <alignment horizontal="center" vertical="center"/>
    </xf>
    <xf numFmtId="0" fontId="1" fillId="0" borderId="109" xfId="0" applyFont="1" applyFill="1" applyBorder="1" applyAlignment="1">
      <alignment horizontal="centerContinuous" vertical="center" shrinkToFit="1"/>
    </xf>
    <xf numFmtId="0" fontId="19" fillId="0" borderId="97" xfId="0" applyFont="1" applyFill="1" applyBorder="1" applyAlignment="1">
      <alignment horizontal="centerContinuous" vertical="center"/>
    </xf>
    <xf numFmtId="0" fontId="19" fillId="0" borderId="118" xfId="0" applyFont="1" applyFill="1" applyBorder="1" applyAlignment="1">
      <alignment horizontal="centerContinuous" vertical="center"/>
    </xf>
    <xf numFmtId="0" fontId="1" fillId="0" borderId="51" xfId="0" applyFont="1" applyFill="1" applyBorder="1" applyAlignment="1">
      <alignment horizontal="center" vertical="center"/>
    </xf>
    <xf numFmtId="0" fontId="1" fillId="0" borderId="50" xfId="0" applyFont="1" applyFill="1" applyBorder="1" applyAlignment="1">
      <alignment horizontal="centerContinuous" vertical="center"/>
    </xf>
    <xf numFmtId="0" fontId="1" fillId="0" borderId="111" xfId="0" applyFont="1" applyFill="1" applyBorder="1" applyAlignment="1">
      <alignment horizontal="centerContinuous" vertical="center" shrinkToFit="1"/>
    </xf>
    <xf numFmtId="0" fontId="1" fillId="0" borderId="49" xfId="0" applyFont="1" applyFill="1" applyBorder="1" applyAlignment="1">
      <alignment horizontal="centerContinuous" vertical="center"/>
    </xf>
    <xf numFmtId="164" fontId="2" fillId="0" borderId="0" xfId="0" applyNumberFormat="1" applyFont="1" applyBorder="1" applyAlignment="1">
      <alignment horizontal="centerContinuous" vertical="center"/>
    </xf>
    <xf numFmtId="0" fontId="19" fillId="3" borderId="42" xfId="0" applyFont="1" applyFill="1" applyBorder="1" applyAlignment="1">
      <alignment horizontal="center" vertical="center"/>
    </xf>
    <xf numFmtId="164" fontId="19" fillId="3" borderId="43" xfId="0" applyNumberFormat="1" applyFont="1" applyFill="1" applyBorder="1" applyAlignment="1">
      <alignment horizontal="center" vertical="center"/>
    </xf>
    <xf numFmtId="0" fontId="19" fillId="3" borderId="42" xfId="0" applyFont="1" applyFill="1" applyBorder="1" applyAlignment="1">
      <alignment horizontal="right" vertical="center"/>
    </xf>
    <xf numFmtId="0" fontId="19" fillId="3" borderId="44" xfId="0" applyFont="1" applyFill="1" applyBorder="1" applyAlignment="1">
      <alignment vertical="center"/>
    </xf>
    <xf numFmtId="0" fontId="4" fillId="0" borderId="106" xfId="0" applyFont="1" applyBorder="1" applyAlignment="1">
      <alignment horizontal="center" vertical="center" shrinkToFit="1"/>
    </xf>
    <xf numFmtId="0" fontId="4" fillId="0" borderId="51" xfId="0" applyFont="1" applyBorder="1" applyAlignment="1">
      <alignment horizontal="center" vertical="center" shrinkToFit="1"/>
    </xf>
    <xf numFmtId="164" fontId="4" fillId="0" borderId="51" xfId="0" applyNumberFormat="1" applyFont="1" applyBorder="1" applyAlignment="1">
      <alignment horizontal="center" vertical="center" shrinkToFit="1"/>
    </xf>
    <xf numFmtId="0" fontId="4" fillId="0" borderId="51" xfId="0" applyFont="1" applyBorder="1" applyAlignment="1">
      <alignment horizontal="left" vertical="center"/>
    </xf>
    <xf numFmtId="0" fontId="4" fillId="0" borderId="50" xfId="0" applyFont="1" applyBorder="1" applyAlignment="1">
      <alignment horizontal="left" vertical="center" shrinkToFit="1"/>
    </xf>
    <xf numFmtId="0" fontId="1" fillId="0" borderId="0" xfId="0" applyFont="1" applyBorder="1" applyAlignment="1">
      <alignment horizontal="center" vertical="center"/>
    </xf>
    <xf numFmtId="0" fontId="1" fillId="0" borderId="107" xfId="0" applyFont="1" applyBorder="1" applyAlignment="1">
      <alignment horizontal="center" vertical="center" shrinkToFit="1"/>
    </xf>
    <xf numFmtId="0" fontId="1" fillId="0" borderId="46" xfId="0" applyFont="1" applyBorder="1" applyAlignment="1">
      <alignment horizontal="center" vertical="center" shrinkToFit="1"/>
    </xf>
    <xf numFmtId="164" fontId="4" fillId="0" borderId="46" xfId="0" applyNumberFormat="1" applyFont="1" applyBorder="1" applyAlignment="1">
      <alignment horizontal="center" vertical="center" shrinkToFit="1"/>
    </xf>
    <xf numFmtId="0" fontId="4" fillId="0" borderId="46" xfId="0" applyFont="1" applyBorder="1" applyAlignment="1">
      <alignment horizontal="left" vertical="center"/>
    </xf>
    <xf numFmtId="0" fontId="4" fillId="0" borderId="47" xfId="0" applyFont="1" applyBorder="1" applyAlignment="1">
      <alignment horizontal="left" vertical="center" shrinkToFit="1"/>
    </xf>
    <xf numFmtId="0" fontId="4" fillId="0" borderId="107" xfId="0" applyFont="1" applyBorder="1" applyAlignment="1">
      <alignment horizontal="center" vertical="center" shrinkToFit="1"/>
    </xf>
    <xf numFmtId="0" fontId="4" fillId="0" borderId="46" xfId="0" applyFont="1" applyBorder="1" applyAlignment="1">
      <alignment horizontal="center" vertical="center" shrinkToFit="1"/>
    </xf>
    <xf numFmtId="0" fontId="1" fillId="0" borderId="108" xfId="0" applyFont="1" applyBorder="1" applyAlignment="1">
      <alignment horizontal="center" vertical="center" shrinkToFit="1"/>
    </xf>
    <xf numFmtId="0" fontId="1" fillId="0" borderId="48" xfId="0" applyFont="1" applyBorder="1" applyAlignment="1">
      <alignment horizontal="center" vertical="center" shrinkToFit="1"/>
    </xf>
    <xf numFmtId="164" fontId="1" fillId="0" borderId="48" xfId="0" applyNumberFormat="1" applyFont="1" applyBorder="1" applyAlignment="1">
      <alignment horizontal="center" vertical="center" shrinkToFit="1"/>
    </xf>
    <xf numFmtId="0" fontId="4" fillId="0" borderId="48" xfId="0" applyFont="1" applyBorder="1" applyAlignment="1">
      <alignment horizontal="left" vertical="center"/>
    </xf>
    <xf numFmtId="0" fontId="4" fillId="0" borderId="49" xfId="0" applyFont="1" applyBorder="1" applyAlignment="1">
      <alignment horizontal="left" vertical="center" shrinkToFit="1"/>
    </xf>
    <xf numFmtId="164" fontId="2" fillId="0" borderId="0" xfId="0" applyNumberFormat="1" applyFont="1" applyBorder="1" applyAlignment="1">
      <alignment horizontal="centerContinuous" vertical="center" shrinkToFit="1"/>
    </xf>
    <xf numFmtId="0" fontId="1" fillId="0" borderId="106" xfId="0" applyFont="1" applyBorder="1" applyAlignment="1">
      <alignment horizontal="center" vertical="center" shrinkToFit="1"/>
    </xf>
    <xf numFmtId="0" fontId="1" fillId="0" borderId="51" xfId="0" applyFont="1" applyBorder="1" applyAlignment="1">
      <alignment horizontal="center" vertical="center" shrinkToFit="1"/>
    </xf>
    <xf numFmtId="0" fontId="1" fillId="0" borderId="46" xfId="0" applyFont="1" applyBorder="1" applyAlignment="1">
      <alignment horizontal="left" vertical="center"/>
    </xf>
    <xf numFmtId="0" fontId="24" fillId="0" borderId="85" xfId="7" applyNumberFormat="1" applyFont="1" applyFill="1" applyBorder="1" applyAlignment="1">
      <alignment horizontal="center" vertical="center"/>
    </xf>
    <xf numFmtId="0" fontId="7" fillId="4" borderId="100" xfId="7" applyFont="1" applyFill="1" applyBorder="1" applyAlignment="1">
      <alignment horizontal="right" vertical="center"/>
    </xf>
    <xf numFmtId="1" fontId="6" fillId="0" borderId="6" xfId="7" applyNumberFormat="1" applyFont="1" applyBorder="1" applyAlignment="1">
      <alignment horizontal="center" vertical="center"/>
    </xf>
    <xf numFmtId="0" fontId="5" fillId="10" borderId="99" xfId="7" applyFont="1" applyFill="1" applyBorder="1" applyAlignment="1">
      <alignment horizontal="center" vertical="center"/>
    </xf>
    <xf numFmtId="0" fontId="24" fillId="0" borderId="11" xfId="7" applyNumberFormat="1" applyFont="1" applyFill="1" applyBorder="1" applyAlignment="1">
      <alignment horizontal="center" vertical="center"/>
    </xf>
    <xf numFmtId="0" fontId="10" fillId="4" borderId="45" xfId="7" applyFont="1" applyFill="1" applyBorder="1" applyAlignment="1">
      <alignment horizontal="right" vertical="center"/>
    </xf>
    <xf numFmtId="0" fontId="6" fillId="0" borderId="92" xfId="7" applyNumberFormat="1" applyFont="1" applyBorder="1" applyAlignment="1">
      <alignment horizontal="center" vertical="center"/>
    </xf>
    <xf numFmtId="0" fontId="7" fillId="4" borderId="45" xfId="7" applyFont="1" applyFill="1" applyBorder="1" applyAlignment="1">
      <alignment horizontal="right" vertical="center"/>
    </xf>
    <xf numFmtId="0" fontId="6" fillId="0" borderId="93" xfId="7" quotePrefix="1" applyFont="1" applyBorder="1" applyAlignment="1">
      <alignment horizontal="center" vertical="center"/>
    </xf>
    <xf numFmtId="0" fontId="7" fillId="0" borderId="1" xfId="7" applyFont="1" applyFill="1" applyBorder="1" applyAlignment="1">
      <alignment horizontal="right" vertical="center"/>
    </xf>
    <xf numFmtId="0" fontId="6" fillId="0" borderId="93" xfId="7" applyFont="1" applyBorder="1" applyAlignment="1">
      <alignment horizontal="center" vertical="center"/>
    </xf>
    <xf numFmtId="0" fontId="10" fillId="0" borderId="1" xfId="7" applyFont="1" applyFill="1" applyBorder="1" applyAlignment="1">
      <alignment horizontal="right" vertical="center"/>
    </xf>
    <xf numFmtId="0" fontId="24" fillId="0" borderId="3" xfId="7" applyNumberFormat="1" applyFont="1" applyFill="1" applyBorder="1" applyAlignment="1">
      <alignment horizontal="center" vertical="center"/>
    </xf>
    <xf numFmtId="0" fontId="42" fillId="4" borderId="91" xfId="7" applyFont="1" applyFill="1" applyBorder="1" applyAlignment="1">
      <alignment horizontal="right" vertical="center"/>
    </xf>
    <xf numFmtId="0" fontId="24" fillId="0" borderId="26" xfId="7" applyNumberFormat="1" applyFont="1" applyFill="1" applyBorder="1" applyAlignment="1">
      <alignment horizontal="center" vertical="center"/>
    </xf>
    <xf numFmtId="0" fontId="9" fillId="4" borderId="15" xfId="7" applyFont="1" applyFill="1" applyBorder="1" applyAlignment="1">
      <alignment horizontal="right" vertical="center"/>
    </xf>
    <xf numFmtId="0" fontId="6" fillId="0" borderId="40" xfId="7" applyFont="1" applyBorder="1" applyAlignment="1">
      <alignment horizontal="center" vertical="center"/>
    </xf>
    <xf numFmtId="164" fontId="1" fillId="0" borderId="46" xfId="0" applyNumberFormat="1" applyFont="1" applyBorder="1" applyAlignment="1">
      <alignment horizontal="center" shrinkToFit="1"/>
    </xf>
    <xf numFmtId="0" fontId="1" fillId="0" borderId="15" xfId="0" applyFont="1" applyBorder="1" applyAlignment="1">
      <alignment horizontal="center" vertical="center"/>
    </xf>
    <xf numFmtId="0" fontId="1" fillId="0" borderId="52" xfId="0" applyFont="1" applyBorder="1" applyAlignment="1">
      <alignment horizontal="center" vertical="center"/>
    </xf>
    <xf numFmtId="49" fontId="1" fillId="0" borderId="52" xfId="0" applyNumberFormat="1" applyFont="1" applyBorder="1" applyAlignment="1">
      <alignment horizontal="center" vertical="center"/>
    </xf>
    <xf numFmtId="164" fontId="1" fillId="0" borderId="52" xfId="0" applyNumberFormat="1" applyFont="1" applyBorder="1" applyAlignment="1">
      <alignment horizontal="center" vertical="center"/>
    </xf>
    <xf numFmtId="164" fontId="1" fillId="0" borderId="54" xfId="0" applyNumberFormat="1" applyFont="1" applyFill="1" applyBorder="1" applyAlignment="1">
      <alignment horizontal="center" vertical="center"/>
    </xf>
    <xf numFmtId="1" fontId="57" fillId="18" borderId="54" xfId="0" applyNumberFormat="1" applyFont="1" applyFill="1" applyBorder="1" applyAlignment="1">
      <alignment horizontal="center" vertical="center"/>
    </xf>
    <xf numFmtId="1" fontId="1" fillId="0" borderId="54" xfId="0" applyNumberFormat="1" applyFont="1" applyFill="1" applyBorder="1" applyAlignment="1">
      <alignment horizontal="center" vertical="center"/>
    </xf>
    <xf numFmtId="0" fontId="4" fillId="0" borderId="40" xfId="0" applyFont="1" applyBorder="1" applyAlignment="1">
      <alignment horizontal="center" vertical="center"/>
    </xf>
    <xf numFmtId="0" fontId="19" fillId="0" borderId="90" xfId="0" applyFont="1" applyFill="1" applyBorder="1" applyAlignment="1">
      <alignment horizontal="center" vertical="center"/>
    </xf>
    <xf numFmtId="0" fontId="62" fillId="17" borderId="101" xfId="0" applyFont="1" applyFill="1" applyBorder="1" applyAlignment="1">
      <alignment horizontal="center" vertical="center"/>
    </xf>
    <xf numFmtId="0" fontId="1" fillId="0" borderId="120" xfId="0" applyFont="1" applyFill="1" applyBorder="1" applyAlignment="1">
      <alignment horizontal="centerContinuous" vertical="center" shrinkToFit="1"/>
    </xf>
    <xf numFmtId="0" fontId="19" fillId="0" borderId="121" xfId="0" applyFont="1" applyFill="1" applyBorder="1" applyAlignment="1">
      <alignment horizontal="centerContinuous" vertical="center"/>
    </xf>
    <xf numFmtId="0" fontId="19" fillId="0" borderId="122" xfId="0" applyFont="1" applyFill="1" applyBorder="1" applyAlignment="1">
      <alignment horizontal="centerContinuous" vertical="center"/>
    </xf>
    <xf numFmtId="0" fontId="1" fillId="0" borderId="123" xfId="0" applyFont="1" applyFill="1" applyBorder="1" applyAlignment="1">
      <alignment horizontal="center" vertical="center"/>
    </xf>
    <xf numFmtId="0" fontId="1" fillId="0" borderId="124" xfId="0" applyFont="1" applyFill="1" applyBorder="1" applyAlignment="1">
      <alignment horizontal="centerContinuous" vertical="center"/>
    </xf>
    <xf numFmtId="0" fontId="19" fillId="0" borderId="104" xfId="0" applyFont="1" applyFill="1" applyBorder="1" applyAlignment="1">
      <alignment horizontal="centerContinuous" vertical="center"/>
    </xf>
    <xf numFmtId="0" fontId="19" fillId="0" borderId="74" xfId="0" applyFont="1" applyFill="1" applyBorder="1" applyAlignment="1">
      <alignment horizontal="centerContinuous" vertical="center"/>
    </xf>
    <xf numFmtId="0" fontId="1" fillId="0" borderId="48" xfId="0" applyFont="1" applyFill="1" applyBorder="1" applyAlignment="1">
      <alignment horizontal="center" vertical="center"/>
    </xf>
    <xf numFmtId="1" fontId="4" fillId="0" borderId="0" xfId="0" applyNumberFormat="1" applyFont="1" applyBorder="1" applyAlignment="1">
      <alignment vertical="center"/>
    </xf>
    <xf numFmtId="1" fontId="19" fillId="3" borderId="35" xfId="0" applyNumberFormat="1" applyFont="1" applyFill="1" applyBorder="1" applyAlignment="1">
      <alignment horizontal="center" vertical="center"/>
    </xf>
    <xf numFmtId="1" fontId="1" fillId="19" borderId="60" xfId="0" applyNumberFormat="1" applyFont="1" applyFill="1" applyBorder="1" applyAlignment="1">
      <alignment horizontal="center" vertical="center" shrinkToFit="1"/>
    </xf>
    <xf numFmtId="1" fontId="1" fillId="19" borderId="62" xfId="0" applyNumberFormat="1" applyFont="1" applyFill="1" applyBorder="1" applyAlignment="1">
      <alignment horizontal="center" vertical="center" shrinkToFit="1"/>
    </xf>
    <xf numFmtId="1" fontId="1" fillId="19" borderId="55" xfId="0" applyNumberFormat="1" applyFont="1" applyFill="1" applyBorder="1" applyAlignment="1">
      <alignment horizontal="center" vertical="center" shrinkToFit="1"/>
    </xf>
    <xf numFmtId="1" fontId="1" fillId="0" borderId="62" xfId="0" applyNumberFormat="1" applyFont="1" applyBorder="1" applyAlignment="1">
      <alignment horizontal="center" vertical="center" shrinkToFit="1"/>
    </xf>
    <xf numFmtId="0" fontId="1" fillId="0" borderId="87" xfId="0" applyFont="1" applyBorder="1" applyAlignment="1">
      <alignment horizontal="center" vertical="center"/>
    </xf>
    <xf numFmtId="0" fontId="1" fillId="0" borderId="88" xfId="0" applyFont="1" applyBorder="1" applyAlignment="1">
      <alignment horizontal="center" vertical="center"/>
    </xf>
    <xf numFmtId="49" fontId="1" fillId="0" borderId="88" xfId="0" applyNumberFormat="1" applyFont="1" applyBorder="1" applyAlignment="1">
      <alignment horizontal="center" vertical="center"/>
    </xf>
    <xf numFmtId="0" fontId="63" fillId="0" borderId="55" xfId="0" applyFont="1" applyFill="1" applyBorder="1" applyAlignment="1">
      <alignment horizontal="center" vertical="center" shrinkToFit="1"/>
    </xf>
    <xf numFmtId="0" fontId="20" fillId="12" borderId="1" xfId="0" applyFont="1" applyFill="1" applyBorder="1" applyAlignment="1">
      <alignment vertical="center"/>
    </xf>
    <xf numFmtId="49" fontId="26" fillId="12" borderId="27" xfId="0" applyNumberFormat="1" applyFont="1" applyFill="1" applyBorder="1" applyAlignment="1">
      <alignment horizontal="center" vertical="center"/>
    </xf>
    <xf numFmtId="0" fontId="26" fillId="12" borderId="28" xfId="0" applyNumberFormat="1" applyFont="1" applyFill="1" applyBorder="1" applyAlignment="1">
      <alignment horizontal="center" vertical="center"/>
    </xf>
    <xf numFmtId="0" fontId="20" fillId="12" borderId="28" xfId="0" applyNumberFormat="1" applyFont="1" applyFill="1" applyBorder="1" applyAlignment="1">
      <alignment horizontal="center" vertical="center"/>
    </xf>
    <xf numFmtId="9" fontId="6" fillId="0" borderId="67" xfId="3" applyFont="1" applyFill="1" applyBorder="1" applyAlignment="1">
      <alignment horizontal="center" vertical="center" shrinkToFit="1"/>
    </xf>
    <xf numFmtId="0" fontId="6" fillId="0" borderId="39" xfId="0" applyNumberFormat="1" applyFont="1" applyFill="1" applyBorder="1" applyAlignment="1">
      <alignment horizontal="center" vertical="center" wrapText="1"/>
    </xf>
    <xf numFmtId="9" fontId="6" fillId="21" borderId="27" xfId="3" applyFont="1" applyFill="1" applyBorder="1" applyAlignment="1">
      <alignment horizontal="center" vertical="center" shrinkToFit="1"/>
    </xf>
    <xf numFmtId="9" fontId="6" fillId="21" borderId="28" xfId="3" applyFont="1" applyFill="1" applyBorder="1" applyAlignment="1">
      <alignment horizontal="center" vertical="center" shrinkToFit="1"/>
    </xf>
    <xf numFmtId="0" fontId="6" fillId="21" borderId="28" xfId="3" applyNumberFormat="1" applyFont="1" applyFill="1" applyBorder="1" applyAlignment="1">
      <alignment horizontal="center" vertical="center" shrinkToFit="1"/>
    </xf>
    <xf numFmtId="0" fontId="6" fillId="21" borderId="29" xfId="0" applyNumberFormat="1" applyFont="1" applyFill="1" applyBorder="1" applyAlignment="1">
      <alignment horizontal="center" vertical="center" wrapText="1"/>
    </xf>
    <xf numFmtId="164" fontId="1" fillId="0" borderId="51" xfId="0" applyNumberFormat="1" applyFont="1" applyBorder="1" applyAlignment="1">
      <alignment horizontal="center" vertical="center" shrinkToFit="1"/>
    </xf>
    <xf numFmtId="0" fontId="1" fillId="0" borderId="111" xfId="0" applyFont="1" applyBorder="1" applyAlignment="1">
      <alignment horizontal="center" vertical="center" shrinkToFit="1"/>
    </xf>
    <xf numFmtId="1" fontId="1" fillId="0" borderId="48" xfId="0" applyNumberFormat="1" applyFont="1" applyBorder="1" applyAlignment="1">
      <alignment horizontal="center" vertical="center" shrinkToFit="1"/>
    </xf>
    <xf numFmtId="0" fontId="1" fillId="0" borderId="126" xfId="0" applyFont="1" applyBorder="1" applyAlignment="1">
      <alignment horizontal="left" vertical="center"/>
    </xf>
    <xf numFmtId="0" fontId="1" fillId="0" borderId="49" xfId="0" applyFont="1" applyBorder="1" applyAlignment="1">
      <alignment horizontal="left" vertical="center" shrinkToFit="1"/>
    </xf>
    <xf numFmtId="164" fontId="1" fillId="0" borderId="55" xfId="0" applyNumberFormat="1" applyFont="1" applyBorder="1" applyAlignment="1">
      <alignment horizontal="center" vertical="center" shrinkToFit="1"/>
    </xf>
    <xf numFmtId="9" fontId="6" fillId="0" borderId="27" xfId="8" applyFont="1" applyFill="1" applyBorder="1" applyAlignment="1">
      <alignment horizontal="center" vertical="center" shrinkToFit="1"/>
    </xf>
    <xf numFmtId="9" fontId="6" fillId="0" borderId="28" xfId="8" applyFont="1" applyFill="1" applyBorder="1" applyAlignment="1">
      <alignment horizontal="center" vertical="center" shrinkToFit="1"/>
    </xf>
    <xf numFmtId="0" fontId="6" fillId="0" borderId="28" xfId="8" applyNumberFormat="1" applyFont="1" applyFill="1" applyBorder="1" applyAlignment="1">
      <alignment horizontal="center" vertical="center" shrinkToFit="1"/>
    </xf>
    <xf numFmtId="1" fontId="1" fillId="0" borderId="41" xfId="0" applyNumberFormat="1" applyFont="1" applyFill="1" applyBorder="1" applyAlignment="1">
      <alignment horizontal="center" vertical="center"/>
    </xf>
    <xf numFmtId="0" fontId="65" fillId="0" borderId="88" xfId="0" quotePrefix="1" applyNumberFormat="1" applyFont="1" applyBorder="1" applyAlignment="1">
      <alignment horizontal="center" vertical="center"/>
    </xf>
    <xf numFmtId="1" fontId="1" fillId="0" borderId="116" xfId="0" applyNumberFormat="1" applyFont="1" applyBorder="1" applyAlignment="1">
      <alignment horizontal="center" vertical="center"/>
    </xf>
    <xf numFmtId="1" fontId="1" fillId="0" borderId="55" xfId="0" applyNumberFormat="1" applyFont="1" applyFill="1" applyBorder="1" applyAlignment="1">
      <alignment horizontal="center" vertical="center"/>
    </xf>
    <xf numFmtId="1" fontId="1" fillId="0" borderId="116" xfId="0" applyNumberFormat="1" applyFont="1" applyFill="1" applyBorder="1" applyAlignment="1">
      <alignment horizontal="center" vertical="center"/>
    </xf>
    <xf numFmtId="1" fontId="1" fillId="0" borderId="125" xfId="0" applyNumberFormat="1" applyFont="1" applyFill="1" applyBorder="1" applyAlignment="1">
      <alignment horizontal="center" vertical="center"/>
    </xf>
    <xf numFmtId="1" fontId="1" fillId="0" borderId="125" xfId="0" applyNumberFormat="1" applyFont="1" applyBorder="1" applyAlignment="1">
      <alignment horizontal="center" vertical="center"/>
    </xf>
    <xf numFmtId="0" fontId="3" fillId="0" borderId="127" xfId="0" applyFont="1" applyBorder="1" applyAlignment="1">
      <alignment horizontal="center" vertical="center" shrinkToFit="1"/>
    </xf>
    <xf numFmtId="0" fontId="4" fillId="0" borderId="128" xfId="0" applyFont="1" applyBorder="1" applyAlignment="1">
      <alignment horizontal="center" vertical="center"/>
    </xf>
    <xf numFmtId="0" fontId="1" fillId="0" borderId="128" xfId="0" quotePrefix="1" applyFont="1" applyBorder="1" applyAlignment="1">
      <alignment horizontal="center" vertical="center"/>
    </xf>
    <xf numFmtId="0" fontId="1" fillId="0" borderId="128" xfId="0" applyFont="1" applyBorder="1" applyAlignment="1">
      <alignment horizontal="center" vertical="center"/>
    </xf>
    <xf numFmtId="9" fontId="1" fillId="0" borderId="128" xfId="0" applyNumberFormat="1" applyFont="1" applyBorder="1" applyAlignment="1">
      <alignment horizontal="center" vertical="center"/>
    </xf>
    <xf numFmtId="164" fontId="4" fillId="0" borderId="128" xfId="0" applyNumberFormat="1" applyFont="1" applyFill="1" applyBorder="1" applyAlignment="1">
      <alignment horizontal="center" vertical="center"/>
    </xf>
    <xf numFmtId="164" fontId="1" fillId="0" borderId="129" xfId="0" applyNumberFormat="1" applyFont="1" applyFill="1" applyBorder="1" applyAlignment="1">
      <alignment horizontal="centerContinuous" vertical="center"/>
    </xf>
    <xf numFmtId="164" fontId="1" fillId="0" borderId="121" xfId="0" applyNumberFormat="1" applyFont="1" applyFill="1" applyBorder="1" applyAlignment="1">
      <alignment horizontal="centerContinuous" vertical="center"/>
    </xf>
    <xf numFmtId="0" fontId="4" fillId="0" borderId="130" xfId="0" quotePrefix="1" applyFont="1" applyBorder="1" applyAlignment="1">
      <alignment horizontal="centerContinuous" vertical="center"/>
    </xf>
    <xf numFmtId="0" fontId="1" fillId="0" borderId="87" xfId="0" applyFont="1" applyFill="1" applyBorder="1" applyAlignment="1">
      <alignment horizontal="center" vertical="center"/>
    </xf>
    <xf numFmtId="1" fontId="4" fillId="0" borderId="88" xfId="0" applyNumberFormat="1" applyFont="1" applyBorder="1" applyAlignment="1">
      <alignment horizontal="center" vertical="center"/>
    </xf>
    <xf numFmtId="0" fontId="1" fillId="0" borderId="131" xfId="0" applyFont="1" applyBorder="1" applyAlignment="1">
      <alignment horizontal="center" vertical="center"/>
    </xf>
    <xf numFmtId="0" fontId="1" fillId="0" borderId="53" xfId="0" applyFont="1" applyBorder="1" applyAlignment="1">
      <alignment horizontal="center" vertical="center"/>
    </xf>
    <xf numFmtId="49" fontId="1" fillId="0" borderId="53" xfId="2" applyNumberFormat="1" applyFont="1" applyBorder="1" applyAlignment="1">
      <alignment horizontal="center" vertical="center"/>
    </xf>
    <xf numFmtId="164" fontId="4" fillId="0" borderId="14" xfId="0" applyNumberFormat="1" applyFont="1" applyFill="1" applyBorder="1" applyAlignment="1">
      <alignment horizontal="center" vertical="center"/>
    </xf>
    <xf numFmtId="1" fontId="57" fillId="18" borderId="14" xfId="0" applyNumberFormat="1" applyFont="1" applyFill="1" applyBorder="1" applyAlignment="1">
      <alignment horizontal="center" vertical="center"/>
    </xf>
    <xf numFmtId="1" fontId="4" fillId="0" borderId="14" xfId="0" applyNumberFormat="1" applyFont="1" applyBorder="1" applyAlignment="1">
      <alignment horizontal="center" vertical="center"/>
    </xf>
    <xf numFmtId="0" fontId="3" fillId="0" borderId="39" xfId="0" applyFont="1" applyBorder="1" applyAlignment="1">
      <alignment horizontal="center" vertical="center"/>
    </xf>
    <xf numFmtId="1" fontId="6" fillId="0" borderId="27" xfId="0" applyNumberFormat="1" applyFont="1" applyBorder="1" applyAlignment="1">
      <alignment horizontal="center" vertical="center"/>
    </xf>
    <xf numFmtId="1" fontId="6" fillId="0" borderId="53" xfId="0" applyNumberFormat="1" applyFont="1" applyBorder="1" applyAlignment="1">
      <alignment horizontal="center" vertical="center"/>
    </xf>
    <xf numFmtId="1" fontId="6" fillId="0" borderId="27" xfId="0" applyNumberFormat="1" applyFont="1" applyFill="1" applyBorder="1" applyAlignment="1">
      <alignment horizontal="center" vertical="center"/>
    </xf>
    <xf numFmtId="1" fontId="6" fillId="0" borderId="115" xfId="0" applyNumberFormat="1" applyFont="1" applyFill="1" applyBorder="1" applyAlignment="1">
      <alignment horizontal="center" vertical="center"/>
    </xf>
    <xf numFmtId="1" fontId="6" fillId="0" borderId="52" xfId="0" applyNumberFormat="1" applyFont="1" applyFill="1" applyBorder="1" applyAlignment="1">
      <alignment horizontal="center" vertical="center"/>
    </xf>
    <xf numFmtId="1" fontId="6" fillId="0" borderId="28" xfId="0" applyNumberFormat="1" applyFont="1" applyFill="1" applyBorder="1" applyAlignment="1">
      <alignment horizontal="center" vertical="center"/>
    </xf>
    <xf numFmtId="49" fontId="60" fillId="16" borderId="119" xfId="0" applyNumberFormat="1" applyFont="1" applyFill="1" applyBorder="1" applyAlignment="1">
      <alignment horizontal="center" vertical="center"/>
    </xf>
    <xf numFmtId="1" fontId="6" fillId="0" borderId="99" xfId="0" applyNumberFormat="1" applyFont="1" applyFill="1" applyBorder="1" applyAlignment="1">
      <alignment horizontal="center" vertical="center"/>
    </xf>
    <xf numFmtId="0" fontId="4" fillId="0" borderId="123" xfId="0" applyFont="1" applyBorder="1" applyAlignment="1">
      <alignment horizontal="center" vertical="center" shrinkToFit="1"/>
    </xf>
    <xf numFmtId="164" fontId="4" fillId="0" borderId="123" xfId="0" applyNumberFormat="1" applyFont="1" applyBorder="1" applyAlignment="1">
      <alignment horizontal="center" vertical="center" shrinkToFit="1"/>
    </xf>
    <xf numFmtId="0" fontId="4" fillId="0" borderId="123" xfId="0" applyFont="1" applyBorder="1" applyAlignment="1">
      <alignment horizontal="left" vertical="center"/>
    </xf>
    <xf numFmtId="0" fontId="4" fillId="0" borderId="124" xfId="0" applyFont="1" applyBorder="1" applyAlignment="1">
      <alignment horizontal="left" vertical="center" shrinkToFit="1"/>
    </xf>
    <xf numFmtId="165" fontId="1" fillId="0" borderId="0" xfId="0" applyNumberFormat="1" applyFont="1" applyBorder="1" applyAlignment="1">
      <alignment horizontal="center" vertical="center"/>
    </xf>
    <xf numFmtId="165" fontId="1" fillId="0" borderId="0" xfId="0" applyNumberFormat="1" applyFont="1" applyFill="1" applyBorder="1" applyAlignment="1">
      <alignment horizontal="center" vertical="center"/>
    </xf>
    <xf numFmtId="1" fontId="6" fillId="0" borderId="132" xfId="0" applyNumberFormat="1" applyFont="1" applyFill="1" applyBorder="1" applyAlignment="1">
      <alignment horizontal="centerContinuous" vertical="center"/>
    </xf>
    <xf numFmtId="1" fontId="1" fillId="0" borderId="133" xfId="0" applyNumberFormat="1" applyFont="1" applyFill="1" applyBorder="1" applyAlignment="1">
      <alignment horizontal="centerContinuous" vertical="center"/>
    </xf>
    <xf numFmtId="0" fontId="5" fillId="4" borderId="134" xfId="0" applyFont="1" applyFill="1" applyBorder="1" applyAlignment="1">
      <alignment horizontal="right" vertical="center"/>
    </xf>
    <xf numFmtId="1" fontId="6" fillId="0" borderId="135" xfId="0" applyNumberFormat="1" applyFont="1" applyFill="1" applyBorder="1" applyAlignment="1">
      <alignment horizontal="centerContinuous" vertical="center"/>
    </xf>
    <xf numFmtId="1" fontId="1" fillId="0" borderId="136" xfId="0" applyNumberFormat="1" applyFont="1" applyFill="1" applyBorder="1" applyAlignment="1">
      <alignment horizontal="centerContinuous" vertical="center"/>
    </xf>
    <xf numFmtId="0" fontId="5" fillId="4" borderId="137" xfId="0" applyFont="1" applyFill="1" applyBorder="1" applyAlignment="1">
      <alignment horizontal="right" vertical="center"/>
    </xf>
    <xf numFmtId="49" fontId="6" fillId="0" borderId="138" xfId="0" applyNumberFormat="1" applyFont="1" applyFill="1" applyBorder="1" applyAlignment="1">
      <alignment horizontal="center" vertical="center"/>
    </xf>
    <xf numFmtId="1" fontId="6" fillId="13" borderId="28" xfId="0" applyNumberFormat="1" applyFont="1" applyFill="1" applyBorder="1" applyAlignment="1">
      <alignment horizontal="center" vertical="center"/>
    </xf>
    <xf numFmtId="0" fontId="63" fillId="0" borderId="41" xfId="0" applyFont="1" applyFill="1" applyBorder="1" applyAlignment="1">
      <alignment horizontal="center" vertical="center" shrinkToFit="1"/>
    </xf>
    <xf numFmtId="0" fontId="1" fillId="0" borderId="0" xfId="5" applyFont="1" applyBorder="1" applyAlignment="1">
      <alignment vertical="center"/>
    </xf>
    <xf numFmtId="0" fontId="1" fillId="0" borderId="0" xfId="5" applyFont="1" applyBorder="1" applyAlignment="1">
      <alignment horizontal="left" vertical="center"/>
    </xf>
    <xf numFmtId="0" fontId="3" fillId="0" borderId="0" xfId="5" applyFont="1" applyBorder="1" applyAlignment="1">
      <alignment horizontal="right" vertical="center"/>
    </xf>
    <xf numFmtId="0" fontId="6" fillId="0" borderId="10" xfId="5" applyFont="1" applyBorder="1" applyAlignment="1">
      <alignment vertical="center"/>
    </xf>
    <xf numFmtId="0" fontId="6" fillId="0" borderId="9" xfId="5" applyFont="1" applyBorder="1" applyAlignment="1">
      <alignment vertical="center"/>
    </xf>
    <xf numFmtId="0" fontId="6" fillId="0" borderId="8" xfId="5" applyFont="1" applyBorder="1" applyAlignment="1">
      <alignment vertical="center"/>
    </xf>
    <xf numFmtId="0" fontId="6" fillId="0" borderId="2" xfId="5" applyFont="1" applyBorder="1" applyAlignment="1">
      <alignment horizontal="left" vertical="center"/>
    </xf>
    <xf numFmtId="0" fontId="6" fillId="0" borderId="0" xfId="5" applyFont="1" applyBorder="1" applyAlignment="1">
      <alignment horizontal="left" vertical="center"/>
    </xf>
    <xf numFmtId="0" fontId="6" fillId="0" borderId="1" xfId="5" applyFont="1" applyBorder="1" applyAlignment="1">
      <alignment vertical="center"/>
    </xf>
    <xf numFmtId="0" fontId="6" fillId="0" borderId="2" xfId="5" applyFont="1" applyFill="1" applyBorder="1" applyAlignment="1">
      <alignment horizontal="center" vertical="center"/>
    </xf>
    <xf numFmtId="0" fontId="10" fillId="0" borderId="1" xfId="5" applyFont="1" applyFill="1" applyBorder="1" applyAlignment="1">
      <alignment horizontal="right" vertical="center"/>
    </xf>
    <xf numFmtId="0" fontId="5" fillId="0" borderId="1" xfId="5" applyFont="1" applyBorder="1" applyAlignment="1">
      <alignment horizontal="right" vertical="center"/>
    </xf>
    <xf numFmtId="0" fontId="6" fillId="0" borderId="26" xfId="5" applyFont="1" applyBorder="1" applyAlignment="1">
      <alignment horizontal="center" vertical="center"/>
    </xf>
    <xf numFmtId="0" fontId="13" fillId="2" borderId="15" xfId="5" applyFont="1" applyFill="1" applyBorder="1" applyAlignment="1">
      <alignment horizontal="right" vertical="center"/>
    </xf>
    <xf numFmtId="0" fontId="6" fillId="0" borderId="3" xfId="5" applyFont="1" applyBorder="1" applyAlignment="1">
      <alignment horizontal="center" vertical="center"/>
    </xf>
    <xf numFmtId="0" fontId="20" fillId="2" borderId="4" xfId="5" applyFont="1" applyFill="1" applyBorder="1" applyAlignment="1">
      <alignment horizontal="right" vertical="center"/>
    </xf>
    <xf numFmtId="0" fontId="10" fillId="2" borderId="4" xfId="5" applyFont="1" applyFill="1" applyBorder="1" applyAlignment="1">
      <alignment horizontal="right" vertical="center"/>
    </xf>
    <xf numFmtId="0" fontId="9" fillId="2" borderId="4" xfId="5" applyFont="1" applyFill="1" applyBorder="1" applyAlignment="1">
      <alignment horizontal="right" vertical="center"/>
    </xf>
    <xf numFmtId="49" fontId="6" fillId="0" borderId="12" xfId="7" applyNumberFormat="1" applyFont="1" applyBorder="1" applyAlignment="1">
      <alignment horizontal="center" vertical="center"/>
    </xf>
    <xf numFmtId="0" fontId="12" fillId="2" borderId="4" xfId="5" applyFont="1" applyFill="1" applyBorder="1" applyAlignment="1">
      <alignment horizontal="right" vertical="center"/>
    </xf>
    <xf numFmtId="0" fontId="6" fillId="0" borderId="7" xfId="5" applyFont="1" applyFill="1" applyBorder="1" applyAlignment="1">
      <alignment horizontal="center" vertical="center"/>
    </xf>
    <xf numFmtId="0" fontId="6" fillId="0" borderId="14" xfId="5" applyFont="1" applyBorder="1" applyAlignment="1">
      <alignment horizontal="center" vertical="center"/>
    </xf>
    <xf numFmtId="0" fontId="7" fillId="2" borderId="13" xfId="5" applyFont="1" applyFill="1" applyBorder="1" applyAlignment="1">
      <alignment horizontal="right" vertical="center"/>
    </xf>
    <xf numFmtId="0" fontId="6" fillId="0" borderId="10" xfId="5" applyFont="1" applyBorder="1" applyAlignment="1">
      <alignment horizontal="center" vertical="center"/>
    </xf>
    <xf numFmtId="0" fontId="5" fillId="0" borderId="9" xfId="5" applyFont="1" applyBorder="1" applyAlignment="1">
      <alignment horizontal="right" vertical="center"/>
    </xf>
    <xf numFmtId="0" fontId="6" fillId="0" borderId="9" xfId="5" applyFont="1" applyBorder="1" applyAlignment="1">
      <alignment horizontal="center" vertical="center"/>
    </xf>
    <xf numFmtId="0" fontId="6" fillId="0" borderId="9" xfId="5" applyFont="1" applyBorder="1" applyAlignment="1">
      <alignment horizontal="centerContinuous" vertical="center"/>
    </xf>
    <xf numFmtId="0" fontId="41" fillId="0" borderId="9" xfId="5" applyFont="1" applyBorder="1" applyAlignment="1">
      <alignment horizontal="centerContinuous" vertical="center"/>
    </xf>
    <xf numFmtId="0" fontId="5" fillId="0" borderId="8" xfId="5" applyFont="1" applyBorder="1" applyAlignment="1">
      <alignment horizontal="right" vertical="center"/>
    </xf>
    <xf numFmtId="49" fontId="6" fillId="0" borderId="2" xfId="5" quotePrefix="1" applyNumberFormat="1" applyFont="1" applyBorder="1" applyAlignment="1">
      <alignment horizontal="center" vertical="center"/>
    </xf>
    <xf numFmtId="0" fontId="5" fillId="0" borderId="0" xfId="5" applyFont="1" applyBorder="1" applyAlignment="1">
      <alignment horizontal="right" vertical="center"/>
    </xf>
    <xf numFmtId="0" fontId="6" fillId="0" borderId="0" xfId="5" applyFont="1" applyBorder="1" applyAlignment="1">
      <alignment horizontal="center" vertical="center"/>
    </xf>
    <xf numFmtId="0" fontId="41" fillId="0" borderId="0" xfId="5" applyFont="1" applyBorder="1" applyAlignment="1">
      <alignment horizontal="centerContinuous" vertical="center"/>
    </xf>
    <xf numFmtId="0" fontId="40" fillId="2" borderId="65" xfId="5" applyFont="1" applyFill="1" applyBorder="1" applyAlignment="1">
      <alignment horizontal="right" vertical="center"/>
    </xf>
    <xf numFmtId="0" fontId="3" fillId="2" borderId="64" xfId="5" applyFont="1" applyFill="1" applyBorder="1" applyAlignment="1">
      <alignment horizontal="centerContinuous" vertical="center"/>
    </xf>
    <xf numFmtId="0" fontId="1" fillId="2" borderId="64" xfId="5" applyFont="1" applyFill="1" applyBorder="1" applyAlignment="1">
      <alignment horizontal="left" vertical="center"/>
    </xf>
    <xf numFmtId="0" fontId="39" fillId="2" borderId="64" xfId="5" applyFont="1" applyFill="1" applyBorder="1" applyAlignment="1">
      <alignment horizontal="centerContinuous" vertical="center"/>
    </xf>
    <xf numFmtId="0" fontId="18" fillId="2" borderId="64" xfId="5" applyFont="1" applyFill="1" applyBorder="1" applyAlignment="1">
      <alignment horizontal="left" vertical="center"/>
    </xf>
    <xf numFmtId="0" fontId="48" fillId="2" borderId="63" xfId="5" applyFont="1" applyFill="1" applyBorder="1" applyAlignment="1">
      <alignment horizontal="right" vertical="center"/>
    </xf>
    <xf numFmtId="49" fontId="3" fillId="0" borderId="0" xfId="0" applyNumberFormat="1" applyFont="1" applyBorder="1" applyAlignment="1">
      <alignment horizontal="center" vertical="center"/>
    </xf>
    <xf numFmtId="1" fontId="6" fillId="0" borderId="30" xfId="0" applyNumberFormat="1" applyFont="1" applyBorder="1" applyAlignment="1">
      <alignment horizontal="center" vertical="center"/>
    </xf>
    <xf numFmtId="0" fontId="6" fillId="0" borderId="14" xfId="0" applyFont="1" applyFill="1" applyBorder="1" applyAlignment="1">
      <alignment horizontal="center" vertical="center"/>
    </xf>
    <xf numFmtId="164" fontId="66" fillId="22" borderId="76" xfId="2" applyNumberFormat="1" applyFont="1" applyFill="1" applyBorder="1" applyAlignment="1">
      <alignment horizontal="center" vertical="center"/>
    </xf>
    <xf numFmtId="164" fontId="66" fillId="22" borderId="52" xfId="0" applyNumberFormat="1" applyFont="1" applyFill="1" applyBorder="1" applyAlignment="1">
      <alignment horizontal="center" vertical="center"/>
    </xf>
    <xf numFmtId="0" fontId="1" fillId="0" borderId="94" xfId="0" applyFont="1" applyFill="1" applyBorder="1" applyAlignment="1">
      <alignment horizontal="center" vertical="center"/>
    </xf>
    <xf numFmtId="0" fontId="1" fillId="0" borderId="95" xfId="0" applyFont="1" applyFill="1" applyBorder="1" applyAlignment="1">
      <alignment horizontal="center" vertical="center"/>
    </xf>
    <xf numFmtId="0" fontId="1" fillId="0" borderId="95" xfId="0" quotePrefix="1" applyFont="1" applyFill="1" applyBorder="1" applyAlignment="1">
      <alignment horizontal="center" vertical="center" wrapText="1"/>
    </xf>
    <xf numFmtId="49" fontId="1" fillId="0" borderId="95" xfId="2" applyNumberFormat="1" applyFont="1" applyFill="1" applyBorder="1" applyAlignment="1">
      <alignment horizontal="center" vertical="center"/>
    </xf>
    <xf numFmtId="0" fontId="1" fillId="0" borderId="95" xfId="0" applyFont="1" applyFill="1" applyBorder="1" applyAlignment="1">
      <alignment horizontal="center" vertical="center" shrinkToFit="1"/>
    </xf>
    <xf numFmtId="164" fontId="1" fillId="13" borderId="95" xfId="0" applyNumberFormat="1" applyFont="1" applyFill="1" applyBorder="1" applyAlignment="1">
      <alignment horizontal="center" vertical="center"/>
    </xf>
    <xf numFmtId="164" fontId="4" fillId="0" borderId="140" xfId="0" applyNumberFormat="1" applyFont="1" applyFill="1" applyBorder="1" applyAlignment="1">
      <alignment horizontal="center" vertical="center"/>
    </xf>
    <xf numFmtId="1" fontId="57" fillId="18" borderId="140" xfId="0" applyNumberFormat="1" applyFont="1" applyFill="1" applyBorder="1" applyAlignment="1">
      <alignment horizontal="center" vertical="center"/>
    </xf>
    <xf numFmtId="1" fontId="4" fillId="0" borderId="95" xfId="0" applyNumberFormat="1" applyFont="1" applyBorder="1" applyAlignment="1">
      <alignment horizontal="center" vertical="center"/>
    </xf>
    <xf numFmtId="0" fontId="4" fillId="0" borderId="96" xfId="0" applyFont="1" applyBorder="1" applyAlignment="1">
      <alignment horizontal="center" vertical="center"/>
    </xf>
    <xf numFmtId="1" fontId="1" fillId="0" borderId="139" xfId="0" applyNumberFormat="1" applyFont="1" applyFill="1" applyBorder="1" applyAlignment="1">
      <alignment horizontal="center" vertical="center"/>
    </xf>
    <xf numFmtId="49" fontId="1" fillId="13" borderId="53" xfId="2" applyNumberFormat="1" applyFont="1" applyFill="1" applyBorder="1" applyAlignment="1">
      <alignment horizontal="center" vertical="center"/>
    </xf>
    <xf numFmtId="0" fontId="1" fillId="13" borderId="53" xfId="0" applyFont="1" applyFill="1" applyBorder="1" applyAlignment="1">
      <alignment horizontal="center" vertical="center" shrinkToFit="1"/>
    </xf>
    <xf numFmtId="164" fontId="4" fillId="13" borderId="53" xfId="0" applyNumberFormat="1" applyFont="1" applyFill="1" applyBorder="1" applyAlignment="1">
      <alignment horizontal="center" vertical="center"/>
    </xf>
    <xf numFmtId="1" fontId="1" fillId="13" borderId="41" xfId="0" applyNumberFormat="1" applyFont="1" applyFill="1" applyBorder="1" applyAlignment="1">
      <alignment horizontal="center" vertical="center"/>
    </xf>
    <xf numFmtId="1" fontId="1" fillId="13" borderId="55" xfId="0" applyNumberFormat="1" applyFont="1" applyFill="1" applyBorder="1" applyAlignment="1">
      <alignment horizontal="center" vertical="center"/>
    </xf>
    <xf numFmtId="0" fontId="1" fillId="0" borderId="75" xfId="0" applyFont="1" applyFill="1" applyBorder="1" applyAlignment="1">
      <alignment horizontal="center" vertical="center"/>
    </xf>
    <xf numFmtId="49" fontId="1" fillId="0" borderId="76" xfId="2" applyNumberFormat="1" applyFont="1" applyFill="1" applyBorder="1" applyAlignment="1">
      <alignment horizontal="center" vertical="center"/>
    </xf>
    <xf numFmtId="0" fontId="1" fillId="0" borderId="76" xfId="0" applyFont="1" applyFill="1" applyBorder="1" applyAlignment="1">
      <alignment horizontal="center" vertical="center" shrinkToFit="1"/>
    </xf>
    <xf numFmtId="164" fontId="1" fillId="0" borderId="76" xfId="0" applyNumberFormat="1" applyFont="1" applyFill="1" applyBorder="1" applyAlignment="1">
      <alignment horizontal="center" vertical="center"/>
    </xf>
    <xf numFmtId="164" fontId="4" fillId="0" borderId="77" xfId="0" applyNumberFormat="1" applyFont="1" applyFill="1" applyBorder="1" applyAlignment="1">
      <alignment horizontal="center" vertical="center"/>
    </xf>
    <xf numFmtId="1" fontId="4" fillId="0" borderId="77" xfId="0" applyNumberFormat="1" applyFont="1" applyFill="1" applyBorder="1" applyAlignment="1">
      <alignment horizontal="center" vertical="center"/>
    </xf>
    <xf numFmtId="0" fontId="1" fillId="0" borderId="78"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52" xfId="0" applyFont="1" applyFill="1" applyBorder="1" applyAlignment="1">
      <alignment horizontal="center" vertical="center"/>
    </xf>
    <xf numFmtId="164" fontId="1" fillId="0" borderId="52" xfId="0" applyNumberFormat="1" applyFont="1" applyFill="1" applyBorder="1" applyAlignment="1">
      <alignment horizontal="center" vertical="center"/>
    </xf>
    <xf numFmtId="164" fontId="4" fillId="0" borderId="54" xfId="0" applyNumberFormat="1" applyFont="1" applyFill="1" applyBorder="1" applyAlignment="1">
      <alignment horizontal="center" vertical="center"/>
    </xf>
    <xf numFmtId="1" fontId="4" fillId="0" borderId="54" xfId="0" applyNumberFormat="1" applyFont="1" applyFill="1" applyBorder="1" applyAlignment="1">
      <alignment horizontal="center" vertical="center"/>
    </xf>
    <xf numFmtId="0" fontId="1" fillId="0" borderId="40" xfId="0" applyFont="1" applyFill="1" applyBorder="1" applyAlignment="1">
      <alignment horizontal="center" vertical="center"/>
    </xf>
    <xf numFmtId="0" fontId="45" fillId="23" borderId="71" xfId="0" applyFont="1" applyFill="1" applyBorder="1" applyAlignment="1">
      <alignment horizontal="centerContinuous" vertical="center"/>
    </xf>
    <xf numFmtId="49" fontId="45" fillId="23" borderId="72" xfId="2" applyNumberFormat="1" applyFont="1" applyFill="1" applyBorder="1" applyAlignment="1">
      <alignment horizontal="centerContinuous" vertical="center"/>
    </xf>
    <xf numFmtId="0" fontId="45" fillId="23" borderId="72" xfId="0" applyFont="1" applyFill="1" applyBorder="1" applyAlignment="1">
      <alignment horizontal="centerContinuous" vertical="center" shrinkToFit="1"/>
    </xf>
    <xf numFmtId="164" fontId="45" fillId="23" borderId="72" xfId="0" applyNumberFormat="1" applyFont="1" applyFill="1" applyBorder="1" applyAlignment="1">
      <alignment horizontal="centerContinuous" vertical="center"/>
    </xf>
    <xf numFmtId="1" fontId="45" fillId="23" borderId="72" xfId="0" applyNumberFormat="1" applyFont="1" applyFill="1" applyBorder="1" applyAlignment="1">
      <alignment horizontal="centerContinuous" vertical="center"/>
    </xf>
    <xf numFmtId="0" fontId="45" fillId="23" borderId="30" xfId="0" applyFont="1" applyFill="1" applyBorder="1" applyAlignment="1">
      <alignment horizontal="centerContinuous" vertical="center"/>
    </xf>
    <xf numFmtId="0" fontId="6" fillId="0" borderId="28" xfId="4" applyNumberFormat="1" applyFont="1" applyFill="1" applyBorder="1" applyAlignment="1">
      <alignment horizontal="center" vertical="center" wrapText="1"/>
    </xf>
    <xf numFmtId="0" fontId="6" fillId="0" borderId="28" xfId="0" applyFont="1" applyFill="1" applyBorder="1" applyAlignment="1">
      <alignment horizontal="center" vertical="center" shrinkToFit="1"/>
    </xf>
    <xf numFmtId="0" fontId="6" fillId="0" borderId="14" xfId="4" applyNumberFormat="1" applyFont="1" applyFill="1" applyBorder="1" applyAlignment="1">
      <alignment horizontal="center" vertical="center" wrapText="1"/>
    </xf>
    <xf numFmtId="0" fontId="6" fillId="0" borderId="28" xfId="0" applyNumberFormat="1" applyFont="1" applyFill="1" applyBorder="1" applyAlignment="1">
      <alignment horizontal="center" vertical="center" shrinkToFit="1"/>
    </xf>
    <xf numFmtId="0" fontId="6" fillId="21" borderId="28" xfId="0" applyNumberFormat="1" applyFont="1" applyFill="1" applyBorder="1" applyAlignment="1">
      <alignment horizontal="center" vertical="center" shrinkToFit="1"/>
    </xf>
    <xf numFmtId="0" fontId="6" fillId="15" borderId="28" xfId="0" applyNumberFormat="1" applyFont="1" applyFill="1" applyBorder="1" applyAlignment="1">
      <alignment horizontal="center" vertical="center" shrinkToFit="1"/>
    </xf>
    <xf numFmtId="0" fontId="6" fillId="15" borderId="14" xfId="0" applyFont="1" applyFill="1" applyBorder="1" applyAlignment="1">
      <alignment horizontal="center" vertical="center" shrinkToFit="1"/>
    </xf>
    <xf numFmtId="0" fontId="6" fillId="15" borderId="28" xfId="4" applyNumberFormat="1" applyFont="1" applyFill="1" applyBorder="1" applyAlignment="1">
      <alignment horizontal="center" vertical="center" wrapText="1"/>
    </xf>
    <xf numFmtId="0" fontId="6" fillId="15" borderId="14" xfId="0" applyNumberFormat="1" applyFont="1" applyFill="1" applyBorder="1" applyAlignment="1">
      <alignment horizontal="center" vertical="center" shrinkToFit="1"/>
    </xf>
    <xf numFmtId="0" fontId="6" fillId="0" borderId="14" xfId="0" applyNumberFormat="1" applyFont="1" applyFill="1" applyBorder="1" applyAlignment="1">
      <alignment horizontal="center" vertical="center" shrinkToFit="1"/>
    </xf>
    <xf numFmtId="0" fontId="6" fillId="13" borderId="28" xfId="0" applyNumberFormat="1" applyFont="1" applyFill="1" applyBorder="1" applyAlignment="1">
      <alignment horizontal="center" vertical="center" shrinkToFit="1"/>
    </xf>
    <xf numFmtId="0" fontId="68" fillId="0" borderId="41" xfId="0" applyFont="1" applyBorder="1" applyAlignment="1">
      <alignment horizontal="centerContinuous"/>
    </xf>
    <xf numFmtId="0" fontId="69" fillId="0" borderId="35" xfId="0" applyFont="1" applyBorder="1" applyAlignment="1">
      <alignment horizontal="centerContinuous" vertical="center"/>
    </xf>
    <xf numFmtId="0" fontId="70" fillId="0" borderId="35" xfId="0" applyFont="1" applyBorder="1" applyAlignment="1">
      <alignment horizontal="centerContinuous" vertical="center" wrapText="1"/>
    </xf>
    <xf numFmtId="0" fontId="71" fillId="0" borderId="35" xfId="0" applyFont="1" applyBorder="1" applyAlignment="1">
      <alignment horizontal="centerContinuous" vertical="center" wrapText="1"/>
    </xf>
    <xf numFmtId="0" fontId="48" fillId="2" borderId="64" xfId="5" applyFont="1" applyFill="1" applyBorder="1" applyAlignment="1">
      <alignment horizontal="left" vertical="center"/>
    </xf>
    <xf numFmtId="9" fontId="6" fillId="0" borderId="53" xfId="2" applyFont="1" applyFill="1" applyBorder="1" applyAlignment="1">
      <alignment horizontal="center" vertical="center" shrinkToFit="1"/>
    </xf>
    <xf numFmtId="9" fontId="6" fillId="0" borderId="14" xfId="2" applyFont="1" applyFill="1" applyBorder="1" applyAlignment="1">
      <alignment horizontal="center" vertical="center" shrinkToFit="1"/>
    </xf>
    <xf numFmtId="0" fontId="6" fillId="0" borderId="39" xfId="0" applyNumberFormat="1" applyFont="1" applyFill="1" applyBorder="1" applyAlignment="1">
      <alignment horizontal="center" vertical="center"/>
    </xf>
  </cellXfs>
  <cellStyles count="9">
    <cellStyle name="Excel Built-in Normal" xfId="6"/>
    <cellStyle name="Hyperlink" xfId="1" builtinId="8"/>
    <cellStyle name="Normal" xfId="0" builtinId="0"/>
    <cellStyle name="Normal 2" xfId="4"/>
    <cellStyle name="Normal 2 2" xfId="5"/>
    <cellStyle name="Normal 4" xfId="7"/>
    <cellStyle name="Percent" xfId="2" builtinId="5"/>
    <cellStyle name="Percent 2" xfId="3"/>
    <cellStyle name="Percent 2 2" xfId="8"/>
  </cellStyles>
  <dxfs count="59">
    <dxf>
      <font>
        <b/>
        <i val="0"/>
        <condense val="0"/>
        <extend val="0"/>
      </font>
      <fill>
        <patternFill>
          <bgColor indexed="51"/>
        </patternFill>
      </fill>
    </dxf>
    <dxf>
      <font>
        <b/>
        <i val="0"/>
        <condense val="0"/>
        <extend val="0"/>
      </font>
      <fill>
        <patternFill>
          <bgColor indexed="11"/>
        </patternFill>
      </fill>
    </dxf>
    <dxf>
      <font>
        <color rgb="FFFF0000"/>
      </font>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9900"/>
      <color rgb="FF9966FF"/>
      <color rgb="FF0000FF"/>
      <color rgb="FFCCFFCC"/>
      <color rgb="FFCCCC00"/>
      <color rgb="FF99FF99"/>
      <color rgb="FFCCFF99"/>
      <color rgb="FFFFFF66"/>
      <color rgb="FF00CC66"/>
      <color rgb="FF00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43815</xdr:colOff>
      <xdr:row>13</xdr:row>
      <xdr:rowOff>38100</xdr:rowOff>
    </xdr:from>
    <xdr:to>
      <xdr:col>6</xdr:col>
      <xdr:colOff>1249680</xdr:colOff>
      <xdr:row>17</xdr:row>
      <xdr:rowOff>175260</xdr:rowOff>
    </xdr:to>
    <xdr:sp macro="" textlink="">
      <xdr:nvSpPr>
        <xdr:cNvPr id="1084" name="Text Box 60"/>
        <xdr:cNvSpPr txBox="1">
          <a:spLocks noChangeArrowheads="1"/>
        </xdr:cNvSpPr>
      </xdr:nvSpPr>
      <xdr:spPr bwMode="auto">
        <a:xfrm>
          <a:off x="43815" y="3444240"/>
          <a:ext cx="7400925" cy="99822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status:  </a:t>
          </a:r>
          <a:endParaRPr lang="en-US" sz="1200" b="0" i="0" u="none" strike="noStrike" baseline="0">
            <a:solidFill>
              <a:srgbClr val="FF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01" name="Rectangle 1"/>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0</xdr:rowOff>
    </xdr:from>
    <xdr:to>
      <xdr:col>6</xdr:col>
      <xdr:colOff>0</xdr:colOff>
      <xdr:row>0</xdr:row>
      <xdr:rowOff>0</xdr:rowOff>
    </xdr:to>
    <xdr:sp macro="" textlink="">
      <xdr:nvSpPr>
        <xdr:cNvPr id="2" name="Rectangle 1"/>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569595</xdr:colOff>
      <xdr:row>1</xdr:row>
      <xdr:rowOff>123825</xdr:rowOff>
    </xdr:from>
    <xdr:to>
      <xdr:col>2</xdr:col>
      <xdr:colOff>607695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9</xdr:row>
      <xdr:rowOff>9525</xdr:rowOff>
    </xdr:from>
    <xdr:to>
      <xdr:col>4</xdr:col>
      <xdr:colOff>723900</xdr:colOff>
      <xdr:row>12</xdr:row>
      <xdr:rowOff>0</xdr:rowOff>
    </xdr:to>
    <xdr:sp macro="" textlink="">
      <xdr:nvSpPr>
        <xdr:cNvPr id="2" name="Text Box 1"/>
        <xdr:cNvSpPr txBox="1">
          <a:spLocks noChangeArrowheads="1"/>
        </xdr:cNvSpPr>
      </xdr:nvSpPr>
      <xdr:spPr bwMode="auto">
        <a:xfrm>
          <a:off x="0" y="1792605"/>
          <a:ext cx="4686300" cy="58483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a:cs typeface="Times New Roman"/>
            </a:rPr>
            <a:t>Skills:</a:t>
          </a:r>
          <a:r>
            <a:rPr lang="en-US" sz="1200" b="0" i="0" u="none" strike="noStrike" baseline="0">
              <a:solidFill>
                <a:srgbClr val="000000"/>
              </a:solidFill>
              <a:latin typeface="Times New Roman"/>
              <a:cs typeface="Times New Roman"/>
            </a:rPr>
            <a:t>  Balance 6, Hide 3, Listen 3, Move Silently 9, Spot 3, Swim 11.</a:t>
          </a:r>
        </a:p>
        <a:p>
          <a:pPr algn="just" rtl="0">
            <a:defRPr sz="1000"/>
          </a:pPr>
          <a:r>
            <a:rPr lang="en-US" sz="1200" b="1" i="0" u="none" strike="noStrike" baseline="0">
              <a:solidFill>
                <a:srgbClr val="000000"/>
              </a:solidFill>
              <a:latin typeface="Times New Roman"/>
              <a:cs typeface="Times New Roman"/>
            </a:rPr>
            <a:t>Attack:  </a:t>
          </a:r>
          <a:r>
            <a:rPr lang="en-US" sz="1200" b="0" i="0" u="none" strike="noStrike" baseline="0">
              <a:solidFill>
                <a:srgbClr val="000000"/>
              </a:solidFill>
              <a:latin typeface="Times New Roman"/>
              <a:cs typeface="Times New Roman"/>
            </a:rPr>
            <a:t>+4; 2 claws +9 (1d8+6) and bite +4 (2d6+3); improved grab, pounce, rake 1d8+3.</a:t>
          </a:r>
        </a:p>
      </xdr:txBody>
    </xdr:sp>
    <xdr:clientData/>
  </xdr:twoCellAnchor>
  <xdr:twoCellAnchor>
    <xdr:from>
      <xdr:col>5</xdr:col>
      <xdr:colOff>9525</xdr:colOff>
      <xdr:row>5</xdr:row>
      <xdr:rowOff>9525</xdr:rowOff>
    </xdr:from>
    <xdr:to>
      <xdr:col>6</xdr:col>
      <xdr:colOff>1333500</xdr:colOff>
      <xdr:row>11</xdr:row>
      <xdr:rowOff>209550</xdr:rowOff>
    </xdr:to>
    <xdr:sp macro="" textlink="">
      <xdr:nvSpPr>
        <xdr:cNvPr id="3" name="Text Box 2"/>
        <xdr:cNvSpPr txBox="1">
          <a:spLocks noChangeArrowheads="1"/>
        </xdr:cNvSpPr>
      </xdr:nvSpPr>
      <xdr:spPr bwMode="auto">
        <a:xfrm>
          <a:off x="4962525" y="1000125"/>
          <a:ext cx="1971675" cy="137350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Feats and Special Qualities:  </a:t>
          </a:r>
          <a:r>
            <a:rPr lang="en-US" sz="1200" b="0" i="0" u="none" strike="noStrike" baseline="0">
              <a:solidFill>
                <a:srgbClr val="000000"/>
              </a:solidFill>
              <a:latin typeface="Times New Roman" pitchFamily="18" charset="0"/>
              <a:cs typeface="Times New Roman" pitchFamily="18" charset="0"/>
            </a:rPr>
            <a:t>Low Light Vision, Scent, </a:t>
          </a:r>
          <a:r>
            <a:rPr lang="en-US" sz="1200" b="0" i="0" baseline="0">
              <a:effectLst/>
              <a:latin typeface="Times New Roman" pitchFamily="18" charset="0"/>
              <a:ea typeface="+mn-ea"/>
              <a:cs typeface="Times New Roman" pitchFamily="18" charset="0"/>
            </a:rPr>
            <a:t>Alertness, Improved Natural Attack (bite &amp; claw).</a:t>
          </a:r>
          <a:endParaRPr lang="en-US" sz="1200" b="0" i="0" u="none" strike="noStrike" baseline="0">
            <a:solidFill>
              <a:srgbClr val="000000"/>
            </a:solidFill>
            <a:latin typeface="Times New Roman" pitchFamily="18" charset="0"/>
            <a:cs typeface="Times New Roman"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onathan%20Pearce%20%3cjonathanwpearce@gmail.com%3e?subject=D&amp;D%20Aren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9"/>
  <sheetViews>
    <sheetView showGridLines="0" tabSelected="1" zoomScaleNormal="100" workbookViewId="0"/>
  </sheetViews>
  <sheetFormatPr defaultColWidth="13" defaultRowHeight="15.6"/>
  <cols>
    <col min="1" max="1" width="22.59765625" style="82" customWidth="1"/>
    <col min="2" max="2" width="6.09765625" style="83" customWidth="1"/>
    <col min="3" max="3" width="9.796875" style="83" customWidth="1"/>
    <col min="4" max="4" width="13.69921875" style="82" bestFit="1" customWidth="1"/>
    <col min="5" max="5" width="9.09765625" style="83" bestFit="1" customWidth="1"/>
    <col min="6" max="6" width="14.69921875" style="82" customWidth="1"/>
    <col min="7" max="7" width="16.796875" style="83" customWidth="1"/>
    <col min="8" max="16384" width="13" style="43"/>
  </cols>
  <sheetData>
    <row r="1" spans="1:7" ht="29.4" thickTop="1" thickBot="1">
      <c r="A1" s="37" t="s">
        <v>551</v>
      </c>
      <c r="B1" s="38"/>
      <c r="C1" s="39"/>
      <c r="D1" s="40"/>
      <c r="E1" s="41"/>
      <c r="F1" s="40"/>
      <c r="G1" s="42" t="s">
        <v>552</v>
      </c>
    </row>
    <row r="2" spans="1:7" ht="17.399999999999999" thickTop="1">
      <c r="A2" s="44" t="s">
        <v>0</v>
      </c>
      <c r="B2" s="45" t="s">
        <v>553</v>
      </c>
      <c r="C2" s="45"/>
      <c r="D2" s="46" t="s">
        <v>1</v>
      </c>
      <c r="E2" s="47" t="s">
        <v>523</v>
      </c>
      <c r="F2" s="48"/>
      <c r="G2" s="49"/>
    </row>
    <row r="3" spans="1:7" ht="16.8">
      <c r="A3" s="44" t="s">
        <v>67</v>
      </c>
      <c r="B3" s="45" t="s">
        <v>127</v>
      </c>
      <c r="C3" s="45"/>
      <c r="D3" s="46" t="s">
        <v>68</v>
      </c>
      <c r="E3" s="47">
        <v>9</v>
      </c>
      <c r="F3" s="46"/>
      <c r="G3" s="49"/>
    </row>
    <row r="4" spans="1:7" ht="16.8">
      <c r="A4" s="44" t="s">
        <v>148</v>
      </c>
      <c r="B4" s="45" t="s">
        <v>554</v>
      </c>
      <c r="C4" s="45"/>
      <c r="D4" s="46" t="s">
        <v>2</v>
      </c>
      <c r="E4" s="47" t="s">
        <v>555</v>
      </c>
      <c r="F4" s="46"/>
      <c r="G4" s="49"/>
    </row>
    <row r="5" spans="1:7" ht="17.399999999999999" thickBot="1">
      <c r="A5" s="44" t="s">
        <v>69</v>
      </c>
      <c r="B5" s="45" t="s">
        <v>562</v>
      </c>
      <c r="C5" s="45"/>
      <c r="D5" s="46" t="s">
        <v>3</v>
      </c>
      <c r="E5" s="47" t="s">
        <v>556</v>
      </c>
      <c r="F5" s="46"/>
      <c r="G5" s="49"/>
    </row>
    <row r="6" spans="1:7" ht="17.399999999999999" thickTop="1">
      <c r="A6" s="50" t="s">
        <v>550</v>
      </c>
      <c r="B6" s="486">
        <f>6</f>
        <v>6</v>
      </c>
      <c r="C6" s="487"/>
      <c r="D6" s="51" t="s">
        <v>504</v>
      </c>
      <c r="E6" s="479">
        <f>B6+C8</f>
        <v>6</v>
      </c>
      <c r="F6" s="52"/>
      <c r="G6" s="49"/>
    </row>
    <row r="7" spans="1:7" ht="17.399999999999999" thickBot="1">
      <c r="A7" s="488" t="s">
        <v>479</v>
      </c>
      <c r="B7" s="489" t="str">
        <f>C9</f>
        <v>+0</v>
      </c>
      <c r="C7" s="490"/>
      <c r="D7" s="491" t="s">
        <v>91</v>
      </c>
      <c r="E7" s="492" t="s">
        <v>485</v>
      </c>
      <c r="F7" s="52"/>
      <c r="G7" s="49"/>
    </row>
    <row r="8" spans="1:7" ht="16.8">
      <c r="A8" s="53" t="s">
        <v>4</v>
      </c>
      <c r="B8" s="536">
        <f>10</f>
        <v>10</v>
      </c>
      <c r="C8" s="54" t="str">
        <f t="shared" ref="C8:C13" si="0">IF(B8&gt;9.9,CONCATENATE("+",ROUNDDOWN((B8-10)/2,0)),ROUNDUP((B8-10)/2,0))</f>
        <v>+0</v>
      </c>
      <c r="D8" s="55" t="s">
        <v>89</v>
      </c>
      <c r="E8" s="56" t="s">
        <v>145</v>
      </c>
      <c r="F8" s="52"/>
      <c r="G8" s="49"/>
    </row>
    <row r="9" spans="1:7" ht="16.8">
      <c r="A9" s="57" t="s">
        <v>5</v>
      </c>
      <c r="B9" s="58">
        <v>11</v>
      </c>
      <c r="C9" s="59" t="str">
        <f t="shared" si="0"/>
        <v>+0</v>
      </c>
      <c r="D9" s="60" t="s">
        <v>90</v>
      </c>
      <c r="E9" s="61">
        <f>SUM(Martial!G3:G19)+SUM(Equipment!C3:C19)</f>
        <v>29</v>
      </c>
      <c r="F9" s="52"/>
      <c r="G9" s="49"/>
    </row>
    <row r="10" spans="1:7" ht="16.8">
      <c r="A10" s="62" t="s">
        <v>14</v>
      </c>
      <c r="B10" s="63">
        <v>14</v>
      </c>
      <c r="C10" s="64" t="str">
        <f t="shared" si="0"/>
        <v>+2</v>
      </c>
      <c r="D10" s="60" t="s">
        <v>16</v>
      </c>
      <c r="E10" s="65">
        <f>ROUNDUP(((E3*8)*0.75)+(E3*C10),0)</f>
        <v>72</v>
      </c>
      <c r="F10" s="52"/>
      <c r="G10" s="49"/>
    </row>
    <row r="11" spans="1:7" ht="16.8">
      <c r="A11" s="66" t="s">
        <v>15</v>
      </c>
      <c r="B11" s="63">
        <v>8</v>
      </c>
      <c r="C11" s="59">
        <f t="shared" si="0"/>
        <v>-1</v>
      </c>
      <c r="D11" s="67" t="s">
        <v>150</v>
      </c>
      <c r="E11" s="535">
        <f>10+C9+1+C12</f>
        <v>17</v>
      </c>
      <c r="F11" s="44"/>
      <c r="G11" s="49"/>
    </row>
    <row r="12" spans="1:7" ht="16.8">
      <c r="A12" s="69" t="s">
        <v>17</v>
      </c>
      <c r="B12" s="70">
        <v>22</v>
      </c>
      <c r="C12" s="59" t="str">
        <f t="shared" si="0"/>
        <v>+6</v>
      </c>
      <c r="D12" s="67" t="s">
        <v>66</v>
      </c>
      <c r="E12" s="68">
        <f>E11+SUM(Martial!B15:B16)</f>
        <v>18</v>
      </c>
      <c r="F12" s="52"/>
      <c r="G12" s="49"/>
    </row>
    <row r="13" spans="1:7" ht="17.399999999999999" thickBot="1">
      <c r="A13" s="71" t="s">
        <v>13</v>
      </c>
      <c r="B13" s="72">
        <v>8</v>
      </c>
      <c r="C13" s="73">
        <f t="shared" si="0"/>
        <v>-1</v>
      </c>
      <c r="D13" s="74" t="s">
        <v>502</v>
      </c>
      <c r="E13" s="75">
        <f>E12-C9</f>
        <v>18</v>
      </c>
      <c r="F13" s="52"/>
      <c r="G13" s="49"/>
    </row>
    <row r="14" spans="1:7" s="35" customFormat="1" ht="17.399999999999999" thickTop="1">
      <c r="A14" s="76"/>
      <c r="B14" s="77"/>
      <c r="C14" s="77"/>
      <c r="D14" s="77"/>
      <c r="E14" s="77"/>
      <c r="F14" s="77"/>
      <c r="G14" s="78"/>
    </row>
    <row r="15" spans="1:7" s="35" customFormat="1" ht="16.8">
      <c r="A15" s="76"/>
      <c r="B15" s="77"/>
      <c r="C15" s="77"/>
      <c r="D15" s="77"/>
      <c r="E15" s="77"/>
      <c r="F15" s="77"/>
      <c r="G15" s="78"/>
    </row>
    <row r="16" spans="1:7" s="35" customFormat="1" ht="16.8">
      <c r="A16" s="76"/>
      <c r="B16" s="77"/>
      <c r="C16" s="77"/>
      <c r="D16" s="77"/>
      <c r="E16" s="77"/>
      <c r="F16" s="77"/>
      <c r="G16" s="78"/>
    </row>
    <row r="17" spans="1:7" s="35" customFormat="1" ht="16.8">
      <c r="A17" s="76"/>
      <c r="B17" s="77"/>
      <c r="C17" s="77"/>
      <c r="D17" s="77"/>
      <c r="E17" s="77"/>
      <c r="F17" s="77"/>
      <c r="G17" s="78"/>
    </row>
    <row r="18" spans="1:7" ht="17.399999999999999" thickBot="1">
      <c r="A18" s="79"/>
      <c r="B18" s="80"/>
      <c r="C18" s="80"/>
      <c r="D18" s="80"/>
      <c r="E18" s="80"/>
      <c r="F18" s="80"/>
      <c r="G18" s="81"/>
    </row>
    <row r="19" spans="1:7" ht="16.2" thickTop="1"/>
  </sheetData>
  <phoneticPr fontId="0" type="noConversion"/>
  <conditionalFormatting sqref="E9">
    <cfRule type="cellIs" dxfId="58" priority="4" stopIfTrue="1" operator="greaterThan">
      <formula>66</formula>
    </cfRule>
    <cfRule type="cellIs" dxfId="57" priority="5" stopIfTrue="1" operator="between">
      <formula>33</formula>
      <formula>66</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2"/>
  <sheetViews>
    <sheetView showGridLines="0" workbookViewId="0">
      <pane ySplit="2" topLeftCell="A3" activePane="bottomLeft" state="frozen"/>
      <selection pane="bottomLeft" activeCell="A3" sqref="A3"/>
    </sheetView>
  </sheetViews>
  <sheetFormatPr defaultColWidth="13" defaultRowHeight="15.6"/>
  <cols>
    <col min="1" max="1" width="19.8984375" style="82" bestFit="1" customWidth="1"/>
    <col min="2" max="2" width="5.8984375" style="82" bestFit="1" customWidth="1"/>
    <col min="3" max="3" width="7.59765625" style="83" hidden="1" customWidth="1"/>
    <col min="4" max="4" width="5.8984375" style="83" hidden="1" customWidth="1"/>
    <col min="5" max="5" width="9.19921875" style="83" bestFit="1" customWidth="1"/>
    <col min="6" max="6" width="6.69921875" style="83" bestFit="1" customWidth="1"/>
    <col min="7" max="7" width="6" style="206" bestFit="1" customWidth="1"/>
    <col min="8" max="8" width="5.19921875" style="206" bestFit="1" customWidth="1"/>
    <col min="9" max="9" width="6.8984375" style="206" bestFit="1" customWidth="1"/>
    <col min="10" max="10" width="32.3984375" style="82" bestFit="1" customWidth="1"/>
    <col min="11" max="16384" width="13" style="43"/>
  </cols>
  <sheetData>
    <row r="1" spans="1:10" ht="23.4" thickBot="1">
      <c r="A1" s="84" t="s">
        <v>12</v>
      </c>
      <c r="B1" s="85"/>
      <c r="C1" s="85"/>
      <c r="D1" s="85"/>
      <c r="E1" s="85"/>
      <c r="F1" s="85"/>
      <c r="G1" s="86"/>
      <c r="H1" s="86"/>
      <c r="I1" s="86"/>
      <c r="J1" s="85"/>
    </row>
    <row r="2" spans="1:10" s="35" customFormat="1" ht="34.200000000000003" thickBot="1">
      <c r="A2" s="28" t="s">
        <v>482</v>
      </c>
      <c r="B2" s="29" t="s">
        <v>32</v>
      </c>
      <c r="C2" s="29" t="s">
        <v>39</v>
      </c>
      <c r="D2" s="29" t="s">
        <v>31</v>
      </c>
      <c r="E2" s="30" t="s">
        <v>64</v>
      </c>
      <c r="F2" s="30" t="s">
        <v>40</v>
      </c>
      <c r="G2" s="31" t="s">
        <v>70</v>
      </c>
      <c r="H2" s="32" t="s">
        <v>480</v>
      </c>
      <c r="I2" s="33" t="s">
        <v>104</v>
      </c>
      <c r="J2" s="34" t="s">
        <v>102</v>
      </c>
    </row>
    <row r="3" spans="1:10" s="35" customFormat="1" ht="16.8">
      <c r="A3" s="87" t="s">
        <v>73</v>
      </c>
      <c r="B3" s="88">
        <f>6</f>
        <v>6</v>
      </c>
      <c r="C3" s="89" t="s">
        <v>34</v>
      </c>
      <c r="D3" s="89" t="str">
        <f>IF(C3="Str",'Personal File'!$C$8,IF(C3="Dex",'Personal File'!$C$9,IF(C3="Con",'Personal File'!$C$10,IF(C3="Int",'Personal File'!$C$11,IF(C3="Wis",'Personal File'!$C$12,IF(C3="Cha",'Personal File'!$C$13))))))</f>
        <v>+2</v>
      </c>
      <c r="E3" s="90" t="str">
        <f t="shared" ref="E3:E5" si="0">CONCATENATE(C3," (",D3,")")</f>
        <v>Con (+2)</v>
      </c>
      <c r="F3" s="91">
        <v>0</v>
      </c>
      <c r="G3" s="92">
        <f t="shared" ref="G3:G41" si="1">B3+D3+F3</f>
        <v>8</v>
      </c>
      <c r="H3" s="93">
        <f t="shared" ref="H3:H5" ca="1" si="2">RANDBETWEEN(1,20)</f>
        <v>8</v>
      </c>
      <c r="I3" s="92">
        <f ca="1">SUM(G3:H3)</f>
        <v>16</v>
      </c>
      <c r="J3" s="94" t="s">
        <v>493</v>
      </c>
    </row>
    <row r="4" spans="1:10" s="35" customFormat="1" ht="16.8">
      <c r="A4" s="95" t="s">
        <v>74</v>
      </c>
      <c r="B4" s="88">
        <f>3</f>
        <v>3</v>
      </c>
      <c r="C4" s="89" t="s">
        <v>37</v>
      </c>
      <c r="D4" s="89" t="str">
        <f>IF(C4="Str",'Personal File'!$C$8,IF(C4="Dex",'Personal File'!$C$9,IF(C4="Con",'Personal File'!$C$10,IF(C4="Int",'Personal File'!$C$11,IF(C4="Wis",'Personal File'!$C$12,IF(C4="Cha",'Personal File'!$C$13))))))</f>
        <v>+0</v>
      </c>
      <c r="E4" s="96" t="str">
        <f t="shared" si="0"/>
        <v>Dex (+0)</v>
      </c>
      <c r="F4" s="91">
        <v>0</v>
      </c>
      <c r="G4" s="92">
        <f t="shared" si="1"/>
        <v>3</v>
      </c>
      <c r="H4" s="93">
        <f t="shared" ca="1" si="2"/>
        <v>6</v>
      </c>
      <c r="I4" s="92">
        <f ca="1">SUM(G4:H4)</f>
        <v>9</v>
      </c>
      <c r="J4" s="94" t="s">
        <v>493</v>
      </c>
    </row>
    <row r="5" spans="1:10" s="35" customFormat="1" ht="16.8">
      <c r="A5" s="97" t="s">
        <v>75</v>
      </c>
      <c r="B5" s="98">
        <f>6</f>
        <v>6</v>
      </c>
      <c r="C5" s="99" t="s">
        <v>36</v>
      </c>
      <c r="D5" s="99" t="str">
        <f>IF(C5="Str",'Personal File'!$C$8,IF(C5="Dex",'Personal File'!$C$9,IF(C5="Con",'Personal File'!$C$10,IF(C5="Int",'Personal File'!$C$11,IF(C5="Wis",'Personal File'!$C$12,IF(C5="Cha",'Personal File'!$C$13))))))</f>
        <v>+6</v>
      </c>
      <c r="E5" s="100" t="str">
        <f t="shared" si="0"/>
        <v>Wis (+6)</v>
      </c>
      <c r="F5" s="101">
        <v>0</v>
      </c>
      <c r="G5" s="102">
        <f t="shared" si="1"/>
        <v>12</v>
      </c>
      <c r="H5" s="103">
        <f t="shared" ca="1" si="2"/>
        <v>10</v>
      </c>
      <c r="I5" s="102">
        <f ca="1">SUM(G5:H5)</f>
        <v>22</v>
      </c>
      <c r="J5" s="104" t="s">
        <v>493</v>
      </c>
    </row>
    <row r="6" spans="1:10" s="113" customFormat="1" ht="16.8">
      <c r="A6" s="105" t="s">
        <v>41</v>
      </c>
      <c r="B6" s="106">
        <v>0</v>
      </c>
      <c r="C6" s="107" t="s">
        <v>35</v>
      </c>
      <c r="D6" s="108">
        <f>IF(C6="Str",'Personal File'!$C$8,IF(C6="Dex",'Personal File'!$C$9,IF(C6="Con",'Personal File'!$C$10,IF(C6="Int",'Personal File'!$C$11,IF(C6="Wis",'Personal File'!$C$12,IF(C6="Cha",'Personal File'!$C$13))))))</f>
        <v>-1</v>
      </c>
      <c r="E6" s="109" t="str">
        <f t="shared" ref="E6:E41" si="3">CONCATENATE(C6," (",D6,")")</f>
        <v>Int (-1)</v>
      </c>
      <c r="F6" s="110" t="s">
        <v>65</v>
      </c>
      <c r="G6" s="111">
        <f t="shared" si="1"/>
        <v>-1</v>
      </c>
      <c r="H6" s="93">
        <f ca="1">RANDBETWEEN(1,20)</f>
        <v>11</v>
      </c>
      <c r="I6" s="111">
        <f t="shared" ref="I6:I41" ca="1" si="4">SUM(G6:H6)</f>
        <v>10</v>
      </c>
      <c r="J6" s="112"/>
    </row>
    <row r="7" spans="1:10" s="117" customFormat="1" ht="16.8">
      <c r="A7" s="114" t="s">
        <v>42</v>
      </c>
      <c r="B7" s="106">
        <v>0</v>
      </c>
      <c r="C7" s="115" t="s">
        <v>37</v>
      </c>
      <c r="D7" s="116" t="str">
        <f>IF(C7="Str",'Personal File'!$C$8,IF(C7="Dex",'Personal File'!$C$9,IF(C7="Con",'Personal File'!$C$10,IF(C7="Int",'Personal File'!$C$11,IF(C7="Wis",'Personal File'!$C$12,IF(C7="Cha",'Personal File'!$C$13))))))</f>
        <v>+0</v>
      </c>
      <c r="E7" s="96" t="str">
        <f t="shared" si="3"/>
        <v>Dex (+0)</v>
      </c>
      <c r="F7" s="477">
        <f>SUM(Martial!$D$15:$D$16)</f>
        <v>0</v>
      </c>
      <c r="G7" s="111">
        <f>B7+D7+F7</f>
        <v>0</v>
      </c>
      <c r="H7" s="93">
        <f ca="1">RANDBETWEEN(1,20)</f>
        <v>2</v>
      </c>
      <c r="I7" s="111">
        <f t="shared" ca="1" si="4"/>
        <v>2</v>
      </c>
      <c r="J7" s="112"/>
    </row>
    <row r="8" spans="1:10" s="122" customFormat="1" ht="16.8">
      <c r="A8" s="118" t="s">
        <v>43</v>
      </c>
      <c r="B8" s="106">
        <v>0</v>
      </c>
      <c r="C8" s="119" t="s">
        <v>33</v>
      </c>
      <c r="D8" s="120">
        <f>IF(C8="Str",'Personal File'!$C$8,IF(C8="Dex",'Personal File'!$C$9,IF(C8="Con",'Personal File'!$C$10,IF(C8="Int",'Personal File'!$C$11,IF(C8="Wis",'Personal File'!$C$12,IF(C8="Cha",'Personal File'!$C$13))))))</f>
        <v>-1</v>
      </c>
      <c r="E8" s="121" t="str">
        <f t="shared" si="3"/>
        <v>Cha (-1)</v>
      </c>
      <c r="F8" s="111" t="s">
        <v>65</v>
      </c>
      <c r="G8" s="111">
        <f t="shared" si="1"/>
        <v>-1</v>
      </c>
      <c r="H8" s="93">
        <f t="shared" ref="H8:H40" ca="1" si="5">RANDBETWEEN(1,20)</f>
        <v>18</v>
      </c>
      <c r="I8" s="111">
        <f t="shared" ca="1" si="4"/>
        <v>17</v>
      </c>
      <c r="J8" s="112"/>
    </row>
    <row r="9" spans="1:10" s="127" customFormat="1" ht="16.8">
      <c r="A9" s="123" t="s">
        <v>44</v>
      </c>
      <c r="B9" s="106">
        <v>0</v>
      </c>
      <c r="C9" s="124" t="s">
        <v>38</v>
      </c>
      <c r="D9" s="125" t="str">
        <f>IF(C9="Str",'Personal File'!$C$8,IF(C9="Dex",'Personal File'!$C$9,IF(C9="Con",'Personal File'!$C$10,IF(C9="Int",'Personal File'!$C$11,IF(C9="Wis",'Personal File'!$C$12,IF(C9="Cha",'Personal File'!$C$13))))))</f>
        <v>+0</v>
      </c>
      <c r="E9" s="126" t="str">
        <f t="shared" si="3"/>
        <v>Str (+0)</v>
      </c>
      <c r="F9" s="477">
        <f>SUM(Martial!$D$15:$D$16)</f>
        <v>0</v>
      </c>
      <c r="G9" s="111">
        <f t="shared" si="1"/>
        <v>0</v>
      </c>
      <c r="H9" s="93">
        <f t="shared" ca="1" si="5"/>
        <v>8</v>
      </c>
      <c r="I9" s="111">
        <f t="shared" ca="1" si="4"/>
        <v>8</v>
      </c>
      <c r="J9" s="112"/>
    </row>
    <row r="10" spans="1:10" s="127" customFormat="1" ht="16.8">
      <c r="A10" s="128" t="s">
        <v>18</v>
      </c>
      <c r="B10" s="129">
        <v>6</v>
      </c>
      <c r="C10" s="130" t="s">
        <v>34</v>
      </c>
      <c r="D10" s="131" t="str">
        <f>IF(C10="Str",'Personal File'!$C$8,IF(C10="Dex",'Personal File'!$C$9,IF(C10="Con",'Personal File'!$C$10,IF(C10="Int",'Personal File'!$C$11,IF(C10="Wis",'Personal File'!$C$12,IF(C10="Cha",'Personal File'!$C$13))))))</f>
        <v>+2</v>
      </c>
      <c r="E10" s="132" t="str">
        <f t="shared" si="3"/>
        <v>Con (+2)</v>
      </c>
      <c r="F10" s="133" t="s">
        <v>65</v>
      </c>
      <c r="G10" s="133">
        <f t="shared" si="1"/>
        <v>8</v>
      </c>
      <c r="H10" s="93">
        <f t="shared" ca="1" si="5"/>
        <v>14</v>
      </c>
      <c r="I10" s="133">
        <f t="shared" ca="1" si="4"/>
        <v>22</v>
      </c>
      <c r="J10" s="134"/>
    </row>
    <row r="11" spans="1:10" s="113" customFormat="1" ht="16.8">
      <c r="A11" s="105" t="s">
        <v>146</v>
      </c>
      <c r="B11" s="106">
        <v>0</v>
      </c>
      <c r="C11" s="107" t="s">
        <v>35</v>
      </c>
      <c r="D11" s="108">
        <f>IF(C11="Str",'Personal File'!$C$8,IF(C11="Dex",'Personal File'!$C$9,IF(C11="Con",'Personal File'!$C$10,IF(C11="Int",'Personal File'!$C$11,IF(C11="Wis",'Personal File'!$C$12,IF(C11="Cha",'Personal File'!$C$13))))))</f>
        <v>-1</v>
      </c>
      <c r="E11" s="109" t="str">
        <f t="shared" si="3"/>
        <v>Int (-1)</v>
      </c>
      <c r="F11" s="111" t="s">
        <v>65</v>
      </c>
      <c r="G11" s="111">
        <f t="shared" si="1"/>
        <v>-1</v>
      </c>
      <c r="H11" s="93">
        <f t="shared" ca="1" si="5"/>
        <v>6</v>
      </c>
      <c r="I11" s="111">
        <f t="shared" ca="1" si="4"/>
        <v>5</v>
      </c>
      <c r="J11" s="112"/>
    </row>
    <row r="12" spans="1:10" s="142" customFormat="1" ht="16.8">
      <c r="A12" s="135" t="s">
        <v>45</v>
      </c>
      <c r="B12" s="136">
        <v>0</v>
      </c>
      <c r="C12" s="137" t="s">
        <v>35</v>
      </c>
      <c r="D12" s="138">
        <f>IF(C12="Str",'Personal File'!$C$8,IF(C12="Dex",'Personal File'!$C$9,IF(C12="Con",'Personal File'!$C$10,IF(C12="Int",'Personal File'!$C$11,IF(C12="Wis",'Personal File'!$C$12,IF(C12="Cha",'Personal File'!$C$13))))))</f>
        <v>-1</v>
      </c>
      <c r="E12" s="139" t="str">
        <f t="shared" si="3"/>
        <v>Int (-1)</v>
      </c>
      <c r="F12" s="140" t="s">
        <v>65</v>
      </c>
      <c r="G12" s="140">
        <f t="shared" si="1"/>
        <v>-1</v>
      </c>
      <c r="H12" s="93">
        <f t="shared" ca="1" si="5"/>
        <v>15</v>
      </c>
      <c r="I12" s="140">
        <f t="shared" ref="I12" ca="1" si="6">SUM(G12:H12)</f>
        <v>14</v>
      </c>
      <c r="J12" s="141"/>
    </row>
    <row r="13" spans="1:10" s="117" customFormat="1" ht="16.8">
      <c r="A13" s="118" t="s">
        <v>46</v>
      </c>
      <c r="B13" s="106">
        <v>0</v>
      </c>
      <c r="C13" s="119" t="s">
        <v>33</v>
      </c>
      <c r="D13" s="120">
        <f>IF(C13="Str",'Personal File'!$C$8,IF(C13="Dex",'Personal File'!$C$9,IF(C13="Con",'Personal File'!$C$10,IF(C13="Int",'Personal File'!$C$11,IF(C13="Wis",'Personal File'!$C$12,IF(C13="Cha",'Personal File'!$C$13))))))</f>
        <v>-1</v>
      </c>
      <c r="E13" s="121" t="str">
        <f t="shared" si="3"/>
        <v>Cha (-1)</v>
      </c>
      <c r="F13" s="111" t="s">
        <v>65</v>
      </c>
      <c r="G13" s="111">
        <f t="shared" si="1"/>
        <v>-1</v>
      </c>
      <c r="H13" s="93">
        <f t="shared" ca="1" si="5"/>
        <v>13</v>
      </c>
      <c r="I13" s="111">
        <f t="shared" ca="1" si="4"/>
        <v>12</v>
      </c>
      <c r="J13" s="112"/>
    </row>
    <row r="14" spans="1:10" s="117" customFormat="1" ht="16.8">
      <c r="A14" s="135" t="s">
        <v>47</v>
      </c>
      <c r="B14" s="136">
        <v>0</v>
      </c>
      <c r="C14" s="137" t="s">
        <v>35</v>
      </c>
      <c r="D14" s="138">
        <f>IF(C14="Str",'Personal File'!$C$8,IF(C14="Dex",'Personal File'!$C$9,IF(C14="Con",'Personal File'!$C$10,IF(C14="Int",'Personal File'!$C$11,IF(C14="Wis",'Personal File'!$C$12,IF(C14="Cha",'Personal File'!$C$13))))))</f>
        <v>-1</v>
      </c>
      <c r="E14" s="139" t="str">
        <f t="shared" si="3"/>
        <v>Int (-1)</v>
      </c>
      <c r="F14" s="140" t="s">
        <v>65</v>
      </c>
      <c r="G14" s="140">
        <f t="shared" si="1"/>
        <v>-1</v>
      </c>
      <c r="H14" s="93">
        <f t="shared" ca="1" si="5"/>
        <v>4</v>
      </c>
      <c r="I14" s="140">
        <f t="shared" ref="I14" ca="1" si="7">SUM(G14:H14)</f>
        <v>3</v>
      </c>
      <c r="J14" s="141"/>
    </row>
    <row r="15" spans="1:10" s="117" customFormat="1" ht="16.8">
      <c r="A15" s="118" t="s">
        <v>48</v>
      </c>
      <c r="B15" s="106">
        <v>0</v>
      </c>
      <c r="C15" s="119" t="s">
        <v>33</v>
      </c>
      <c r="D15" s="120">
        <f>IF(C15="Str",'Personal File'!$C$8,IF(C15="Dex",'Personal File'!$C$9,IF(C15="Con",'Personal File'!$C$10,IF(C15="Int",'Personal File'!$C$11,IF(C15="Wis",'Personal File'!$C$12,IF(C15="Cha",'Personal File'!$C$13))))))</f>
        <v>-1</v>
      </c>
      <c r="E15" s="121" t="str">
        <f t="shared" si="3"/>
        <v>Cha (-1)</v>
      </c>
      <c r="F15" s="111" t="s">
        <v>65</v>
      </c>
      <c r="G15" s="111">
        <f t="shared" si="1"/>
        <v>-1</v>
      </c>
      <c r="H15" s="93">
        <f t="shared" ca="1" si="5"/>
        <v>14</v>
      </c>
      <c r="I15" s="111">
        <f t="shared" ca="1" si="4"/>
        <v>13</v>
      </c>
      <c r="J15" s="112"/>
    </row>
    <row r="16" spans="1:10" s="117" customFormat="1" ht="16.8">
      <c r="A16" s="114" t="s">
        <v>49</v>
      </c>
      <c r="B16" s="106">
        <v>0</v>
      </c>
      <c r="C16" s="115" t="s">
        <v>37</v>
      </c>
      <c r="D16" s="116" t="str">
        <f>IF(C16="Str",'Personal File'!$C$8,IF(C16="Dex",'Personal File'!$C$9,IF(C16="Con",'Personal File'!$C$10,IF(C16="Int",'Personal File'!$C$11,IF(C16="Wis",'Personal File'!$C$12,IF(C16="Cha",'Personal File'!$C$13))))))</f>
        <v>+0</v>
      </c>
      <c r="E16" s="96" t="str">
        <f t="shared" si="3"/>
        <v>Dex (+0)</v>
      </c>
      <c r="F16" s="477">
        <f>SUM(Martial!$D$15:$D$16)</f>
        <v>0</v>
      </c>
      <c r="G16" s="111">
        <f t="shared" si="1"/>
        <v>0</v>
      </c>
      <c r="H16" s="93">
        <f t="shared" ca="1" si="5"/>
        <v>7</v>
      </c>
      <c r="I16" s="111">
        <f t="shared" ca="1" si="4"/>
        <v>7</v>
      </c>
      <c r="J16" s="112"/>
    </row>
    <row r="17" spans="1:10" s="117" customFormat="1" ht="16.8">
      <c r="A17" s="143" t="s">
        <v>50</v>
      </c>
      <c r="B17" s="144">
        <v>0</v>
      </c>
      <c r="C17" s="145" t="s">
        <v>35</v>
      </c>
      <c r="D17" s="146">
        <f>IF(C17="Str",'Personal File'!$C$8,IF(C17="Dex",'Personal File'!$C$9,IF(C17="Con",'Personal File'!$C$10,IF(C17="Int",'Personal File'!$C$11,IF(C17="Wis",'Personal File'!$C$12,IF(C17="Cha",'Personal File'!$C$13))))))</f>
        <v>-1</v>
      </c>
      <c r="E17" s="147" t="str">
        <f t="shared" si="3"/>
        <v>Int (-1)</v>
      </c>
      <c r="F17" s="148" t="s">
        <v>65</v>
      </c>
      <c r="G17" s="148">
        <f t="shared" si="1"/>
        <v>-1</v>
      </c>
      <c r="H17" s="93">
        <f t="shared" ca="1" si="5"/>
        <v>2</v>
      </c>
      <c r="I17" s="148">
        <f t="shared" ca="1" si="4"/>
        <v>1</v>
      </c>
      <c r="J17" s="149"/>
    </row>
    <row r="18" spans="1:10" s="117" customFormat="1" ht="16.8">
      <c r="A18" s="118" t="s">
        <v>51</v>
      </c>
      <c r="B18" s="106">
        <v>0</v>
      </c>
      <c r="C18" s="119" t="s">
        <v>33</v>
      </c>
      <c r="D18" s="120">
        <f>IF(C18="Str",'Personal File'!$C$8,IF(C18="Dex",'Personal File'!$C$9,IF(C18="Con",'Personal File'!$C$10,IF(C18="Int",'Personal File'!$C$11,IF(C18="Wis",'Personal File'!$C$12,IF(C18="Cha",'Personal File'!$C$13))))))</f>
        <v>-1</v>
      </c>
      <c r="E18" s="121" t="str">
        <f t="shared" si="3"/>
        <v>Cha (-1)</v>
      </c>
      <c r="F18" s="148" t="s">
        <v>65</v>
      </c>
      <c r="G18" s="111">
        <f t="shared" si="1"/>
        <v>-1</v>
      </c>
      <c r="H18" s="93">
        <f t="shared" ca="1" si="5"/>
        <v>3</v>
      </c>
      <c r="I18" s="111">
        <f t="shared" ca="1" si="4"/>
        <v>2</v>
      </c>
      <c r="J18" s="112"/>
    </row>
    <row r="19" spans="1:10" s="117" customFormat="1" ht="16.8">
      <c r="A19" s="118" t="s">
        <v>20</v>
      </c>
      <c r="B19" s="106">
        <v>0</v>
      </c>
      <c r="C19" s="119" t="s">
        <v>33</v>
      </c>
      <c r="D19" s="120">
        <f>IF(C19="Str",'Personal File'!$C$8,IF(C19="Dex",'Personal File'!$C$9,IF(C19="Con",'Personal File'!$C$10,IF(C19="Int",'Personal File'!$C$11,IF(C19="Wis",'Personal File'!$C$12,IF(C19="Cha",'Personal File'!$C$13))))))</f>
        <v>-1</v>
      </c>
      <c r="E19" s="121" t="str">
        <f t="shared" si="3"/>
        <v>Cha (-1)</v>
      </c>
      <c r="F19" s="111" t="s">
        <v>128</v>
      </c>
      <c r="G19" s="111">
        <f t="shared" si="1"/>
        <v>1</v>
      </c>
      <c r="H19" s="93">
        <f t="shared" ca="1" si="5"/>
        <v>18</v>
      </c>
      <c r="I19" s="111">
        <f t="shared" ca="1" si="4"/>
        <v>19</v>
      </c>
      <c r="J19" s="112"/>
    </row>
    <row r="20" spans="1:10" s="117" customFormat="1" ht="16.8">
      <c r="A20" s="153" t="s">
        <v>52</v>
      </c>
      <c r="B20" s="129">
        <v>6</v>
      </c>
      <c r="C20" s="154" t="s">
        <v>36</v>
      </c>
      <c r="D20" s="155" t="str">
        <f>IF(C20="Str",'Personal File'!$C$8,IF(C20="Dex",'Personal File'!$C$9,IF(C20="Con",'Personal File'!$C$10,IF(C20="Int",'Personal File'!$C$11,IF(C20="Wis",'Personal File'!$C$12,IF(C20="Cha",'Personal File'!$C$13))))))</f>
        <v>+6</v>
      </c>
      <c r="E20" s="156" t="str">
        <f t="shared" si="3"/>
        <v>Wis (+6)</v>
      </c>
      <c r="F20" s="133" t="s">
        <v>128</v>
      </c>
      <c r="G20" s="133">
        <f t="shared" si="1"/>
        <v>14</v>
      </c>
      <c r="H20" s="93">
        <f t="shared" ca="1" si="5"/>
        <v>12</v>
      </c>
      <c r="I20" s="133">
        <f t="shared" ca="1" si="4"/>
        <v>26</v>
      </c>
      <c r="J20" s="134"/>
    </row>
    <row r="21" spans="1:10" s="117" customFormat="1" ht="16.8">
      <c r="A21" s="114" t="s">
        <v>53</v>
      </c>
      <c r="B21" s="106">
        <v>0</v>
      </c>
      <c r="C21" s="115" t="s">
        <v>37</v>
      </c>
      <c r="D21" s="116" t="str">
        <f>IF(C21="Str",'Personal File'!$C$8,IF(C21="Dex",'Personal File'!$C$9,IF(C21="Con",'Personal File'!$C$10,IF(C21="Int",'Personal File'!$C$11,IF(C21="Wis",'Personal File'!$C$12,IF(C21="Cha",'Personal File'!$C$13))))))</f>
        <v>+0</v>
      </c>
      <c r="E21" s="96" t="str">
        <f t="shared" si="3"/>
        <v>Dex (+0)</v>
      </c>
      <c r="F21" s="477">
        <f>SUM(Martial!$D$15:$D$16)</f>
        <v>0</v>
      </c>
      <c r="G21" s="111">
        <f t="shared" si="1"/>
        <v>0</v>
      </c>
      <c r="H21" s="93">
        <f t="shared" ca="1" si="5"/>
        <v>17</v>
      </c>
      <c r="I21" s="111">
        <f t="shared" ca="1" si="4"/>
        <v>17</v>
      </c>
      <c r="J21" s="112"/>
    </row>
    <row r="22" spans="1:10" s="117" customFormat="1" ht="16.8">
      <c r="A22" s="157" t="s">
        <v>54</v>
      </c>
      <c r="B22" s="144">
        <v>0</v>
      </c>
      <c r="C22" s="158" t="s">
        <v>33</v>
      </c>
      <c r="D22" s="159">
        <f>IF(C22="Str",'Personal File'!$C$8,IF(C22="Dex",'Personal File'!$C$9,IF(C22="Con",'Personal File'!$C$10,IF(C22="Int",'Personal File'!$C$11,IF(C22="Wis",'Personal File'!$C$12,IF(C22="Cha",'Personal File'!$C$13))))))</f>
        <v>-1</v>
      </c>
      <c r="E22" s="160" t="str">
        <f t="shared" si="3"/>
        <v>Cha (-1)</v>
      </c>
      <c r="F22" s="148" t="s">
        <v>65</v>
      </c>
      <c r="G22" s="148">
        <f t="shared" si="1"/>
        <v>-1</v>
      </c>
      <c r="H22" s="93">
        <f t="shared" ca="1" si="5"/>
        <v>5</v>
      </c>
      <c r="I22" s="148">
        <f t="shared" ca="1" si="4"/>
        <v>4</v>
      </c>
      <c r="J22" s="149"/>
    </row>
    <row r="23" spans="1:10" s="117" customFormat="1" ht="16.8">
      <c r="A23" s="123" t="s">
        <v>55</v>
      </c>
      <c r="B23" s="106">
        <v>0</v>
      </c>
      <c r="C23" s="124" t="s">
        <v>38</v>
      </c>
      <c r="D23" s="125" t="str">
        <f>IF(C23="Str",'Personal File'!$C$8,IF(C23="Dex",'Personal File'!$C$9,IF(C23="Con",'Personal File'!$C$10,IF(C23="Int",'Personal File'!$C$11,IF(C23="Wis",'Personal File'!$C$12,IF(C23="Cha",'Personal File'!$C$13))))))</f>
        <v>+0</v>
      </c>
      <c r="E23" s="126" t="str">
        <f t="shared" si="3"/>
        <v>Str (+0)</v>
      </c>
      <c r="F23" s="477">
        <f>SUM(Martial!$D$15:$D$16)</f>
        <v>0</v>
      </c>
      <c r="G23" s="111">
        <f t="shared" si="1"/>
        <v>0</v>
      </c>
      <c r="H23" s="93">
        <f t="shared" ca="1" si="5"/>
        <v>15</v>
      </c>
      <c r="I23" s="111">
        <f t="shared" ca="1" si="4"/>
        <v>15</v>
      </c>
      <c r="J23" s="112"/>
    </row>
    <row r="24" spans="1:10" s="117" customFormat="1" ht="16.8">
      <c r="A24" s="161" t="s">
        <v>122</v>
      </c>
      <c r="B24" s="129">
        <v>6</v>
      </c>
      <c r="C24" s="162" t="s">
        <v>35</v>
      </c>
      <c r="D24" s="163">
        <f>IF(C24="Str",'Personal File'!$C$8,IF(C24="Dex",'Personal File'!$C$9,IF(C24="Con",'Personal File'!$C$10,IF(C24="Int",'Personal File'!$C$11,IF(C24="Wis",'Personal File'!$C$12,IF(C24="Cha",'Personal File'!$C$13))))))</f>
        <v>-1</v>
      </c>
      <c r="E24" s="164" t="str">
        <f>CONCATENATE(C24," (",D24,")")</f>
        <v>Int (-1)</v>
      </c>
      <c r="F24" s="133" t="s">
        <v>128</v>
      </c>
      <c r="G24" s="133">
        <f t="shared" si="1"/>
        <v>7</v>
      </c>
      <c r="H24" s="93">
        <f t="shared" ca="1" si="5"/>
        <v>18</v>
      </c>
      <c r="I24" s="133">
        <f t="shared" ca="1" si="4"/>
        <v>25</v>
      </c>
      <c r="J24" s="134"/>
    </row>
    <row r="25" spans="1:10" s="117" customFormat="1" ht="16.8">
      <c r="A25" s="428" t="s">
        <v>56</v>
      </c>
      <c r="B25" s="150">
        <v>6</v>
      </c>
      <c r="C25" s="429" t="s">
        <v>36</v>
      </c>
      <c r="D25" s="430" t="str">
        <f>IF(C25="Str",'Personal File'!$C$8,IF(C25="Dex",'Personal File'!$C$9,IF(C25="Con",'Personal File'!$C$10,IF(C25="Int",'Personal File'!$C$11,IF(C25="Wis",'Personal File'!$C$12,IF(C25="Cha",'Personal File'!$C$13))))))</f>
        <v>+6</v>
      </c>
      <c r="E25" s="431" t="str">
        <f t="shared" si="3"/>
        <v>Wis (+6)</v>
      </c>
      <c r="F25" s="151" t="s">
        <v>65</v>
      </c>
      <c r="G25" s="151">
        <f t="shared" si="1"/>
        <v>12</v>
      </c>
      <c r="H25" s="93">
        <f t="shared" ca="1" si="5"/>
        <v>15</v>
      </c>
      <c r="I25" s="151">
        <f t="shared" ca="1" si="4"/>
        <v>27</v>
      </c>
      <c r="J25" s="152"/>
    </row>
    <row r="26" spans="1:10" s="117" customFormat="1" ht="16.8">
      <c r="A26" s="114" t="s">
        <v>21</v>
      </c>
      <c r="B26" s="106">
        <v>0</v>
      </c>
      <c r="C26" s="115" t="s">
        <v>37</v>
      </c>
      <c r="D26" s="116" t="str">
        <f>IF(C26="Str",'Personal File'!$C$8,IF(C26="Dex",'Personal File'!$C$9,IF(C26="Con",'Personal File'!$C$10,IF(C26="Int",'Personal File'!$C$11,IF(C26="Wis",'Personal File'!$C$12,IF(C26="Cha",'Personal File'!$C$13))))))</f>
        <v>+0</v>
      </c>
      <c r="E26" s="96" t="str">
        <f t="shared" si="3"/>
        <v>Dex (+0)</v>
      </c>
      <c r="F26" s="477">
        <f>SUM(Martial!$D$15:$D$16)</f>
        <v>0</v>
      </c>
      <c r="G26" s="111">
        <f t="shared" si="1"/>
        <v>0</v>
      </c>
      <c r="H26" s="93">
        <f t="shared" ca="1" si="5"/>
        <v>17</v>
      </c>
      <c r="I26" s="111">
        <f t="shared" ca="1" si="4"/>
        <v>17</v>
      </c>
      <c r="J26" s="112"/>
    </row>
    <row r="27" spans="1:10" s="117" customFormat="1" ht="16.8">
      <c r="A27" s="169" t="s">
        <v>57</v>
      </c>
      <c r="B27" s="136">
        <v>0</v>
      </c>
      <c r="C27" s="170" t="s">
        <v>37</v>
      </c>
      <c r="D27" s="171" t="str">
        <f>IF(C27="Str",'Personal File'!$C$8,IF(C27="Dex",'Personal File'!$C$9,IF(C27="Con",'Personal File'!$C$10,IF(C27="Int",'Personal File'!$C$11,IF(C27="Wis",'Personal File'!$C$12,IF(C27="Cha",'Personal File'!$C$13))))))</f>
        <v>+0</v>
      </c>
      <c r="E27" s="172" t="str">
        <f t="shared" si="3"/>
        <v>Dex (+0)</v>
      </c>
      <c r="F27" s="140" t="s">
        <v>65</v>
      </c>
      <c r="G27" s="140">
        <f t="shared" si="1"/>
        <v>0</v>
      </c>
      <c r="H27" s="93">
        <f t="shared" ca="1" si="5"/>
        <v>9</v>
      </c>
      <c r="I27" s="140">
        <f t="shared" ca="1" si="4"/>
        <v>9</v>
      </c>
      <c r="J27" s="141"/>
    </row>
    <row r="28" spans="1:10" ht="16.8">
      <c r="A28" s="118" t="s">
        <v>147</v>
      </c>
      <c r="B28" s="106">
        <v>0</v>
      </c>
      <c r="C28" s="119" t="s">
        <v>33</v>
      </c>
      <c r="D28" s="120">
        <f>IF(C28="Str",'Personal File'!$C$8,IF(C28="Dex",'Personal File'!$C$9,IF(C28="Con",'Personal File'!$C$10,IF(C28="Int",'Personal File'!$C$11,IF(C28="Wis",'Personal File'!$C$12,IF(C28="Cha",'Personal File'!$C$13))))))</f>
        <v>-1</v>
      </c>
      <c r="E28" s="121" t="str">
        <f t="shared" si="3"/>
        <v>Cha (-1)</v>
      </c>
      <c r="F28" s="111" t="s">
        <v>65</v>
      </c>
      <c r="G28" s="111">
        <f t="shared" si="1"/>
        <v>-1</v>
      </c>
      <c r="H28" s="93">
        <f t="shared" ca="1" si="5"/>
        <v>16</v>
      </c>
      <c r="I28" s="111">
        <f t="shared" ca="1" si="4"/>
        <v>15</v>
      </c>
      <c r="J28" s="112"/>
    </row>
    <row r="29" spans="1:10" ht="16.8">
      <c r="A29" s="173" t="s">
        <v>473</v>
      </c>
      <c r="B29" s="174">
        <v>0</v>
      </c>
      <c r="C29" s="175" t="s">
        <v>36</v>
      </c>
      <c r="D29" s="176" t="str">
        <f>IF(C29="Str",'Personal File'!$C$8,IF(C29="Dex",'Personal File'!$C$9,IF(C29="Con",'Personal File'!$C$10,IF(C29="Int",'Personal File'!$C$11,IF(C29="Wis",'Personal File'!$C$12,IF(C29="Cha",'Personal File'!$C$13))))))</f>
        <v>+6</v>
      </c>
      <c r="E29" s="177" t="str">
        <f t="shared" ref="E29" si="8">CONCATENATE(C29," (",D29,")")</f>
        <v>Wis (+6)</v>
      </c>
      <c r="F29" s="178" t="s">
        <v>65</v>
      </c>
      <c r="G29" s="140">
        <f t="shared" si="1"/>
        <v>6</v>
      </c>
      <c r="H29" s="93">
        <f t="shared" ca="1" si="5"/>
        <v>20</v>
      </c>
      <c r="I29" s="140">
        <f t="shared" ref="I29" ca="1" si="9">SUM(G29:H29)</f>
        <v>26</v>
      </c>
      <c r="J29" s="179"/>
    </row>
    <row r="30" spans="1:10" ht="16.8">
      <c r="A30" s="114" t="s">
        <v>22</v>
      </c>
      <c r="B30" s="106">
        <v>0</v>
      </c>
      <c r="C30" s="115" t="s">
        <v>37</v>
      </c>
      <c r="D30" s="116" t="str">
        <f>IF(C30="Str",'Personal File'!$C$8,IF(C30="Dex",'Personal File'!$C$9,IF(C30="Con",'Personal File'!$C$10,IF(C30="Int",'Personal File'!$C$11,IF(C30="Wis",'Personal File'!$C$12,IF(C30="Cha",'Personal File'!$C$13))))))</f>
        <v>+0</v>
      </c>
      <c r="E30" s="96" t="str">
        <f t="shared" si="3"/>
        <v>Dex (+0)</v>
      </c>
      <c r="F30" s="111" t="s">
        <v>65</v>
      </c>
      <c r="G30" s="111">
        <f t="shared" si="1"/>
        <v>0</v>
      </c>
      <c r="H30" s="93">
        <f t="shared" ca="1" si="5"/>
        <v>6</v>
      </c>
      <c r="I30" s="111">
        <f t="shared" ca="1" si="4"/>
        <v>6</v>
      </c>
      <c r="J30" s="112"/>
    </row>
    <row r="31" spans="1:10" ht="16.8">
      <c r="A31" s="105" t="s">
        <v>23</v>
      </c>
      <c r="B31" s="106">
        <v>0</v>
      </c>
      <c r="C31" s="107" t="s">
        <v>35</v>
      </c>
      <c r="D31" s="108">
        <f>IF(C31="Str",'Personal File'!$C$8,IF(C31="Dex",'Personal File'!$C$9,IF(C31="Con",'Personal File'!$C$10,IF(C31="Int",'Personal File'!$C$11,IF(C31="Wis",'Personal File'!$C$12,IF(C31="Cha",'Personal File'!$C$13))))))</f>
        <v>-1</v>
      </c>
      <c r="E31" s="109" t="str">
        <f t="shared" si="3"/>
        <v>Int (-1)</v>
      </c>
      <c r="F31" s="111" t="s">
        <v>65</v>
      </c>
      <c r="G31" s="111">
        <f t="shared" si="1"/>
        <v>-1</v>
      </c>
      <c r="H31" s="93">
        <f t="shared" ca="1" si="5"/>
        <v>15</v>
      </c>
      <c r="I31" s="111">
        <f t="shared" ca="1" si="4"/>
        <v>14</v>
      </c>
      <c r="J31" s="112"/>
    </row>
    <row r="32" spans="1:10" ht="16.8">
      <c r="A32" s="165" t="s">
        <v>58</v>
      </c>
      <c r="B32" s="106">
        <v>0</v>
      </c>
      <c r="C32" s="166" t="s">
        <v>36</v>
      </c>
      <c r="D32" s="167" t="str">
        <f>IF(C32="Str",'Personal File'!$C$8,IF(C32="Dex",'Personal File'!$C$9,IF(C32="Con",'Personal File'!$C$10,IF(C32="Int",'Personal File'!$C$11,IF(C32="Wis",'Personal File'!$C$12,IF(C32="Cha",'Personal File'!$C$13))))))</f>
        <v>+6</v>
      </c>
      <c r="E32" s="168" t="str">
        <f t="shared" si="3"/>
        <v>Wis (+6)</v>
      </c>
      <c r="F32" s="111" t="s">
        <v>65</v>
      </c>
      <c r="G32" s="111">
        <f t="shared" si="1"/>
        <v>6</v>
      </c>
      <c r="H32" s="93">
        <f t="shared" ca="1" si="5"/>
        <v>3</v>
      </c>
      <c r="I32" s="111">
        <f t="shared" ca="1" si="4"/>
        <v>9</v>
      </c>
      <c r="J32" s="112"/>
    </row>
    <row r="33" spans="1:10" ht="16.8">
      <c r="A33" s="169" t="s">
        <v>125</v>
      </c>
      <c r="B33" s="136">
        <v>0</v>
      </c>
      <c r="C33" s="170" t="s">
        <v>37</v>
      </c>
      <c r="D33" s="171" t="str">
        <f>IF(C33="Str",'Personal File'!$C$8,IF(C33="Dex",'Personal File'!$C$9,IF(C33="Con",'Personal File'!$C$10,IF(C33="Int",'Personal File'!$C$11,IF(C33="Wis",'Personal File'!$C$12,IF(C33="Cha",'Personal File'!$C$13))))))</f>
        <v>+0</v>
      </c>
      <c r="E33" s="172" t="str">
        <f t="shared" si="3"/>
        <v>Dex (+0)</v>
      </c>
      <c r="F33" s="493">
        <f>SUM(Martial!$D$15:$D$16)</f>
        <v>0</v>
      </c>
      <c r="G33" s="140">
        <f t="shared" si="1"/>
        <v>0</v>
      </c>
      <c r="H33" s="93">
        <f t="shared" ca="1" si="5"/>
        <v>15</v>
      </c>
      <c r="I33" s="140">
        <f t="shared" ref="I33:I34" ca="1" si="10">SUM(G33:H33)</f>
        <v>15</v>
      </c>
      <c r="J33" s="141"/>
    </row>
    <row r="34" spans="1:10" ht="16.8">
      <c r="A34" s="180" t="s">
        <v>109</v>
      </c>
      <c r="B34" s="174">
        <v>0</v>
      </c>
      <c r="C34" s="181" t="s">
        <v>35</v>
      </c>
      <c r="D34" s="182">
        <f>IF(C34="Str",'Personal File'!$C$8,IF(C34="Dex",'Personal File'!$C$9,IF(C34="Con",'Personal File'!$C$10,IF(C34="Int",'Personal File'!$C$11,IF(C34="Wis",'Personal File'!$C$12,IF(C34="Cha",'Personal File'!$C$13))))))</f>
        <v>-1</v>
      </c>
      <c r="E34" s="183" t="str">
        <f t="shared" si="3"/>
        <v>Int (-1)</v>
      </c>
      <c r="F34" s="178" t="s">
        <v>65</v>
      </c>
      <c r="G34" s="140">
        <f t="shared" si="1"/>
        <v>-1</v>
      </c>
      <c r="H34" s="93">
        <f t="shared" ca="1" si="5"/>
        <v>13</v>
      </c>
      <c r="I34" s="140">
        <f t="shared" ca="1" si="10"/>
        <v>12</v>
      </c>
      <c r="J34" s="184"/>
    </row>
    <row r="35" spans="1:10" ht="16.8">
      <c r="A35" s="105" t="s">
        <v>59</v>
      </c>
      <c r="B35" s="106">
        <v>0</v>
      </c>
      <c r="C35" s="107" t="s">
        <v>35</v>
      </c>
      <c r="D35" s="108">
        <f>IF(C35="Str",'Personal File'!$C$8,IF(C35="Dex",'Personal File'!$C$9,IF(C35="Con",'Personal File'!$C$10,IF(C35="Int",'Personal File'!$C$11,IF(C35="Wis",'Personal File'!$C$12,IF(C35="Cha",'Personal File'!$C$13))))))</f>
        <v>-1</v>
      </c>
      <c r="E35" s="109" t="str">
        <f t="shared" si="3"/>
        <v>Int (-1)</v>
      </c>
      <c r="F35" s="111" t="s">
        <v>65</v>
      </c>
      <c r="G35" s="111">
        <f t="shared" si="1"/>
        <v>-1</v>
      </c>
      <c r="H35" s="93">
        <f t="shared" ca="1" si="5"/>
        <v>12</v>
      </c>
      <c r="I35" s="111">
        <f t="shared" ca="1" si="4"/>
        <v>11</v>
      </c>
      <c r="J35" s="94"/>
    </row>
    <row r="36" spans="1:10" ht="16.8">
      <c r="A36" s="428" t="s">
        <v>60</v>
      </c>
      <c r="B36" s="150">
        <v>6</v>
      </c>
      <c r="C36" s="429" t="s">
        <v>36</v>
      </c>
      <c r="D36" s="430" t="str">
        <f>IF(C36="Str",'Personal File'!$C$8,IF(C36="Dex",'Personal File'!$C$9,IF(C36="Con",'Personal File'!$C$10,IF(C36="Int",'Personal File'!$C$11,IF(C36="Wis",'Personal File'!$C$12,IF(C36="Cha",'Personal File'!$C$13))))))</f>
        <v>+6</v>
      </c>
      <c r="E36" s="431" t="str">
        <f t="shared" si="3"/>
        <v>Wis (+6)</v>
      </c>
      <c r="F36" s="151" t="s">
        <v>65</v>
      </c>
      <c r="G36" s="151">
        <f t="shared" si="1"/>
        <v>12</v>
      </c>
      <c r="H36" s="93">
        <f t="shared" ca="1" si="5"/>
        <v>14</v>
      </c>
      <c r="I36" s="151">
        <f t="shared" ca="1" si="4"/>
        <v>26</v>
      </c>
      <c r="J36" s="152"/>
    </row>
    <row r="37" spans="1:10" ht="16.8">
      <c r="A37" s="153" t="s">
        <v>126</v>
      </c>
      <c r="B37" s="129">
        <v>6</v>
      </c>
      <c r="C37" s="154" t="s">
        <v>36</v>
      </c>
      <c r="D37" s="155" t="str">
        <f>IF(C37="Str",'Personal File'!$C$8,IF(C37="Dex",'Personal File'!$C$9,IF(C37="Con",'Personal File'!$C$10,IF(C37="Int",'Personal File'!$C$11,IF(C37="Wis",'Personal File'!$C$12,IF(C37="Cha",'Personal File'!$C$13))))))</f>
        <v>+6</v>
      </c>
      <c r="E37" s="156" t="str">
        <f t="shared" si="3"/>
        <v>Wis (+6)</v>
      </c>
      <c r="F37" s="133" t="s">
        <v>128</v>
      </c>
      <c r="G37" s="133">
        <f t="shared" si="1"/>
        <v>14</v>
      </c>
      <c r="H37" s="93">
        <f t="shared" ca="1" si="5"/>
        <v>4</v>
      </c>
      <c r="I37" s="133">
        <f t="shared" ca="1" si="4"/>
        <v>18</v>
      </c>
      <c r="J37" s="134"/>
    </row>
    <row r="38" spans="1:10" ht="16.8">
      <c r="A38" s="123" t="s">
        <v>24</v>
      </c>
      <c r="B38" s="106">
        <v>0</v>
      </c>
      <c r="C38" s="124" t="s">
        <v>38</v>
      </c>
      <c r="D38" s="125" t="str">
        <f>IF(C38="Str",'Personal File'!$C$8,IF(C38="Dex",'Personal File'!$C$9,IF(C38="Con",'Personal File'!$C$10,IF(C38="Int",'Personal File'!$C$11,IF(C38="Wis",'Personal File'!$C$12,IF(C38="Cha",'Personal File'!$C$13))))))</f>
        <v>+0</v>
      </c>
      <c r="E38" s="126" t="str">
        <f t="shared" si="3"/>
        <v>Str (+0)</v>
      </c>
      <c r="F38" s="111" t="s">
        <v>65</v>
      </c>
      <c r="G38" s="111">
        <f t="shared" si="1"/>
        <v>0</v>
      </c>
      <c r="H38" s="93">
        <f t="shared" ca="1" si="5"/>
        <v>6</v>
      </c>
      <c r="I38" s="111">
        <f t="shared" ca="1" si="4"/>
        <v>6</v>
      </c>
      <c r="J38" s="94"/>
    </row>
    <row r="39" spans="1:10" ht="16.8">
      <c r="A39" s="185" t="s">
        <v>61</v>
      </c>
      <c r="B39" s="186">
        <v>0</v>
      </c>
      <c r="C39" s="187" t="s">
        <v>37</v>
      </c>
      <c r="D39" s="188" t="str">
        <f>IF(C39="Str",'Personal File'!$C$8,IF(C39="Dex",'Personal File'!$C$9,IF(C39="Con",'Personal File'!$C$10,IF(C39="Int",'Personal File'!$C$11,IF(C39="Wis",'Personal File'!$C$12,IF(C39="Cha",'Personal File'!$C$13))))))</f>
        <v>+0</v>
      </c>
      <c r="E39" s="189" t="str">
        <f t="shared" si="3"/>
        <v>Dex (+0)</v>
      </c>
      <c r="F39" s="493">
        <f>SUM(Martial!$D$15:$D$16)</f>
        <v>0</v>
      </c>
      <c r="G39" s="140">
        <f t="shared" si="1"/>
        <v>0</v>
      </c>
      <c r="H39" s="93">
        <f t="shared" ca="1" si="5"/>
        <v>3</v>
      </c>
      <c r="I39" s="140">
        <f t="shared" ref="I39:I40" ca="1" si="11">SUM(G39:H39)</f>
        <v>3</v>
      </c>
      <c r="J39" s="190"/>
    </row>
    <row r="40" spans="1:10" ht="16.8">
      <c r="A40" s="191" t="s">
        <v>62</v>
      </c>
      <c r="B40" s="136">
        <v>0</v>
      </c>
      <c r="C40" s="192" t="s">
        <v>33</v>
      </c>
      <c r="D40" s="193">
        <f>IF(C40="Str",'Personal File'!$C$8,IF(C40="Dex",'Personal File'!$C$9,IF(C40="Con",'Personal File'!$C$10,IF(C40="Int",'Personal File'!$C$11,IF(C40="Wis",'Personal File'!$C$12,IF(C40="Cha",'Personal File'!$C$13))))))</f>
        <v>-1</v>
      </c>
      <c r="E40" s="194" t="str">
        <f t="shared" si="3"/>
        <v>Cha (-1)</v>
      </c>
      <c r="F40" s="140" t="s">
        <v>65</v>
      </c>
      <c r="G40" s="140">
        <f t="shared" si="1"/>
        <v>-1</v>
      </c>
      <c r="H40" s="93">
        <f t="shared" ca="1" si="5"/>
        <v>1</v>
      </c>
      <c r="I40" s="140">
        <f t="shared" ca="1" si="11"/>
        <v>0</v>
      </c>
      <c r="J40" s="195"/>
    </row>
    <row r="41" spans="1:10" ht="17.399999999999999" thickBot="1">
      <c r="A41" s="196" t="s">
        <v>63</v>
      </c>
      <c r="B41" s="197">
        <v>0</v>
      </c>
      <c r="C41" s="198" t="s">
        <v>37</v>
      </c>
      <c r="D41" s="199" t="str">
        <f>IF(C41="Str",'Personal File'!$C$8,IF(C41="Dex",'Personal File'!$C$9,IF(C41="Con",'Personal File'!$C$10,IF(C41="Int",'Personal File'!$C$11,IF(C41="Wis",'Personal File'!$C$12,IF(C41="Cha",'Personal File'!$C$13))))))</f>
        <v>+0</v>
      </c>
      <c r="E41" s="200" t="str">
        <f t="shared" si="3"/>
        <v>Dex (+0)</v>
      </c>
      <c r="F41" s="201" t="s">
        <v>65</v>
      </c>
      <c r="G41" s="201">
        <f t="shared" si="1"/>
        <v>0</v>
      </c>
      <c r="H41" s="202">
        <f t="shared" ref="H41" ca="1" si="12">RANDBETWEEN(1,20)</f>
        <v>10</v>
      </c>
      <c r="I41" s="201">
        <f t="shared" ca="1" si="4"/>
        <v>10</v>
      </c>
      <c r="J41" s="203"/>
    </row>
    <row r="42" spans="1:10" ht="16.2" thickTop="1">
      <c r="B42" s="204">
        <f>SUM(B6:B41)</f>
        <v>36</v>
      </c>
      <c r="E42" s="204">
        <f>SUM(E43:E52)</f>
        <v>36</v>
      </c>
      <c r="F42" s="205" t="s">
        <v>70</v>
      </c>
    </row>
    <row r="43" spans="1:10">
      <c r="B43" s="204"/>
      <c r="E43" s="534">
        <f>4*(4+'Personal File'!$C$11)</f>
        <v>12</v>
      </c>
      <c r="F43" s="207" t="s">
        <v>487</v>
      </c>
    </row>
    <row r="44" spans="1:10">
      <c r="E44" s="534">
        <f>4+'Personal File'!$C$11</f>
        <v>3</v>
      </c>
      <c r="F44" s="207" t="s">
        <v>488</v>
      </c>
    </row>
    <row r="45" spans="1:10">
      <c r="E45" s="534">
        <f>4+'Personal File'!$C$11</f>
        <v>3</v>
      </c>
      <c r="F45" s="207" t="s">
        <v>489</v>
      </c>
    </row>
    <row r="46" spans="1:10">
      <c r="E46" s="534">
        <f>4+'Personal File'!$C$11</f>
        <v>3</v>
      </c>
      <c r="F46" s="207" t="s">
        <v>490</v>
      </c>
    </row>
    <row r="47" spans="1:10">
      <c r="E47" s="534">
        <f>4+'Personal File'!$C$11</f>
        <v>3</v>
      </c>
      <c r="F47" s="207" t="s">
        <v>519</v>
      </c>
    </row>
    <row r="48" spans="1:10">
      <c r="E48" s="534">
        <f>4+'Personal File'!$C$11</f>
        <v>3</v>
      </c>
      <c r="F48" s="207" t="s">
        <v>520</v>
      </c>
    </row>
    <row r="49" spans="5:6">
      <c r="E49" s="534">
        <f>4+'Personal File'!$C$11</f>
        <v>3</v>
      </c>
      <c r="F49" s="207" t="s">
        <v>536</v>
      </c>
    </row>
    <row r="50" spans="5:6">
      <c r="E50" s="534">
        <f>4+'Personal File'!$C$11</f>
        <v>3</v>
      </c>
      <c r="F50" s="207" t="s">
        <v>535</v>
      </c>
    </row>
    <row r="51" spans="5:6">
      <c r="E51" s="534">
        <f>4+'Personal File'!$C$11</f>
        <v>3</v>
      </c>
      <c r="F51" s="207" t="s">
        <v>544</v>
      </c>
    </row>
    <row r="52" spans="5:6">
      <c r="E52" s="534"/>
      <c r="F52" s="207" t="s">
        <v>549</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74"/>
  <sheetViews>
    <sheetView showGridLines="0" workbookViewId="0">
      <pane ySplit="2" topLeftCell="A3" activePane="bottomLeft" state="frozen"/>
      <selection pane="bottomLeft" activeCell="A3" sqref="A3"/>
    </sheetView>
  </sheetViews>
  <sheetFormatPr defaultColWidth="13" defaultRowHeight="15.6"/>
  <cols>
    <col min="1" max="1" width="25.09765625" style="82" customWidth="1"/>
    <col min="2" max="2" width="6.19921875" style="82" bestFit="1" customWidth="1"/>
    <col min="3" max="3" width="13.59765625" style="83" bestFit="1" customWidth="1"/>
    <col min="4" max="4" width="11.19921875" style="83" bestFit="1" customWidth="1"/>
    <col min="5" max="5" width="11.19921875" style="206" customWidth="1"/>
    <col min="6" max="7" width="13.19921875" style="83" bestFit="1" customWidth="1"/>
    <col min="8" max="8" width="29.8984375" style="82" customWidth="1"/>
    <col min="9" max="16384" width="13" style="43"/>
  </cols>
  <sheetData>
    <row r="1" spans="1:8" ht="23.4" thickBot="1">
      <c r="A1" s="208" t="s">
        <v>561</v>
      </c>
      <c r="B1" s="85"/>
      <c r="C1" s="85"/>
      <c r="D1" s="85"/>
      <c r="E1" s="86"/>
      <c r="F1" s="85"/>
      <c r="G1" s="85"/>
      <c r="H1" s="85"/>
    </row>
    <row r="2" spans="1:8" s="35" customFormat="1" ht="31.2">
      <c r="A2" s="209" t="s">
        <v>92</v>
      </c>
      <c r="B2" s="210" t="s">
        <v>6</v>
      </c>
      <c r="C2" s="210" t="s">
        <v>96</v>
      </c>
      <c r="D2" s="211" t="s">
        <v>166</v>
      </c>
      <c r="E2" s="212" t="s">
        <v>167</v>
      </c>
      <c r="F2" s="210" t="s">
        <v>72</v>
      </c>
      <c r="G2" s="210" t="s">
        <v>27</v>
      </c>
      <c r="H2" s="213" t="s">
        <v>102</v>
      </c>
    </row>
    <row r="3" spans="1:8" s="35" customFormat="1" ht="16.8">
      <c r="A3" s="214" t="s">
        <v>355</v>
      </c>
      <c r="B3" s="91">
        <v>0</v>
      </c>
      <c r="C3" s="215" t="s">
        <v>86</v>
      </c>
      <c r="D3" s="3" t="s">
        <v>168</v>
      </c>
      <c r="E3" s="574" t="s">
        <v>169</v>
      </c>
      <c r="F3" s="216" t="s">
        <v>107</v>
      </c>
      <c r="G3" s="216" t="s">
        <v>83</v>
      </c>
      <c r="H3" s="217" t="s">
        <v>386</v>
      </c>
    </row>
    <row r="4" spans="1:8" s="35" customFormat="1" ht="16.8">
      <c r="A4" s="214" t="s">
        <v>387</v>
      </c>
      <c r="B4" s="91">
        <v>0</v>
      </c>
      <c r="C4" s="215" t="s">
        <v>81</v>
      </c>
      <c r="D4" s="3" t="s">
        <v>168</v>
      </c>
      <c r="E4" s="574" t="s">
        <v>169</v>
      </c>
      <c r="F4" s="216" t="s">
        <v>79</v>
      </c>
      <c r="G4" s="216" t="s">
        <v>83</v>
      </c>
      <c r="H4" s="217" t="s">
        <v>388</v>
      </c>
    </row>
    <row r="5" spans="1:8" s="35" customFormat="1" ht="16.8">
      <c r="A5" s="214" t="s">
        <v>357</v>
      </c>
      <c r="B5" s="91">
        <v>0</v>
      </c>
      <c r="C5" s="215" t="s">
        <v>110</v>
      </c>
      <c r="D5" s="3" t="s">
        <v>168</v>
      </c>
      <c r="E5" s="574" t="s">
        <v>169</v>
      </c>
      <c r="F5" s="216" t="s">
        <v>270</v>
      </c>
      <c r="G5" s="216" t="s">
        <v>18</v>
      </c>
      <c r="H5" s="217" t="s">
        <v>376</v>
      </c>
    </row>
    <row r="6" spans="1:8" s="35" customFormat="1" ht="16.8">
      <c r="A6" s="214" t="s">
        <v>389</v>
      </c>
      <c r="B6" s="91">
        <v>0</v>
      </c>
      <c r="C6" s="215" t="s">
        <v>81</v>
      </c>
      <c r="D6" s="3" t="s">
        <v>168</v>
      </c>
      <c r="E6" s="574" t="s">
        <v>169</v>
      </c>
      <c r="F6" s="216" t="s">
        <v>97</v>
      </c>
      <c r="G6" s="216" t="s">
        <v>82</v>
      </c>
      <c r="H6" s="217" t="s">
        <v>390</v>
      </c>
    </row>
    <row r="7" spans="1:8" s="35" customFormat="1" ht="16.8">
      <c r="A7" s="214" t="s">
        <v>356</v>
      </c>
      <c r="B7" s="91">
        <v>0</v>
      </c>
      <c r="C7" s="215" t="s">
        <v>110</v>
      </c>
      <c r="D7" s="3" t="s">
        <v>168</v>
      </c>
      <c r="E7" s="574" t="s">
        <v>169</v>
      </c>
      <c r="F7" s="216" t="s">
        <v>107</v>
      </c>
      <c r="G7" s="216" t="s">
        <v>83</v>
      </c>
      <c r="H7" s="217" t="s">
        <v>464</v>
      </c>
    </row>
    <row r="8" spans="1:8" s="35" customFormat="1" ht="16.8">
      <c r="A8" s="214" t="s">
        <v>391</v>
      </c>
      <c r="B8" s="91">
        <v>0</v>
      </c>
      <c r="C8" s="215" t="s">
        <v>88</v>
      </c>
      <c r="D8" s="3" t="s">
        <v>322</v>
      </c>
      <c r="E8" s="574" t="s">
        <v>169</v>
      </c>
      <c r="F8" s="216" t="s">
        <v>107</v>
      </c>
      <c r="G8" s="216" t="s">
        <v>83</v>
      </c>
      <c r="H8" s="217" t="s">
        <v>207</v>
      </c>
    </row>
    <row r="9" spans="1:8" s="35" customFormat="1" ht="16.8">
      <c r="A9" s="214" t="s">
        <v>392</v>
      </c>
      <c r="B9" s="91">
        <v>0</v>
      </c>
      <c r="C9" s="215" t="s">
        <v>110</v>
      </c>
      <c r="D9" s="3" t="s">
        <v>168</v>
      </c>
      <c r="E9" s="574" t="s">
        <v>169</v>
      </c>
      <c r="F9" s="216" t="s">
        <v>79</v>
      </c>
      <c r="G9" s="216" t="s">
        <v>80</v>
      </c>
      <c r="H9" s="217" t="s">
        <v>393</v>
      </c>
    </row>
    <row r="10" spans="1:8" s="35" customFormat="1" ht="16.8">
      <c r="A10" s="214" t="s">
        <v>394</v>
      </c>
      <c r="B10" s="91">
        <v>0</v>
      </c>
      <c r="C10" s="215" t="s">
        <v>110</v>
      </c>
      <c r="D10" s="3" t="s">
        <v>168</v>
      </c>
      <c r="E10" s="574" t="s">
        <v>169</v>
      </c>
      <c r="F10" s="216" t="s">
        <v>84</v>
      </c>
      <c r="G10" s="216" t="s">
        <v>83</v>
      </c>
      <c r="H10" s="217" t="s">
        <v>182</v>
      </c>
    </row>
    <row r="11" spans="1:8" s="35" customFormat="1" ht="16.8">
      <c r="A11" s="214" t="s">
        <v>358</v>
      </c>
      <c r="B11" s="91">
        <v>0</v>
      </c>
      <c r="C11" s="215" t="s">
        <v>88</v>
      </c>
      <c r="D11" s="3" t="s">
        <v>403</v>
      </c>
      <c r="E11" s="574" t="s">
        <v>169</v>
      </c>
      <c r="F11" s="216" t="s">
        <v>79</v>
      </c>
      <c r="G11" s="216" t="s">
        <v>85</v>
      </c>
      <c r="H11" s="217" t="s">
        <v>395</v>
      </c>
    </row>
    <row r="12" spans="1:8" s="35" customFormat="1" ht="16.8">
      <c r="A12" s="214" t="s">
        <v>396</v>
      </c>
      <c r="B12" s="91">
        <v>0</v>
      </c>
      <c r="C12" s="215" t="s">
        <v>540</v>
      </c>
      <c r="D12" s="3" t="s">
        <v>168</v>
      </c>
      <c r="E12" s="574" t="s">
        <v>169</v>
      </c>
      <c r="F12" s="216" t="s">
        <v>98</v>
      </c>
      <c r="G12" s="216" t="s">
        <v>83</v>
      </c>
      <c r="H12" s="217" t="s">
        <v>465</v>
      </c>
    </row>
    <row r="13" spans="1:8" s="35" customFormat="1" ht="16.8">
      <c r="A13" s="214" t="s">
        <v>359</v>
      </c>
      <c r="B13" s="91">
        <v>0</v>
      </c>
      <c r="C13" s="218" t="s">
        <v>541</v>
      </c>
      <c r="D13" s="4" t="s">
        <v>371</v>
      </c>
      <c r="E13" s="575" t="s">
        <v>169</v>
      </c>
      <c r="F13" s="219" t="s">
        <v>107</v>
      </c>
      <c r="G13" s="219" t="s">
        <v>85</v>
      </c>
      <c r="H13" s="2" t="s">
        <v>372</v>
      </c>
    </row>
    <row r="14" spans="1:8" s="35" customFormat="1" ht="16.8">
      <c r="A14" s="214" t="s">
        <v>397</v>
      </c>
      <c r="B14" s="91">
        <v>0</v>
      </c>
      <c r="C14" s="215" t="s">
        <v>81</v>
      </c>
      <c r="D14" s="3" t="s">
        <v>168</v>
      </c>
      <c r="E14" s="574" t="s">
        <v>169</v>
      </c>
      <c r="F14" s="216" t="s">
        <v>98</v>
      </c>
      <c r="G14" s="216" t="s">
        <v>83</v>
      </c>
      <c r="H14" s="217" t="s">
        <v>494</v>
      </c>
    </row>
    <row r="15" spans="1:8" s="35" customFormat="1" ht="16.8">
      <c r="A15" s="214" t="s">
        <v>398</v>
      </c>
      <c r="B15" s="91">
        <v>0</v>
      </c>
      <c r="C15" s="215" t="s">
        <v>81</v>
      </c>
      <c r="D15" s="3" t="s">
        <v>318</v>
      </c>
      <c r="E15" s="574" t="s">
        <v>169</v>
      </c>
      <c r="F15" s="216" t="s">
        <v>84</v>
      </c>
      <c r="G15" s="216" t="s">
        <v>85</v>
      </c>
      <c r="H15" s="217" t="s">
        <v>336</v>
      </c>
    </row>
    <row r="16" spans="1:8" s="35" customFormat="1" ht="16.8">
      <c r="A16" s="214" t="s">
        <v>399</v>
      </c>
      <c r="B16" s="91">
        <v>0</v>
      </c>
      <c r="C16" s="215" t="s">
        <v>78</v>
      </c>
      <c r="D16" s="3" t="s">
        <v>197</v>
      </c>
      <c r="E16" s="574" t="s">
        <v>169</v>
      </c>
      <c r="F16" s="216" t="s">
        <v>79</v>
      </c>
      <c r="G16" s="216" t="s">
        <v>80</v>
      </c>
      <c r="H16" s="217" t="s">
        <v>400</v>
      </c>
    </row>
    <row r="17" spans="1:8" s="35" customFormat="1" ht="16.8">
      <c r="A17" s="220" t="s">
        <v>401</v>
      </c>
      <c r="B17" s="101">
        <v>0</v>
      </c>
      <c r="C17" s="221" t="s">
        <v>540</v>
      </c>
      <c r="D17" s="17" t="s">
        <v>173</v>
      </c>
      <c r="E17" s="576" t="s">
        <v>169</v>
      </c>
      <c r="F17" s="222" t="s">
        <v>79</v>
      </c>
      <c r="G17" s="222" t="s">
        <v>80</v>
      </c>
      <c r="H17" s="223" t="s">
        <v>402</v>
      </c>
    </row>
    <row r="18" spans="1:8" ht="16.8">
      <c r="A18" s="214" t="s">
        <v>211</v>
      </c>
      <c r="B18" s="91">
        <v>1</v>
      </c>
      <c r="C18" s="215" t="s">
        <v>542</v>
      </c>
      <c r="D18" s="3" t="s">
        <v>173</v>
      </c>
      <c r="E18" s="574" t="s">
        <v>169</v>
      </c>
      <c r="F18" s="216" t="s">
        <v>79</v>
      </c>
      <c r="G18" s="216" t="s">
        <v>82</v>
      </c>
      <c r="H18" s="217" t="s">
        <v>346</v>
      </c>
    </row>
    <row r="19" spans="1:8" ht="16.8">
      <c r="A19" s="214" t="s">
        <v>131</v>
      </c>
      <c r="B19" s="91">
        <v>1</v>
      </c>
      <c r="C19" s="215" t="s">
        <v>542</v>
      </c>
      <c r="D19" s="3" t="s">
        <v>168</v>
      </c>
      <c r="E19" s="577" t="s">
        <v>169</v>
      </c>
      <c r="F19" s="216" t="s">
        <v>107</v>
      </c>
      <c r="G19" s="216" t="s">
        <v>82</v>
      </c>
      <c r="H19" s="1" t="s">
        <v>170</v>
      </c>
    </row>
    <row r="20" spans="1:8" ht="16.8">
      <c r="A20" s="214" t="s">
        <v>132</v>
      </c>
      <c r="B20" s="91">
        <v>1</v>
      </c>
      <c r="C20" s="215" t="s">
        <v>542</v>
      </c>
      <c r="D20" s="3" t="s">
        <v>168</v>
      </c>
      <c r="E20" s="577" t="s">
        <v>169</v>
      </c>
      <c r="F20" s="216" t="s">
        <v>107</v>
      </c>
      <c r="G20" s="216" t="s">
        <v>171</v>
      </c>
      <c r="H20" s="1" t="s">
        <v>172</v>
      </c>
    </row>
    <row r="21" spans="1:8" ht="16.8">
      <c r="A21" s="214" t="s">
        <v>383</v>
      </c>
      <c r="B21" s="91">
        <v>1</v>
      </c>
      <c r="C21" s="215" t="s">
        <v>88</v>
      </c>
      <c r="D21" s="3" t="s">
        <v>168</v>
      </c>
      <c r="E21" s="577" t="s">
        <v>306</v>
      </c>
      <c r="F21" s="216" t="s">
        <v>123</v>
      </c>
      <c r="G21" s="216" t="s">
        <v>85</v>
      </c>
      <c r="H21" s="1" t="s">
        <v>382</v>
      </c>
    </row>
    <row r="22" spans="1:8" ht="16.8">
      <c r="A22" s="214" t="s">
        <v>529</v>
      </c>
      <c r="B22" s="91">
        <v>1</v>
      </c>
      <c r="C22" s="444" t="s">
        <v>86</v>
      </c>
      <c r="D22" s="445" t="s">
        <v>173</v>
      </c>
      <c r="E22" s="577" t="s">
        <v>306</v>
      </c>
      <c r="F22" s="446" t="s">
        <v>107</v>
      </c>
      <c r="G22" s="446" t="s">
        <v>87</v>
      </c>
      <c r="H22" s="1" t="s">
        <v>530</v>
      </c>
    </row>
    <row r="23" spans="1:8" ht="16.8">
      <c r="A23" s="214" t="s">
        <v>111</v>
      </c>
      <c r="B23" s="91">
        <v>1</v>
      </c>
      <c r="C23" s="215" t="s">
        <v>81</v>
      </c>
      <c r="D23" s="3" t="s">
        <v>168</v>
      </c>
      <c r="E23" s="577" t="s">
        <v>169</v>
      </c>
      <c r="F23" s="216" t="s">
        <v>79</v>
      </c>
      <c r="G23" s="216" t="s">
        <v>83</v>
      </c>
      <c r="H23" s="2" t="s">
        <v>112</v>
      </c>
    </row>
    <row r="24" spans="1:8" ht="16.8">
      <c r="A24" s="214" t="s">
        <v>133</v>
      </c>
      <c r="B24" s="91">
        <v>1</v>
      </c>
      <c r="C24" s="215" t="s">
        <v>110</v>
      </c>
      <c r="D24" s="3" t="s">
        <v>173</v>
      </c>
      <c r="E24" s="577" t="s">
        <v>169</v>
      </c>
      <c r="F24" s="216" t="s">
        <v>123</v>
      </c>
      <c r="G24" s="216" t="s">
        <v>85</v>
      </c>
      <c r="H24" s="2" t="s">
        <v>174</v>
      </c>
    </row>
    <row r="25" spans="1:8" ht="16.8">
      <c r="A25" s="214" t="s">
        <v>134</v>
      </c>
      <c r="B25" s="91">
        <v>1</v>
      </c>
      <c r="C25" s="215" t="s">
        <v>110</v>
      </c>
      <c r="D25" s="3" t="s">
        <v>168</v>
      </c>
      <c r="E25" s="577" t="s">
        <v>169</v>
      </c>
      <c r="F25" s="216" t="s">
        <v>97</v>
      </c>
      <c r="G25" s="216" t="s">
        <v>85</v>
      </c>
      <c r="H25" s="2" t="s">
        <v>175</v>
      </c>
    </row>
    <row r="26" spans="1:8" ht="16.8">
      <c r="A26" s="214" t="s">
        <v>113</v>
      </c>
      <c r="B26" s="91">
        <v>1</v>
      </c>
      <c r="C26" s="215" t="s">
        <v>78</v>
      </c>
      <c r="D26" s="3" t="s">
        <v>168</v>
      </c>
      <c r="E26" s="577" t="s">
        <v>169</v>
      </c>
      <c r="F26" s="216" t="s">
        <v>79</v>
      </c>
      <c r="G26" s="216" t="s">
        <v>114</v>
      </c>
      <c r="H26" s="2" t="s">
        <v>115</v>
      </c>
    </row>
    <row r="27" spans="1:8" ht="16.8">
      <c r="A27" s="214" t="s">
        <v>135</v>
      </c>
      <c r="B27" s="91">
        <v>1</v>
      </c>
      <c r="C27" s="215" t="s">
        <v>540</v>
      </c>
      <c r="D27" s="3" t="s">
        <v>173</v>
      </c>
      <c r="E27" s="577" t="s">
        <v>169</v>
      </c>
      <c r="F27" s="216" t="s">
        <v>123</v>
      </c>
      <c r="G27" s="216" t="s">
        <v>82</v>
      </c>
      <c r="H27" s="2" t="s">
        <v>176</v>
      </c>
    </row>
    <row r="28" spans="1:8" ht="16.8">
      <c r="A28" s="214" t="s">
        <v>136</v>
      </c>
      <c r="B28" s="91">
        <v>1</v>
      </c>
      <c r="C28" s="215" t="s">
        <v>88</v>
      </c>
      <c r="D28" s="3" t="s">
        <v>173</v>
      </c>
      <c r="E28" s="577" t="s">
        <v>169</v>
      </c>
      <c r="F28" s="216" t="s">
        <v>123</v>
      </c>
      <c r="G28" s="216" t="s">
        <v>82</v>
      </c>
      <c r="H28" s="2" t="s">
        <v>177</v>
      </c>
    </row>
    <row r="29" spans="1:8" ht="16.8">
      <c r="A29" s="214" t="s">
        <v>137</v>
      </c>
      <c r="B29" s="91">
        <v>1</v>
      </c>
      <c r="C29" s="215" t="s">
        <v>540</v>
      </c>
      <c r="D29" s="3" t="s">
        <v>173</v>
      </c>
      <c r="E29" s="577" t="s">
        <v>169</v>
      </c>
      <c r="F29" s="216" t="s">
        <v>79</v>
      </c>
      <c r="G29" s="216" t="s">
        <v>119</v>
      </c>
      <c r="H29" s="2" t="s">
        <v>178</v>
      </c>
    </row>
    <row r="30" spans="1:8" ht="16.8">
      <c r="A30" s="214" t="s">
        <v>368</v>
      </c>
      <c r="B30" s="91">
        <v>1</v>
      </c>
      <c r="C30" s="218" t="s">
        <v>86</v>
      </c>
      <c r="D30" s="4" t="s">
        <v>168</v>
      </c>
      <c r="E30" s="575" t="s">
        <v>369</v>
      </c>
      <c r="F30" s="219" t="s">
        <v>107</v>
      </c>
      <c r="G30" s="219" t="s">
        <v>114</v>
      </c>
      <c r="H30" s="2" t="s">
        <v>370</v>
      </c>
    </row>
    <row r="31" spans="1:8" ht="16.8">
      <c r="A31" s="214" t="s">
        <v>138</v>
      </c>
      <c r="B31" s="91">
        <v>1</v>
      </c>
      <c r="C31" s="215" t="s">
        <v>78</v>
      </c>
      <c r="D31" s="3" t="s">
        <v>179</v>
      </c>
      <c r="E31" s="577" t="s">
        <v>169</v>
      </c>
      <c r="F31" s="216" t="s">
        <v>79</v>
      </c>
      <c r="G31" s="216" t="s">
        <v>85</v>
      </c>
      <c r="H31" s="2" t="s">
        <v>180</v>
      </c>
    </row>
    <row r="32" spans="1:8" ht="16.8">
      <c r="A32" s="214" t="s">
        <v>364</v>
      </c>
      <c r="B32" s="91">
        <v>1</v>
      </c>
      <c r="C32" s="215" t="s">
        <v>540</v>
      </c>
      <c r="D32" s="3" t="s">
        <v>318</v>
      </c>
      <c r="E32" s="574" t="s">
        <v>169</v>
      </c>
      <c r="F32" s="219" t="s">
        <v>107</v>
      </c>
      <c r="G32" s="216" t="s">
        <v>87</v>
      </c>
      <c r="H32" s="217" t="s">
        <v>379</v>
      </c>
    </row>
    <row r="33" spans="1:8" ht="16.8">
      <c r="A33" s="214" t="s">
        <v>55</v>
      </c>
      <c r="B33" s="91">
        <v>1</v>
      </c>
      <c r="C33" s="215" t="s">
        <v>540</v>
      </c>
      <c r="D33" s="3" t="s">
        <v>181</v>
      </c>
      <c r="E33" s="577" t="s">
        <v>169</v>
      </c>
      <c r="F33" s="216" t="s">
        <v>79</v>
      </c>
      <c r="G33" s="216" t="s">
        <v>82</v>
      </c>
      <c r="H33" s="2" t="s">
        <v>182</v>
      </c>
    </row>
    <row r="34" spans="1:8" ht="16.8">
      <c r="A34" s="214" t="s">
        <v>213</v>
      </c>
      <c r="B34" s="91">
        <v>1</v>
      </c>
      <c r="C34" s="215" t="s">
        <v>110</v>
      </c>
      <c r="D34" s="3" t="s">
        <v>168</v>
      </c>
      <c r="E34" s="577" t="s">
        <v>169</v>
      </c>
      <c r="F34" s="216" t="s">
        <v>270</v>
      </c>
      <c r="G34" s="216" t="s">
        <v>83</v>
      </c>
      <c r="H34" s="112" t="s">
        <v>348</v>
      </c>
    </row>
    <row r="35" spans="1:8" ht="16.8">
      <c r="A35" s="214" t="s">
        <v>124</v>
      </c>
      <c r="B35" s="91">
        <v>1</v>
      </c>
      <c r="C35" s="215" t="s">
        <v>540</v>
      </c>
      <c r="D35" s="3" t="s">
        <v>181</v>
      </c>
      <c r="E35" s="577" t="s">
        <v>169</v>
      </c>
      <c r="F35" s="216" t="s">
        <v>84</v>
      </c>
      <c r="G35" s="216" t="s">
        <v>171</v>
      </c>
      <c r="H35" s="2" t="s">
        <v>183</v>
      </c>
    </row>
    <row r="36" spans="1:8" ht="16.8">
      <c r="A36" s="214" t="s">
        <v>139</v>
      </c>
      <c r="B36" s="91">
        <v>1</v>
      </c>
      <c r="C36" s="215" t="s">
        <v>540</v>
      </c>
      <c r="D36" s="3" t="s">
        <v>173</v>
      </c>
      <c r="E36" s="577" t="s">
        <v>169</v>
      </c>
      <c r="F36" s="216" t="s">
        <v>79</v>
      </c>
      <c r="G36" s="216" t="s">
        <v>82</v>
      </c>
      <c r="H36" s="2" t="s">
        <v>184</v>
      </c>
    </row>
    <row r="37" spans="1:8" ht="16.8">
      <c r="A37" s="214" t="s">
        <v>116</v>
      </c>
      <c r="B37" s="91">
        <v>1</v>
      </c>
      <c r="C37" s="215" t="s">
        <v>540</v>
      </c>
      <c r="D37" s="3" t="s">
        <v>173</v>
      </c>
      <c r="E37" s="577" t="s">
        <v>169</v>
      </c>
      <c r="F37" s="216" t="s">
        <v>79</v>
      </c>
      <c r="G37" s="216" t="s">
        <v>117</v>
      </c>
      <c r="H37" s="2" t="s">
        <v>185</v>
      </c>
    </row>
    <row r="38" spans="1:8" ht="16.8">
      <c r="A38" s="214" t="s">
        <v>118</v>
      </c>
      <c r="B38" s="91">
        <v>1</v>
      </c>
      <c r="C38" s="215" t="s">
        <v>86</v>
      </c>
      <c r="D38" s="3" t="s">
        <v>168</v>
      </c>
      <c r="E38" s="577" t="s">
        <v>169</v>
      </c>
      <c r="F38" s="216" t="s">
        <v>121</v>
      </c>
      <c r="G38" s="216" t="s">
        <v>82</v>
      </c>
      <c r="H38" s="2" t="s">
        <v>495</v>
      </c>
    </row>
    <row r="39" spans="1:8" ht="16.8">
      <c r="A39" s="214" t="s">
        <v>140</v>
      </c>
      <c r="B39" s="91">
        <v>1</v>
      </c>
      <c r="C39" s="215" t="s">
        <v>540</v>
      </c>
      <c r="D39" s="3" t="s">
        <v>173</v>
      </c>
      <c r="E39" s="577" t="s">
        <v>169</v>
      </c>
      <c r="F39" s="216" t="s">
        <v>79</v>
      </c>
      <c r="G39" s="216" t="s">
        <v>171</v>
      </c>
      <c r="H39" s="2" t="s">
        <v>143</v>
      </c>
    </row>
    <row r="40" spans="1:8" ht="16.8">
      <c r="A40" s="214" t="s">
        <v>141</v>
      </c>
      <c r="B40" s="91">
        <v>1</v>
      </c>
      <c r="C40" s="215" t="s">
        <v>88</v>
      </c>
      <c r="D40" s="3" t="s">
        <v>168</v>
      </c>
      <c r="E40" s="577" t="s">
        <v>169</v>
      </c>
      <c r="F40" s="216" t="s">
        <v>144</v>
      </c>
      <c r="G40" s="216" t="s">
        <v>82</v>
      </c>
      <c r="H40" s="2" t="s">
        <v>501</v>
      </c>
    </row>
    <row r="41" spans="1:8" ht="16.8">
      <c r="A41" s="214" t="s">
        <v>214</v>
      </c>
      <c r="B41" s="91">
        <v>1</v>
      </c>
      <c r="C41" s="215" t="s">
        <v>78</v>
      </c>
      <c r="D41" s="3" t="s">
        <v>173</v>
      </c>
      <c r="E41" s="577" t="s">
        <v>169</v>
      </c>
      <c r="F41" s="216" t="s">
        <v>79</v>
      </c>
      <c r="G41" s="216" t="s">
        <v>85</v>
      </c>
      <c r="H41" s="2" t="s">
        <v>212</v>
      </c>
    </row>
    <row r="42" spans="1:8" ht="16.8">
      <c r="A42" s="214" t="s">
        <v>526</v>
      </c>
      <c r="B42" s="91">
        <v>1</v>
      </c>
      <c r="C42" s="434"/>
      <c r="D42" s="435"/>
      <c r="E42" s="578"/>
      <c r="F42" s="436"/>
      <c r="G42" s="436"/>
      <c r="H42" s="437" t="s">
        <v>527</v>
      </c>
    </row>
    <row r="43" spans="1:8" ht="16.8">
      <c r="A43" s="214" t="s">
        <v>142</v>
      </c>
      <c r="B43" s="91">
        <v>1</v>
      </c>
      <c r="C43" s="215" t="s">
        <v>540</v>
      </c>
      <c r="D43" s="3" t="s">
        <v>173</v>
      </c>
      <c r="E43" s="577" t="s">
        <v>169</v>
      </c>
      <c r="F43" s="216" t="s">
        <v>79</v>
      </c>
      <c r="G43" s="216" t="s">
        <v>82</v>
      </c>
      <c r="H43" s="2" t="s">
        <v>186</v>
      </c>
    </row>
    <row r="44" spans="1:8" ht="16.8">
      <c r="A44" s="214" t="s">
        <v>524</v>
      </c>
      <c r="B44" s="91">
        <v>1</v>
      </c>
      <c r="C44" s="434"/>
      <c r="D44" s="435"/>
      <c r="E44" s="578"/>
      <c r="F44" s="436"/>
      <c r="G44" s="436"/>
      <c r="H44" s="437" t="s">
        <v>525</v>
      </c>
    </row>
    <row r="45" spans="1:8" ht="16.8">
      <c r="A45" s="224" t="s">
        <v>120</v>
      </c>
      <c r="B45" s="225">
        <v>1</v>
      </c>
      <c r="C45" s="12" t="s">
        <v>110</v>
      </c>
      <c r="D45" s="9" t="s">
        <v>168</v>
      </c>
      <c r="E45" s="579" t="s">
        <v>169</v>
      </c>
      <c r="F45" s="13" t="s">
        <v>84</v>
      </c>
      <c r="G45" s="13" t="s">
        <v>82</v>
      </c>
      <c r="H45" s="8" t="s">
        <v>187</v>
      </c>
    </row>
    <row r="46" spans="1:8" ht="16.8">
      <c r="A46" s="224" t="s">
        <v>491</v>
      </c>
      <c r="B46" s="225">
        <v>1</v>
      </c>
      <c r="C46" s="12" t="s">
        <v>86</v>
      </c>
      <c r="D46" s="9" t="s">
        <v>173</v>
      </c>
      <c r="E46" s="579" t="s">
        <v>169</v>
      </c>
      <c r="F46" s="13" t="s">
        <v>107</v>
      </c>
      <c r="G46" s="13" t="s">
        <v>87</v>
      </c>
      <c r="H46" s="8" t="s">
        <v>188</v>
      </c>
    </row>
    <row r="47" spans="1:8" ht="16.8">
      <c r="A47" s="224" t="s">
        <v>528</v>
      </c>
      <c r="B47" s="225">
        <v>1</v>
      </c>
      <c r="C47" s="434"/>
      <c r="D47" s="435"/>
      <c r="E47" s="578"/>
      <c r="F47" s="436"/>
      <c r="G47" s="436"/>
      <c r="H47" s="437" t="s">
        <v>372</v>
      </c>
    </row>
    <row r="48" spans="1:8" ht="16.8">
      <c r="A48" s="226" t="s">
        <v>374</v>
      </c>
      <c r="B48" s="227">
        <v>1</v>
      </c>
      <c r="C48" s="228" t="s">
        <v>86</v>
      </c>
      <c r="D48" s="18" t="s">
        <v>168</v>
      </c>
      <c r="E48" s="580" t="s">
        <v>169</v>
      </c>
      <c r="F48" s="229" t="s">
        <v>79</v>
      </c>
      <c r="G48" s="229" t="s">
        <v>270</v>
      </c>
      <c r="H48" s="230" t="s">
        <v>372</v>
      </c>
    </row>
    <row r="49" spans="1:8" ht="16.8">
      <c r="A49" s="224" t="s">
        <v>189</v>
      </c>
      <c r="B49" s="225">
        <v>2</v>
      </c>
      <c r="C49" s="12" t="s">
        <v>542</v>
      </c>
      <c r="D49" s="9" t="s">
        <v>181</v>
      </c>
      <c r="E49" s="579" t="s">
        <v>169</v>
      </c>
      <c r="F49" s="13" t="s">
        <v>107</v>
      </c>
      <c r="G49" s="13" t="s">
        <v>119</v>
      </c>
      <c r="H49" s="8" t="s">
        <v>190</v>
      </c>
    </row>
    <row r="50" spans="1:8" ht="16.8">
      <c r="A50" s="224" t="s">
        <v>193</v>
      </c>
      <c r="B50" s="225">
        <v>2</v>
      </c>
      <c r="C50" s="231" t="s">
        <v>542</v>
      </c>
      <c r="D50" s="9" t="s">
        <v>168</v>
      </c>
      <c r="E50" s="11" t="s">
        <v>169</v>
      </c>
      <c r="F50" s="13" t="s">
        <v>107</v>
      </c>
      <c r="G50" s="11" t="s">
        <v>18</v>
      </c>
      <c r="H50" s="15" t="s">
        <v>317</v>
      </c>
    </row>
    <row r="51" spans="1:8" ht="16.8">
      <c r="A51" s="224" t="s">
        <v>215</v>
      </c>
      <c r="B51" s="225">
        <v>2</v>
      </c>
      <c r="C51" s="231" t="s">
        <v>78</v>
      </c>
      <c r="D51" s="10" t="s">
        <v>322</v>
      </c>
      <c r="E51" s="11" t="s">
        <v>169</v>
      </c>
      <c r="F51" s="11" t="s">
        <v>486</v>
      </c>
      <c r="G51" s="11" t="s">
        <v>82</v>
      </c>
      <c r="H51" s="15" t="s">
        <v>345</v>
      </c>
    </row>
    <row r="52" spans="1:8" ht="16.8">
      <c r="A52" s="224" t="s">
        <v>191</v>
      </c>
      <c r="B52" s="225">
        <v>2</v>
      </c>
      <c r="C52" s="12" t="s">
        <v>540</v>
      </c>
      <c r="D52" s="9" t="s">
        <v>173</v>
      </c>
      <c r="E52" s="579" t="s">
        <v>169</v>
      </c>
      <c r="F52" s="13" t="s">
        <v>79</v>
      </c>
      <c r="G52" s="13" t="s">
        <v>85</v>
      </c>
      <c r="H52" s="8" t="s">
        <v>192</v>
      </c>
    </row>
    <row r="53" spans="1:8" ht="16.8">
      <c r="A53" s="224" t="s">
        <v>194</v>
      </c>
      <c r="B53" s="225">
        <v>2</v>
      </c>
      <c r="C53" s="12" t="s">
        <v>540</v>
      </c>
      <c r="D53" s="9" t="s">
        <v>173</v>
      </c>
      <c r="E53" s="579" t="s">
        <v>169</v>
      </c>
      <c r="F53" s="13" t="s">
        <v>79</v>
      </c>
      <c r="G53" s="13" t="s">
        <v>82</v>
      </c>
      <c r="H53" s="14" t="s">
        <v>195</v>
      </c>
    </row>
    <row r="54" spans="1:8" ht="16.8">
      <c r="A54" s="224" t="s">
        <v>301</v>
      </c>
      <c r="B54" s="225">
        <v>2</v>
      </c>
      <c r="C54" s="12" t="s">
        <v>78</v>
      </c>
      <c r="D54" s="9" t="s">
        <v>173</v>
      </c>
      <c r="E54" s="579" t="s">
        <v>169</v>
      </c>
      <c r="F54" s="13" t="s">
        <v>79</v>
      </c>
      <c r="G54" s="13" t="s">
        <v>82</v>
      </c>
      <c r="H54" s="8" t="s">
        <v>302</v>
      </c>
    </row>
    <row r="55" spans="1:8" ht="16.8">
      <c r="A55" s="224" t="s">
        <v>196</v>
      </c>
      <c r="B55" s="225">
        <v>2</v>
      </c>
      <c r="C55" s="12" t="s">
        <v>540</v>
      </c>
      <c r="D55" s="9" t="s">
        <v>197</v>
      </c>
      <c r="E55" s="579" t="s">
        <v>169</v>
      </c>
      <c r="F55" s="13" t="s">
        <v>79</v>
      </c>
      <c r="G55" s="13" t="s">
        <v>171</v>
      </c>
      <c r="H55" s="8" t="s">
        <v>198</v>
      </c>
    </row>
    <row r="56" spans="1:8" ht="16.8">
      <c r="A56" s="224" t="s">
        <v>199</v>
      </c>
      <c r="B56" s="225">
        <v>2</v>
      </c>
      <c r="C56" s="12" t="s">
        <v>540</v>
      </c>
      <c r="D56" s="9" t="s">
        <v>181</v>
      </c>
      <c r="E56" s="579" t="s">
        <v>169</v>
      </c>
      <c r="F56" s="13" t="s">
        <v>79</v>
      </c>
      <c r="G56" s="13" t="s">
        <v>82</v>
      </c>
      <c r="H56" s="14" t="s">
        <v>200</v>
      </c>
    </row>
    <row r="57" spans="1:8" ht="16.8">
      <c r="A57" s="224" t="s">
        <v>201</v>
      </c>
      <c r="B57" s="225">
        <v>2</v>
      </c>
      <c r="C57" s="231" t="s">
        <v>540</v>
      </c>
      <c r="D57" s="9" t="s">
        <v>173</v>
      </c>
      <c r="E57" s="11" t="s">
        <v>169</v>
      </c>
      <c r="F57" s="11" t="s">
        <v>79</v>
      </c>
      <c r="G57" s="11" t="s">
        <v>83</v>
      </c>
      <c r="H57" s="15" t="s">
        <v>321</v>
      </c>
    </row>
    <row r="58" spans="1:8" ht="16.8">
      <c r="A58" s="224" t="s">
        <v>360</v>
      </c>
      <c r="B58" s="225">
        <v>2</v>
      </c>
      <c r="C58" s="231" t="s">
        <v>540</v>
      </c>
      <c r="D58" s="9" t="s">
        <v>168</v>
      </c>
      <c r="E58" s="11" t="s">
        <v>169</v>
      </c>
      <c r="F58" s="11" t="s">
        <v>79</v>
      </c>
      <c r="G58" s="11" t="s">
        <v>171</v>
      </c>
      <c r="H58" s="15" t="s">
        <v>382</v>
      </c>
    </row>
    <row r="59" spans="1:8" ht="16.8">
      <c r="A59" s="214" t="s">
        <v>533</v>
      </c>
      <c r="B59" s="91">
        <v>2</v>
      </c>
      <c r="C59" s="444" t="s">
        <v>86</v>
      </c>
      <c r="D59" s="445" t="s">
        <v>173</v>
      </c>
      <c r="E59" s="577" t="s">
        <v>306</v>
      </c>
      <c r="F59" s="446" t="s">
        <v>107</v>
      </c>
      <c r="G59" s="446" t="s">
        <v>87</v>
      </c>
      <c r="H59" s="1" t="s">
        <v>530</v>
      </c>
    </row>
    <row r="60" spans="1:8" ht="16.8">
      <c r="A60" s="224" t="s">
        <v>202</v>
      </c>
      <c r="B60" s="225">
        <v>2</v>
      </c>
      <c r="C60" s="12" t="s">
        <v>86</v>
      </c>
      <c r="D60" s="9" t="s">
        <v>173</v>
      </c>
      <c r="E60" s="579" t="s">
        <v>169</v>
      </c>
      <c r="F60" s="13" t="s">
        <v>79</v>
      </c>
      <c r="G60" s="13" t="s">
        <v>171</v>
      </c>
      <c r="H60" s="8" t="s">
        <v>203</v>
      </c>
    </row>
    <row r="61" spans="1:8" ht="16.8">
      <c r="A61" s="224" t="s">
        <v>303</v>
      </c>
      <c r="B61" s="225">
        <v>2</v>
      </c>
      <c r="C61" s="12" t="s">
        <v>540</v>
      </c>
      <c r="D61" s="9" t="s">
        <v>168</v>
      </c>
      <c r="E61" s="579" t="s">
        <v>169</v>
      </c>
      <c r="F61" s="13" t="s">
        <v>84</v>
      </c>
      <c r="G61" s="13" t="s">
        <v>85</v>
      </c>
      <c r="H61" s="8" t="s">
        <v>304</v>
      </c>
    </row>
    <row r="62" spans="1:8" ht="16.8">
      <c r="A62" s="224" t="s">
        <v>204</v>
      </c>
      <c r="B62" s="225">
        <v>2</v>
      </c>
      <c r="C62" s="231" t="s">
        <v>78</v>
      </c>
      <c r="D62" s="9" t="s">
        <v>181</v>
      </c>
      <c r="E62" s="11" t="s">
        <v>327</v>
      </c>
      <c r="F62" s="11" t="s">
        <v>79</v>
      </c>
      <c r="G62" s="11" t="s">
        <v>328</v>
      </c>
      <c r="H62" s="15" t="s">
        <v>326</v>
      </c>
    </row>
    <row r="63" spans="1:8" ht="16.8">
      <c r="A63" s="224" t="s">
        <v>208</v>
      </c>
      <c r="B63" s="225">
        <v>2</v>
      </c>
      <c r="C63" s="231" t="s">
        <v>88</v>
      </c>
      <c r="D63" s="9" t="s">
        <v>173</v>
      </c>
      <c r="E63" s="11" t="s">
        <v>169</v>
      </c>
      <c r="F63" s="11" t="s">
        <v>539</v>
      </c>
      <c r="G63" s="11" t="s">
        <v>82</v>
      </c>
      <c r="H63" s="15" t="s">
        <v>326</v>
      </c>
    </row>
    <row r="64" spans="1:8" ht="16.8">
      <c r="A64" s="224" t="s">
        <v>205</v>
      </c>
      <c r="B64" s="225">
        <v>2</v>
      </c>
      <c r="C64" s="12" t="s">
        <v>88</v>
      </c>
      <c r="D64" s="9" t="s">
        <v>197</v>
      </c>
      <c r="E64" s="579" t="s">
        <v>169</v>
      </c>
      <c r="F64" s="13" t="s">
        <v>206</v>
      </c>
      <c r="G64" s="13" t="s">
        <v>87</v>
      </c>
      <c r="H64" s="8" t="s">
        <v>207</v>
      </c>
    </row>
    <row r="65" spans="1:8" ht="16.8">
      <c r="A65" s="224" t="s">
        <v>209</v>
      </c>
      <c r="B65" s="225">
        <v>2</v>
      </c>
      <c r="C65" s="12" t="s">
        <v>86</v>
      </c>
      <c r="D65" s="9" t="s">
        <v>168</v>
      </c>
      <c r="E65" s="579" t="s">
        <v>169</v>
      </c>
      <c r="F65" s="13" t="s">
        <v>206</v>
      </c>
      <c r="G65" s="13" t="s">
        <v>85</v>
      </c>
      <c r="H65" s="8" t="s">
        <v>207</v>
      </c>
    </row>
    <row r="66" spans="1:8" ht="16.8">
      <c r="A66" s="224" t="s">
        <v>210</v>
      </c>
      <c r="B66" s="225">
        <v>2</v>
      </c>
      <c r="C66" s="231" t="s">
        <v>88</v>
      </c>
      <c r="D66" s="9" t="s">
        <v>168</v>
      </c>
      <c r="E66" s="579" t="s">
        <v>169</v>
      </c>
      <c r="F66" s="11" t="s">
        <v>97</v>
      </c>
      <c r="G66" s="11" t="s">
        <v>331</v>
      </c>
      <c r="H66" s="8" t="s">
        <v>330</v>
      </c>
    </row>
    <row r="67" spans="1:8" ht="16.8">
      <c r="A67" s="224" t="s">
        <v>228</v>
      </c>
      <c r="B67" s="225">
        <v>2</v>
      </c>
      <c r="C67" s="12" t="s">
        <v>540</v>
      </c>
      <c r="D67" s="9" t="s">
        <v>173</v>
      </c>
      <c r="E67" s="579" t="s">
        <v>169</v>
      </c>
      <c r="F67" s="13" t="s">
        <v>107</v>
      </c>
      <c r="G67" s="13" t="s">
        <v>229</v>
      </c>
      <c r="H67" s="8" t="s">
        <v>230</v>
      </c>
    </row>
    <row r="68" spans="1:8" ht="16.8">
      <c r="A68" s="224" t="s">
        <v>231</v>
      </c>
      <c r="B68" s="225">
        <v>2</v>
      </c>
      <c r="C68" s="12" t="s">
        <v>542</v>
      </c>
      <c r="D68" s="9" t="s">
        <v>168</v>
      </c>
      <c r="E68" s="579" t="s">
        <v>169</v>
      </c>
      <c r="F68" s="13" t="s">
        <v>206</v>
      </c>
      <c r="G68" s="13" t="s">
        <v>87</v>
      </c>
      <c r="H68" s="8" t="s">
        <v>180</v>
      </c>
    </row>
    <row r="69" spans="1:8" ht="16.8">
      <c r="A69" s="224" t="s">
        <v>305</v>
      </c>
      <c r="B69" s="225">
        <v>2</v>
      </c>
      <c r="C69" s="12" t="s">
        <v>542</v>
      </c>
      <c r="D69" s="9" t="s">
        <v>173</v>
      </c>
      <c r="E69" s="579" t="s">
        <v>306</v>
      </c>
      <c r="F69" s="13" t="s">
        <v>486</v>
      </c>
      <c r="G69" s="13" t="s">
        <v>87</v>
      </c>
      <c r="H69" s="8" t="s">
        <v>307</v>
      </c>
    </row>
    <row r="70" spans="1:8" ht="16.8">
      <c r="A70" s="224" t="s">
        <v>454</v>
      </c>
      <c r="B70" s="225">
        <v>2</v>
      </c>
      <c r="C70" s="231" t="s">
        <v>88</v>
      </c>
      <c r="D70" s="10" t="s">
        <v>371</v>
      </c>
      <c r="E70" s="581" t="s">
        <v>169</v>
      </c>
      <c r="F70" s="11" t="s">
        <v>485</v>
      </c>
      <c r="G70" s="11" t="s">
        <v>83</v>
      </c>
      <c r="H70" s="16" t="s">
        <v>455</v>
      </c>
    </row>
    <row r="71" spans="1:8" ht="16.8">
      <c r="A71" s="224" t="s">
        <v>437</v>
      </c>
      <c r="B71" s="225">
        <v>2</v>
      </c>
      <c r="C71" s="12" t="s">
        <v>86</v>
      </c>
      <c r="D71" s="10" t="s">
        <v>181</v>
      </c>
      <c r="E71" s="579" t="s">
        <v>169</v>
      </c>
      <c r="F71" s="13" t="s">
        <v>107</v>
      </c>
      <c r="G71" s="13" t="s">
        <v>87</v>
      </c>
      <c r="H71" s="8" t="s">
        <v>439</v>
      </c>
    </row>
    <row r="72" spans="1:8" ht="16.8">
      <c r="A72" s="224" t="s">
        <v>237</v>
      </c>
      <c r="B72" s="225">
        <v>2</v>
      </c>
      <c r="C72" s="12" t="s">
        <v>86</v>
      </c>
      <c r="D72" s="9" t="s">
        <v>168</v>
      </c>
      <c r="E72" s="579" t="s">
        <v>169</v>
      </c>
      <c r="F72" s="13" t="s">
        <v>79</v>
      </c>
      <c r="G72" s="13" t="s">
        <v>83</v>
      </c>
      <c r="H72" s="8" t="s">
        <v>238</v>
      </c>
    </row>
    <row r="73" spans="1:8" ht="16.8">
      <c r="A73" s="224" t="s">
        <v>308</v>
      </c>
      <c r="B73" s="225">
        <v>2</v>
      </c>
      <c r="C73" s="12" t="s">
        <v>540</v>
      </c>
      <c r="D73" s="9" t="s">
        <v>168</v>
      </c>
      <c r="E73" s="579" t="s">
        <v>169</v>
      </c>
      <c r="F73" s="13" t="s">
        <v>79</v>
      </c>
      <c r="G73" s="13" t="s">
        <v>87</v>
      </c>
      <c r="H73" s="8" t="s">
        <v>309</v>
      </c>
    </row>
    <row r="74" spans="1:8" ht="16.8">
      <c r="A74" s="224" t="s">
        <v>232</v>
      </c>
      <c r="B74" s="225">
        <v>2</v>
      </c>
      <c r="C74" s="12" t="s">
        <v>540</v>
      </c>
      <c r="D74" s="9" t="s">
        <v>197</v>
      </c>
      <c r="E74" s="579" t="s">
        <v>169</v>
      </c>
      <c r="F74" s="13" t="s">
        <v>79</v>
      </c>
      <c r="G74" s="13" t="s">
        <v>82</v>
      </c>
      <c r="H74" s="8" t="s">
        <v>233</v>
      </c>
    </row>
    <row r="75" spans="1:8" ht="16.8">
      <c r="A75" s="224" t="s">
        <v>219</v>
      </c>
      <c r="B75" s="225">
        <v>2</v>
      </c>
      <c r="C75" s="231" t="s">
        <v>78</v>
      </c>
      <c r="D75" s="10" t="s">
        <v>322</v>
      </c>
      <c r="E75" s="11" t="s">
        <v>169</v>
      </c>
      <c r="F75" s="11" t="s">
        <v>486</v>
      </c>
      <c r="G75" s="11" t="s">
        <v>171</v>
      </c>
      <c r="H75" s="15" t="s">
        <v>227</v>
      </c>
    </row>
    <row r="76" spans="1:8" ht="16.8">
      <c r="A76" s="224" t="s">
        <v>236</v>
      </c>
      <c r="B76" s="225">
        <v>2</v>
      </c>
      <c r="C76" s="231" t="s">
        <v>540</v>
      </c>
      <c r="D76" s="9" t="s">
        <v>168</v>
      </c>
      <c r="E76" s="579" t="s">
        <v>169</v>
      </c>
      <c r="F76" s="11" t="s">
        <v>79</v>
      </c>
      <c r="G76" s="11" t="s">
        <v>171</v>
      </c>
      <c r="H76" s="8" t="s">
        <v>336</v>
      </c>
    </row>
    <row r="77" spans="1:8" ht="16.8">
      <c r="A77" s="224" t="s">
        <v>234</v>
      </c>
      <c r="B77" s="225">
        <v>2</v>
      </c>
      <c r="C77" s="12" t="s">
        <v>78</v>
      </c>
      <c r="D77" s="9" t="s">
        <v>173</v>
      </c>
      <c r="E77" s="579" t="s">
        <v>169</v>
      </c>
      <c r="F77" s="13" t="s">
        <v>79</v>
      </c>
      <c r="G77" s="13" t="s">
        <v>85</v>
      </c>
      <c r="H77" s="8" t="s">
        <v>235</v>
      </c>
    </row>
    <row r="78" spans="1:8" ht="16.8">
      <c r="A78" s="224" t="s">
        <v>361</v>
      </c>
      <c r="B78" s="225">
        <v>2</v>
      </c>
      <c r="C78" s="12" t="s">
        <v>110</v>
      </c>
      <c r="D78" s="10" t="s">
        <v>181</v>
      </c>
      <c r="E78" s="581" t="s">
        <v>169</v>
      </c>
      <c r="F78" s="13" t="s">
        <v>79</v>
      </c>
      <c r="G78" s="13" t="s">
        <v>18</v>
      </c>
      <c r="H78" s="232" t="s">
        <v>377</v>
      </c>
    </row>
    <row r="79" spans="1:8" ht="16.8">
      <c r="A79" s="224" t="s">
        <v>239</v>
      </c>
      <c r="B79" s="225">
        <v>2</v>
      </c>
      <c r="C79" s="231" t="s">
        <v>540</v>
      </c>
      <c r="D79" s="9" t="s">
        <v>173</v>
      </c>
      <c r="E79" s="579" t="s">
        <v>169</v>
      </c>
      <c r="F79" s="13" t="s">
        <v>107</v>
      </c>
      <c r="G79" s="11" t="s">
        <v>83</v>
      </c>
      <c r="H79" s="8" t="s">
        <v>268</v>
      </c>
    </row>
    <row r="80" spans="1:8" ht="16.8">
      <c r="A80" s="224" t="s">
        <v>310</v>
      </c>
      <c r="B80" s="225">
        <v>2</v>
      </c>
      <c r="C80" s="12" t="s">
        <v>78</v>
      </c>
      <c r="D80" s="9" t="s">
        <v>173</v>
      </c>
      <c r="E80" s="579" t="s">
        <v>169</v>
      </c>
      <c r="F80" s="13" t="s">
        <v>79</v>
      </c>
      <c r="G80" s="13" t="s">
        <v>82</v>
      </c>
      <c r="H80" s="8" t="s">
        <v>354</v>
      </c>
    </row>
    <row r="81" spans="1:8" ht="16.8">
      <c r="A81" s="224" t="s">
        <v>240</v>
      </c>
      <c r="B81" s="225">
        <v>2</v>
      </c>
      <c r="C81" s="12" t="s">
        <v>540</v>
      </c>
      <c r="D81" s="9" t="s">
        <v>181</v>
      </c>
      <c r="E81" s="579" t="s">
        <v>169</v>
      </c>
      <c r="F81" s="13" t="s">
        <v>79</v>
      </c>
      <c r="G81" s="13" t="s">
        <v>85</v>
      </c>
      <c r="H81" s="8" t="s">
        <v>241</v>
      </c>
    </row>
    <row r="82" spans="1:8" ht="16.8">
      <c r="A82" s="224" t="s">
        <v>507</v>
      </c>
      <c r="B82" s="225">
        <v>2</v>
      </c>
      <c r="C82" s="12" t="s">
        <v>86</v>
      </c>
      <c r="D82" s="9" t="s">
        <v>173</v>
      </c>
      <c r="E82" s="579" t="s">
        <v>169</v>
      </c>
      <c r="F82" s="13" t="s">
        <v>107</v>
      </c>
      <c r="G82" s="13" t="s">
        <v>87</v>
      </c>
      <c r="H82" s="8" t="s">
        <v>188</v>
      </c>
    </row>
    <row r="83" spans="1:8" ht="16.8">
      <c r="A83" s="224" t="s">
        <v>242</v>
      </c>
      <c r="B83" s="225">
        <v>2</v>
      </c>
      <c r="C83" s="231" t="s">
        <v>86</v>
      </c>
      <c r="D83" s="9" t="s">
        <v>197</v>
      </c>
      <c r="E83" s="11" t="s">
        <v>306</v>
      </c>
      <c r="F83" s="13" t="s">
        <v>107</v>
      </c>
      <c r="G83" s="11" t="s">
        <v>270</v>
      </c>
      <c r="H83" s="8" t="s">
        <v>342</v>
      </c>
    </row>
    <row r="84" spans="1:8" ht="16.8">
      <c r="A84" s="224" t="s">
        <v>243</v>
      </c>
      <c r="B84" s="225">
        <v>2</v>
      </c>
      <c r="C84" s="231" t="s">
        <v>540</v>
      </c>
      <c r="D84" s="9" t="s">
        <v>173</v>
      </c>
      <c r="E84" s="579" t="s">
        <v>169</v>
      </c>
      <c r="F84" s="13" t="s">
        <v>84</v>
      </c>
      <c r="G84" s="13" t="s">
        <v>171</v>
      </c>
      <c r="H84" s="8" t="s">
        <v>343</v>
      </c>
    </row>
    <row r="85" spans="1:8" ht="16.8">
      <c r="A85" s="224" t="s">
        <v>246</v>
      </c>
      <c r="B85" s="225">
        <v>2</v>
      </c>
      <c r="C85" s="231" t="s">
        <v>540</v>
      </c>
      <c r="D85" s="10" t="s">
        <v>168</v>
      </c>
      <c r="E85" s="11" t="s">
        <v>169</v>
      </c>
      <c r="F85" s="11" t="s">
        <v>79</v>
      </c>
      <c r="G85" s="11" t="s">
        <v>85</v>
      </c>
      <c r="H85" s="8" t="s">
        <v>278</v>
      </c>
    </row>
    <row r="86" spans="1:8" ht="16.8">
      <c r="A86" s="226" t="s">
        <v>244</v>
      </c>
      <c r="B86" s="227">
        <v>2</v>
      </c>
      <c r="C86" s="233" t="s">
        <v>540</v>
      </c>
      <c r="D86" s="234" t="s">
        <v>173</v>
      </c>
      <c r="E86" s="582" t="s">
        <v>169</v>
      </c>
      <c r="F86" s="235" t="s">
        <v>79</v>
      </c>
      <c r="G86" s="235" t="s">
        <v>83</v>
      </c>
      <c r="H86" s="230" t="s">
        <v>245</v>
      </c>
    </row>
    <row r="87" spans="1:8" ht="16.8">
      <c r="A87" s="214" t="s">
        <v>216</v>
      </c>
      <c r="B87" s="91">
        <v>3</v>
      </c>
      <c r="C87" s="218" t="s">
        <v>540</v>
      </c>
      <c r="D87" s="3" t="s">
        <v>197</v>
      </c>
      <c r="E87" s="219" t="s">
        <v>169</v>
      </c>
      <c r="F87" s="216" t="s">
        <v>79</v>
      </c>
      <c r="G87" s="219" t="s">
        <v>277</v>
      </c>
      <c r="H87" s="112" t="s">
        <v>345</v>
      </c>
    </row>
    <row r="88" spans="1:8" ht="16.8">
      <c r="A88" s="214" t="s">
        <v>217</v>
      </c>
      <c r="B88" s="91">
        <v>3</v>
      </c>
      <c r="C88" s="218" t="s">
        <v>540</v>
      </c>
      <c r="D88" s="3" t="s">
        <v>197</v>
      </c>
      <c r="E88" s="219" t="s">
        <v>169</v>
      </c>
      <c r="F88" s="216" t="s">
        <v>79</v>
      </c>
      <c r="G88" s="219" t="s">
        <v>82</v>
      </c>
      <c r="H88" s="112" t="s">
        <v>346</v>
      </c>
    </row>
    <row r="89" spans="1:8" ht="16.8">
      <c r="A89" s="214" t="s">
        <v>247</v>
      </c>
      <c r="B89" s="91">
        <v>3</v>
      </c>
      <c r="C89" s="218" t="s">
        <v>88</v>
      </c>
      <c r="D89" s="3" t="s">
        <v>168</v>
      </c>
      <c r="E89" s="577" t="s">
        <v>169</v>
      </c>
      <c r="F89" s="216" t="s">
        <v>206</v>
      </c>
      <c r="G89" s="219" t="s">
        <v>82</v>
      </c>
      <c r="H89" s="112" t="s">
        <v>170</v>
      </c>
    </row>
    <row r="90" spans="1:8" ht="16.8">
      <c r="A90" s="214" t="s">
        <v>362</v>
      </c>
      <c r="B90" s="91">
        <v>3</v>
      </c>
      <c r="C90" s="215" t="s">
        <v>110</v>
      </c>
      <c r="D90" s="3" t="s">
        <v>168</v>
      </c>
      <c r="E90" s="574" t="s">
        <v>80</v>
      </c>
      <c r="F90" s="216" t="s">
        <v>84</v>
      </c>
      <c r="G90" s="216" t="s">
        <v>83</v>
      </c>
      <c r="H90" s="217" t="s">
        <v>378</v>
      </c>
    </row>
    <row r="91" spans="1:8" ht="16.8">
      <c r="A91" s="214" t="s">
        <v>532</v>
      </c>
      <c r="B91" s="91">
        <v>3</v>
      </c>
      <c r="C91" s="444" t="s">
        <v>86</v>
      </c>
      <c r="D91" s="445" t="s">
        <v>173</v>
      </c>
      <c r="E91" s="577" t="s">
        <v>306</v>
      </c>
      <c r="F91" s="446" t="s">
        <v>107</v>
      </c>
      <c r="G91" s="446" t="s">
        <v>87</v>
      </c>
      <c r="H91" s="1" t="s">
        <v>530</v>
      </c>
    </row>
    <row r="92" spans="1:8" ht="16.8">
      <c r="A92" s="214" t="s">
        <v>248</v>
      </c>
      <c r="B92" s="91">
        <v>3</v>
      </c>
      <c r="C92" s="215" t="s">
        <v>541</v>
      </c>
      <c r="D92" s="3" t="s">
        <v>168</v>
      </c>
      <c r="E92" s="577" t="s">
        <v>169</v>
      </c>
      <c r="F92" s="216" t="s">
        <v>79</v>
      </c>
      <c r="G92" s="216" t="s">
        <v>83</v>
      </c>
      <c r="H92" s="2" t="s">
        <v>249</v>
      </c>
    </row>
    <row r="93" spans="1:8" ht="16.8">
      <c r="A93" s="214" t="s">
        <v>250</v>
      </c>
      <c r="B93" s="91">
        <v>3</v>
      </c>
      <c r="C93" s="215" t="s">
        <v>81</v>
      </c>
      <c r="D93" s="3" t="s">
        <v>168</v>
      </c>
      <c r="E93" s="577" t="s">
        <v>169</v>
      </c>
      <c r="F93" s="216" t="s">
        <v>79</v>
      </c>
      <c r="G93" s="216" t="s">
        <v>83</v>
      </c>
      <c r="H93" s="2" t="s">
        <v>456</v>
      </c>
    </row>
    <row r="94" spans="1:8" ht="16.8">
      <c r="A94" s="214" t="s">
        <v>251</v>
      </c>
      <c r="B94" s="91">
        <v>3</v>
      </c>
      <c r="C94" s="215" t="s">
        <v>88</v>
      </c>
      <c r="D94" s="3" t="s">
        <v>168</v>
      </c>
      <c r="E94" s="577" t="s">
        <v>169</v>
      </c>
      <c r="F94" s="216" t="s">
        <v>79</v>
      </c>
      <c r="G94" s="216" t="s">
        <v>85</v>
      </c>
      <c r="H94" s="2" t="s">
        <v>252</v>
      </c>
    </row>
    <row r="95" spans="1:8" ht="16.8">
      <c r="A95" s="214" t="s">
        <v>253</v>
      </c>
      <c r="B95" s="91">
        <v>3</v>
      </c>
      <c r="C95" s="218" t="s">
        <v>540</v>
      </c>
      <c r="D95" s="3" t="s">
        <v>173</v>
      </c>
      <c r="E95" s="577" t="s">
        <v>169</v>
      </c>
      <c r="F95" s="216" t="s">
        <v>270</v>
      </c>
      <c r="G95" s="219" t="s">
        <v>83</v>
      </c>
      <c r="H95" s="112" t="s">
        <v>324</v>
      </c>
    </row>
    <row r="96" spans="1:8" ht="16.8">
      <c r="A96" s="214" t="s">
        <v>254</v>
      </c>
      <c r="B96" s="91">
        <v>3</v>
      </c>
      <c r="C96" s="218" t="s">
        <v>542</v>
      </c>
      <c r="D96" s="4" t="s">
        <v>168</v>
      </c>
      <c r="E96" s="219" t="s">
        <v>169</v>
      </c>
      <c r="F96" s="216" t="s">
        <v>107</v>
      </c>
      <c r="G96" s="219" t="s">
        <v>87</v>
      </c>
      <c r="H96" s="112" t="s">
        <v>325</v>
      </c>
    </row>
    <row r="97" spans="1:9" ht="16.8">
      <c r="A97" s="214" t="s">
        <v>311</v>
      </c>
      <c r="B97" s="91">
        <v>3</v>
      </c>
      <c r="C97" s="215" t="s">
        <v>110</v>
      </c>
      <c r="D97" s="3" t="s">
        <v>173</v>
      </c>
      <c r="E97" s="577" t="s">
        <v>80</v>
      </c>
      <c r="F97" s="216" t="s">
        <v>312</v>
      </c>
      <c r="G97" s="216" t="s">
        <v>82</v>
      </c>
      <c r="H97" s="2" t="s">
        <v>313</v>
      </c>
    </row>
    <row r="98" spans="1:9" ht="16.8">
      <c r="A98" s="214" t="s">
        <v>314</v>
      </c>
      <c r="B98" s="91">
        <v>3</v>
      </c>
      <c r="C98" s="215" t="s">
        <v>540</v>
      </c>
      <c r="D98" s="3" t="s">
        <v>173</v>
      </c>
      <c r="E98" s="577" t="s">
        <v>80</v>
      </c>
      <c r="F98" s="216" t="s">
        <v>312</v>
      </c>
      <c r="G98" s="216" t="s">
        <v>82</v>
      </c>
      <c r="H98" s="2" t="s">
        <v>315</v>
      </c>
    </row>
    <row r="99" spans="1:9" ht="16.8">
      <c r="A99" s="214" t="s">
        <v>255</v>
      </c>
      <c r="B99" s="91">
        <v>3</v>
      </c>
      <c r="C99" s="215" t="s">
        <v>540</v>
      </c>
      <c r="D99" s="3" t="s">
        <v>173</v>
      </c>
      <c r="E99" s="577" t="s">
        <v>169</v>
      </c>
      <c r="F99" s="216" t="s">
        <v>107</v>
      </c>
      <c r="G99" s="219" t="s">
        <v>171</v>
      </c>
      <c r="H99" s="2" t="s">
        <v>184</v>
      </c>
    </row>
    <row r="100" spans="1:9" ht="16.8">
      <c r="A100" s="214" t="s">
        <v>256</v>
      </c>
      <c r="B100" s="91">
        <v>3</v>
      </c>
      <c r="C100" s="215" t="s">
        <v>540</v>
      </c>
      <c r="D100" s="3" t="s">
        <v>173</v>
      </c>
      <c r="E100" s="577" t="s">
        <v>169</v>
      </c>
      <c r="F100" s="216" t="s">
        <v>84</v>
      </c>
      <c r="G100" s="216" t="s">
        <v>85</v>
      </c>
      <c r="H100" s="2" t="s">
        <v>257</v>
      </c>
    </row>
    <row r="101" spans="1:9" ht="16.8">
      <c r="A101" s="214" t="s">
        <v>440</v>
      </c>
      <c r="B101" s="91">
        <v>3</v>
      </c>
      <c r="C101" s="215" t="s">
        <v>86</v>
      </c>
      <c r="D101" s="3" t="s">
        <v>173</v>
      </c>
      <c r="E101" s="577" t="s">
        <v>169</v>
      </c>
      <c r="F101" s="216" t="s">
        <v>79</v>
      </c>
      <c r="G101" s="216" t="s">
        <v>83</v>
      </c>
      <c r="H101" s="2" t="s">
        <v>496</v>
      </c>
      <c r="I101" s="238"/>
    </row>
    <row r="102" spans="1:9" ht="16.8">
      <c r="A102" s="214" t="s">
        <v>258</v>
      </c>
      <c r="B102" s="91">
        <v>3</v>
      </c>
      <c r="C102" s="215" t="s">
        <v>86</v>
      </c>
      <c r="D102" s="3" t="s">
        <v>197</v>
      </c>
      <c r="E102" s="577" t="s">
        <v>169</v>
      </c>
      <c r="F102" s="216" t="s">
        <v>79</v>
      </c>
      <c r="G102" s="216" t="s">
        <v>83</v>
      </c>
      <c r="H102" s="2" t="s">
        <v>259</v>
      </c>
    </row>
    <row r="103" spans="1:9" ht="16.8">
      <c r="A103" s="214" t="s">
        <v>260</v>
      </c>
      <c r="B103" s="91">
        <v>3</v>
      </c>
      <c r="C103" s="218" t="s">
        <v>540</v>
      </c>
      <c r="D103" s="3" t="s">
        <v>173</v>
      </c>
      <c r="E103" s="219" t="s">
        <v>169</v>
      </c>
      <c r="F103" s="219" t="s">
        <v>270</v>
      </c>
      <c r="G103" s="219" t="s">
        <v>83</v>
      </c>
      <c r="H103" s="112" t="s">
        <v>334</v>
      </c>
    </row>
    <row r="104" spans="1:9" ht="16.8">
      <c r="A104" s="214" t="s">
        <v>261</v>
      </c>
      <c r="B104" s="91">
        <v>3</v>
      </c>
      <c r="C104" s="218" t="s">
        <v>541</v>
      </c>
      <c r="D104" s="3" t="s">
        <v>173</v>
      </c>
      <c r="E104" s="219" t="s">
        <v>169</v>
      </c>
      <c r="F104" s="219" t="s">
        <v>79</v>
      </c>
      <c r="G104" s="219" t="s">
        <v>83</v>
      </c>
      <c r="H104" s="112" t="s">
        <v>334</v>
      </c>
    </row>
    <row r="105" spans="1:9" ht="16.8">
      <c r="A105" s="214" t="s">
        <v>262</v>
      </c>
      <c r="B105" s="91">
        <v>3</v>
      </c>
      <c r="C105" s="215" t="s">
        <v>78</v>
      </c>
      <c r="D105" s="3" t="s">
        <v>173</v>
      </c>
      <c r="E105" s="577" t="s">
        <v>169</v>
      </c>
      <c r="F105" s="216" t="s">
        <v>79</v>
      </c>
      <c r="G105" s="216" t="s">
        <v>85</v>
      </c>
      <c r="H105" s="2" t="s">
        <v>263</v>
      </c>
    </row>
    <row r="106" spans="1:9" ht="16.8">
      <c r="A106" s="214" t="s">
        <v>266</v>
      </c>
      <c r="B106" s="91">
        <v>3</v>
      </c>
      <c r="C106" s="218" t="s">
        <v>540</v>
      </c>
      <c r="D106" s="3" t="s">
        <v>173</v>
      </c>
      <c r="E106" s="577" t="s">
        <v>169</v>
      </c>
      <c r="F106" s="216" t="s">
        <v>206</v>
      </c>
      <c r="G106" s="219" t="s">
        <v>83</v>
      </c>
      <c r="H106" s="2" t="s">
        <v>335</v>
      </c>
    </row>
    <row r="107" spans="1:9" ht="16.8">
      <c r="A107" s="214" t="s">
        <v>264</v>
      </c>
      <c r="B107" s="91">
        <v>3</v>
      </c>
      <c r="C107" s="215" t="s">
        <v>86</v>
      </c>
      <c r="D107" s="3" t="s">
        <v>168</v>
      </c>
      <c r="E107" s="577" t="s">
        <v>169</v>
      </c>
      <c r="F107" s="216" t="s">
        <v>79</v>
      </c>
      <c r="G107" s="216" t="s">
        <v>83</v>
      </c>
      <c r="H107" s="2" t="s">
        <v>265</v>
      </c>
    </row>
    <row r="108" spans="1:9" ht="16.8">
      <c r="A108" s="214" t="s">
        <v>267</v>
      </c>
      <c r="B108" s="91">
        <v>3</v>
      </c>
      <c r="C108" s="432" t="s">
        <v>86</v>
      </c>
      <c r="D108" s="3" t="s">
        <v>197</v>
      </c>
      <c r="E108" s="577" t="s">
        <v>169</v>
      </c>
      <c r="F108" s="216" t="s">
        <v>123</v>
      </c>
      <c r="G108" s="216" t="s">
        <v>87</v>
      </c>
      <c r="H108" s="2" t="s">
        <v>268</v>
      </c>
    </row>
    <row r="109" spans="1:9" ht="16.8">
      <c r="A109" s="214" t="s">
        <v>269</v>
      </c>
      <c r="B109" s="91">
        <v>3</v>
      </c>
      <c r="C109" s="215" t="s">
        <v>540</v>
      </c>
      <c r="D109" s="3" t="s">
        <v>173</v>
      </c>
      <c r="E109" s="577" t="s">
        <v>169</v>
      </c>
      <c r="F109" s="216" t="s">
        <v>79</v>
      </c>
      <c r="G109" s="216" t="s">
        <v>270</v>
      </c>
      <c r="H109" s="2" t="s">
        <v>268</v>
      </c>
    </row>
    <row r="110" spans="1:9" ht="16.8">
      <c r="A110" s="214" t="s">
        <v>271</v>
      </c>
      <c r="B110" s="91">
        <v>3</v>
      </c>
      <c r="C110" s="215" t="s">
        <v>110</v>
      </c>
      <c r="D110" s="3" t="s">
        <v>168</v>
      </c>
      <c r="E110" s="577" t="s">
        <v>169</v>
      </c>
      <c r="F110" s="216" t="s">
        <v>84</v>
      </c>
      <c r="G110" s="216" t="s">
        <v>82</v>
      </c>
      <c r="H110" s="2" t="s">
        <v>272</v>
      </c>
    </row>
    <row r="111" spans="1:9" ht="16.8">
      <c r="A111" s="214" t="s">
        <v>273</v>
      </c>
      <c r="B111" s="91">
        <v>3</v>
      </c>
      <c r="C111" s="218" t="s">
        <v>540</v>
      </c>
      <c r="D111" s="3" t="s">
        <v>173</v>
      </c>
      <c r="E111" s="577" t="s">
        <v>169</v>
      </c>
      <c r="F111" s="216" t="s">
        <v>206</v>
      </c>
      <c r="G111" s="219" t="s">
        <v>171</v>
      </c>
      <c r="H111" s="2" t="s">
        <v>241</v>
      </c>
    </row>
    <row r="112" spans="1:9" ht="16.8">
      <c r="A112" s="214" t="s">
        <v>384</v>
      </c>
      <c r="B112" s="91">
        <v>3</v>
      </c>
      <c r="C112" s="218" t="s">
        <v>88</v>
      </c>
      <c r="D112" s="3" t="s">
        <v>181</v>
      </c>
      <c r="E112" s="577" t="s">
        <v>169</v>
      </c>
      <c r="F112" s="216" t="s">
        <v>206</v>
      </c>
      <c r="G112" s="216" t="s">
        <v>87</v>
      </c>
      <c r="H112" s="2" t="s">
        <v>445</v>
      </c>
    </row>
    <row r="113" spans="1:8" ht="16.8">
      <c r="A113" s="214" t="s">
        <v>274</v>
      </c>
      <c r="B113" s="91">
        <v>3</v>
      </c>
      <c r="C113" s="215" t="s">
        <v>540</v>
      </c>
      <c r="D113" s="3" t="s">
        <v>197</v>
      </c>
      <c r="E113" s="577" t="s">
        <v>169</v>
      </c>
      <c r="F113" s="216" t="s">
        <v>79</v>
      </c>
      <c r="G113" s="216" t="s">
        <v>83</v>
      </c>
      <c r="H113" s="2" t="s">
        <v>275</v>
      </c>
    </row>
    <row r="114" spans="1:8" ht="16.8">
      <c r="A114" s="214" t="s">
        <v>521</v>
      </c>
      <c r="B114" s="91">
        <v>3</v>
      </c>
      <c r="C114" s="215" t="s">
        <v>86</v>
      </c>
      <c r="D114" s="3" t="s">
        <v>173</v>
      </c>
      <c r="E114" s="577" t="s">
        <v>169</v>
      </c>
      <c r="F114" s="216" t="s">
        <v>107</v>
      </c>
      <c r="G114" s="216" t="s">
        <v>87</v>
      </c>
      <c r="H114" s="2" t="s">
        <v>188</v>
      </c>
    </row>
    <row r="115" spans="1:8" ht="16.8">
      <c r="A115" s="214" t="s">
        <v>363</v>
      </c>
      <c r="B115" s="91">
        <v>3</v>
      </c>
      <c r="C115" s="218" t="s">
        <v>86</v>
      </c>
      <c r="D115" s="4" t="s">
        <v>168</v>
      </c>
      <c r="E115" s="575" t="s">
        <v>169</v>
      </c>
      <c r="F115" s="219" t="s">
        <v>79</v>
      </c>
      <c r="G115" s="219" t="s">
        <v>270</v>
      </c>
      <c r="H115" s="2" t="s">
        <v>372</v>
      </c>
    </row>
    <row r="116" spans="1:8" ht="16.8">
      <c r="A116" s="214" t="s">
        <v>373</v>
      </c>
      <c r="B116" s="91">
        <v>3</v>
      </c>
      <c r="C116" s="218" t="s">
        <v>86</v>
      </c>
      <c r="D116" s="4" t="s">
        <v>168</v>
      </c>
      <c r="E116" s="575" t="s">
        <v>169</v>
      </c>
      <c r="F116" s="219" t="s">
        <v>486</v>
      </c>
      <c r="G116" s="219" t="s">
        <v>270</v>
      </c>
      <c r="H116" s="2" t="s">
        <v>372</v>
      </c>
    </row>
    <row r="117" spans="1:8" ht="16.8">
      <c r="A117" s="214" t="s">
        <v>276</v>
      </c>
      <c r="B117" s="91">
        <v>3</v>
      </c>
      <c r="C117" s="215" t="s">
        <v>540</v>
      </c>
      <c r="D117" s="3" t="s">
        <v>197</v>
      </c>
      <c r="E117" s="577" t="s">
        <v>169</v>
      </c>
      <c r="F117" s="216" t="s">
        <v>79</v>
      </c>
      <c r="G117" s="216" t="s">
        <v>277</v>
      </c>
      <c r="H117" s="2" t="s">
        <v>278</v>
      </c>
    </row>
    <row r="118" spans="1:8" ht="16.8">
      <c r="A118" s="220" t="s">
        <v>279</v>
      </c>
      <c r="B118" s="101">
        <v>3</v>
      </c>
      <c r="C118" s="221" t="s">
        <v>88</v>
      </c>
      <c r="D118" s="17" t="s">
        <v>197</v>
      </c>
      <c r="E118" s="583" t="s">
        <v>169</v>
      </c>
      <c r="F118" s="222" t="s">
        <v>206</v>
      </c>
      <c r="G118" s="222" t="s">
        <v>87</v>
      </c>
      <c r="H118" s="433" t="s">
        <v>280</v>
      </c>
    </row>
    <row r="119" spans="1:8" ht="16.8">
      <c r="A119" s="214" t="s">
        <v>281</v>
      </c>
      <c r="B119" s="91">
        <v>4</v>
      </c>
      <c r="C119" s="215" t="s">
        <v>540</v>
      </c>
      <c r="D119" s="3" t="s">
        <v>173</v>
      </c>
      <c r="E119" s="577" t="s">
        <v>169</v>
      </c>
      <c r="F119" s="216" t="s">
        <v>79</v>
      </c>
      <c r="G119" s="216" t="s">
        <v>85</v>
      </c>
      <c r="H119" s="2" t="s">
        <v>282</v>
      </c>
    </row>
    <row r="120" spans="1:8" ht="16.8">
      <c r="A120" s="214" t="s">
        <v>283</v>
      </c>
      <c r="B120" s="91">
        <v>4</v>
      </c>
      <c r="C120" s="218" t="s">
        <v>78</v>
      </c>
      <c r="D120" s="3" t="s">
        <v>173</v>
      </c>
      <c r="E120" s="219" t="s">
        <v>169</v>
      </c>
      <c r="F120" s="219" t="s">
        <v>98</v>
      </c>
      <c r="G120" s="219" t="s">
        <v>85</v>
      </c>
      <c r="H120" s="112" t="s">
        <v>319</v>
      </c>
    </row>
    <row r="121" spans="1:8" ht="16.8">
      <c r="A121" s="214" t="s">
        <v>284</v>
      </c>
      <c r="B121" s="91">
        <v>4</v>
      </c>
      <c r="C121" s="218" t="s">
        <v>541</v>
      </c>
      <c r="D121" s="3" t="s">
        <v>173</v>
      </c>
      <c r="E121" s="577" t="s">
        <v>169</v>
      </c>
      <c r="F121" s="219" t="s">
        <v>79</v>
      </c>
      <c r="G121" s="219" t="s">
        <v>83</v>
      </c>
      <c r="H121" s="112" t="s">
        <v>320</v>
      </c>
    </row>
    <row r="122" spans="1:8" ht="16.8">
      <c r="A122" s="214" t="s">
        <v>285</v>
      </c>
      <c r="B122" s="91">
        <v>4</v>
      </c>
      <c r="C122" s="218" t="s">
        <v>540</v>
      </c>
      <c r="D122" s="4" t="s">
        <v>322</v>
      </c>
      <c r="E122" s="577" t="s">
        <v>169</v>
      </c>
      <c r="F122" s="216" t="s">
        <v>107</v>
      </c>
      <c r="G122" s="219" t="s">
        <v>119</v>
      </c>
      <c r="H122" s="112" t="s">
        <v>323</v>
      </c>
    </row>
    <row r="123" spans="1:8" ht="16.8">
      <c r="A123" s="214" t="s">
        <v>531</v>
      </c>
      <c r="B123" s="91">
        <v>4</v>
      </c>
      <c r="C123" s="218" t="s">
        <v>86</v>
      </c>
      <c r="D123" s="4" t="s">
        <v>173</v>
      </c>
      <c r="E123" s="577" t="s">
        <v>306</v>
      </c>
      <c r="F123" s="216" t="s">
        <v>107</v>
      </c>
      <c r="G123" s="219" t="s">
        <v>87</v>
      </c>
      <c r="H123" s="112" t="s">
        <v>530</v>
      </c>
    </row>
    <row r="124" spans="1:8" ht="16.8">
      <c r="A124" s="214" t="s">
        <v>286</v>
      </c>
      <c r="B124" s="91">
        <v>4</v>
      </c>
      <c r="C124" s="215" t="s">
        <v>540</v>
      </c>
      <c r="D124" s="3" t="s">
        <v>197</v>
      </c>
      <c r="E124" s="577" t="s">
        <v>169</v>
      </c>
      <c r="F124" s="216" t="s">
        <v>123</v>
      </c>
      <c r="G124" s="216" t="s">
        <v>85</v>
      </c>
      <c r="H124" s="2" t="s">
        <v>287</v>
      </c>
    </row>
    <row r="125" spans="1:8" ht="16.8">
      <c r="A125" s="214" t="s">
        <v>288</v>
      </c>
      <c r="B125" s="91">
        <v>4</v>
      </c>
      <c r="C125" s="215" t="s">
        <v>81</v>
      </c>
      <c r="D125" s="3" t="s">
        <v>168</v>
      </c>
      <c r="E125" s="577" t="s">
        <v>169</v>
      </c>
      <c r="F125" s="216" t="s">
        <v>79</v>
      </c>
      <c r="G125" s="216" t="s">
        <v>83</v>
      </c>
      <c r="H125" s="2" t="s">
        <v>457</v>
      </c>
    </row>
    <row r="126" spans="1:8" ht="16.8">
      <c r="A126" s="214" t="s">
        <v>289</v>
      </c>
      <c r="B126" s="91">
        <v>4</v>
      </c>
      <c r="C126" s="215" t="s">
        <v>78</v>
      </c>
      <c r="D126" s="3" t="s">
        <v>168</v>
      </c>
      <c r="E126" s="577" t="s">
        <v>169</v>
      </c>
      <c r="F126" s="216" t="s">
        <v>206</v>
      </c>
      <c r="G126" s="216" t="s">
        <v>83</v>
      </c>
      <c r="H126" s="2" t="s">
        <v>290</v>
      </c>
    </row>
    <row r="127" spans="1:8" ht="16.8">
      <c r="A127" s="214" t="s">
        <v>385</v>
      </c>
      <c r="B127" s="91">
        <v>4</v>
      </c>
      <c r="C127" s="215" t="s">
        <v>540</v>
      </c>
      <c r="D127" s="3" t="s">
        <v>168</v>
      </c>
      <c r="E127" s="577" t="s">
        <v>80</v>
      </c>
      <c r="F127" s="216" t="s">
        <v>84</v>
      </c>
      <c r="G127" s="216" t="s">
        <v>171</v>
      </c>
      <c r="H127" s="2" t="s">
        <v>435</v>
      </c>
    </row>
    <row r="128" spans="1:8" ht="16.8">
      <c r="A128" s="214" t="s">
        <v>291</v>
      </c>
      <c r="B128" s="91">
        <v>4</v>
      </c>
      <c r="C128" s="218" t="s">
        <v>88</v>
      </c>
      <c r="D128" s="3" t="s">
        <v>173</v>
      </c>
      <c r="E128" s="219" t="s">
        <v>169</v>
      </c>
      <c r="F128" s="216" t="s">
        <v>206</v>
      </c>
      <c r="G128" s="219" t="s">
        <v>83</v>
      </c>
      <c r="H128" s="112" t="s">
        <v>326</v>
      </c>
    </row>
    <row r="129" spans="1:9" ht="16.8">
      <c r="A129" s="214" t="s">
        <v>292</v>
      </c>
      <c r="B129" s="91">
        <v>4</v>
      </c>
      <c r="C129" s="218" t="s">
        <v>78</v>
      </c>
      <c r="D129" s="3" t="s">
        <v>197</v>
      </c>
      <c r="E129" s="577" t="s">
        <v>169</v>
      </c>
      <c r="F129" s="219" t="s">
        <v>79</v>
      </c>
      <c r="G129" s="219" t="s">
        <v>85</v>
      </c>
      <c r="H129" s="2" t="s">
        <v>329</v>
      </c>
    </row>
    <row r="130" spans="1:9" ht="16.8">
      <c r="A130" s="214" t="s">
        <v>293</v>
      </c>
      <c r="B130" s="91">
        <v>4</v>
      </c>
      <c r="C130" s="215" t="s">
        <v>540</v>
      </c>
      <c r="D130" s="3" t="s">
        <v>173</v>
      </c>
      <c r="E130" s="577" t="s">
        <v>169</v>
      </c>
      <c r="F130" s="216" t="s">
        <v>107</v>
      </c>
      <c r="G130" s="216" t="s">
        <v>82</v>
      </c>
      <c r="H130" s="2" t="s">
        <v>294</v>
      </c>
    </row>
    <row r="131" spans="1:9" ht="16.8">
      <c r="A131" s="214" t="s">
        <v>295</v>
      </c>
      <c r="B131" s="91">
        <v>4</v>
      </c>
      <c r="C131" s="218" t="s">
        <v>88</v>
      </c>
      <c r="D131" s="3" t="s">
        <v>197</v>
      </c>
      <c r="E131" s="219" t="s">
        <v>169</v>
      </c>
      <c r="F131" s="216" t="s">
        <v>123</v>
      </c>
      <c r="G131" s="219" t="s">
        <v>332</v>
      </c>
      <c r="H131" s="112" t="s">
        <v>333</v>
      </c>
    </row>
    <row r="132" spans="1:9" ht="16.8">
      <c r="A132" s="214" t="s">
        <v>316</v>
      </c>
      <c r="B132" s="91">
        <v>4</v>
      </c>
      <c r="C132" s="218" t="s">
        <v>540</v>
      </c>
      <c r="D132" s="3" t="s">
        <v>173</v>
      </c>
      <c r="E132" s="219" t="s">
        <v>353</v>
      </c>
      <c r="F132" s="219" t="s">
        <v>84</v>
      </c>
      <c r="G132" s="219" t="s">
        <v>270</v>
      </c>
      <c r="H132" s="2" t="s">
        <v>313</v>
      </c>
    </row>
    <row r="133" spans="1:9" ht="16.8">
      <c r="A133" s="214" t="s">
        <v>441</v>
      </c>
      <c r="B133" s="91">
        <v>4</v>
      </c>
      <c r="C133" s="218" t="s">
        <v>540</v>
      </c>
      <c r="D133" s="3" t="s">
        <v>173</v>
      </c>
      <c r="E133" s="577" t="s">
        <v>169</v>
      </c>
      <c r="F133" s="216" t="s">
        <v>123</v>
      </c>
      <c r="G133" s="216" t="s">
        <v>82</v>
      </c>
      <c r="H133" s="2" t="s">
        <v>497</v>
      </c>
      <c r="I133" s="238"/>
    </row>
    <row r="134" spans="1:9" ht="16.8">
      <c r="A134" s="214" t="s">
        <v>442</v>
      </c>
      <c r="B134" s="91">
        <v>4</v>
      </c>
      <c r="C134" s="218" t="s">
        <v>540</v>
      </c>
      <c r="D134" s="3" t="s">
        <v>168</v>
      </c>
      <c r="E134" s="577" t="s">
        <v>169</v>
      </c>
      <c r="F134" s="216" t="s">
        <v>107</v>
      </c>
      <c r="G134" s="216" t="s">
        <v>83</v>
      </c>
      <c r="H134" s="2" t="s">
        <v>498</v>
      </c>
      <c r="I134" s="238"/>
    </row>
    <row r="135" spans="1:9" ht="16.8">
      <c r="A135" s="214" t="s">
        <v>165</v>
      </c>
      <c r="B135" s="91">
        <v>4</v>
      </c>
      <c r="C135" s="218" t="s">
        <v>110</v>
      </c>
      <c r="D135" s="3" t="s">
        <v>318</v>
      </c>
      <c r="E135" s="219" t="s">
        <v>349</v>
      </c>
      <c r="F135" s="219" t="s">
        <v>84</v>
      </c>
      <c r="G135" s="219" t="s">
        <v>83</v>
      </c>
      <c r="H135" s="112" t="s">
        <v>348</v>
      </c>
    </row>
    <row r="136" spans="1:9" ht="16.8">
      <c r="A136" s="214" t="s">
        <v>218</v>
      </c>
      <c r="B136" s="91">
        <v>4</v>
      </c>
      <c r="C136" s="218" t="s">
        <v>540</v>
      </c>
      <c r="D136" s="3" t="s">
        <v>173</v>
      </c>
      <c r="E136" s="577" t="s">
        <v>169</v>
      </c>
      <c r="F136" s="216" t="s">
        <v>107</v>
      </c>
      <c r="G136" s="219" t="s">
        <v>87</v>
      </c>
      <c r="H136" s="112" t="s">
        <v>350</v>
      </c>
    </row>
    <row r="137" spans="1:9" ht="16.8">
      <c r="A137" s="214" t="s">
        <v>298</v>
      </c>
      <c r="B137" s="91">
        <v>4</v>
      </c>
      <c r="C137" s="218" t="s">
        <v>540</v>
      </c>
      <c r="D137" s="3" t="s">
        <v>337</v>
      </c>
      <c r="E137" s="219" t="s">
        <v>327</v>
      </c>
      <c r="F137" s="219" t="s">
        <v>79</v>
      </c>
      <c r="G137" s="219" t="s">
        <v>83</v>
      </c>
      <c r="H137" s="112" t="s">
        <v>338</v>
      </c>
    </row>
    <row r="138" spans="1:9" ht="16.8">
      <c r="A138" s="214" t="s">
        <v>296</v>
      </c>
      <c r="B138" s="91">
        <v>4</v>
      </c>
      <c r="C138" s="215" t="s">
        <v>78</v>
      </c>
      <c r="D138" s="3" t="s">
        <v>173</v>
      </c>
      <c r="E138" s="577" t="s">
        <v>169</v>
      </c>
      <c r="F138" s="216" t="s">
        <v>98</v>
      </c>
      <c r="G138" s="216" t="s">
        <v>85</v>
      </c>
      <c r="H138" s="2" t="s">
        <v>297</v>
      </c>
    </row>
    <row r="139" spans="1:9" ht="16.8">
      <c r="A139" s="214" t="s">
        <v>299</v>
      </c>
      <c r="B139" s="91">
        <v>4</v>
      </c>
      <c r="C139" s="218" t="s">
        <v>110</v>
      </c>
      <c r="D139" s="3" t="s">
        <v>339</v>
      </c>
      <c r="E139" s="219" t="s">
        <v>340</v>
      </c>
      <c r="F139" s="219" t="s">
        <v>270</v>
      </c>
      <c r="G139" s="219" t="s">
        <v>82</v>
      </c>
      <c r="H139" s="112" t="s">
        <v>341</v>
      </c>
    </row>
    <row r="140" spans="1:9" ht="16.8">
      <c r="A140" s="214" t="s">
        <v>300</v>
      </c>
      <c r="B140" s="91">
        <v>4</v>
      </c>
      <c r="C140" s="218" t="s">
        <v>540</v>
      </c>
      <c r="D140" s="3" t="s">
        <v>173</v>
      </c>
      <c r="E140" s="577" t="s">
        <v>169</v>
      </c>
      <c r="F140" s="216" t="s">
        <v>206</v>
      </c>
      <c r="G140" s="219" t="s">
        <v>171</v>
      </c>
      <c r="H140" s="2" t="s">
        <v>241</v>
      </c>
    </row>
    <row r="141" spans="1:9" ht="16.8">
      <c r="A141" s="214" t="s">
        <v>220</v>
      </c>
      <c r="B141" s="91">
        <v>4</v>
      </c>
      <c r="C141" s="218" t="s">
        <v>86</v>
      </c>
      <c r="D141" s="3" t="s">
        <v>168</v>
      </c>
      <c r="E141" s="219" t="s">
        <v>306</v>
      </c>
      <c r="F141" s="216" t="s">
        <v>107</v>
      </c>
      <c r="G141" s="219" t="s">
        <v>270</v>
      </c>
      <c r="H141" s="112" t="s">
        <v>351</v>
      </c>
    </row>
    <row r="142" spans="1:9" ht="16.8">
      <c r="A142" s="214" t="s">
        <v>593</v>
      </c>
      <c r="B142" s="91">
        <v>4</v>
      </c>
      <c r="C142" s="215" t="s">
        <v>86</v>
      </c>
      <c r="D142" s="3" t="s">
        <v>173</v>
      </c>
      <c r="E142" s="577" t="s">
        <v>169</v>
      </c>
      <c r="F142" s="216" t="s">
        <v>107</v>
      </c>
      <c r="G142" s="216" t="s">
        <v>87</v>
      </c>
      <c r="H142" s="2" t="s">
        <v>188</v>
      </c>
    </row>
    <row r="143" spans="1:9" ht="16.8">
      <c r="A143" s="214" t="s">
        <v>221</v>
      </c>
      <c r="B143" s="91">
        <v>4</v>
      </c>
      <c r="C143" s="218" t="s">
        <v>540</v>
      </c>
      <c r="D143" s="4" t="s">
        <v>168</v>
      </c>
      <c r="E143" s="219" t="s">
        <v>169</v>
      </c>
      <c r="F143" s="216" t="s">
        <v>206</v>
      </c>
      <c r="G143" s="219" t="s">
        <v>83</v>
      </c>
      <c r="H143" s="112" t="s">
        <v>352</v>
      </c>
    </row>
    <row r="144" spans="1:9" ht="16.8">
      <c r="A144" s="220" t="s">
        <v>365</v>
      </c>
      <c r="B144" s="101">
        <v>4</v>
      </c>
      <c r="C144" s="221" t="s">
        <v>88</v>
      </c>
      <c r="D144" s="17" t="s">
        <v>168</v>
      </c>
      <c r="E144" s="576" t="s">
        <v>169</v>
      </c>
      <c r="F144" s="222" t="s">
        <v>206</v>
      </c>
      <c r="G144" s="222" t="s">
        <v>380</v>
      </c>
      <c r="H144" s="223" t="s">
        <v>381</v>
      </c>
    </row>
    <row r="145" spans="1:9" ht="16.8">
      <c r="A145" s="214" t="s">
        <v>222</v>
      </c>
      <c r="B145" s="91">
        <v>5</v>
      </c>
      <c r="C145" s="218" t="s">
        <v>86</v>
      </c>
      <c r="D145" s="3" t="s">
        <v>181</v>
      </c>
      <c r="E145" s="219" t="s">
        <v>169</v>
      </c>
      <c r="F145" s="216" t="s">
        <v>107</v>
      </c>
      <c r="G145" s="219" t="s">
        <v>119</v>
      </c>
      <c r="H145" s="112" t="s">
        <v>344</v>
      </c>
    </row>
    <row r="146" spans="1:9" ht="16.8">
      <c r="A146" s="214" t="s">
        <v>223</v>
      </c>
      <c r="B146" s="91">
        <v>5</v>
      </c>
      <c r="C146" s="218" t="s">
        <v>540</v>
      </c>
      <c r="D146" s="3" t="s">
        <v>168</v>
      </c>
      <c r="E146" s="577" t="s">
        <v>169</v>
      </c>
      <c r="F146" s="216" t="s">
        <v>79</v>
      </c>
      <c r="G146" s="216" t="s">
        <v>82</v>
      </c>
      <c r="H146" s="112" t="s">
        <v>347</v>
      </c>
    </row>
    <row r="147" spans="1:9" ht="16.8">
      <c r="A147" s="214" t="s">
        <v>375</v>
      </c>
      <c r="B147" s="91">
        <v>5</v>
      </c>
      <c r="C147" s="218" t="s">
        <v>86</v>
      </c>
      <c r="D147" s="3" t="s">
        <v>168</v>
      </c>
      <c r="E147" s="577" t="s">
        <v>169</v>
      </c>
      <c r="F147" s="216" t="s">
        <v>79</v>
      </c>
      <c r="G147" s="216" t="s">
        <v>270</v>
      </c>
      <c r="H147" s="112" t="s">
        <v>372</v>
      </c>
    </row>
    <row r="148" spans="1:9" ht="16.8">
      <c r="A148" s="214" t="s">
        <v>404</v>
      </c>
      <c r="B148" s="91">
        <v>5</v>
      </c>
      <c r="C148" s="218" t="s">
        <v>540</v>
      </c>
      <c r="D148" s="3" t="s">
        <v>168</v>
      </c>
      <c r="E148" s="577" t="s">
        <v>169</v>
      </c>
      <c r="F148" s="216" t="s">
        <v>206</v>
      </c>
      <c r="G148" s="216" t="s">
        <v>82</v>
      </c>
      <c r="H148" s="112" t="s">
        <v>317</v>
      </c>
      <c r="I148" s="238"/>
    </row>
    <row r="149" spans="1:9" ht="16.8">
      <c r="A149" s="214" t="s">
        <v>405</v>
      </c>
      <c r="B149" s="91">
        <v>5</v>
      </c>
      <c r="C149" s="218" t="s">
        <v>78</v>
      </c>
      <c r="D149" s="3" t="s">
        <v>425</v>
      </c>
      <c r="E149" s="577" t="s">
        <v>340</v>
      </c>
      <c r="F149" s="216" t="s">
        <v>79</v>
      </c>
      <c r="G149" s="216" t="s">
        <v>83</v>
      </c>
      <c r="H149" s="112" t="s">
        <v>426</v>
      </c>
      <c r="I149" s="238"/>
    </row>
    <row r="150" spans="1:9" ht="16.8">
      <c r="A150" s="214" t="s">
        <v>406</v>
      </c>
      <c r="B150" s="91">
        <v>5</v>
      </c>
      <c r="C150" s="218" t="s">
        <v>540</v>
      </c>
      <c r="D150" s="3" t="s">
        <v>427</v>
      </c>
      <c r="E150" s="577" t="s">
        <v>114</v>
      </c>
      <c r="F150" s="216" t="s">
        <v>79</v>
      </c>
      <c r="G150" s="216" t="s">
        <v>83</v>
      </c>
      <c r="H150" s="2" t="s">
        <v>424</v>
      </c>
      <c r="I150" s="238"/>
    </row>
    <row r="151" spans="1:9" ht="16.8">
      <c r="A151" s="214" t="s">
        <v>407</v>
      </c>
      <c r="B151" s="91">
        <v>5</v>
      </c>
      <c r="C151" s="218" t="s">
        <v>540</v>
      </c>
      <c r="D151" s="4" t="s">
        <v>168</v>
      </c>
      <c r="E151" s="219" t="s">
        <v>169</v>
      </c>
      <c r="F151" s="219" t="s">
        <v>107</v>
      </c>
      <c r="G151" s="219" t="s">
        <v>423</v>
      </c>
      <c r="H151" s="2" t="s">
        <v>424</v>
      </c>
    </row>
    <row r="152" spans="1:9" ht="16.8">
      <c r="A152" s="214" t="s">
        <v>436</v>
      </c>
      <c r="B152" s="91">
        <v>5</v>
      </c>
      <c r="C152" s="218" t="s">
        <v>88</v>
      </c>
      <c r="D152" s="4" t="s">
        <v>168</v>
      </c>
      <c r="E152" s="219" t="s">
        <v>306</v>
      </c>
      <c r="F152" s="216" t="s">
        <v>206</v>
      </c>
      <c r="G152" s="219" t="s">
        <v>83</v>
      </c>
      <c r="H152" s="2" t="s">
        <v>438</v>
      </c>
    </row>
    <row r="153" spans="1:9" ht="16.8">
      <c r="A153" s="214" t="s">
        <v>408</v>
      </c>
      <c r="B153" s="91">
        <v>5</v>
      </c>
      <c r="C153" s="218" t="s">
        <v>88</v>
      </c>
      <c r="D153" s="4" t="s">
        <v>168</v>
      </c>
      <c r="E153" s="219" t="s">
        <v>306</v>
      </c>
      <c r="F153" s="216" t="s">
        <v>123</v>
      </c>
      <c r="G153" s="216" t="s">
        <v>82</v>
      </c>
      <c r="H153" s="112" t="s">
        <v>170</v>
      </c>
      <c r="I153" s="238"/>
    </row>
    <row r="154" spans="1:9" ht="16.8">
      <c r="A154" s="214" t="s">
        <v>409</v>
      </c>
      <c r="B154" s="91">
        <v>5</v>
      </c>
      <c r="C154" s="218" t="s">
        <v>110</v>
      </c>
      <c r="D154" s="4" t="s">
        <v>168</v>
      </c>
      <c r="E154" s="577" t="s">
        <v>327</v>
      </c>
      <c r="F154" s="216" t="s">
        <v>84</v>
      </c>
      <c r="G154" s="216" t="s">
        <v>83</v>
      </c>
      <c r="H154" s="112" t="s">
        <v>323</v>
      </c>
      <c r="I154" s="238"/>
    </row>
    <row r="155" spans="1:9" ht="16.8">
      <c r="A155" s="214" t="s">
        <v>410</v>
      </c>
      <c r="B155" s="91">
        <v>5</v>
      </c>
      <c r="C155" s="218" t="s">
        <v>540</v>
      </c>
      <c r="D155" s="4" t="s">
        <v>168</v>
      </c>
      <c r="E155" s="219" t="s">
        <v>169</v>
      </c>
      <c r="F155" s="216" t="s">
        <v>428</v>
      </c>
      <c r="G155" s="216" t="s">
        <v>85</v>
      </c>
      <c r="H155" s="112" t="s">
        <v>429</v>
      </c>
      <c r="I155" s="238"/>
    </row>
    <row r="156" spans="1:9" ht="16.8">
      <c r="A156" s="214" t="s">
        <v>411</v>
      </c>
      <c r="B156" s="91">
        <v>5</v>
      </c>
      <c r="C156" s="218" t="s">
        <v>86</v>
      </c>
      <c r="D156" s="4" t="s">
        <v>168</v>
      </c>
      <c r="E156" s="219" t="s">
        <v>169</v>
      </c>
      <c r="F156" s="216" t="s">
        <v>79</v>
      </c>
      <c r="G156" s="216" t="s">
        <v>83</v>
      </c>
      <c r="H156" s="112" t="s">
        <v>458</v>
      </c>
      <c r="I156" s="238"/>
    </row>
    <row r="157" spans="1:9" ht="16.8">
      <c r="A157" s="214" t="s">
        <v>412</v>
      </c>
      <c r="B157" s="91">
        <v>5</v>
      </c>
      <c r="C157" s="218" t="s">
        <v>541</v>
      </c>
      <c r="D157" s="4" t="s">
        <v>173</v>
      </c>
      <c r="E157" s="219" t="s">
        <v>169</v>
      </c>
      <c r="F157" s="216" t="s">
        <v>79</v>
      </c>
      <c r="G157" s="216" t="s">
        <v>82</v>
      </c>
      <c r="H157" s="112" t="s">
        <v>430</v>
      </c>
      <c r="I157" s="238"/>
    </row>
    <row r="158" spans="1:9" ht="16.8">
      <c r="A158" s="214" t="s">
        <v>443</v>
      </c>
      <c r="B158" s="91">
        <v>5</v>
      </c>
      <c r="C158" s="218" t="s">
        <v>540</v>
      </c>
      <c r="D158" s="3" t="s">
        <v>173</v>
      </c>
      <c r="E158" s="577" t="s">
        <v>169</v>
      </c>
      <c r="F158" s="216" t="s">
        <v>206</v>
      </c>
      <c r="G158" s="216" t="s">
        <v>171</v>
      </c>
      <c r="H158" s="2" t="s">
        <v>499</v>
      </c>
      <c r="I158" s="238"/>
    </row>
    <row r="159" spans="1:9" ht="16.8">
      <c r="A159" s="214" t="s">
        <v>413</v>
      </c>
      <c r="B159" s="91">
        <v>5</v>
      </c>
      <c r="C159" s="218" t="s">
        <v>88</v>
      </c>
      <c r="D159" s="3" t="s">
        <v>337</v>
      </c>
      <c r="E159" s="577" t="s">
        <v>114</v>
      </c>
      <c r="F159" s="216" t="s">
        <v>79</v>
      </c>
      <c r="G159" s="216" t="s">
        <v>83</v>
      </c>
      <c r="H159" s="112" t="s">
        <v>330</v>
      </c>
      <c r="I159" s="238"/>
    </row>
    <row r="160" spans="1:9" ht="16.8">
      <c r="A160" s="214" t="s">
        <v>414</v>
      </c>
      <c r="B160" s="91">
        <v>5</v>
      </c>
      <c r="C160" s="218" t="s">
        <v>86</v>
      </c>
      <c r="D160" s="4" t="s">
        <v>173</v>
      </c>
      <c r="E160" s="577" t="s">
        <v>306</v>
      </c>
      <c r="F160" s="216" t="s">
        <v>123</v>
      </c>
      <c r="G160" s="216" t="s">
        <v>82</v>
      </c>
      <c r="H160" s="112" t="s">
        <v>431</v>
      </c>
      <c r="I160" s="238"/>
    </row>
    <row r="161" spans="1:9" ht="16.8">
      <c r="A161" s="214" t="s">
        <v>415</v>
      </c>
      <c r="B161" s="91">
        <v>5</v>
      </c>
      <c r="C161" s="218" t="s">
        <v>78</v>
      </c>
      <c r="D161" s="4" t="s">
        <v>181</v>
      </c>
      <c r="E161" s="575" t="s">
        <v>169</v>
      </c>
      <c r="F161" s="219" t="s">
        <v>79</v>
      </c>
      <c r="G161" s="219" t="s">
        <v>85</v>
      </c>
      <c r="H161" s="2" t="s">
        <v>275</v>
      </c>
      <c r="I161" s="238"/>
    </row>
    <row r="162" spans="1:9" ht="16.8">
      <c r="A162" s="214" t="s">
        <v>416</v>
      </c>
      <c r="B162" s="91">
        <v>5</v>
      </c>
      <c r="C162" s="218" t="s">
        <v>86</v>
      </c>
      <c r="D162" s="3" t="s">
        <v>173</v>
      </c>
      <c r="E162" s="577" t="s">
        <v>169</v>
      </c>
      <c r="F162" s="216" t="s">
        <v>107</v>
      </c>
      <c r="G162" s="216" t="s">
        <v>87</v>
      </c>
      <c r="H162" s="112" t="s">
        <v>342</v>
      </c>
      <c r="I162" s="238"/>
    </row>
    <row r="163" spans="1:9" ht="16.8">
      <c r="A163" s="214" t="s">
        <v>417</v>
      </c>
      <c r="B163" s="91">
        <v>5</v>
      </c>
      <c r="C163" s="218" t="s">
        <v>540</v>
      </c>
      <c r="D163" s="3" t="s">
        <v>197</v>
      </c>
      <c r="E163" s="577" t="s">
        <v>169</v>
      </c>
      <c r="F163" s="216" t="s">
        <v>206</v>
      </c>
      <c r="G163" s="216" t="s">
        <v>423</v>
      </c>
      <c r="H163" s="112" t="s">
        <v>432</v>
      </c>
      <c r="I163" s="238"/>
    </row>
    <row r="164" spans="1:9" ht="16.8">
      <c r="A164" s="214" t="s">
        <v>418</v>
      </c>
      <c r="B164" s="91">
        <v>5</v>
      </c>
      <c r="C164" s="218" t="s">
        <v>540</v>
      </c>
      <c r="D164" s="3" t="s">
        <v>197</v>
      </c>
      <c r="E164" s="577" t="s">
        <v>169</v>
      </c>
      <c r="F164" s="216" t="s">
        <v>206</v>
      </c>
      <c r="G164" s="216" t="s">
        <v>270</v>
      </c>
      <c r="H164" s="112" t="s">
        <v>432</v>
      </c>
      <c r="I164" s="238"/>
    </row>
    <row r="165" spans="1:9" ht="16.8">
      <c r="A165" s="214" t="s">
        <v>444</v>
      </c>
      <c r="B165" s="91">
        <v>5</v>
      </c>
      <c r="C165" s="218" t="s">
        <v>86</v>
      </c>
      <c r="D165" s="4" t="s">
        <v>173</v>
      </c>
      <c r="E165" s="577" t="s">
        <v>169</v>
      </c>
      <c r="F165" s="216" t="s">
        <v>79</v>
      </c>
      <c r="G165" s="216" t="s">
        <v>380</v>
      </c>
      <c r="H165" s="2" t="s">
        <v>500</v>
      </c>
      <c r="I165" s="238"/>
    </row>
    <row r="166" spans="1:9" ht="16.8">
      <c r="A166" s="214" t="s">
        <v>419</v>
      </c>
      <c r="B166" s="91">
        <v>5</v>
      </c>
      <c r="C166" s="218" t="s">
        <v>86</v>
      </c>
      <c r="D166" s="4" t="s">
        <v>173</v>
      </c>
      <c r="E166" s="577" t="s">
        <v>169</v>
      </c>
      <c r="F166" s="216" t="s">
        <v>84</v>
      </c>
      <c r="G166" s="216" t="s">
        <v>171</v>
      </c>
      <c r="H166" s="112" t="s">
        <v>343</v>
      </c>
      <c r="I166" s="238"/>
    </row>
    <row r="167" spans="1:9" ht="16.8">
      <c r="A167" s="214" t="s">
        <v>420</v>
      </c>
      <c r="B167" s="91">
        <v>5</v>
      </c>
      <c r="C167" s="218" t="s">
        <v>88</v>
      </c>
      <c r="D167" s="4" t="s">
        <v>181</v>
      </c>
      <c r="E167" s="577" t="s">
        <v>114</v>
      </c>
      <c r="F167" s="216" t="s">
        <v>79</v>
      </c>
      <c r="G167" s="216" t="s">
        <v>83</v>
      </c>
      <c r="H167" s="112" t="s">
        <v>433</v>
      </c>
      <c r="I167" s="238"/>
    </row>
    <row r="168" spans="1:9" ht="16.8">
      <c r="A168" s="214" t="s">
        <v>421</v>
      </c>
      <c r="B168" s="91">
        <v>5</v>
      </c>
      <c r="C168" s="218" t="s">
        <v>88</v>
      </c>
      <c r="D168" s="3" t="s">
        <v>197</v>
      </c>
      <c r="E168" s="577" t="s">
        <v>169</v>
      </c>
      <c r="F168" s="216" t="s">
        <v>206</v>
      </c>
      <c r="G168" s="216" t="s">
        <v>18</v>
      </c>
      <c r="H168" s="112" t="s">
        <v>434</v>
      </c>
      <c r="I168" s="238"/>
    </row>
    <row r="169" spans="1:9" ht="16.8">
      <c r="A169" s="220" t="s">
        <v>422</v>
      </c>
      <c r="B169" s="101">
        <v>5</v>
      </c>
      <c r="C169" s="590" t="s">
        <v>86</v>
      </c>
      <c r="D169" s="591" t="s">
        <v>168</v>
      </c>
      <c r="E169" s="583" t="s">
        <v>169</v>
      </c>
      <c r="F169" s="222" t="s">
        <v>206</v>
      </c>
      <c r="G169" s="222" t="s">
        <v>85</v>
      </c>
      <c r="H169" s="592" t="s">
        <v>278</v>
      </c>
      <c r="I169" s="238"/>
    </row>
    <row r="170" spans="1:9" ht="16.8">
      <c r="A170" s="236" t="s">
        <v>224</v>
      </c>
      <c r="B170" s="237">
        <v>6</v>
      </c>
      <c r="C170" s="7" t="s">
        <v>541</v>
      </c>
      <c r="D170" s="6" t="s">
        <v>168</v>
      </c>
      <c r="E170" s="584" t="s">
        <v>169</v>
      </c>
      <c r="F170" s="5" t="s">
        <v>485</v>
      </c>
      <c r="G170" s="5" t="s">
        <v>83</v>
      </c>
      <c r="H170" s="179" t="s">
        <v>350</v>
      </c>
    </row>
    <row r="171" spans="1:9" ht="16.8">
      <c r="A171" s="236" t="s">
        <v>452</v>
      </c>
      <c r="B171" s="237">
        <v>6</v>
      </c>
      <c r="C171" s="7" t="s">
        <v>540</v>
      </c>
      <c r="D171" s="6" t="s">
        <v>173</v>
      </c>
      <c r="E171" s="584" t="s">
        <v>169</v>
      </c>
      <c r="F171" s="5" t="s">
        <v>79</v>
      </c>
      <c r="G171" s="5" t="s">
        <v>85</v>
      </c>
      <c r="H171" s="179" t="s">
        <v>453</v>
      </c>
    </row>
    <row r="172" spans="1:9" ht="16.8">
      <c r="A172" s="239" t="s">
        <v>225</v>
      </c>
      <c r="B172" s="240">
        <v>6</v>
      </c>
      <c r="C172" s="242" t="s">
        <v>86</v>
      </c>
      <c r="D172" s="19" t="s">
        <v>173</v>
      </c>
      <c r="E172" s="244" t="s">
        <v>306</v>
      </c>
      <c r="F172" s="241" t="s">
        <v>107</v>
      </c>
      <c r="G172" s="244" t="s">
        <v>270</v>
      </c>
      <c r="H172" s="243" t="s">
        <v>351</v>
      </c>
    </row>
    <row r="173" spans="1:9" ht="17.399999999999999" thickBot="1">
      <c r="A173" s="245" t="s">
        <v>226</v>
      </c>
      <c r="B173" s="246">
        <v>7</v>
      </c>
      <c r="C173" s="247" t="s">
        <v>540</v>
      </c>
      <c r="D173" s="248" t="s">
        <v>173</v>
      </c>
      <c r="E173" s="249" t="s">
        <v>169</v>
      </c>
      <c r="F173" s="249" t="s">
        <v>107</v>
      </c>
      <c r="G173" s="249" t="s">
        <v>87</v>
      </c>
      <c r="H173" s="250" t="s">
        <v>350</v>
      </c>
    </row>
    <row r="174" spans="1:9" ht="16.2" thickTop="1"/>
  </sheetData>
  <sortState ref="A3:H135">
    <sortCondition ref="B3:B135"/>
    <sortCondition ref="A3:A13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heetViews>
  <sheetFormatPr defaultColWidth="13" defaultRowHeight="16.8"/>
  <cols>
    <col min="1" max="1" width="23.8984375" style="294" bestFit="1" customWidth="1"/>
    <col min="2" max="2" width="6.19921875" style="294" bestFit="1" customWidth="1"/>
    <col min="3" max="3" width="6.09765625" style="294" bestFit="1" customWidth="1"/>
    <col min="4" max="4" width="4.09765625" style="294" bestFit="1" customWidth="1"/>
    <col min="5" max="5" width="6.3984375" style="295" bestFit="1" customWidth="1"/>
    <col min="6" max="6" width="2.19921875" style="295" bestFit="1" customWidth="1"/>
    <col min="7" max="7" width="13.5" style="254" bestFit="1" customWidth="1"/>
    <col min="8" max="8" width="3.5" style="254" bestFit="1" customWidth="1"/>
    <col min="9" max="9" width="3.3984375" style="254" bestFit="1" customWidth="1"/>
    <col min="10" max="10" width="3.8984375" style="254" bestFit="1" customWidth="1"/>
    <col min="11" max="11" width="3.59765625" style="254" bestFit="1" customWidth="1"/>
    <col min="12" max="15" width="3.5" style="254" bestFit="1" customWidth="1"/>
    <col min="16" max="16384" width="13" style="254"/>
  </cols>
  <sheetData>
    <row r="1" spans="1:15" ht="24" thickTop="1" thickBot="1">
      <c r="A1" s="251" t="s">
        <v>108</v>
      </c>
      <c r="B1" s="252"/>
      <c r="C1" s="252"/>
      <c r="D1" s="252"/>
      <c r="E1" s="253"/>
      <c r="F1" s="52"/>
      <c r="G1" s="255"/>
      <c r="H1" s="256" t="s">
        <v>466</v>
      </c>
      <c r="I1" s="257"/>
      <c r="J1" s="257"/>
      <c r="K1" s="258"/>
      <c r="L1" s="257"/>
      <c r="M1" s="257"/>
      <c r="N1" s="257"/>
      <c r="O1" s="258"/>
    </row>
    <row r="2" spans="1:15" ht="17.399999999999999" thickTop="1">
      <c r="A2" s="259" t="s">
        <v>92</v>
      </c>
      <c r="B2" s="260" t="s">
        <v>6</v>
      </c>
      <c r="C2" s="260" t="s">
        <v>589</v>
      </c>
      <c r="D2" s="260" t="s">
        <v>151</v>
      </c>
      <c r="E2" s="261" t="s">
        <v>93</v>
      </c>
      <c r="F2" s="52"/>
      <c r="G2" s="255"/>
      <c r="H2" s="262" t="s">
        <v>467</v>
      </c>
      <c r="I2" s="263"/>
      <c r="J2" s="263"/>
      <c r="K2" s="263"/>
      <c r="L2" s="263"/>
      <c r="M2" s="263"/>
      <c r="N2" s="263"/>
      <c r="O2" s="264"/>
    </row>
    <row r="3" spans="1:15" ht="19.95" customHeight="1" thickBot="1">
      <c r="A3" s="214" t="s">
        <v>355</v>
      </c>
      <c r="B3" s="266">
        <v>0</v>
      </c>
      <c r="C3" s="266">
        <v>1</v>
      </c>
      <c r="D3" s="472">
        <f>10+B3+'Personal File'!$C$12+C3</f>
        <v>17</v>
      </c>
      <c r="E3" s="267" t="s">
        <v>94</v>
      </c>
      <c r="F3" s="52"/>
      <c r="G3" s="255"/>
      <c r="H3" s="268" t="s">
        <v>468</v>
      </c>
      <c r="I3" s="269" t="s">
        <v>446</v>
      </c>
      <c r="J3" s="269" t="s">
        <v>447</v>
      </c>
      <c r="K3" s="269" t="s">
        <v>448</v>
      </c>
      <c r="L3" s="269" t="s">
        <v>449</v>
      </c>
      <c r="M3" s="269" t="s">
        <v>450</v>
      </c>
      <c r="N3" s="269" t="s">
        <v>451</v>
      </c>
      <c r="O3" s="270" t="s">
        <v>469</v>
      </c>
    </row>
    <row r="4" spans="1:15" ht="17.399999999999999" thickTop="1">
      <c r="A4" s="265" t="s">
        <v>387</v>
      </c>
      <c r="B4" s="266">
        <v>0</v>
      </c>
      <c r="C4" s="266">
        <v>0</v>
      </c>
      <c r="D4" s="472">
        <f>10+B4+'Personal File'!$C$12+C4</f>
        <v>16</v>
      </c>
      <c r="E4" s="267" t="s">
        <v>94</v>
      </c>
      <c r="F4" s="52"/>
      <c r="G4" s="271" t="s">
        <v>472</v>
      </c>
      <c r="H4" s="272">
        <v>6</v>
      </c>
      <c r="I4" s="273">
        <v>4</v>
      </c>
      <c r="J4" s="273">
        <v>4</v>
      </c>
      <c r="K4" s="273">
        <v>3</v>
      </c>
      <c r="L4" s="273">
        <v>2</v>
      </c>
      <c r="M4" s="273">
        <v>1</v>
      </c>
      <c r="N4" s="274">
        <v>0</v>
      </c>
      <c r="O4" s="275">
        <v>0</v>
      </c>
    </row>
    <row r="5" spans="1:15">
      <c r="A5" s="214" t="s">
        <v>389</v>
      </c>
      <c r="B5" s="266">
        <v>0</v>
      </c>
      <c r="C5" s="266">
        <v>0</v>
      </c>
      <c r="D5" s="472">
        <f>10+B5+'Personal File'!$C$12+C5</f>
        <v>16</v>
      </c>
      <c r="E5" s="267" t="s">
        <v>94</v>
      </c>
      <c r="F5" s="52"/>
      <c r="G5" s="276" t="s">
        <v>470</v>
      </c>
      <c r="H5" s="277">
        <v>0</v>
      </c>
      <c r="I5" s="278">
        <v>1</v>
      </c>
      <c r="J5" s="278">
        <v>1</v>
      </c>
      <c r="K5" s="278">
        <v>1</v>
      </c>
      <c r="L5" s="278">
        <v>1</v>
      </c>
      <c r="M5" s="278">
        <v>1</v>
      </c>
      <c r="N5" s="279">
        <v>0</v>
      </c>
      <c r="O5" s="280">
        <v>0</v>
      </c>
    </row>
    <row r="6" spans="1:15" ht="17.399999999999999" thickBot="1">
      <c r="A6" s="265" t="s">
        <v>392</v>
      </c>
      <c r="B6" s="266">
        <v>0</v>
      </c>
      <c r="C6" s="266">
        <v>0</v>
      </c>
      <c r="D6" s="472">
        <f>10+B6+'Personal File'!$C$12+C6</f>
        <v>16</v>
      </c>
      <c r="E6" s="267" t="s">
        <v>94</v>
      </c>
      <c r="F6" s="52"/>
      <c r="G6" s="281" t="s">
        <v>471</v>
      </c>
      <c r="H6" s="282">
        <f t="shared" ref="H6:O6" si="0">SUM(H4:H5)</f>
        <v>6</v>
      </c>
      <c r="I6" s="283">
        <f t="shared" si="0"/>
        <v>5</v>
      </c>
      <c r="J6" s="283">
        <f t="shared" si="0"/>
        <v>5</v>
      </c>
      <c r="K6" s="283">
        <f t="shared" ref="K6:L6" si="1">SUM(K4:K5)</f>
        <v>4</v>
      </c>
      <c r="L6" s="283">
        <f t="shared" si="1"/>
        <v>3</v>
      </c>
      <c r="M6" s="283">
        <f t="shared" ref="M6" si="2">SUM(M4:M5)</f>
        <v>2</v>
      </c>
      <c r="N6" s="284">
        <f t="shared" si="0"/>
        <v>0</v>
      </c>
      <c r="O6" s="285">
        <f t="shared" si="0"/>
        <v>0</v>
      </c>
    </row>
    <row r="7" spans="1:15" ht="17.399999999999999" thickTop="1">
      <c r="A7" s="265" t="s">
        <v>358</v>
      </c>
      <c r="B7" s="266">
        <v>0</v>
      </c>
      <c r="C7" s="266">
        <v>0</v>
      </c>
      <c r="D7" s="472">
        <f>10+B7+'Personal File'!$C$12+C7</f>
        <v>16</v>
      </c>
      <c r="E7" s="267" t="s">
        <v>94</v>
      </c>
      <c r="F7" s="52"/>
    </row>
    <row r="8" spans="1:15">
      <c r="A8" s="220" t="s">
        <v>396</v>
      </c>
      <c r="B8" s="287">
        <v>0</v>
      </c>
      <c r="C8" s="287">
        <v>0</v>
      </c>
      <c r="D8" s="473">
        <f>10+B8+'Personal File'!$C$12+C8</f>
        <v>16</v>
      </c>
      <c r="E8" s="288" t="s">
        <v>94</v>
      </c>
      <c r="F8" s="52"/>
    </row>
    <row r="9" spans="1:15">
      <c r="A9" s="265" t="s">
        <v>111</v>
      </c>
      <c r="B9" s="266">
        <v>1</v>
      </c>
      <c r="C9" s="266">
        <v>0</v>
      </c>
      <c r="D9" s="472">
        <f>10+B9+'Personal File'!$C$12+C9</f>
        <v>17</v>
      </c>
      <c r="E9" s="267" t="s">
        <v>94</v>
      </c>
      <c r="F9" s="52"/>
    </row>
    <row r="10" spans="1:15">
      <c r="A10" s="265" t="s">
        <v>135</v>
      </c>
      <c r="B10" s="266">
        <v>1</v>
      </c>
      <c r="C10" s="266">
        <v>0</v>
      </c>
      <c r="D10" s="472">
        <f>10+B10+'Personal File'!$C$12+C10</f>
        <v>17</v>
      </c>
      <c r="E10" s="267" t="s">
        <v>94</v>
      </c>
      <c r="F10" s="52"/>
    </row>
    <row r="11" spans="1:15">
      <c r="A11" s="214" t="s">
        <v>491</v>
      </c>
      <c r="B11" s="266">
        <v>1</v>
      </c>
      <c r="C11" s="266">
        <v>1</v>
      </c>
      <c r="D11" s="472">
        <f>10+B11+'Personal File'!$C$12+C11</f>
        <v>18</v>
      </c>
      <c r="E11" s="267" t="s">
        <v>592</v>
      </c>
      <c r="F11" s="52" t="s">
        <v>484</v>
      </c>
    </row>
    <row r="12" spans="1:15">
      <c r="A12" s="265" t="s">
        <v>491</v>
      </c>
      <c r="B12" s="266">
        <v>1</v>
      </c>
      <c r="C12" s="266">
        <v>1</v>
      </c>
      <c r="D12" s="472">
        <f>10+B12+'Personal File'!$C$12+C12</f>
        <v>18</v>
      </c>
      <c r="E12" s="267" t="s">
        <v>592</v>
      </c>
      <c r="F12" s="52" t="s">
        <v>484</v>
      </c>
    </row>
    <row r="13" spans="1:15">
      <c r="A13" s="286" t="s">
        <v>491</v>
      </c>
      <c r="B13" s="287">
        <v>1</v>
      </c>
      <c r="C13" s="287">
        <v>1</v>
      </c>
      <c r="D13" s="473">
        <f>10+B13+'Personal File'!$C$12+C13</f>
        <v>18</v>
      </c>
      <c r="E13" s="288" t="s">
        <v>592</v>
      </c>
      <c r="F13" s="52"/>
    </row>
    <row r="14" spans="1:15">
      <c r="A14" s="214" t="s">
        <v>191</v>
      </c>
      <c r="B14" s="266">
        <v>2</v>
      </c>
      <c r="C14" s="266">
        <v>0</v>
      </c>
      <c r="D14" s="472">
        <f>10+B14+'Personal File'!$C$12+C14</f>
        <v>18</v>
      </c>
      <c r="E14" s="267" t="s">
        <v>94</v>
      </c>
      <c r="F14" s="52"/>
    </row>
    <row r="15" spans="1:15">
      <c r="A15" s="214" t="s">
        <v>191</v>
      </c>
      <c r="B15" s="89">
        <v>2</v>
      </c>
      <c r="C15" s="89">
        <v>0</v>
      </c>
      <c r="D15" s="474">
        <f>10+B15+'Personal File'!$C$12+C15</f>
        <v>18</v>
      </c>
      <c r="E15" s="267" t="s">
        <v>94</v>
      </c>
      <c r="F15" s="52"/>
    </row>
    <row r="16" spans="1:15">
      <c r="A16" s="214" t="s">
        <v>196</v>
      </c>
      <c r="B16" s="89">
        <v>2</v>
      </c>
      <c r="C16" s="89">
        <v>0</v>
      </c>
      <c r="D16" s="474">
        <f>10+B16+'Personal File'!$C$12+C16</f>
        <v>18</v>
      </c>
      <c r="E16" s="267" t="s">
        <v>94</v>
      </c>
      <c r="F16" s="52"/>
    </row>
    <row r="17" spans="1:6">
      <c r="A17" s="214" t="s">
        <v>196</v>
      </c>
      <c r="B17" s="266">
        <v>2</v>
      </c>
      <c r="C17" s="266">
        <v>0</v>
      </c>
      <c r="D17" s="472">
        <f>10+B17+'Personal File'!$C$12+C17</f>
        <v>18</v>
      </c>
      <c r="E17" s="267" t="s">
        <v>94</v>
      </c>
      <c r="F17" s="52"/>
    </row>
    <row r="18" spans="1:6">
      <c r="A18" s="220" t="s">
        <v>507</v>
      </c>
      <c r="B18" s="287">
        <v>2</v>
      </c>
      <c r="C18" s="287">
        <v>1</v>
      </c>
      <c r="D18" s="473">
        <f>10+B18+'Personal File'!$C$12+C18</f>
        <v>19</v>
      </c>
      <c r="E18" s="288" t="s">
        <v>592</v>
      </c>
      <c r="F18" s="52" t="s">
        <v>594</v>
      </c>
    </row>
    <row r="19" spans="1:6">
      <c r="A19" s="289" t="s">
        <v>255</v>
      </c>
      <c r="B19" s="290">
        <v>3</v>
      </c>
      <c r="C19" s="290">
        <v>0</v>
      </c>
      <c r="D19" s="475">
        <f>10+B19+'Personal File'!$C$12+C19</f>
        <v>19</v>
      </c>
      <c r="E19" s="267" t="s">
        <v>94</v>
      </c>
      <c r="F19" s="52"/>
    </row>
    <row r="20" spans="1:6">
      <c r="A20" s="214" t="s">
        <v>255</v>
      </c>
      <c r="B20" s="89">
        <v>3</v>
      </c>
      <c r="C20" s="89">
        <v>0</v>
      </c>
      <c r="D20" s="474">
        <f>10+B20+'Personal File'!$C$12+C20</f>
        <v>19</v>
      </c>
      <c r="E20" s="267" t="s">
        <v>94</v>
      </c>
      <c r="F20" s="52"/>
    </row>
    <row r="21" spans="1:6">
      <c r="A21" s="214" t="s">
        <v>521</v>
      </c>
      <c r="B21" s="89">
        <v>3</v>
      </c>
      <c r="C21" s="89">
        <v>1</v>
      </c>
      <c r="D21" s="474">
        <f>10+B21+'Personal File'!$C$12+C21</f>
        <v>20</v>
      </c>
      <c r="E21" s="267" t="s">
        <v>592</v>
      </c>
      <c r="F21" s="52" t="s">
        <v>595</v>
      </c>
    </row>
    <row r="22" spans="1:6">
      <c r="A22" s="220" t="s">
        <v>521</v>
      </c>
      <c r="B22" s="99">
        <v>3</v>
      </c>
      <c r="C22" s="99">
        <v>1</v>
      </c>
      <c r="D22" s="473">
        <f>10+B22+'Personal File'!$C$12+C22</f>
        <v>20</v>
      </c>
      <c r="E22" s="288" t="s">
        <v>592</v>
      </c>
      <c r="F22" s="52" t="s">
        <v>596</v>
      </c>
    </row>
    <row r="23" spans="1:6">
      <c r="A23" s="214" t="s">
        <v>291</v>
      </c>
      <c r="B23" s="89">
        <v>4</v>
      </c>
      <c r="C23" s="89">
        <v>0</v>
      </c>
      <c r="D23" s="472">
        <f>10+B23+'Personal File'!$C$12+C23</f>
        <v>20</v>
      </c>
      <c r="E23" s="267" t="s">
        <v>94</v>
      </c>
      <c r="F23" s="52"/>
    </row>
    <row r="24" spans="1:6">
      <c r="A24" s="214" t="s">
        <v>291</v>
      </c>
      <c r="B24" s="89">
        <v>4</v>
      </c>
      <c r="C24" s="89">
        <v>0</v>
      </c>
      <c r="D24" s="472">
        <f>10+B24+'Personal File'!$C$12+C24</f>
        <v>20</v>
      </c>
      <c r="E24" s="267" t="s">
        <v>94</v>
      </c>
      <c r="F24" s="52"/>
    </row>
    <row r="25" spans="1:6">
      <c r="A25" s="220" t="s">
        <v>291</v>
      </c>
      <c r="B25" s="99">
        <v>4</v>
      </c>
      <c r="C25" s="99">
        <v>0</v>
      </c>
      <c r="D25" s="473">
        <f>10+B25+'Personal File'!$C$12+C25</f>
        <v>20</v>
      </c>
      <c r="E25" s="288" t="s">
        <v>94</v>
      </c>
      <c r="F25" s="52"/>
    </row>
    <row r="26" spans="1:6">
      <c r="A26" s="214" t="s">
        <v>415</v>
      </c>
      <c r="B26" s="89">
        <v>5</v>
      </c>
      <c r="C26" s="89">
        <v>0</v>
      </c>
      <c r="D26" s="472">
        <f>10+B26+'Personal File'!$C$12+C26</f>
        <v>21</v>
      </c>
      <c r="E26" s="267" t="s">
        <v>592</v>
      </c>
      <c r="F26" s="52"/>
    </row>
    <row r="27" spans="1:6" ht="17.399999999999999" thickBot="1">
      <c r="A27" s="291" t="s">
        <v>416</v>
      </c>
      <c r="B27" s="292">
        <v>5</v>
      </c>
      <c r="C27" s="292">
        <v>1</v>
      </c>
      <c r="D27" s="476">
        <f>10+B27+'Personal File'!$C$12+C27</f>
        <v>22</v>
      </c>
      <c r="E27" s="293" t="s">
        <v>592</v>
      </c>
      <c r="F27" s="52" t="s">
        <v>597</v>
      </c>
    </row>
    <row r="28" spans="1:6" ht="17.399999999999999" thickTop="1"/>
    <row r="29" spans="1:6">
      <c r="A29" s="294" t="s">
        <v>505</v>
      </c>
      <c r="B29" s="77" t="s">
        <v>484</v>
      </c>
      <c r="C29" s="77"/>
    </row>
    <row r="30" spans="1:6">
      <c r="B30" s="77" t="s">
        <v>506</v>
      </c>
      <c r="C30" s="77"/>
    </row>
    <row r="31" spans="1:6">
      <c r="A31" s="294" t="s">
        <v>513</v>
      </c>
      <c r="B31" s="77" t="s">
        <v>514</v>
      </c>
      <c r="C31" s="77"/>
    </row>
    <row r="32" spans="1:6">
      <c r="B32" s="77"/>
      <c r="C32" s="77"/>
    </row>
    <row r="33" spans="2:3">
      <c r="B33" s="77"/>
      <c r="C33" s="77"/>
    </row>
    <row r="34" spans="2:3">
      <c r="B34" s="77"/>
      <c r="C34" s="77"/>
    </row>
  </sheetData>
  <sortState ref="A3:E27">
    <sortCondition ref="B3:B27"/>
    <sortCondition ref="A3:A27"/>
  </sortState>
  <conditionalFormatting sqref="E3:E6 E8:E11 E17 E13:E15">
    <cfRule type="cellIs" dxfId="56" priority="84" stopIfTrue="1" operator="equal">
      <formula>"þ"</formula>
    </cfRule>
  </conditionalFormatting>
  <conditionalFormatting sqref="E15">
    <cfRule type="cellIs" dxfId="55" priority="61" stopIfTrue="1" operator="equal">
      <formula>"þ"</formula>
    </cfRule>
  </conditionalFormatting>
  <conditionalFormatting sqref="E11">
    <cfRule type="cellIs" dxfId="54" priority="58" stopIfTrue="1" operator="equal">
      <formula>"þ"</formula>
    </cfRule>
  </conditionalFormatting>
  <conditionalFormatting sqref="E17">
    <cfRule type="cellIs" dxfId="53" priority="57" stopIfTrue="1" operator="equal">
      <formula>"þ"</formula>
    </cfRule>
  </conditionalFormatting>
  <conditionalFormatting sqref="E13">
    <cfRule type="cellIs" dxfId="52" priority="53" stopIfTrue="1" operator="equal">
      <formula>"þ"</formula>
    </cfRule>
  </conditionalFormatting>
  <conditionalFormatting sqref="E6">
    <cfRule type="cellIs" dxfId="51" priority="55" stopIfTrue="1" operator="equal">
      <formula>"þ"</formula>
    </cfRule>
  </conditionalFormatting>
  <conditionalFormatting sqref="E18">
    <cfRule type="cellIs" dxfId="50" priority="54" stopIfTrue="1" operator="equal">
      <formula>"þ"</formula>
    </cfRule>
  </conditionalFormatting>
  <conditionalFormatting sqref="E17">
    <cfRule type="cellIs" dxfId="49" priority="52" stopIfTrue="1" operator="equal">
      <formula>"þ"</formula>
    </cfRule>
  </conditionalFormatting>
  <conditionalFormatting sqref="E18">
    <cfRule type="cellIs" dxfId="48" priority="50" stopIfTrue="1" operator="equal">
      <formula>"þ"</formula>
    </cfRule>
  </conditionalFormatting>
  <conditionalFormatting sqref="E14">
    <cfRule type="cellIs" dxfId="47" priority="46" stopIfTrue="1" operator="equal">
      <formula>"þ"</formula>
    </cfRule>
  </conditionalFormatting>
  <conditionalFormatting sqref="E17">
    <cfRule type="cellIs" dxfId="46" priority="45" stopIfTrue="1" operator="equal">
      <formula>"þ"</formula>
    </cfRule>
  </conditionalFormatting>
  <conditionalFormatting sqref="E18">
    <cfRule type="cellIs" dxfId="45" priority="43" stopIfTrue="1" operator="equal">
      <formula>"þ"</formula>
    </cfRule>
  </conditionalFormatting>
  <conditionalFormatting sqref="E13">
    <cfRule type="cellIs" dxfId="44" priority="38" stopIfTrue="1" operator="equal">
      <formula>"þ"</formula>
    </cfRule>
  </conditionalFormatting>
  <conditionalFormatting sqref="E14">
    <cfRule type="cellIs" dxfId="43" priority="40" stopIfTrue="1" operator="equal">
      <formula>"þ"</formula>
    </cfRule>
  </conditionalFormatting>
  <conditionalFormatting sqref="E18">
    <cfRule type="cellIs" dxfId="42" priority="39" stopIfTrue="1" operator="equal">
      <formula>"þ"</formula>
    </cfRule>
  </conditionalFormatting>
  <conditionalFormatting sqref="E15">
    <cfRule type="cellIs" dxfId="41" priority="34" stopIfTrue="1" operator="equal">
      <formula>"þ"</formula>
    </cfRule>
  </conditionalFormatting>
  <conditionalFormatting sqref="E27">
    <cfRule type="cellIs" dxfId="40" priority="31" stopIfTrue="1" operator="equal">
      <formula>"þ"</formula>
    </cfRule>
  </conditionalFormatting>
  <conditionalFormatting sqref="E22:E23">
    <cfRule type="cellIs" dxfId="39" priority="29" stopIfTrue="1" operator="equal">
      <formula>"þ"</formula>
    </cfRule>
  </conditionalFormatting>
  <conditionalFormatting sqref="E22:E23">
    <cfRule type="cellIs" dxfId="38" priority="28" stopIfTrue="1" operator="equal">
      <formula>"þ"</formula>
    </cfRule>
  </conditionalFormatting>
  <conditionalFormatting sqref="E22:E23">
    <cfRule type="cellIs" dxfId="37" priority="27" stopIfTrue="1" operator="equal">
      <formula>"þ"</formula>
    </cfRule>
  </conditionalFormatting>
  <conditionalFormatting sqref="E22:E23">
    <cfRule type="cellIs" dxfId="36" priority="26" stopIfTrue="1" operator="equal">
      <formula>"þ"</formula>
    </cfRule>
  </conditionalFormatting>
  <conditionalFormatting sqref="E19">
    <cfRule type="cellIs" dxfId="35" priority="23" stopIfTrue="1" operator="equal">
      <formula>"þ"</formula>
    </cfRule>
  </conditionalFormatting>
  <conditionalFormatting sqref="E19">
    <cfRule type="cellIs" dxfId="34" priority="25" stopIfTrue="1" operator="equal">
      <formula>"þ"</formula>
    </cfRule>
  </conditionalFormatting>
  <conditionalFormatting sqref="E19">
    <cfRule type="cellIs" dxfId="33" priority="24" stopIfTrue="1" operator="equal">
      <formula>"þ"</formula>
    </cfRule>
  </conditionalFormatting>
  <conditionalFormatting sqref="E20">
    <cfRule type="cellIs" dxfId="32" priority="22" stopIfTrue="1" operator="equal">
      <formula>"þ"</formula>
    </cfRule>
  </conditionalFormatting>
  <conditionalFormatting sqref="E20">
    <cfRule type="cellIs" dxfId="31" priority="21" stopIfTrue="1" operator="equal">
      <formula>"þ"</formula>
    </cfRule>
  </conditionalFormatting>
  <conditionalFormatting sqref="E20">
    <cfRule type="cellIs" dxfId="30" priority="20" stopIfTrue="1" operator="equal">
      <formula>"þ"</formula>
    </cfRule>
  </conditionalFormatting>
  <conditionalFormatting sqref="E21">
    <cfRule type="cellIs" dxfId="29" priority="18" stopIfTrue="1" operator="equal">
      <formula>"þ"</formula>
    </cfRule>
  </conditionalFormatting>
  <conditionalFormatting sqref="E21">
    <cfRule type="cellIs" dxfId="28" priority="17" stopIfTrue="1" operator="equal">
      <formula>"þ"</formula>
    </cfRule>
  </conditionalFormatting>
  <conditionalFormatting sqref="E21">
    <cfRule type="cellIs" dxfId="27" priority="16" stopIfTrue="1" operator="equal">
      <formula>"þ"</formula>
    </cfRule>
  </conditionalFormatting>
  <conditionalFormatting sqref="E7">
    <cfRule type="cellIs" dxfId="26" priority="15" stopIfTrue="1" operator="equal">
      <formula>"þ"</formula>
    </cfRule>
  </conditionalFormatting>
  <conditionalFormatting sqref="E7">
    <cfRule type="cellIs" dxfId="25" priority="14" stopIfTrue="1" operator="equal">
      <formula>"þ"</formula>
    </cfRule>
  </conditionalFormatting>
  <conditionalFormatting sqref="E25:E26">
    <cfRule type="cellIs" dxfId="24" priority="13" stopIfTrue="1" operator="equal">
      <formula>"þ"</formula>
    </cfRule>
  </conditionalFormatting>
  <conditionalFormatting sqref="E25:E26">
    <cfRule type="cellIs" dxfId="23" priority="12" stopIfTrue="1" operator="equal">
      <formula>"þ"</formula>
    </cfRule>
  </conditionalFormatting>
  <conditionalFormatting sqref="E25:E26">
    <cfRule type="cellIs" dxfId="22" priority="11" stopIfTrue="1" operator="equal">
      <formula>"þ"</formula>
    </cfRule>
  </conditionalFormatting>
  <conditionalFormatting sqref="E25:E26">
    <cfRule type="cellIs" dxfId="21" priority="10" stopIfTrue="1" operator="equal">
      <formula>"þ"</formula>
    </cfRule>
  </conditionalFormatting>
  <conditionalFormatting sqref="E16">
    <cfRule type="cellIs" dxfId="20" priority="9" stopIfTrue="1" operator="equal">
      <formula>"þ"</formula>
    </cfRule>
  </conditionalFormatting>
  <conditionalFormatting sqref="E16">
    <cfRule type="cellIs" dxfId="19" priority="8" stopIfTrue="1" operator="equal">
      <formula>"þ"</formula>
    </cfRule>
  </conditionalFormatting>
  <conditionalFormatting sqref="E16">
    <cfRule type="cellIs" dxfId="18" priority="7" stopIfTrue="1" operator="equal">
      <formula>"þ"</formula>
    </cfRule>
  </conditionalFormatting>
  <conditionalFormatting sqref="E24">
    <cfRule type="cellIs" dxfId="17" priority="6" stopIfTrue="1" operator="equal">
      <formula>"þ"</formula>
    </cfRule>
  </conditionalFormatting>
  <conditionalFormatting sqref="E24">
    <cfRule type="cellIs" dxfId="16" priority="5" stopIfTrue="1" operator="equal">
      <formula>"þ"</formula>
    </cfRule>
  </conditionalFormatting>
  <conditionalFormatting sqref="E24">
    <cfRule type="cellIs" dxfId="15" priority="4" stopIfTrue="1" operator="equal">
      <formula>"þ"</formula>
    </cfRule>
  </conditionalFormatting>
  <conditionalFormatting sqref="E24">
    <cfRule type="cellIs" dxfId="14" priority="3" stopIfTrue="1" operator="equal">
      <formula>"þ"</formula>
    </cfRule>
  </conditionalFormatting>
  <conditionalFormatting sqref="E12">
    <cfRule type="cellIs" dxfId="13" priority="2" stopIfTrue="1" operator="equal">
      <formula>"þ"</formula>
    </cfRule>
  </conditionalFormatting>
  <conditionalFormatting sqref="E12">
    <cfRule type="cellIs" dxfId="12"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7"/>
  <sheetViews>
    <sheetView showGridLines="0" workbookViewId="0"/>
  </sheetViews>
  <sheetFormatPr defaultColWidth="11.3984375" defaultRowHeight="16.8"/>
  <cols>
    <col min="1" max="1" width="35.09765625" style="295" bestFit="1" customWidth="1"/>
    <col min="2" max="2" width="1.8984375" style="294" customWidth="1"/>
    <col min="3" max="3" width="24.3984375" style="254" bestFit="1" customWidth="1"/>
    <col min="4" max="4" width="11.3984375" style="296"/>
    <col min="5" max="16384" width="11.3984375" style="254"/>
  </cols>
  <sheetData>
    <row r="1" spans="1:3" ht="22.2" thickTop="1" thickBot="1">
      <c r="A1" s="586" t="s">
        <v>474</v>
      </c>
      <c r="B1" s="254"/>
      <c r="C1" s="586" t="s">
        <v>149</v>
      </c>
    </row>
    <row r="2" spans="1:3">
      <c r="A2" s="494" t="s">
        <v>557</v>
      </c>
      <c r="B2" s="254"/>
      <c r="C2" s="297" t="s">
        <v>156</v>
      </c>
    </row>
    <row r="3" spans="1:3">
      <c r="A3" s="494" t="s">
        <v>558</v>
      </c>
      <c r="B3" s="254"/>
      <c r="C3" s="297" t="s">
        <v>129</v>
      </c>
    </row>
    <row r="4" spans="1:3">
      <c r="A4" s="585" t="s">
        <v>590</v>
      </c>
      <c r="B4" s="254"/>
      <c r="C4" s="297" t="s">
        <v>492</v>
      </c>
    </row>
    <row r="5" spans="1:3">
      <c r="A5" s="297" t="s">
        <v>559</v>
      </c>
      <c r="B5" s="254"/>
      <c r="C5" s="297" t="s">
        <v>157</v>
      </c>
    </row>
    <row r="6" spans="1:3" ht="17.399999999999999" thickBot="1">
      <c r="A6" s="427" t="s">
        <v>588</v>
      </c>
      <c r="B6" s="254"/>
      <c r="C6" s="297" t="s">
        <v>130</v>
      </c>
    </row>
    <row r="7" spans="1:3" ht="18" thickTop="1" thickBot="1">
      <c r="B7" s="254"/>
      <c r="C7" s="297" t="s">
        <v>534</v>
      </c>
    </row>
    <row r="8" spans="1:3" ht="22.2" thickTop="1" thickBot="1">
      <c r="A8" s="587" t="s">
        <v>152</v>
      </c>
      <c r="B8" s="254"/>
      <c r="C8" s="297" t="s">
        <v>538</v>
      </c>
    </row>
    <row r="9" spans="1:3">
      <c r="A9" s="298" t="s">
        <v>153</v>
      </c>
      <c r="B9" s="254"/>
      <c r="C9" s="297" t="s">
        <v>158</v>
      </c>
    </row>
    <row r="10" spans="1:3">
      <c r="A10" s="299" t="s">
        <v>503</v>
      </c>
      <c r="B10" s="254"/>
      <c r="C10" s="297" t="s">
        <v>543</v>
      </c>
    </row>
    <row r="11" spans="1:3" ht="17.399999999999999" thickBot="1">
      <c r="A11" s="300" t="s">
        <v>154</v>
      </c>
      <c r="B11" s="254"/>
      <c r="C11" s="301"/>
    </row>
    <row r="12" spans="1:3" ht="18" thickTop="1" thickBot="1">
      <c r="C12" s="295"/>
    </row>
    <row r="13" spans="1:3" ht="22.2" thickTop="1" thickBot="1">
      <c r="A13" s="588" t="s">
        <v>95</v>
      </c>
      <c r="C13" s="295"/>
    </row>
    <row r="14" spans="1:3" ht="17.399999999999999" thickBot="1">
      <c r="A14" s="302" t="s">
        <v>560</v>
      </c>
      <c r="C14" s="295"/>
    </row>
    <row r="15" spans="1:3" ht="17.399999999999999" thickTop="1">
      <c r="C15" s="295"/>
    </row>
    <row r="16" spans="1:3">
      <c r="C16" s="295"/>
    </row>
    <row r="17" spans="3:3">
      <c r="C17" s="295"/>
    </row>
  </sheetData>
  <sortState ref="C11:C13">
    <sortCondition ref="C13:C1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1"/>
  <sheetViews>
    <sheetView showGridLines="0" zoomScaleNormal="100" workbookViewId="0"/>
  </sheetViews>
  <sheetFormatPr defaultColWidth="13" defaultRowHeight="15.6"/>
  <cols>
    <col min="1" max="1" width="25" style="304" bestFit="1" customWidth="1"/>
    <col min="2" max="2" width="8.59765625" style="304" customWidth="1"/>
    <col min="3" max="3" width="8.09765625" style="304" bestFit="1" customWidth="1"/>
    <col min="4" max="4" width="8.19921875" style="304" customWidth="1"/>
    <col min="5" max="5" width="8.3984375" style="304" customWidth="1"/>
    <col min="6" max="6" width="8.3984375" style="304" bestFit="1" customWidth="1"/>
    <col min="7" max="9" width="5.59765625" style="304" customWidth="1"/>
    <col min="10" max="10" width="6.19921875" style="304" bestFit="1" customWidth="1"/>
    <col min="11" max="11" width="22.8984375" style="304" bestFit="1" customWidth="1"/>
    <col min="12" max="12" width="2.69921875" style="43" customWidth="1"/>
    <col min="13" max="13" width="8.296875" style="43" bestFit="1" customWidth="1"/>
    <col min="14" max="16384" width="13" style="43"/>
  </cols>
  <sheetData>
    <row r="1" spans="1:13" ht="23.4" thickBot="1">
      <c r="A1" s="303" t="s">
        <v>25</v>
      </c>
      <c r="B1" s="303"/>
      <c r="C1" s="303"/>
      <c r="D1" s="303"/>
      <c r="E1" s="303"/>
      <c r="F1" s="303"/>
      <c r="G1" s="303"/>
      <c r="H1" s="303"/>
      <c r="I1" s="303"/>
      <c r="J1" s="303"/>
      <c r="K1" s="303"/>
      <c r="L1" s="303"/>
      <c r="M1" s="303"/>
    </row>
    <row r="2" spans="1:13" ht="16.8" thickTop="1" thickBot="1">
      <c r="A2" s="305" t="s">
        <v>7</v>
      </c>
      <c r="B2" s="306" t="s">
        <v>8</v>
      </c>
      <c r="C2" s="306" t="s">
        <v>28</v>
      </c>
      <c r="D2" s="306" t="s">
        <v>29</v>
      </c>
      <c r="E2" s="307" t="s">
        <v>71</v>
      </c>
      <c r="F2" s="306" t="s">
        <v>26</v>
      </c>
      <c r="G2" s="306" t="s">
        <v>30</v>
      </c>
      <c r="H2" s="308" t="s">
        <v>155</v>
      </c>
      <c r="I2" s="309" t="s">
        <v>480</v>
      </c>
      <c r="J2" s="308" t="s">
        <v>104</v>
      </c>
      <c r="K2" s="310" t="s">
        <v>102</v>
      </c>
      <c r="M2" s="311" t="s">
        <v>508</v>
      </c>
    </row>
    <row r="3" spans="1:13">
      <c r="A3" s="463" t="s">
        <v>580</v>
      </c>
      <c r="B3" s="20" t="s">
        <v>583</v>
      </c>
      <c r="C3" s="21" t="str">
        <f>'Personal File'!$C$8</f>
        <v>+0</v>
      </c>
      <c r="D3" s="22" t="s">
        <v>581</v>
      </c>
      <c r="E3" s="22" t="s">
        <v>584</v>
      </c>
      <c r="F3" s="23" t="s">
        <v>582</v>
      </c>
      <c r="G3" s="24">
        <v>3</v>
      </c>
      <c r="H3" s="36" t="str">
        <f>CONCATENATE("+",$B$18+$B$21+D3+$B$23+$B$24)</f>
        <v>+6</v>
      </c>
      <c r="I3" s="25">
        <f t="shared" ref="I3:I5" ca="1" si="0">RANDBETWEEN(1,20)</f>
        <v>20</v>
      </c>
      <c r="J3" s="464">
        <f t="shared" ref="J3:J8" ca="1" si="1">I3+RIGHT(H3,1)</f>
        <v>26</v>
      </c>
      <c r="K3" s="27"/>
      <c r="M3" s="449">
        <v>0</v>
      </c>
    </row>
    <row r="4" spans="1:13">
      <c r="A4" s="539" t="s">
        <v>580</v>
      </c>
      <c r="B4" s="540" t="s">
        <v>583</v>
      </c>
      <c r="C4" s="541" t="str">
        <f>'Personal File'!$C$8</f>
        <v>+0</v>
      </c>
      <c r="D4" s="542" t="s">
        <v>581</v>
      </c>
      <c r="E4" s="542" t="s">
        <v>584</v>
      </c>
      <c r="F4" s="543" t="s">
        <v>582</v>
      </c>
      <c r="G4" s="544"/>
      <c r="H4" s="545" t="str">
        <f>CONCATENATE("+",$B$18+$B$21+D4+$B$23+$B$24-5)</f>
        <v>+1</v>
      </c>
      <c r="I4" s="546">
        <f t="shared" ca="1" si="0"/>
        <v>7</v>
      </c>
      <c r="J4" s="547">
        <f t="shared" ref="J4" ca="1" si="2">I4+RIGHT(H4,1)</f>
        <v>8</v>
      </c>
      <c r="K4" s="548"/>
      <c r="M4" s="549">
        <v>0</v>
      </c>
    </row>
    <row r="5" spans="1:13">
      <c r="A5" s="465" t="s">
        <v>585</v>
      </c>
      <c r="B5" s="466" t="s">
        <v>585</v>
      </c>
      <c r="C5" s="466" t="s">
        <v>585</v>
      </c>
      <c r="D5" s="467" t="s">
        <v>581</v>
      </c>
      <c r="E5" s="550"/>
      <c r="F5" s="551"/>
      <c r="G5" s="552"/>
      <c r="H5" s="468" t="str">
        <f>CONCATENATE("+",$B$19+D5+$B$23+$B$24)</f>
        <v>+6</v>
      </c>
      <c r="I5" s="469">
        <f t="shared" ca="1" si="0"/>
        <v>16</v>
      </c>
      <c r="J5" s="470">
        <f t="shared" ca="1" si="1"/>
        <v>22</v>
      </c>
      <c r="K5" s="471"/>
      <c r="M5" s="553"/>
    </row>
    <row r="6" spans="1:13">
      <c r="A6" s="568" t="s">
        <v>461</v>
      </c>
      <c r="B6" s="569"/>
      <c r="C6" s="569"/>
      <c r="D6" s="569"/>
      <c r="E6" s="569"/>
      <c r="F6" s="570"/>
      <c r="G6" s="571"/>
      <c r="H6" s="571"/>
      <c r="I6" s="572"/>
      <c r="J6" s="572"/>
      <c r="K6" s="573"/>
      <c r="M6" s="553"/>
    </row>
    <row r="7" spans="1:13">
      <c r="A7" s="555" t="s">
        <v>462</v>
      </c>
      <c r="B7" s="556" t="s">
        <v>460</v>
      </c>
      <c r="C7" s="537" t="str">
        <f>CONCATENATE('Personal File'!$C$8," + 1d8")</f>
        <v>+0 + 1d8</v>
      </c>
      <c r="D7" s="556" t="s">
        <v>65</v>
      </c>
      <c r="E7" s="556" t="s">
        <v>460</v>
      </c>
      <c r="F7" s="557" t="s">
        <v>459</v>
      </c>
      <c r="G7" s="558" t="s">
        <v>475</v>
      </c>
      <c r="H7" s="559" t="str">
        <f>CONCATENATE("+",$B$18+$B$21+D7+$B$23+$B$24)</f>
        <v>+6</v>
      </c>
      <c r="I7" s="560">
        <f t="shared" ref="I7:I8" ca="1" si="3">RANDBETWEEN(1,20)</f>
        <v>4</v>
      </c>
      <c r="J7" s="560">
        <f t="shared" ca="1" si="1"/>
        <v>10</v>
      </c>
      <c r="K7" s="561"/>
      <c r="M7" s="553"/>
    </row>
    <row r="8" spans="1:13" ht="16.2" thickBot="1">
      <c r="A8" s="562" t="s">
        <v>463</v>
      </c>
      <c r="B8" s="563" t="s">
        <v>460</v>
      </c>
      <c r="C8" s="538" t="str">
        <f>CONCATENATE('Personal File'!$C$8," + 1d8")</f>
        <v>+0 + 1d8</v>
      </c>
      <c r="D8" s="563" t="s">
        <v>65</v>
      </c>
      <c r="E8" s="563" t="s">
        <v>460</v>
      </c>
      <c r="F8" s="563" t="s">
        <v>367</v>
      </c>
      <c r="G8" s="564" t="s">
        <v>475</v>
      </c>
      <c r="H8" s="565" t="str">
        <f>CONCATENATE("+",$B$18+$B$21+D8+$B$23+$B$24)</f>
        <v>+6</v>
      </c>
      <c r="I8" s="566">
        <f t="shared" ca="1" si="3"/>
        <v>16</v>
      </c>
      <c r="J8" s="566">
        <f t="shared" ca="1" si="1"/>
        <v>22</v>
      </c>
      <c r="K8" s="567"/>
      <c r="M8" s="554"/>
    </row>
    <row r="9" spans="1:13" ht="6" customHeight="1" thickTop="1" thickBot="1"/>
    <row r="10" spans="1:13" ht="16.8" thickTop="1" thickBot="1">
      <c r="A10" s="305" t="s">
        <v>10</v>
      </c>
      <c r="B10" s="306" t="s">
        <v>11</v>
      </c>
      <c r="C10" s="306" t="s">
        <v>28</v>
      </c>
      <c r="D10" s="306" t="s">
        <v>29</v>
      </c>
      <c r="E10" s="307" t="s">
        <v>71</v>
      </c>
      <c r="F10" s="306" t="s">
        <v>72</v>
      </c>
      <c r="G10" s="306" t="s">
        <v>30</v>
      </c>
      <c r="H10" s="308" t="s">
        <v>155</v>
      </c>
      <c r="I10" s="309" t="s">
        <v>480</v>
      </c>
      <c r="J10" s="308" t="s">
        <v>104</v>
      </c>
      <c r="K10" s="310" t="s">
        <v>102</v>
      </c>
      <c r="M10" s="311" t="s">
        <v>508</v>
      </c>
    </row>
    <row r="11" spans="1:13">
      <c r="A11" s="424" t="s">
        <v>586</v>
      </c>
      <c r="B11" s="425" t="s">
        <v>587</v>
      </c>
      <c r="C11" s="448" t="s">
        <v>475</v>
      </c>
      <c r="D11" s="426" t="s">
        <v>65</v>
      </c>
      <c r="E11" s="448" t="s">
        <v>475</v>
      </c>
      <c r="F11" s="448" t="s">
        <v>475</v>
      </c>
      <c r="G11" s="448" t="s">
        <v>475</v>
      </c>
      <c r="H11" s="36" t="str">
        <f t="shared" ref="H11" si="4">CONCATENATE("+",$B$18+$B$22+D11+$B$23+$B$24)</f>
        <v>+6</v>
      </c>
      <c r="I11" s="25">
        <f t="shared" ref="I11" ca="1" si="5">RANDBETWEEN(1,20)</f>
        <v>9</v>
      </c>
      <c r="J11" s="26">
        <f t="shared" ref="J11" ca="1" si="6">I11+RIGHT(H11,1)</f>
        <v>15</v>
      </c>
      <c r="K11" s="408"/>
      <c r="M11" s="553"/>
    </row>
    <row r="12" spans="1:13" ht="16.2" thickBot="1">
      <c r="A12" s="400" t="s">
        <v>518</v>
      </c>
      <c r="B12" s="401" t="s">
        <v>475</v>
      </c>
      <c r="C12" s="402" t="s">
        <v>475</v>
      </c>
      <c r="D12" s="402" t="s">
        <v>65</v>
      </c>
      <c r="E12" s="401" t="s">
        <v>475</v>
      </c>
      <c r="F12" s="402" t="s">
        <v>475</v>
      </c>
      <c r="G12" s="403" t="s">
        <v>475</v>
      </c>
      <c r="H12" s="404" t="str">
        <f>CONCATENATE("+",$B$18+$B$22+D12+$B$23+$B$24)</f>
        <v>+6</v>
      </c>
      <c r="I12" s="405">
        <f ca="1">RANDBETWEEN(1,20)</f>
        <v>17</v>
      </c>
      <c r="J12" s="406">
        <f t="shared" ref="J12" ca="1" si="7">I12+RIGHT(H12,1)</f>
        <v>23</v>
      </c>
      <c r="K12" s="407"/>
      <c r="M12" s="554"/>
    </row>
    <row r="13" spans="1:13" ht="6" customHeight="1" thickTop="1" thickBot="1">
      <c r="D13" s="312"/>
      <c r="E13" s="312"/>
      <c r="G13" s="313"/>
      <c r="H13" s="313"/>
      <c r="I13" s="313"/>
      <c r="J13" s="313"/>
    </row>
    <row r="14" spans="1:13" ht="16.8" thickTop="1" thickBot="1">
      <c r="A14" s="305" t="s">
        <v>76</v>
      </c>
      <c r="B14" s="306" t="s">
        <v>19</v>
      </c>
      <c r="C14" s="306" t="s">
        <v>37</v>
      </c>
      <c r="D14" s="306" t="s">
        <v>104</v>
      </c>
      <c r="E14" s="306" t="s">
        <v>105</v>
      </c>
      <c r="F14" s="306" t="s">
        <v>106</v>
      </c>
      <c r="G14" s="306" t="s">
        <v>30</v>
      </c>
      <c r="H14" s="314" t="s">
        <v>102</v>
      </c>
      <c r="I14" s="315"/>
      <c r="J14" s="315"/>
      <c r="K14" s="316"/>
      <c r="M14" s="311" t="s">
        <v>508</v>
      </c>
    </row>
    <row r="15" spans="1:13">
      <c r="A15" s="454" t="s">
        <v>537</v>
      </c>
      <c r="B15" s="455">
        <v>1</v>
      </c>
      <c r="C15" s="456" t="s">
        <v>475</v>
      </c>
      <c r="D15" s="457" t="s">
        <v>475</v>
      </c>
      <c r="E15" s="458" t="s">
        <v>475</v>
      </c>
      <c r="F15" s="456" t="s">
        <v>475</v>
      </c>
      <c r="G15" s="459">
        <v>0</v>
      </c>
      <c r="H15" s="460"/>
      <c r="I15" s="461"/>
      <c r="J15" s="461"/>
      <c r="K15" s="462"/>
      <c r="M15" s="452">
        <v>2000</v>
      </c>
    </row>
    <row r="16" spans="1:13" ht="16.2" thickBot="1">
      <c r="A16" s="409" t="s">
        <v>481</v>
      </c>
      <c r="B16" s="317" t="s">
        <v>517</v>
      </c>
      <c r="C16" s="318" t="s">
        <v>475</v>
      </c>
      <c r="D16" s="317" t="s">
        <v>475</v>
      </c>
      <c r="E16" s="319" t="s">
        <v>475</v>
      </c>
      <c r="F16" s="317" t="s">
        <v>486</v>
      </c>
      <c r="G16" s="320">
        <v>0</v>
      </c>
      <c r="H16" s="321"/>
      <c r="I16" s="322"/>
      <c r="J16" s="322"/>
      <c r="K16" s="323"/>
      <c r="M16" s="554"/>
    </row>
    <row r="17" spans="1:13" ht="6.75" customHeight="1" thickTop="1" thickBot="1"/>
    <row r="18" spans="1:13" ht="21.6" thickTop="1" thickBot="1">
      <c r="A18" s="324" t="s">
        <v>483</v>
      </c>
      <c r="B18" s="478">
        <f>'Personal File'!B6</f>
        <v>6</v>
      </c>
      <c r="D18" s="325" t="s">
        <v>77</v>
      </c>
      <c r="E18" s="326"/>
      <c r="F18" s="314" t="s">
        <v>9</v>
      </c>
      <c r="G18" s="306" t="s">
        <v>30</v>
      </c>
      <c r="H18" s="308" t="s">
        <v>155</v>
      </c>
      <c r="I18" s="314" t="s">
        <v>102</v>
      </c>
      <c r="J18" s="315"/>
      <c r="K18" s="316"/>
      <c r="M18" s="311" t="s">
        <v>508</v>
      </c>
    </row>
    <row r="19" spans="1:13" ht="21.6" thickTop="1" thickBot="1">
      <c r="A19" s="324" t="s">
        <v>504</v>
      </c>
      <c r="B19" s="327">
        <f>B18+B21</f>
        <v>6</v>
      </c>
      <c r="D19" s="328" t="s">
        <v>522</v>
      </c>
      <c r="E19" s="329"/>
      <c r="F19" s="330">
        <v>30</v>
      </c>
      <c r="G19" s="24">
        <f>F19/2</f>
        <v>15</v>
      </c>
      <c r="H19" s="331" t="s">
        <v>65</v>
      </c>
      <c r="I19" s="332"/>
      <c r="J19" s="333"/>
      <c r="K19" s="334"/>
      <c r="M19" s="553"/>
    </row>
    <row r="20" spans="1:13" ht="16.8" thickTop="1" thickBot="1">
      <c r="D20" s="335"/>
      <c r="E20" s="336"/>
      <c r="F20" s="337"/>
      <c r="G20" s="338"/>
      <c r="H20" s="339"/>
      <c r="I20" s="340"/>
      <c r="J20" s="341"/>
      <c r="K20" s="342"/>
      <c r="M20" s="450"/>
    </row>
    <row r="21" spans="1:13" ht="19.2" thickTop="1" thickBot="1">
      <c r="A21" s="343" t="s">
        <v>515</v>
      </c>
      <c r="B21" s="344" t="str">
        <f>'Personal File'!C8</f>
        <v>+0</v>
      </c>
    </row>
    <row r="22" spans="1:13" ht="19.2" thickTop="1" thickBot="1">
      <c r="A22" s="343" t="s">
        <v>516</v>
      </c>
      <c r="B22" s="345" t="str">
        <f>'Personal File'!C9</f>
        <v>+0</v>
      </c>
      <c r="D22" s="325" t="s">
        <v>509</v>
      </c>
      <c r="E22" s="315"/>
      <c r="F22" s="315"/>
      <c r="G22" s="315"/>
      <c r="H22" s="346" t="s">
        <v>9</v>
      </c>
      <c r="I22" s="346" t="s">
        <v>6</v>
      </c>
      <c r="J22" s="346" t="s">
        <v>510</v>
      </c>
      <c r="K22" s="316" t="s">
        <v>102</v>
      </c>
      <c r="L22" s="238"/>
      <c r="M22" s="311" t="s">
        <v>508</v>
      </c>
    </row>
    <row r="23" spans="1:13" ht="18">
      <c r="A23" s="343" t="s">
        <v>512</v>
      </c>
      <c r="B23" s="347">
        <v>0</v>
      </c>
      <c r="D23" s="348"/>
      <c r="E23" s="349"/>
      <c r="F23" s="349"/>
      <c r="G23" s="350"/>
      <c r="H23" s="351"/>
      <c r="I23" s="413"/>
      <c r="J23" s="413"/>
      <c r="K23" s="352"/>
      <c r="L23" s="238"/>
      <c r="M23" s="451"/>
    </row>
    <row r="24" spans="1:13" ht="18">
      <c r="A24" s="343" t="s">
        <v>511</v>
      </c>
      <c r="B24" s="347">
        <v>0</v>
      </c>
      <c r="D24" s="410"/>
      <c r="E24" s="411"/>
      <c r="F24" s="411"/>
      <c r="G24" s="412"/>
      <c r="H24" s="413"/>
      <c r="I24" s="413"/>
      <c r="J24" s="413"/>
      <c r="K24" s="414"/>
      <c r="L24" s="238"/>
      <c r="M24" s="447"/>
    </row>
    <row r="25" spans="1:13" ht="18">
      <c r="A25" s="343"/>
      <c r="B25" s="347"/>
      <c r="D25" s="410"/>
      <c r="E25" s="411"/>
      <c r="F25" s="411"/>
      <c r="G25" s="412"/>
      <c r="H25" s="413"/>
      <c r="I25" s="413"/>
      <c r="J25" s="413"/>
      <c r="K25" s="414"/>
      <c r="L25" s="238"/>
      <c r="M25" s="447"/>
    </row>
    <row r="26" spans="1:13" ht="18">
      <c r="A26" s="343"/>
      <c r="B26" s="347"/>
      <c r="D26" s="410"/>
      <c r="E26" s="411"/>
      <c r="F26" s="411"/>
      <c r="G26" s="412"/>
      <c r="H26" s="413"/>
      <c r="I26" s="413"/>
      <c r="J26" s="413"/>
      <c r="K26" s="414"/>
      <c r="L26" s="238"/>
      <c r="M26" s="452"/>
    </row>
    <row r="27" spans="1:13" ht="18">
      <c r="A27" s="343"/>
      <c r="B27" s="347"/>
      <c r="D27" s="410"/>
      <c r="E27" s="411"/>
      <c r="F27" s="411"/>
      <c r="G27" s="412"/>
      <c r="H27" s="413"/>
      <c r="I27" s="413"/>
      <c r="J27" s="413"/>
      <c r="K27" s="414"/>
      <c r="L27" s="238"/>
      <c r="M27" s="452"/>
    </row>
    <row r="28" spans="1:13" ht="18">
      <c r="A28" s="343"/>
      <c r="B28" s="347"/>
      <c r="D28" s="410"/>
      <c r="E28" s="411"/>
      <c r="F28" s="411"/>
      <c r="G28" s="412"/>
      <c r="H28" s="413"/>
      <c r="I28" s="413"/>
      <c r="J28" s="413"/>
      <c r="K28" s="414"/>
      <c r="L28" s="238"/>
      <c r="M28" s="453"/>
    </row>
    <row r="29" spans="1:13" ht="16.2" thickBot="1">
      <c r="D29" s="353"/>
      <c r="E29" s="415"/>
      <c r="F29" s="415"/>
      <c r="G29" s="416"/>
      <c r="H29" s="417"/>
      <c r="I29" s="417"/>
      <c r="J29" s="417"/>
      <c r="K29" s="354"/>
      <c r="L29" s="238"/>
      <c r="M29" s="450"/>
    </row>
    <row r="30" spans="1:13" ht="16.2" thickTop="1"/>
    <row r="31" spans="1:13">
      <c r="K31" s="82"/>
      <c r="L31" s="238"/>
      <c r="M31" s="484"/>
    </row>
  </sheetData>
  <sortState ref="D24:M35">
    <sortCondition ref="D24:D35"/>
  </sortState>
  <phoneticPr fontId="0" type="noConversion"/>
  <conditionalFormatting sqref="B16">
    <cfRule type="cellIs" dxfId="11" priority="15" operator="equal">
      <formula>2</formula>
    </cfRule>
  </conditionalFormatting>
  <conditionalFormatting sqref="I3 I5">
    <cfRule type="cellIs" dxfId="10" priority="11" operator="equal">
      <formula>20</formula>
    </cfRule>
    <cfRule type="cellIs" dxfId="9" priority="12" operator="equal">
      <formula>1</formula>
    </cfRule>
  </conditionalFormatting>
  <conditionalFormatting sqref="I12">
    <cfRule type="cellIs" dxfId="8" priority="9" operator="equal">
      <formula>20</formula>
    </cfRule>
    <cfRule type="cellIs" dxfId="7" priority="10" operator="equal">
      <formula>1</formula>
    </cfRule>
  </conditionalFormatting>
  <conditionalFormatting sqref="I11">
    <cfRule type="cellIs" dxfId="6" priority="7" operator="equal">
      <formula>20</formula>
    </cfRule>
    <cfRule type="cellIs" dxfId="5" priority="8" operator="equal">
      <formula>1</formula>
    </cfRule>
  </conditionalFormatting>
  <conditionalFormatting sqref="I4">
    <cfRule type="cellIs" dxfId="4" priority="3" operator="equal">
      <formula>20</formula>
    </cfRule>
    <cfRule type="cellIs" dxfId="3" priority="4"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3"/>
  <sheetViews>
    <sheetView showGridLines="0" workbookViewId="0"/>
  </sheetViews>
  <sheetFormatPr defaultColWidth="13" defaultRowHeight="15.6"/>
  <cols>
    <col min="1" max="1" width="27.69921875" style="304" bestFit="1" customWidth="1"/>
    <col min="2" max="2" width="4.8984375" style="304" bestFit="1" customWidth="1"/>
    <col min="3" max="3" width="5.3984375" style="313" bestFit="1" customWidth="1"/>
    <col min="4" max="5" width="23.296875" style="43" customWidth="1"/>
    <col min="6" max="6" width="2.8984375" style="304" customWidth="1"/>
    <col min="7" max="7" width="8.296875" style="418" bestFit="1" customWidth="1"/>
    <col min="8" max="16384" width="13" style="43"/>
  </cols>
  <sheetData>
    <row r="1" spans="1:7" ht="23.4" thickBot="1">
      <c r="A1" s="303" t="s">
        <v>99</v>
      </c>
      <c r="B1" s="303"/>
      <c r="C1" s="355"/>
      <c r="D1" s="303"/>
      <c r="E1" s="303"/>
      <c r="F1" s="303"/>
      <c r="G1" s="303"/>
    </row>
    <row r="2" spans="1:7" s="304" customFormat="1" ht="16.8" thickTop="1" thickBot="1">
      <c r="A2" s="356" t="s">
        <v>100</v>
      </c>
      <c r="B2" s="356" t="s">
        <v>9</v>
      </c>
      <c r="C2" s="357" t="s">
        <v>30</v>
      </c>
      <c r="D2" s="358" t="s">
        <v>101</v>
      </c>
      <c r="E2" s="359" t="s">
        <v>102</v>
      </c>
      <c r="G2" s="419" t="s">
        <v>508</v>
      </c>
    </row>
    <row r="3" spans="1:7">
      <c r="A3" s="360" t="s">
        <v>159</v>
      </c>
      <c r="B3" s="361">
        <v>1</v>
      </c>
      <c r="C3" s="362">
        <v>2</v>
      </c>
      <c r="D3" s="363" t="s">
        <v>366</v>
      </c>
      <c r="E3" s="364"/>
      <c r="F3" s="365"/>
      <c r="G3" s="420"/>
    </row>
    <row r="4" spans="1:7">
      <c r="A4" s="366" t="s">
        <v>477</v>
      </c>
      <c r="B4" s="367">
        <v>1</v>
      </c>
      <c r="C4" s="368">
        <v>0</v>
      </c>
      <c r="D4" s="369"/>
      <c r="E4" s="370"/>
      <c r="G4" s="421"/>
    </row>
    <row r="5" spans="1:7">
      <c r="A5" s="366" t="s">
        <v>578</v>
      </c>
      <c r="B5" s="367">
        <v>1</v>
      </c>
      <c r="C5" s="368">
        <v>0</v>
      </c>
      <c r="D5" s="369"/>
      <c r="E5" s="370"/>
      <c r="G5" s="423">
        <v>3100</v>
      </c>
    </row>
    <row r="6" spans="1:7">
      <c r="A6" s="371" t="s">
        <v>566</v>
      </c>
      <c r="B6" s="372">
        <v>1</v>
      </c>
      <c r="C6" s="368">
        <v>1</v>
      </c>
      <c r="D6" s="369"/>
      <c r="E6" s="370"/>
      <c r="G6" s="423">
        <v>2500</v>
      </c>
    </row>
    <row r="7" spans="1:7">
      <c r="A7" s="366" t="s">
        <v>568</v>
      </c>
      <c r="B7" s="480">
        <v>1</v>
      </c>
      <c r="C7" s="481">
        <v>1</v>
      </c>
      <c r="D7" s="482"/>
      <c r="E7" s="483"/>
      <c r="G7" s="423">
        <v>13000</v>
      </c>
    </row>
    <row r="8" spans="1:7" ht="16.2" thickBot="1">
      <c r="A8" s="373" t="s">
        <v>563</v>
      </c>
      <c r="B8" s="374">
        <v>1</v>
      </c>
      <c r="C8" s="375" t="s">
        <v>576</v>
      </c>
      <c r="D8" s="376"/>
      <c r="E8" s="377"/>
      <c r="G8" s="422"/>
    </row>
    <row r="9" spans="1:7" ht="24" thickTop="1" thickBot="1">
      <c r="A9" s="303" t="s">
        <v>103</v>
      </c>
      <c r="B9" s="303"/>
      <c r="C9" s="378"/>
      <c r="D9" s="303"/>
      <c r="E9" s="303"/>
      <c r="F9" s="303"/>
      <c r="G9" s="303"/>
    </row>
    <row r="10" spans="1:7" ht="16.8" thickTop="1" thickBot="1">
      <c r="A10" s="356" t="s">
        <v>100</v>
      </c>
      <c r="B10" s="356" t="s">
        <v>9</v>
      </c>
      <c r="C10" s="357" t="s">
        <v>30</v>
      </c>
      <c r="D10" s="358" t="s">
        <v>101</v>
      </c>
      <c r="E10" s="359" t="s">
        <v>102</v>
      </c>
      <c r="G10" s="419" t="s">
        <v>508</v>
      </c>
    </row>
    <row r="11" spans="1:7">
      <c r="A11" s="379" t="s">
        <v>476</v>
      </c>
      <c r="B11" s="380">
        <v>1</v>
      </c>
      <c r="C11" s="438">
        <v>5</v>
      </c>
      <c r="D11" s="363"/>
      <c r="E11" s="364"/>
      <c r="F11" s="365"/>
      <c r="G11" s="420"/>
    </row>
    <row r="12" spans="1:7">
      <c r="A12" s="366" t="s">
        <v>579</v>
      </c>
      <c r="B12" s="367">
        <v>2</v>
      </c>
      <c r="C12" s="368">
        <f>B12</f>
        <v>2</v>
      </c>
      <c r="D12" s="381"/>
      <c r="E12" s="370"/>
      <c r="F12" s="365"/>
      <c r="G12" s="421"/>
    </row>
    <row r="13" spans="1:7">
      <c r="A13" s="366" t="s">
        <v>564</v>
      </c>
      <c r="B13" s="367">
        <v>1</v>
      </c>
      <c r="C13" s="368">
        <v>0</v>
      </c>
      <c r="D13" s="381"/>
      <c r="E13" s="370"/>
      <c r="F13" s="365"/>
      <c r="G13" s="421"/>
    </row>
    <row r="14" spans="1:7">
      <c r="A14" s="366" t="s">
        <v>565</v>
      </c>
      <c r="B14" s="367">
        <v>1</v>
      </c>
      <c r="C14" s="368">
        <v>0</v>
      </c>
      <c r="D14" s="381"/>
      <c r="E14" s="370"/>
      <c r="F14" s="365"/>
      <c r="G14" s="421"/>
    </row>
    <row r="15" spans="1:7">
      <c r="A15" s="366" t="s">
        <v>567</v>
      </c>
      <c r="B15" s="367">
        <v>1</v>
      </c>
      <c r="C15" s="368">
        <v>0</v>
      </c>
      <c r="D15" s="381"/>
      <c r="E15" s="370"/>
      <c r="F15" s="365"/>
      <c r="G15" s="421"/>
    </row>
    <row r="16" spans="1:7">
      <c r="A16" s="366"/>
      <c r="B16" s="367"/>
      <c r="C16" s="368"/>
      <c r="D16" s="381"/>
      <c r="E16" s="370"/>
      <c r="F16" s="365"/>
      <c r="G16" s="423"/>
    </row>
    <row r="17" spans="1:7">
      <c r="A17" s="366"/>
      <c r="B17" s="367"/>
      <c r="C17" s="368"/>
      <c r="D17" s="381"/>
      <c r="E17" s="370"/>
      <c r="F17" s="365"/>
      <c r="G17" s="423"/>
    </row>
    <row r="18" spans="1:7">
      <c r="A18" s="371"/>
      <c r="B18" s="367"/>
      <c r="C18" s="399"/>
      <c r="D18" s="369"/>
      <c r="E18" s="370"/>
      <c r="F18" s="365"/>
      <c r="G18" s="423"/>
    </row>
    <row r="19" spans="1:7" ht="16.2" thickBot="1">
      <c r="A19" s="439"/>
      <c r="B19" s="440"/>
      <c r="C19" s="375"/>
      <c r="D19" s="441"/>
      <c r="E19" s="442"/>
      <c r="F19" s="365"/>
      <c r="G19" s="443"/>
    </row>
    <row r="20" spans="1:7" ht="16.2" thickTop="1"/>
    <row r="21" spans="1:7">
      <c r="E21" s="82" t="s">
        <v>547</v>
      </c>
      <c r="F21" s="238"/>
      <c r="G21" s="484">
        <f>SUM(G3:G19,Martial!M3:M29)</f>
        <v>20600</v>
      </c>
    </row>
    <row r="22" spans="1:7">
      <c r="E22" s="82" t="s">
        <v>577</v>
      </c>
      <c r="F22" s="238"/>
      <c r="G22" s="484">
        <v>36000</v>
      </c>
    </row>
    <row r="23" spans="1:7">
      <c r="E23" s="82" t="s">
        <v>548</v>
      </c>
      <c r="F23" s="238"/>
      <c r="G23" s="485">
        <f>G22-G21</f>
        <v>15400</v>
      </c>
    </row>
  </sheetData>
  <sortState ref="A3:D6">
    <sortCondition ref="A3:A6"/>
  </sortState>
  <phoneticPr fontId="0" type="noConversion"/>
  <conditionalFormatting sqref="G21:G23">
    <cfRule type="cellIs" dxfId="2" priority="1" operator="lessThan">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ColWidth="13" defaultRowHeight="15.6"/>
  <cols>
    <col min="1" max="1" width="22.59765625" style="497" customWidth="1"/>
    <col min="2" max="2" width="10" style="496" customWidth="1"/>
    <col min="3" max="3" width="4.59765625" style="496" customWidth="1"/>
    <col min="4" max="4" width="11.09765625" style="497" bestFit="1" customWidth="1"/>
    <col min="5" max="5" width="9.59765625" style="496" bestFit="1" customWidth="1"/>
    <col min="6" max="6" width="10.19921875" style="497" bestFit="1" customWidth="1"/>
    <col min="7" max="7" width="17.09765625" style="496" bestFit="1" customWidth="1"/>
    <col min="8" max="16384" width="13" style="495"/>
  </cols>
  <sheetData>
    <row r="1" spans="1:7" ht="29.4" thickTop="1" thickBot="1">
      <c r="A1" s="533" t="s">
        <v>591</v>
      </c>
      <c r="B1" s="589"/>
      <c r="C1" s="532"/>
      <c r="D1" s="531"/>
      <c r="E1" s="530"/>
      <c r="F1" s="529"/>
      <c r="G1" s="528" t="s">
        <v>156</v>
      </c>
    </row>
    <row r="2" spans="1:7" ht="17.399999999999999" thickTop="1">
      <c r="A2" s="506" t="s">
        <v>0</v>
      </c>
      <c r="B2" s="527" t="s">
        <v>575</v>
      </c>
      <c r="C2" s="527"/>
      <c r="D2" s="525" t="s">
        <v>1</v>
      </c>
      <c r="E2" s="526" t="s">
        <v>574</v>
      </c>
      <c r="F2" s="525" t="s">
        <v>479</v>
      </c>
      <c r="G2" s="524" t="s">
        <v>573</v>
      </c>
    </row>
    <row r="3" spans="1:7" ht="17.399999999999999" thickBot="1">
      <c r="A3" s="523" t="s">
        <v>160</v>
      </c>
      <c r="B3" s="522" t="s">
        <v>478</v>
      </c>
      <c r="C3" s="521"/>
      <c r="D3" s="519" t="s">
        <v>161</v>
      </c>
      <c r="E3" s="520" t="s">
        <v>572</v>
      </c>
      <c r="F3" s="519" t="s">
        <v>546</v>
      </c>
      <c r="G3" s="518" t="s">
        <v>545</v>
      </c>
    </row>
    <row r="4" spans="1:7" ht="17.399999999999999" thickTop="1">
      <c r="A4" s="517" t="s">
        <v>4</v>
      </c>
      <c r="B4" s="516">
        <v>23</v>
      </c>
      <c r="C4" s="382" t="str">
        <f t="shared" ref="C4:C9" si="0">IF(B4&gt;9.9,CONCATENATE("+",ROUNDDOWN((B4-10)/2,0)),ROUNDUP((B4-10)/2,0))</f>
        <v>+6</v>
      </c>
      <c r="D4" s="383" t="s">
        <v>16</v>
      </c>
      <c r="E4" s="384">
        <v>45</v>
      </c>
      <c r="F4" s="385">
        <v>45</v>
      </c>
      <c r="G4" s="515"/>
    </row>
    <row r="5" spans="1:7" ht="17.399999999999999" thickBot="1">
      <c r="A5" s="514" t="s">
        <v>5</v>
      </c>
      <c r="B5" s="509">
        <v>15</v>
      </c>
      <c r="C5" s="386" t="str">
        <f t="shared" si="0"/>
        <v>+2</v>
      </c>
      <c r="D5" s="387" t="s">
        <v>571</v>
      </c>
      <c r="E5" s="388" t="s">
        <v>570</v>
      </c>
      <c r="F5" s="513">
        <f>E5+4</f>
        <v>18</v>
      </c>
      <c r="G5" s="504"/>
    </row>
    <row r="6" spans="1:7" ht="17.399999999999999" thickTop="1">
      <c r="A6" s="512" t="s">
        <v>14</v>
      </c>
      <c r="B6" s="509">
        <v>17</v>
      </c>
      <c r="C6" s="386" t="str">
        <f t="shared" si="0"/>
        <v>+3</v>
      </c>
      <c r="D6" s="389" t="s">
        <v>483</v>
      </c>
      <c r="E6" s="390">
        <v>4</v>
      </c>
      <c r="F6" s="391"/>
      <c r="G6" s="504"/>
    </row>
    <row r="7" spans="1:7" ht="16.8">
      <c r="A7" s="511" t="s">
        <v>15</v>
      </c>
      <c r="B7" s="509">
        <v>2</v>
      </c>
      <c r="C7" s="386">
        <f t="shared" si="0"/>
        <v>-4</v>
      </c>
      <c r="D7" s="389" t="s">
        <v>162</v>
      </c>
      <c r="E7" s="392">
        <v>8</v>
      </c>
      <c r="F7" s="393"/>
      <c r="G7" s="504"/>
    </row>
    <row r="8" spans="1:7" ht="16.8">
      <c r="A8" s="510" t="s">
        <v>17</v>
      </c>
      <c r="B8" s="509">
        <v>12</v>
      </c>
      <c r="C8" s="394" t="str">
        <f t="shared" si="0"/>
        <v>+1</v>
      </c>
      <c r="D8" s="395" t="s">
        <v>163</v>
      </c>
      <c r="E8" s="392" t="s">
        <v>569</v>
      </c>
      <c r="F8" s="393"/>
      <c r="G8" s="504"/>
    </row>
    <row r="9" spans="1:7" ht="17.399999999999999" thickBot="1">
      <c r="A9" s="508" t="s">
        <v>13</v>
      </c>
      <c r="B9" s="507">
        <v>6</v>
      </c>
      <c r="C9" s="396">
        <f t="shared" si="0"/>
        <v>-2</v>
      </c>
      <c r="D9" s="397" t="s">
        <v>164</v>
      </c>
      <c r="E9" s="398">
        <v>3</v>
      </c>
      <c r="F9" s="393"/>
      <c r="G9" s="504"/>
    </row>
    <row r="10" spans="1:7" ht="17.399999999999999" thickTop="1">
      <c r="A10" s="506"/>
      <c r="B10" s="502"/>
      <c r="C10" s="502"/>
      <c r="D10" s="502"/>
      <c r="E10" s="501"/>
      <c r="F10" s="505"/>
      <c r="G10" s="504"/>
    </row>
    <row r="11" spans="1:7" ht="16.8">
      <c r="A11" s="503"/>
      <c r="B11" s="502"/>
      <c r="C11" s="502"/>
      <c r="D11" s="502"/>
      <c r="E11" s="501"/>
      <c r="F11" s="502"/>
      <c r="G11" s="501"/>
    </row>
    <row r="12" spans="1:7" ht="17.399999999999999" thickBot="1">
      <c r="A12" s="500"/>
      <c r="B12" s="499"/>
      <c r="C12" s="499"/>
      <c r="D12" s="499"/>
      <c r="E12" s="498"/>
      <c r="F12" s="499"/>
      <c r="G12" s="498"/>
    </row>
    <row r="13" spans="1:7" ht="16.2" thickTop="1"/>
  </sheetData>
  <conditionalFormatting sqref="F4">
    <cfRule type="cellIs" dxfId="1" priority="1" stopIfTrue="1" operator="greaterThan">
      <formula>$E$4/2</formula>
    </cfRule>
    <cfRule type="cellIs" dxfId="0" priority="2" stopIfTrue="1" operator="between">
      <formula>$E$4/3</formula>
      <formula>$E$4/2</formula>
    </cfRule>
  </conditionalFormatting>
  <printOptions gridLinesSet="0"/>
  <pageMargins left="0.62" right="0.33" top="0.5" bottom="0.63" header="0.5" footer="0.5"/>
  <pageSetup orientation="portrait" horizontalDpi="120" verticalDpi="14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Personal File</vt:lpstr>
      <vt:lpstr>Skills</vt:lpstr>
      <vt:lpstr>Ehlonna</vt:lpstr>
      <vt:lpstr>Spells</vt:lpstr>
      <vt:lpstr>Feats</vt:lpstr>
      <vt:lpstr>Martial</vt:lpstr>
      <vt:lpstr>Equipment</vt:lpstr>
      <vt:lpstr>Animal</vt:lpstr>
      <vt:lpstr>Animal!Print_Area</vt:lpstr>
      <vt:lpstr>Ehlonna!Print_Area</vt:lpstr>
      <vt:lpstr>'Personal File'!Print_Area</vt:lpstr>
      <vt:lpstr>Skills!Print_Area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2018-02-12T01:07:39Z</dcterms:modified>
</cp:coreProperties>
</file>