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C:\A\Jue\Armario\Arena I Gauntlet\Characters\"/>
    </mc:Choice>
  </mc:AlternateContent>
  <xr:revisionPtr revIDLastSave="0" documentId="13_ncr:1_{02303C42-6A91-403F-B2BF-3BE18D9D9EFA}"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externalReferences>
    <externalReference r:id="rId6"/>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File'!$A$1:$H$17</definedName>
    <definedName name="_xlnm.Print_Area" localSheetId="1">Skills!$A$1:$K$28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6" l="1"/>
  <c r="B5" i="4" l="1"/>
  <c r="I4" i="6" l="1"/>
  <c r="I3" i="6"/>
  <c r="I5" i="6"/>
  <c r="E51" i="15" l="1"/>
  <c r="E43" i="15" s="1"/>
  <c r="I10" i="6" l="1"/>
  <c r="M23" i="6" l="1"/>
  <c r="G11" i="6" l="1"/>
  <c r="G18" i="6"/>
  <c r="M22" i="6" l="1"/>
  <c r="M24" i="6"/>
  <c r="M18" i="6" l="1"/>
  <c r="G13" i="19" l="1"/>
  <c r="M26" i="6"/>
  <c r="H3" i="15"/>
  <c r="H4" i="15"/>
  <c r="C11" i="19" l="1"/>
  <c r="B43" i="15" l="1"/>
  <c r="I11" i="6" l="1"/>
  <c r="H25" i="15" l="1"/>
  <c r="H41" i="15" l="1"/>
  <c r="H40" i="15"/>
  <c r="H39" i="15"/>
  <c r="H38" i="15"/>
  <c r="H37" i="15"/>
  <c r="H36"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8" i="4" l="1"/>
  <c r="I6" i="6" l="1"/>
  <c r="H5" i="15" l="1"/>
  <c r="C12" i="4" l="1"/>
  <c r="C11" i="4"/>
  <c r="C10" i="4"/>
  <c r="D25" i="15" s="1"/>
  <c r="C9" i="4"/>
  <c r="D3" i="15" s="1"/>
  <c r="C8" i="4"/>
  <c r="C7" i="4"/>
  <c r="H4" i="6" l="1"/>
  <c r="J4" i="6" s="1"/>
  <c r="C4" i="6"/>
  <c r="C3" i="6"/>
  <c r="H3" i="6"/>
  <c r="J3" i="6" s="1"/>
  <c r="H5" i="6"/>
  <c r="J5" i="6" s="1"/>
  <c r="C6" i="6"/>
  <c r="E3" i="15"/>
  <c r="G3" i="15"/>
  <c r="I3" i="15" s="1"/>
  <c r="E10" i="4"/>
  <c r="E11" i="4" s="1"/>
  <c r="E12" i="4" s="1"/>
  <c r="H9" i="6"/>
  <c r="J9" i="6" s="1"/>
  <c r="H10" i="6"/>
  <c r="J10" i="6" s="1"/>
  <c r="D4" i="15"/>
  <c r="B6" i="4"/>
  <c r="E9" i="4"/>
  <c r="E25" i="15"/>
  <c r="G25" i="15"/>
  <c r="I25" i="15" s="1"/>
  <c r="H6" i="6"/>
  <c r="J6" i="6" s="1"/>
  <c r="H11" i="6"/>
  <c r="J11" i="6" s="1"/>
  <c r="D5" i="15"/>
  <c r="H42" i="15"/>
  <c r="H27" i="15"/>
  <c r="H7" i="15"/>
  <c r="H6" i="15"/>
  <c r="E4" i="15" l="1"/>
  <c r="G4" i="15"/>
  <c r="I4" i="15" s="1"/>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 r="E9" i="15"/>
  <c r="G9" i="15"/>
  <c r="I9"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7" authorId="0" shapeId="0" xr:uid="{00000000-0006-0000-0000-000001000000}">
      <text>
        <r>
          <rPr>
            <sz val="12"/>
            <color indexed="81"/>
            <rFont val="Times New Roman"/>
            <family val="1"/>
          </rPr>
          <t>See PHB 162</t>
        </r>
      </text>
    </comment>
    <comment ref="E9" authorId="0" shapeId="0" xr:uid="{00000000-0006-0000-0000-000002000000}">
      <text>
        <r>
          <rPr>
            <sz val="12"/>
            <color indexed="81"/>
            <rFont val="Times New Roman"/>
            <family val="1"/>
          </rPr>
          <t>[(7 * 6 Ninja) * 75%] + (7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1000000}">
      <text>
        <r>
          <rPr>
            <sz val="12"/>
            <color indexed="81"/>
            <rFont val="Times New Roman"/>
            <family val="1"/>
          </rPr>
          <t>Cloak of Resistance +1</t>
        </r>
      </text>
    </comment>
    <comment ref="F4" authorId="0" shapeId="0" xr:uid="{00000000-0006-0000-0100-000002000000}">
      <text>
        <r>
          <rPr>
            <sz val="12"/>
            <color indexed="81"/>
            <rFont val="Times New Roman"/>
            <family val="1"/>
          </rPr>
          <t>Cloak of Resistance +1</t>
        </r>
      </text>
    </comment>
    <comment ref="F5" authorId="0" shapeId="0" xr:uid="{00000000-0006-0000-0100-000003000000}">
      <text>
        <r>
          <rPr>
            <sz val="12"/>
            <color indexed="81"/>
            <rFont val="Times New Roman"/>
            <family val="1"/>
          </rPr>
          <t>Cloak of Resistance +1
+2 Will (if he still has Ki points)</t>
        </r>
      </text>
    </comment>
    <comment ref="F7" authorId="0" shapeId="0" xr:uid="{00000000-0006-0000-0100-000004000000}">
      <text>
        <r>
          <rPr>
            <sz val="12"/>
            <color indexed="81"/>
            <rFont val="Times New Roman"/>
            <family val="1"/>
          </rPr>
          <t>Tumble synergy +2</t>
        </r>
      </text>
    </comment>
    <comment ref="F9" authorId="0" shapeId="0" xr:uid="{00000000-0006-0000-0100-000005000000}">
      <text>
        <r>
          <rPr>
            <sz val="12"/>
            <color indexed="81"/>
            <rFont val="Times New Roman"/>
            <family val="1"/>
          </rPr>
          <t>Acrobatics +2</t>
        </r>
      </text>
    </comment>
    <comment ref="F23" authorId="0" shapeId="0" xr:uid="{00000000-0006-0000-0100-000006000000}">
      <text>
        <r>
          <rPr>
            <sz val="12"/>
            <color indexed="81"/>
            <rFont val="Times New Roman"/>
            <family val="1"/>
          </rPr>
          <t>Tumble synergy +2
Great Leap +4
Acrobatics +2</t>
        </r>
      </text>
    </comment>
    <comment ref="J38" authorId="0" shapeId="0" xr:uid="{00000000-0006-0000-0100-000007000000}">
      <text>
        <r>
          <rPr>
            <sz val="12"/>
            <color indexed="81"/>
            <rFont val="Times New Roman"/>
            <family val="1"/>
          </rPr>
          <t>Search synergy</t>
        </r>
      </text>
    </comment>
    <comment ref="F40" authorId="0" shapeId="0" xr:uid="{00000000-0006-0000-0100-000008000000}">
      <text>
        <r>
          <rPr>
            <sz val="12"/>
            <color indexed="81"/>
            <rFont val="Times New Roman"/>
            <family val="1"/>
          </rPr>
          <t>Jump synergy +2
Acrobatics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sz val="12"/>
            <color indexed="81"/>
            <rFont val="Times New Roman"/>
            <family val="1"/>
          </rPr>
          <t xml:space="preserve">You are especially skilled at using weapons that can benefit as much from Dexterity as from Strength.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light weapon, rapier, whip, or spiked chain made for a creature of your size category, you may use your Dexterity modifier instead of your Strength modifier on attack rolls.  If you carry a shield, its armor check penalty applies to your attack rolls.
</t>
        </r>
        <r>
          <rPr>
            <b/>
            <sz val="12"/>
            <color indexed="81"/>
            <rFont val="Times New Roman"/>
            <family val="1"/>
          </rPr>
          <t xml:space="preserve">Special:  </t>
        </r>
        <r>
          <rPr>
            <sz val="12"/>
            <color indexed="81"/>
            <rFont val="Times New Roman"/>
            <family val="1"/>
          </rPr>
          <t>A fighter may select Weapon Finesse as one of his fighter bonus feats (see page 38).
Natural weapons are always considered light weapons.
PHB 102</t>
        </r>
      </text>
    </comment>
    <comment ref="C2" authorId="0" shapeId="0" xr:uid="{00000000-0006-0000-0200-000002000000}">
      <text>
        <r>
          <rPr>
            <sz val="12"/>
            <color indexed="81"/>
            <rFont val="Times New Roman"/>
            <family val="1"/>
          </rPr>
          <t>A ninja is highly trained at dodging blows, and she has a sixth sense that lets her avoid even unanticipated attacks.  When unarmored and unencumbered, a ninja adds her Wisdom bonus (if any) to her Armor Class. This ability does not stack with the monk’s AC bonus ability (a ninja with levels of monk does not add the bonus twice). In addition, a ninja gains a +1 bonus to AC at 5th level. This bonus increases by 1 for every five ninja levels thereafter (+2 at 10th, +3 at 15th, and +4 at 20th level).
Complete Adventurer 8</t>
        </r>
      </text>
    </comment>
    <comment ref="A3" authorId="0" shapeId="0" xr:uid="{00000000-0006-0000-0200-000003000000}">
      <text>
        <r>
          <rPr>
            <sz val="12"/>
            <color indexed="81"/>
            <rFont val="Times New Roman"/>
            <family val="1"/>
          </rPr>
          <t xml:space="preserve">You can respond quickly and repeatedly to opponents who let their defenses down.
</t>
        </r>
        <r>
          <rPr>
            <b/>
            <sz val="12"/>
            <color indexed="81"/>
            <rFont val="Times New Roman"/>
            <family val="1"/>
          </rPr>
          <t xml:space="preserve">Benefit:  </t>
        </r>
        <r>
          <rPr>
            <sz val="12"/>
            <color indexed="81"/>
            <rFont val="Times New Roman"/>
            <family val="1"/>
          </rPr>
          <t xml:space="preserve">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 xml:space="preserve">Normal:  </t>
        </r>
        <r>
          <rPr>
            <sz val="12"/>
            <color indexed="81"/>
            <rFont val="Times New Roman"/>
            <family val="1"/>
          </rPr>
          <t xml:space="preserve">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The Combat Reflexes feat does not allow a rogue to use her opportunist ability (see page 51) more than once per round. A fighter may select Combat Reflexes as one of his fighter bonus feats (see page 38).  A monk may select Combat Reflexes as a bonus feat at 2nd level.
PHB 92</t>
        </r>
      </text>
    </comment>
    <comment ref="C3" authorId="0" shapeId="0" xr:uid="{00000000-0006-0000-0200-000004000000}">
      <text>
        <r>
          <rPr>
            <sz val="12"/>
            <color indexed="81"/>
            <rFont val="Times New Roman"/>
            <family val="1"/>
          </rPr>
          <t>A ninja can channel her ki to manifest special powers of stealth and mobility.  She can use her ki powers a number of times per day equal to one-half her class level (minimum 1) plus her Wisdom bonus (if any).  Ki powers can be used only if a ninja is wearing no armor and is unencumbered.
As long as a ninja’s ki pool isn’t empty (that is, as long as she has at least one daily use remaining), she gains a +2 bonus on her Will saves.
A ninja’s ki powers are ghost step, ki dodge, ghost strike, greater ki dodge, and ghost walk.  Each power is described under a separate entry below.
Complete Adventurer 8</t>
        </r>
      </text>
    </comment>
    <comment ref="A4" authorId="0" shapeId="0" xr:uid="{00000000-0006-0000-0200-000005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C4" authorId="0" shapeId="0" xr:uid="{00000000-0006-0000-0200-000006000000}">
      <text>
        <r>
          <rPr>
            <sz val="12"/>
            <color indexed="81"/>
            <rFont val="Times New Roman"/>
            <family val="1"/>
          </rPr>
          <t>At 6th level and higher, a ninja can spend one daily use of her ki power to cause an attack against her to miss when it might otherwise hit.  When a ninja activates this ability, her outline shifts and wavers, granting her concealment (20% miss chance) against all attacks for 1 round.  Using this ability is a swift action that does not provoke attacks of opportunity.
Complete Adventurer 8</t>
        </r>
      </text>
    </comment>
    <comment ref="A5" authorId="0" shapeId="0" xr:uid="{00000000-0006-0000-0200-000007000000}">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PHB 93</t>
        </r>
      </text>
    </comment>
    <comment ref="C5" authorId="0" shapeId="0" xr:uid="{00000000-0006-0000-0200-000008000000}">
      <text>
        <r>
          <rPr>
            <sz val="12"/>
            <color indexed="81"/>
            <rFont val="Times New Roman"/>
            <family val="1"/>
          </rPr>
          <t>If a ninja can catch an opponent when he is unable to defend himself effectively from her attack, she can strike a vital spot for extra damage.  Whenever a ninja’s target is denied a Dexterity bonus to Armor Class (whether the target actually has a Dexterity bonus or not), the ninja deals an extra 1d6 points of damage with her attack.  This extra damage increases by 1d6 points for every two ninja levels thereafter.  A ninja can’t use sudden strike when flanking an opponent unless that opponent is denied its Dexterity bonus to AC.  This damage also applies to ranged attacks against targets up to 30 feet away.  Creatures with concealment, creatures without discernible anatomies, and creatures immune to extra damage from critical hits are all immune to sudden strikes.  A ninja can’t make a sudden strike while striking the limbs of a creature whose vitals are out of reach.
A ninja can’t use sudden strike to deliver nonlethal damage.  Weapons capable of dealing only nonlethal damage don’t deal extra damage when used as part of a sudden strike.
The extra damage from the sudden strike ability stacks with the extra damage from sneak attack whenever both would apply to the same target.
Complete Adventurer 8</t>
        </r>
      </text>
    </comment>
    <comment ref="C6" authorId="0" shapeId="0" xr:uid="{00000000-0006-0000-0200-000009000000}">
      <text>
        <r>
          <rPr>
            <sz val="12"/>
            <color indexed="81"/>
            <rFont val="Times New Roman"/>
            <family val="1"/>
          </rPr>
          <t>At 4th level and higher, a ninja always makes Jump checks as if she were running and had the Run feat, enabling her to make long jumps without a running start and granting a +4 bonus on the jump (see the skill description, page 77 of the Player’s Handbook).  This ability can be used only if she is wearing no armor and is carrying no more than a light load.
Complete Adventurer 8</t>
        </r>
      </text>
    </comment>
    <comment ref="C7" authorId="0" shapeId="0" xr:uid="{00000000-0006-0000-0200-00000A000000}">
      <text>
        <r>
          <rPr>
            <sz val="12"/>
            <color indexed="81"/>
            <rFont val="Times New Roman"/>
            <family val="1"/>
          </rPr>
          <t>A ninja of 7th level or higher can scramble up or down walls and slopes with great speed.  She can climb at her speed as a move action with no penalty; however, she must begin and end the round on a horizontal surface (such as the ground or a rooftop).  If she does not end her movement on a horizontal surface, she falls, taking falling damage as appropriate for her distance above the ground.  A ninja needs only one free hand to use this ability.  This ability can be used only if a ninja is wearing no armor and is carrying no more than a light load.
Complete Adventurer 9</t>
        </r>
      </text>
    </comment>
    <comment ref="A8" authorId="0" shapeId="0" xr:uid="{00000000-0006-0000-0200-00000B000000}">
      <text>
        <r>
          <rPr>
            <sz val="12"/>
            <color indexed="81"/>
            <rFont val="Times New Roman"/>
            <family val="1"/>
          </rPr>
          <t>Hand crossbow, kama, kukri, nunchaku, sai, shortbow, short sword, shuriken, siangham</t>
        </r>
      </text>
    </comment>
    <comment ref="C8" authorId="0" shapeId="0" xr:uid="{00000000-0006-0000-0200-00000C000000}">
      <text>
        <r>
          <rPr>
            <sz val="12"/>
            <color indexed="81"/>
            <rFont val="Times New Roman"/>
            <family val="1"/>
          </rPr>
          <t>Starting at 6th level, a ninja gains a +2 bonus on Climb, Jump, and Tumble checks.  This bonus increases to +4 at 12th level and +6 at 18th level.
Complete Adventurer 8</t>
        </r>
      </text>
    </comment>
    <comment ref="C9" authorId="0" shapeId="0" xr:uid="{00000000-0006-0000-0200-00000D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0" authorId="0" shapeId="0" xr:uid="{00000000-0006-0000-0200-00000E000000}">
      <text>
        <r>
          <rPr>
            <sz val="12"/>
            <color indexed="81"/>
            <rFont val="Times New Roman"/>
            <family val="1"/>
          </rPr>
          <t>Starting at 2nd level, a ninja can spend one daily use of her ki power to become invisible for 1 round.  Using this ability is a swift action (see Swift Actions and Immediate Actions, page 137) that does not provoke attacks of opportunity.
At 10th level, a ninja can become ethereal when using ghost step instead of becoming invisible.
Complete Adventurer 8</t>
        </r>
      </text>
    </comment>
    <comment ref="C11" authorId="0" shapeId="0" xr:uid="{00000000-0006-0000-0200-00000F000000}">
      <text>
        <r>
          <rPr>
            <sz val="12"/>
            <color indexed="81"/>
            <rFont val="Times New Roman"/>
            <family val="1"/>
          </rPr>
          <t>At 3rd level and higher, a ninja never risks accidentally poisoning herself when applying poison to a weapon.
Complete Adventurer 8</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300-000001000000}">
      <text>
        <r>
          <rPr>
            <b/>
            <sz val="12"/>
            <color indexed="81"/>
            <rFont val="Times New Roman"/>
            <family val="1"/>
          </rPr>
          <t xml:space="preserve">Price:  </t>
        </r>
        <r>
          <rPr>
            <sz val="12"/>
            <color indexed="81"/>
            <rFont val="Times New Roman"/>
            <family val="1"/>
          </rPr>
          <t xml:space="preserve">+1 bonus
</t>
        </r>
        <r>
          <rPr>
            <b/>
            <sz val="12"/>
            <color indexed="81"/>
            <rFont val="Times New Roman"/>
            <family val="1"/>
          </rPr>
          <t xml:space="preserve">Property:  </t>
        </r>
        <r>
          <rPr>
            <sz val="12"/>
            <color indexed="81"/>
            <rFont val="Times New Roman"/>
            <family val="1"/>
          </rPr>
          <t xml:space="preserve">Weapon
</t>
        </r>
        <r>
          <rPr>
            <b/>
            <sz val="12"/>
            <color indexed="81"/>
            <rFont val="Times New Roman"/>
            <family val="1"/>
          </rPr>
          <t xml:space="preserve">Caster Level:  </t>
        </r>
        <r>
          <rPr>
            <sz val="12"/>
            <color indexed="81"/>
            <rFont val="Times New Roman"/>
            <family val="1"/>
          </rPr>
          <t xml:space="preserve">8th
</t>
        </r>
        <r>
          <rPr>
            <b/>
            <sz val="12"/>
            <color indexed="81"/>
            <rFont val="Times New Roman"/>
            <family val="1"/>
          </rPr>
          <t xml:space="preserve">Aura:  </t>
        </r>
        <r>
          <rPr>
            <sz val="12"/>
            <color indexed="81"/>
            <rFont val="Times New Roman"/>
            <family val="1"/>
          </rPr>
          <t xml:space="preserve">Moderate; (DC 19) necromancy
</t>
        </r>
        <r>
          <rPr>
            <b/>
            <sz val="12"/>
            <color indexed="81"/>
            <rFont val="Times New Roman"/>
            <family val="1"/>
          </rPr>
          <t xml:space="preserve">Activation:  </t>
        </r>
        <r>
          <rPr>
            <sz val="12"/>
            <color indexed="81"/>
            <rFont val="Times New Roman"/>
            <family val="1"/>
          </rPr>
          <t xml:space="preserve">—
This weapon looks cracked and parched, as if it has spent decades baking in the desert sun.  A desiccating weapon destroys the water in a living creature that it strikes, dealing an extra 1d4 points of damage (or an extra 1d8 points against plants and against elementals that have the water subtype).
Projectile weapons bestow this property upon their ammunition.
</t>
        </r>
        <r>
          <rPr>
            <b/>
            <sz val="12"/>
            <color indexed="81"/>
            <rFont val="Times New Roman"/>
            <family val="1"/>
          </rPr>
          <t xml:space="preserve">Prerequisites:  </t>
        </r>
        <r>
          <rPr>
            <sz val="12"/>
            <color indexed="81"/>
            <rFont val="Times New Roman"/>
            <family val="1"/>
          </rPr>
          <t xml:space="preserve">Craft Magic Arms and Armor, desiccating bubble (SC 63).
</t>
        </r>
        <r>
          <rPr>
            <b/>
            <sz val="12"/>
            <color indexed="81"/>
            <rFont val="Times New Roman"/>
            <family val="1"/>
          </rPr>
          <t xml:space="preserve">Cost to Create:  </t>
        </r>
        <r>
          <rPr>
            <sz val="12"/>
            <color indexed="81"/>
            <rFont val="Times New Roman"/>
            <family val="1"/>
          </rPr>
          <t>Varies.
MIC 32</t>
        </r>
      </text>
    </comment>
    <comment ref="A9" authorId="0" shapeId="0" xr:uid="{00000000-0006-0000-0300-000002000000}">
      <text>
        <r>
          <rPr>
            <sz val="12"/>
            <color indexed="81"/>
            <rFont val="Times New Roman"/>
            <family val="1"/>
          </rPr>
          <t>+1d6 fire</t>
        </r>
      </text>
    </comment>
    <comment ref="D13" authorId="0" shapeId="0" xr:uid="{00000000-0006-0000-0300-00000300000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8" authorId="0" shapeId="0" xr:uid="{00000000-0006-0000-0400-000001000000}">
      <text>
        <r>
          <rPr>
            <sz val="12"/>
            <color indexed="81"/>
            <rFont val="Times New Roman"/>
            <family val="1"/>
          </rPr>
          <t>Rust:  This small sack appears normal and empty. However, anyone reaching into the bag feels a small, fuzzy ball.  If the ball is removed and tossed up to 20 feet away, it turns into an animal.  The animal serves the character who drew it from the bag for 10 minutes (or until slain or ordered back into the bag), at which point it disappears.  It can follow any of the commands described in the Handle Animal skill (page 74 of the Player’s Handbook).  Each of the three kinds of a bag of tricks produces a different set of animals.  Use the following tables to determine what animals can be drawn out of each.
The heavy warhorse appears with harness and tack and accepts the character who drew it from the bag as a rider. Animals produced are always random, and only one may exist at a time.  Up to ten animals can be drawn from the bag each week.
Faint or moderate conjuration; CL 3rd (gray), 5th (rust), 9th (tan); Craft Wondrous Item, summon nature’s ally II (gray), summon nature’s ally III (rust), or summon nature’s ally V (tan); Price 900 gp (gray); 3,000 gp (rust); 6,300 gp (tan).
01 - 30  Wolverine
31 - 60  Wolf
61 - 85  Boar
86 - 100 Black Bear
DMG 248</t>
        </r>
      </text>
    </comment>
  </commentList>
</comments>
</file>

<file path=xl/sharedStrings.xml><?xml version="1.0" encoding="utf-8"?>
<sst xmlns="http://schemas.openxmlformats.org/spreadsheetml/2006/main" count="314" uniqueCount="188">
  <si>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</si>
  <si>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</si>
  <si>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</si>
  <si>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</si>
  <si>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</si>
  <si>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</si>
  <si>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</si>
  <si>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</si>
  <si>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</si>
  <si>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</si>
  <si>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</si>
  <si>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</si>
  <si>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</si>
  <si>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</si>
  <si>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</si>
  <si>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</si>
  <si>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</si>
  <si>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</si>
  <si>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</si>
  <si>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</si>
  <si>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</si>
  <si>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</si>
  <si>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</si>
  <si>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</si>
  <si>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</si>
  <si>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</si>
  <si>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</si>
  <si>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</si>
  <si>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</si>
  <si>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</si>
  <si>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</si>
  <si>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</si>
  <si>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</si>
  <si>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</si>
  <si>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</si>
  <si>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</si>
  <si>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</si>
  <si>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</si>
  <si>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</si>
  <si>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</si>
  <si>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</si>
  <si>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</si>
  <si>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</si>
  <si>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</si>
  <si>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</si>
  <si>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</si>
  <si>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</si>
  <si>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</si>
  <si>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</si>
  <si>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</si>
  <si>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</si>
  <si>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</si>
  <si>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</si>
  <si>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</si>
  <si>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</si>
  <si>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</si>
  <si>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</si>
  <si>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</si>
  <si>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</si>
  <si>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</si>
  <si>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</si>
  <si>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</si>
  <si>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</si>
  <si>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</si>
  <si>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</si>
  <si>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</si>
  <si>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</si>
  <si>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</si>
  <si>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</si>
  <si>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</si>
  <si>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</si>
  <si>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</si>
  <si>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</si>
  <si>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</si>
  <si>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</si>
  <si>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</si>
  <si>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</si>
  <si>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</si>
  <si>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</si>
  <si>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</si>
  <si>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</si>
  <si>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</si>
  <si>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</si>
  <si>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</si>
  <si>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</si>
  <si>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</si>
  <si>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</si>
  <si>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</si>
  <si>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</si>
  <si>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</si>
  <si>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Craft:  (type)</t>
  </si>
  <si>
    <t>Attack Bonus:</t>
  </si>
  <si>
    <t>Class Features</t>
  </si>
  <si>
    <t>Touch AC:</t>
  </si>
  <si>
    <t>Weapon Proficiencies</t>
  </si>
  <si>
    <t>Atk</t>
  </si>
  <si>
    <t>Feats</t>
  </si>
  <si>
    <t>1d6</t>
  </si>
  <si>
    <t>x2</t>
  </si>
  <si>
    <t>Roll</t>
  </si>
  <si>
    <t>Skill/Save</t>
  </si>
  <si>
    <t>Actual Speed:</t>
  </si>
  <si>
    <t>30’</t>
  </si>
  <si>
    <t>FF AC:</t>
  </si>
  <si>
    <t>Knowledge:  Religion</t>
  </si>
  <si>
    <t>Knowledge:  Arcana</t>
  </si>
  <si>
    <t>Male</t>
  </si>
  <si>
    <t>Perform:  [type]</t>
  </si>
  <si>
    <t>Profession:  [type]</t>
  </si>
  <si>
    <t>Flint &amp; Steel</t>
  </si>
  <si>
    <t>Scrolls and Potions</t>
  </si>
  <si>
    <t>CLev</t>
  </si>
  <si>
    <t>Potion of Cure Light Wounds</t>
  </si>
  <si>
    <t>Ti’ki</t>
  </si>
  <si>
    <t>Played by Wayne Willis</t>
  </si>
  <si>
    <t>Human</t>
  </si>
  <si>
    <t>Ninja</t>
  </si>
  <si>
    <t>Chaotic Neutral</t>
  </si>
  <si>
    <t>+0</t>
  </si>
  <si>
    <t>Piercing</t>
  </si>
  <si>
    <t>1d2</t>
  </si>
  <si>
    <t>20’</t>
  </si>
  <si>
    <t>Belt Pouch</t>
  </si>
  <si>
    <t>Caltrops</t>
  </si>
  <si>
    <t>+1</t>
  </si>
  <si>
    <t>4</t>
  </si>
  <si>
    <t>Trapfinding</t>
  </si>
  <si>
    <t>Ghost Step (invisible)</t>
  </si>
  <si>
    <t>Poison Use</t>
  </si>
  <si>
    <t>1st:  Combat Reflexes</t>
  </si>
  <si>
    <t>3rd:  Point Blank Shot</t>
  </si>
  <si>
    <t>ninja 1</t>
  </si>
  <si>
    <t>ninja 2</t>
  </si>
  <si>
    <t>ninja 3</t>
  </si>
  <si>
    <t>Human:  Weapon Finesse</t>
  </si>
  <si>
    <t>MW Ninja-to</t>
  </si>
  <si>
    <t>Bludgeon</t>
  </si>
  <si>
    <t>Bracers of Armor +1</t>
  </si>
  <si>
    <t>-</t>
  </si>
  <si>
    <t>ninja 4</t>
  </si>
  <si>
    <t>human</t>
  </si>
  <si>
    <t>Great Leap</t>
  </si>
  <si>
    <t>Ki-Strike (4/day)</t>
  </si>
  <si>
    <t>Sudden Strike 3d6</t>
  </si>
  <si>
    <t>ninja 5</t>
  </si>
  <si>
    <t>2</t>
  </si>
  <si>
    <t>see Great Leap</t>
  </si>
  <si>
    <t>Common, Goblinoid</t>
  </si>
  <si>
    <t>1</t>
  </si>
  <si>
    <t>ninja 6</t>
  </si>
  <si>
    <t>+2 to follow tracks</t>
  </si>
  <si>
    <t>Acrobatics</t>
  </si>
  <si>
    <t>Ki-Dodge</t>
  </si>
  <si>
    <t>8</t>
  </si>
  <si>
    <t>6th:  Dodge</t>
  </si>
  <si>
    <t>Potion of Cure Moderate Wounds</t>
  </si>
  <si>
    <t>Cloak of Resistance +1</t>
  </si>
  <si>
    <t>Ring of Protection +1</t>
  </si>
  <si>
    <t>10’</t>
  </si>
  <si>
    <t>1d6+*</t>
  </si>
  <si>
    <t>PHB 128, 158</t>
  </si>
  <si>
    <t>1d4</t>
  </si>
  <si>
    <t>18-20/x2</t>
  </si>
  <si>
    <t>Slashing</t>
  </si>
  <si>
    <t>Bag of Tricks, Rust</t>
  </si>
  <si>
    <t>Initiative:</t>
  </si>
  <si>
    <t>Grapple, Unarmed Strike</t>
  </si>
  <si>
    <t>Gold Pieces</t>
  </si>
  <si>
    <r>
      <t xml:space="preserve">Potion of </t>
    </r>
    <r>
      <rPr>
        <i/>
        <sz val="12"/>
        <rFont val="Times New Roman"/>
        <family val="1"/>
      </rPr>
      <t>Blur</t>
    </r>
  </si>
  <si>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</si>
  <si>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Ninja Weapons</t>
  </si>
  <si>
    <t>AC Bonus</t>
  </si>
  <si>
    <t>Value</t>
  </si>
  <si>
    <t>Flaming Hand Crossbow</t>
  </si>
  <si>
    <t>19-20, x2</t>
  </si>
  <si>
    <t>Alchemist’s Fire</t>
  </si>
  <si>
    <t>MW Nunchaku</t>
  </si>
  <si>
    <t>Bolts</t>
  </si>
  <si>
    <t>Shuriken, 80</t>
  </si>
  <si>
    <t>Everburning Torch</t>
  </si>
  <si>
    <t>Equity on this page:</t>
  </si>
  <si>
    <t>Total Equity:</t>
  </si>
  <si>
    <t>Owes Aegis 222 gold</t>
  </si>
  <si>
    <t>Speed Climb</t>
  </si>
  <si>
    <t>ninja 7</t>
  </si>
  <si>
    <t>Desiccating Kukri</t>
  </si>
  <si>
    <t>one</t>
  </si>
  <si>
    <t>DRUNK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</si>
</sst>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rgb="FF00FF00"/>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sz val="13"/>
      <color rgb="FF009900"/>
      <name val="Times New Roman"/>
      <family val="1"/>
    </font>
    <font>
      <i/>
      <sz val="22"/>
      <color theme="9" tint="0.39997558519241921"/>
      <name val="Times New Roman"/>
      <family val="1"/>
    </font>
    <font>
      <i/>
      <sz val="12"/>
      <name val="Times New Roman"/>
      <family val="1"/>
    </font>
    <font>
      <sz val="12"/>
      <color rgb="FFFF6600"/>
      <name val="Times New Roman"/>
      <family val="1"/>
    </font>
    <font>
      <sz val="12"/>
      <color rgb="FFFF0000"/>
      <name val="Times New Roman"/>
      <family val="1"/>
    </font>
  </fonts>
  <fills count="1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rgb="FF009900"/>
        <bgColor indexed="64"/>
      </patternFill>
    </fill>
  </fills>
  <borders count="9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style="hair">
        <color indexed="64"/>
      </top>
      <bottom/>
      <diagonal/>
    </border>
    <border>
      <left style="double">
        <color indexed="64"/>
      </left>
      <right style="double">
        <color indexed="64"/>
      </right>
      <top style="thin">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s>
  <cellStyleXfs count="10">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8" fillId="0" borderId="0"/>
    <xf numFmtId="0" fontId="2" fillId="0" borderId="0"/>
    <xf numFmtId="0" fontId="39" fillId="0" borderId="0"/>
    <xf numFmtId="0" fontId="2" fillId="0" borderId="0"/>
    <xf numFmtId="0" fontId="2" fillId="0" borderId="0"/>
    <xf numFmtId="0" fontId="1" fillId="0" borderId="0"/>
  </cellStyleXfs>
  <cellXfs count="357">
    <xf numFmtId="0" fontId="0" fillId="0" borderId="0" xfId="0"/>
    <xf numFmtId="0" fontId="12" fillId="3" borderId="53" xfId="0" applyFont="1" applyFill="1" applyBorder="1" applyAlignment="1">
      <alignment horizontal="centerContinuous" vertical="center"/>
    </xf>
    <xf numFmtId="0" fontId="12" fillId="3" borderId="34"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4" xfId="0" applyNumberFormat="1" applyFont="1" applyFill="1" applyBorder="1" applyAlignment="1">
      <alignment horizontal="center" vertical="center" wrapText="1"/>
    </xf>
    <xf numFmtId="0" fontId="46" fillId="12" borderId="33" xfId="0" applyNumberFormat="1" applyFont="1" applyFill="1" applyBorder="1" applyAlignment="1">
      <alignment horizontal="center" vertical="center" wrapText="1"/>
    </xf>
    <xf numFmtId="0" fontId="12" fillId="3" borderId="34" xfId="0" applyNumberFormat="1" applyFont="1" applyFill="1" applyBorder="1" applyAlignment="1">
      <alignment horizontal="center" vertical="center"/>
    </xf>
    <xf numFmtId="0" fontId="12" fillId="3" borderId="54" xfId="0" applyFont="1" applyFill="1" applyBorder="1" applyAlignment="1">
      <alignment horizontal="center" vertical="center"/>
    </xf>
    <xf numFmtId="0" fontId="4" fillId="0" borderId="0" xfId="0" applyFont="1" applyBorder="1" applyAlignment="1">
      <alignment vertical="center"/>
    </xf>
    <xf numFmtId="0" fontId="51" fillId="0" borderId="27" xfId="0" applyFont="1" applyBorder="1" applyAlignment="1">
      <alignment horizontal="centerContinuous" vertical="center" wrapText="1"/>
    </xf>
    <xf numFmtId="0" fontId="52" fillId="0" borderId="27" xfId="0" applyFont="1" applyBorder="1" applyAlignment="1">
      <alignment horizontal="centerContinuous" vertical="center" wrapText="1"/>
    </xf>
    <xf numFmtId="0" fontId="2" fillId="0" borderId="65" xfId="0" applyFont="1" applyBorder="1" applyAlignment="1">
      <alignment horizontal="center" vertical="center"/>
    </xf>
    <xf numFmtId="0" fontId="2" fillId="0" borderId="38" xfId="0" applyFont="1" applyBorder="1" applyAlignment="1">
      <alignment horizontal="center" vertical="center"/>
    </xf>
    <xf numFmtId="49" fontId="2" fillId="0" borderId="38" xfId="2" applyNumberFormat="1" applyFont="1" applyBorder="1" applyAlignment="1">
      <alignment horizontal="center" vertical="center"/>
    </xf>
    <xf numFmtId="0" fontId="2" fillId="0" borderId="38" xfId="0" applyFont="1" applyBorder="1" applyAlignment="1">
      <alignment horizontal="center" vertical="center" shrinkToFit="1"/>
    </xf>
    <xf numFmtId="164" fontId="5" fillId="0" borderId="38" xfId="0" applyNumberFormat="1" applyFont="1" applyBorder="1" applyAlignment="1">
      <alignment horizontal="center" vertical="center"/>
    </xf>
    <xf numFmtId="0" fontId="4" fillId="0" borderId="39" xfId="0" applyFont="1" applyBorder="1" applyAlignment="1">
      <alignment horizontal="center" vertical="center"/>
    </xf>
    <xf numFmtId="164" fontId="5" fillId="0" borderId="78" xfId="0" applyNumberFormat="1" applyFont="1" applyBorder="1" applyAlignment="1">
      <alignment horizontal="center" vertical="center"/>
    </xf>
    <xf numFmtId="1" fontId="48" fillId="12" borderId="61" xfId="0" applyNumberFormat="1" applyFont="1" applyFill="1" applyBorder="1" applyAlignment="1">
      <alignment horizontal="center" vertical="center"/>
    </xf>
    <xf numFmtId="0" fontId="2" fillId="0" borderId="36" xfId="0" applyFont="1" applyFill="1" applyBorder="1" applyAlignment="1">
      <alignment horizontal="center" vertical="center"/>
    </xf>
    <xf numFmtId="0" fontId="2" fillId="0" borderId="36" xfId="0" quotePrefix="1" applyFont="1" applyBorder="1" applyAlignment="1">
      <alignment horizontal="center" vertical="center" wrapText="1"/>
    </xf>
    <xf numFmtId="49" fontId="2" fillId="0" borderId="36" xfId="2" applyNumberFormat="1" applyFont="1" applyBorder="1" applyAlignment="1">
      <alignment horizontal="center" vertical="center"/>
    </xf>
    <xf numFmtId="49" fontId="2" fillId="0" borderId="36" xfId="2" applyNumberFormat="1" applyFont="1" applyFill="1" applyBorder="1" applyAlignment="1">
      <alignment horizontal="center" vertical="center"/>
    </xf>
    <xf numFmtId="0" fontId="2" fillId="0" borderId="36" xfId="0" applyFont="1" applyFill="1" applyBorder="1" applyAlignment="1">
      <alignment horizontal="center" vertical="center" shrinkToFit="1"/>
    </xf>
    <xf numFmtId="164" fontId="2" fillId="0" borderId="36" xfId="0" applyNumberFormat="1" applyFont="1" applyFill="1" applyBorder="1" applyAlignment="1">
      <alignment horizontal="center" vertical="center"/>
    </xf>
    <xf numFmtId="164" fontId="2" fillId="0" borderId="77" xfId="0" applyNumberFormat="1" applyFont="1" applyBorder="1" applyAlignment="1">
      <alignment horizontal="center" vertical="center"/>
    </xf>
    <xf numFmtId="1" fontId="48" fillId="12" borderId="75" xfId="0" applyNumberFormat="1" applyFont="1" applyFill="1" applyBorder="1" applyAlignment="1">
      <alignment horizontal="center" vertical="center"/>
    </xf>
    <xf numFmtId="0" fontId="2" fillId="0" borderId="64" xfId="0" applyFont="1" applyFill="1" applyBorder="1" applyAlignment="1">
      <alignment horizontal="center" vertical="center"/>
    </xf>
    <xf numFmtId="164" fontId="2" fillId="0" borderId="3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0" fontId="55" fillId="2" borderId="50" xfId="0" applyFont="1" applyFill="1" applyBorder="1" applyAlignment="1">
      <alignment horizontal="right" vertical="center"/>
    </xf>
    <xf numFmtId="0" fontId="37" fillId="2" borderId="51" xfId="0" applyFont="1" applyFill="1" applyBorder="1" applyAlignment="1">
      <alignment horizontal="left" vertical="center"/>
    </xf>
    <xf numFmtId="0" fontId="21" fillId="2" borderId="51" xfId="0" applyFont="1" applyFill="1" applyBorder="1" applyAlignment="1">
      <alignment horizontal="left" vertical="center"/>
    </xf>
    <xf numFmtId="0" fontId="4" fillId="2" borderId="51" xfId="0" applyFont="1" applyFill="1" applyBorder="1" applyAlignment="1">
      <alignment horizontal="centerContinuous" vertical="center"/>
    </xf>
    <xf numFmtId="0" fontId="5" fillId="2" borderId="51" xfId="0" applyFont="1" applyFill="1" applyBorder="1" applyAlignment="1">
      <alignment horizontal="centerContinuous" vertical="center"/>
    </xf>
    <xf numFmtId="0" fontId="36" fillId="2" borderId="52"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5" xfId="0" applyFont="1" applyFill="1" applyBorder="1" applyAlignment="1">
      <alignment horizontal="right" vertical="center"/>
    </xf>
    <xf numFmtId="0" fontId="6" fillId="4" borderId="56" xfId="0" applyFont="1" applyFill="1" applyBorder="1" applyAlignment="1">
      <alignment horizontal="right" vertical="center"/>
    </xf>
    <xf numFmtId="49" fontId="7" fillId="0" borderId="57" xfId="0" applyNumberFormat="1" applyFont="1" applyFill="1" applyBorder="1" applyAlignment="1">
      <alignment horizontal="center" vertical="center"/>
    </xf>
    <xf numFmtId="0" fontId="7" fillId="0" borderId="0" xfId="0" applyFont="1" applyBorder="1" applyAlignment="1">
      <alignment horizontal="left" vertical="center"/>
    </xf>
    <xf numFmtId="0" fontId="4" fillId="4" borderId="8" xfId="0" applyFont="1" applyFill="1" applyBorder="1" applyAlignment="1">
      <alignment horizontal="right" vertical="center"/>
    </xf>
    <xf numFmtId="49" fontId="7" fillId="0" borderId="81" xfId="0" applyNumberFormat="1" applyFont="1" applyBorder="1" applyAlignment="1">
      <alignment horizontal="centerContinuous" vertical="center"/>
    </xf>
    <xf numFmtId="0" fontId="2" fillId="0" borderId="82" xfId="0" applyFont="1" applyBorder="1" applyAlignment="1">
      <alignment horizontal="centerContinuous" vertical="center"/>
    </xf>
    <xf numFmtId="0" fontId="49" fillId="4" borderId="26" xfId="0" applyFont="1" applyFill="1" applyBorder="1" applyAlignment="1">
      <alignment horizontal="right" vertical="center"/>
    </xf>
    <xf numFmtId="0" fontId="7" fillId="0" borderId="9" xfId="0" applyFont="1" applyFill="1" applyBorder="1" applyAlignment="1">
      <alignment horizontal="center" vertical="center"/>
    </xf>
    <xf numFmtId="0" fontId="8" fillId="2" borderId="10" xfId="0" applyFont="1" applyFill="1" applyBorder="1" applyAlignment="1">
      <alignment horizontal="right" vertical="center"/>
    </xf>
    <xf numFmtId="0" fontId="7" fillId="0" borderId="11" xfId="0" applyFont="1" applyFill="1" applyBorder="1" applyAlignment="1">
      <alignment horizontal="center" vertical="center"/>
    </xf>
    <xf numFmtId="0" fontId="27" fillId="0" borderId="11" xfId="0" applyNumberFormat="1" applyFont="1" applyBorder="1" applyAlignment="1">
      <alignment horizontal="center" vertical="center"/>
    </xf>
    <xf numFmtId="0" fontId="8" fillId="4" borderId="47" xfId="0" applyFont="1" applyFill="1" applyBorder="1" applyAlignment="1">
      <alignment horizontal="right" vertical="center"/>
    </xf>
    <xf numFmtId="49" fontId="17" fillId="0" borderId="30" xfId="0" applyNumberFormat="1" applyFont="1" applyBorder="1" applyAlignment="1">
      <alignment horizontal="center" vertical="center" shrinkToFit="1"/>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7" fillId="0" borderId="11" xfId="0" applyNumberFormat="1" applyFont="1" applyBorder="1" applyAlignment="1">
      <alignment horizontal="center" vertical="center"/>
    </xf>
    <xf numFmtId="0" fontId="8" fillId="4" borderId="45" xfId="0" applyFont="1" applyFill="1" applyBorder="1" applyAlignment="1">
      <alignment horizontal="right" vertical="center"/>
    </xf>
    <xf numFmtId="164" fontId="6" fillId="8" borderId="25"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7" fillId="0" borderId="3" xfId="0" applyNumberFormat="1" applyFont="1" applyBorder="1" applyAlignment="1">
      <alignment horizontal="center" vertical="center"/>
    </xf>
    <xf numFmtId="0" fontId="6" fillId="0" borderId="24" xfId="0" applyFont="1" applyBorder="1" applyAlignment="1">
      <alignment horizontal="center" vertical="center"/>
    </xf>
    <xf numFmtId="0" fontId="40" fillId="2" borderId="4" xfId="0" applyFont="1" applyFill="1" applyBorder="1" applyAlignment="1">
      <alignment horizontal="right" vertical="center"/>
    </xf>
    <xf numFmtId="0" fontId="11" fillId="4" borderId="45" xfId="0" applyFont="1" applyFill="1" applyBorder="1" applyAlignment="1">
      <alignment horizontal="right" vertical="center"/>
    </xf>
    <xf numFmtId="49" fontId="7" fillId="0" borderId="24" xfId="0" applyNumberFormat="1" applyFont="1" applyBorder="1" applyAlignment="1">
      <alignment horizontal="center" vertical="center"/>
    </xf>
    <xf numFmtId="0" fontId="23" fillId="2" borderId="4" xfId="0" applyFont="1" applyFill="1" applyBorder="1" applyAlignment="1">
      <alignment horizontal="right" vertical="center"/>
    </xf>
    <xf numFmtId="0" fontId="14" fillId="2" borderId="12" xfId="0" applyFont="1" applyFill="1" applyBorder="1" applyAlignment="1">
      <alignment horizontal="right" vertical="center"/>
    </xf>
    <xf numFmtId="0" fontId="7" fillId="0" borderId="20" xfId="0" quotePrefix="1" applyFont="1" applyBorder="1" applyAlignment="1">
      <alignment horizontal="center" vertical="center"/>
    </xf>
    <xf numFmtId="49" fontId="27" fillId="0" borderId="20" xfId="0" applyNumberFormat="1" applyFont="1" applyBorder="1" applyAlignment="1">
      <alignment horizontal="center" vertical="center"/>
    </xf>
    <xf numFmtId="0" fontId="11" fillId="4" borderId="46" xfId="0" applyFont="1" applyFill="1" applyBorder="1" applyAlignment="1">
      <alignment horizontal="right" vertical="center"/>
    </xf>
    <xf numFmtId="49" fontId="7" fillId="0" borderId="9"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6" fillId="0" borderId="19"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3" fillId="0" borderId="1" xfId="0" applyFont="1" applyFill="1" applyBorder="1" applyAlignment="1">
      <alignment vertical="center"/>
    </xf>
    <xf numFmtId="0" fontId="6" fillId="0" borderId="21" xfId="0" applyFont="1" applyFill="1" applyBorder="1" applyAlignment="1">
      <alignment horizontal="center" vertical="center"/>
    </xf>
    <xf numFmtId="0" fontId="7" fillId="0" borderId="21" xfId="0" applyFont="1" applyFill="1" applyBorder="1" applyAlignment="1">
      <alignment horizontal="center" vertical="center"/>
    </xf>
    <xf numFmtId="0" fontId="44" fillId="0" borderId="21" xfId="0" applyFont="1" applyFill="1" applyBorder="1" applyAlignment="1">
      <alignment horizontal="center" vertical="center" wrapText="1"/>
    </xf>
    <xf numFmtId="0" fontId="7" fillId="0" borderId="21" xfId="0" applyFont="1" applyFill="1" applyBorder="1" applyAlignment="1">
      <alignment horizontal="center" vertical="center" wrapText="1"/>
    </xf>
    <xf numFmtId="1" fontId="7" fillId="0" borderId="21" xfId="0" applyNumberFormat="1" applyFont="1" applyFill="1" applyBorder="1" applyAlignment="1">
      <alignment horizontal="center" vertical="center" wrapText="1"/>
    </xf>
    <xf numFmtId="0" fontId="41" fillId="12" borderId="22" xfId="0"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45" fillId="0" borderId="1" xfId="0" applyFont="1" applyFill="1" applyBorder="1" applyAlignment="1">
      <alignment vertical="center"/>
    </xf>
    <xf numFmtId="0" fontId="13" fillId="0" borderId="22" xfId="0" applyNumberFormat="1" applyFont="1" applyFill="1" applyBorder="1" applyAlignment="1">
      <alignment horizontal="center" vertical="center"/>
    </xf>
    <xf numFmtId="0" fontId="44" fillId="0" borderId="28" xfId="0" applyFont="1" applyFill="1" applyBorder="1" applyAlignment="1">
      <alignment vertical="center"/>
    </xf>
    <xf numFmtId="0" fontId="6" fillId="0" borderId="41" xfId="0" applyFont="1" applyFill="1" applyBorder="1" applyAlignment="1">
      <alignment horizontal="center" vertical="center"/>
    </xf>
    <xf numFmtId="0" fontId="7" fillId="0" borderId="41" xfId="0" applyFont="1" applyFill="1" applyBorder="1" applyAlignment="1">
      <alignment horizontal="center" vertical="center"/>
    </xf>
    <xf numFmtId="0" fontId="46" fillId="0" borderId="41" xfId="0" applyFont="1" applyFill="1" applyBorder="1" applyAlignment="1">
      <alignment horizontal="center" vertical="center" wrapText="1"/>
    </xf>
    <xf numFmtId="0" fontId="7" fillId="0" borderId="41" xfId="0" applyFont="1" applyFill="1" applyBorder="1" applyAlignment="1">
      <alignment horizontal="center" vertical="center" wrapText="1"/>
    </xf>
    <xf numFmtId="1" fontId="7" fillId="0" borderId="41" xfId="0" applyNumberFormat="1" applyFont="1" applyFill="1" applyBorder="1" applyAlignment="1">
      <alignment horizontal="center" vertical="center" wrapText="1"/>
    </xf>
    <xf numFmtId="0" fontId="41" fillId="12" borderId="41" xfId="0" applyNumberFormat="1" applyFont="1" applyFill="1" applyBorder="1" applyAlignment="1">
      <alignment horizontal="center" vertical="center"/>
    </xf>
    <xf numFmtId="0" fontId="7" fillId="0" borderId="29" xfId="0" quotePrefix="1" applyFont="1" applyFill="1" applyBorder="1" applyAlignment="1">
      <alignment horizontal="center" vertical="center"/>
    </xf>
    <xf numFmtId="0" fontId="11" fillId="0" borderId="1" xfId="0" applyFont="1" applyFill="1" applyBorder="1" applyAlignment="1">
      <alignment vertical="center"/>
    </xf>
    <xf numFmtId="0" fontId="7" fillId="0" borderId="21" xfId="0" applyNumberFormat="1" applyFont="1" applyFill="1" applyBorder="1" applyAlignment="1">
      <alignment horizontal="center" vertical="center"/>
    </xf>
    <xf numFmtId="49" fontId="17" fillId="0" borderId="21" xfId="0" applyNumberFormat="1" applyFont="1" applyFill="1" applyBorder="1" applyAlignment="1">
      <alignment horizontal="center" vertical="center"/>
    </xf>
    <xf numFmtId="0" fontId="17" fillId="0" borderId="22" xfId="0" applyNumberFormat="1" applyFont="1" applyFill="1" applyBorder="1" applyAlignment="1">
      <alignment horizontal="center" vertical="center"/>
    </xf>
    <xf numFmtId="0" fontId="11" fillId="0" borderId="22"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20" fillId="0" borderId="0" xfId="0" applyFont="1" applyBorder="1" applyAlignment="1">
      <alignment vertical="center"/>
    </xf>
    <xf numFmtId="0" fontId="13" fillId="9" borderId="1" xfId="0" applyFont="1" applyFill="1" applyBorder="1" applyAlignment="1">
      <alignment vertical="center"/>
    </xf>
    <xf numFmtId="0" fontId="7" fillId="9" borderId="21" xfId="0" applyNumberFormat="1" applyFont="1" applyFill="1" applyBorder="1" applyAlignment="1">
      <alignment horizontal="center" vertical="center"/>
    </xf>
    <xf numFmtId="49" fontId="25" fillId="9" borderId="21" xfId="0" applyNumberFormat="1" applyFont="1" applyFill="1" applyBorder="1" applyAlignment="1">
      <alignment horizontal="center" vertical="center"/>
    </xf>
    <xf numFmtId="0" fontId="25" fillId="9" borderId="22" xfId="0" applyNumberFormat="1" applyFont="1" applyFill="1" applyBorder="1" applyAlignment="1">
      <alignment horizontal="center" vertical="center"/>
    </xf>
    <xf numFmtId="0" fontId="13" fillId="9" borderId="22" xfId="0" applyNumberFormat="1" applyFont="1" applyFill="1" applyBorder="1" applyAlignment="1">
      <alignment horizontal="center" vertical="center"/>
    </xf>
    <xf numFmtId="49" fontId="7" fillId="9" borderId="22" xfId="0" applyNumberFormat="1" applyFont="1" applyFill="1" applyBorder="1" applyAlignment="1">
      <alignment horizontal="center" vertical="center"/>
    </xf>
    <xf numFmtId="0" fontId="7" fillId="9" borderId="23" xfId="0" applyNumberFormat="1" applyFont="1" applyFill="1" applyBorder="1" applyAlignment="1">
      <alignment horizontal="center" vertical="center"/>
    </xf>
    <xf numFmtId="0" fontId="33" fillId="0" borderId="0" xfId="0" applyFont="1" applyBorder="1" applyAlignment="1">
      <alignment vertical="center"/>
    </xf>
    <xf numFmtId="0" fontId="14" fillId="0" borderId="1" xfId="0" applyFont="1" applyFill="1" applyBorder="1" applyAlignment="1">
      <alignment vertical="center"/>
    </xf>
    <xf numFmtId="49" fontId="24" fillId="0" borderId="21" xfId="0" applyNumberFormat="1" applyFont="1" applyFill="1" applyBorder="1" applyAlignment="1">
      <alignment horizontal="center" vertical="center"/>
    </xf>
    <xf numFmtId="0" fontId="24" fillId="0" borderId="22" xfId="0" applyNumberFormat="1" applyFont="1" applyFill="1" applyBorder="1" applyAlignment="1">
      <alignment horizontal="center" vertical="center"/>
    </xf>
    <xf numFmtId="0" fontId="14" fillId="0" borderId="22" xfId="0" applyNumberFormat="1" applyFont="1" applyFill="1" applyBorder="1" applyAlignment="1">
      <alignment horizontal="center" vertical="center"/>
    </xf>
    <xf numFmtId="0" fontId="31" fillId="0" borderId="0" xfId="0" applyFont="1" applyBorder="1" applyAlignment="1">
      <alignment vertical="center"/>
    </xf>
    <xf numFmtId="0" fontId="8" fillId="9" borderId="1" xfId="0" applyFont="1" applyFill="1" applyBorder="1" applyAlignment="1">
      <alignment vertical="center"/>
    </xf>
    <xf numFmtId="49" fontId="18" fillId="9" borderId="21" xfId="0" applyNumberFormat="1" applyFont="1" applyFill="1" applyBorder="1" applyAlignment="1">
      <alignment horizontal="center" vertical="center"/>
    </xf>
    <xf numFmtId="0" fontId="18" fillId="9" borderId="22" xfId="0" applyNumberFormat="1" applyFont="1" applyFill="1" applyBorder="1" applyAlignment="1">
      <alignment horizontal="center" vertical="center"/>
    </xf>
    <xf numFmtId="0" fontId="8" fillId="9" borderId="22" xfId="0" applyNumberFormat="1" applyFont="1" applyFill="1" applyBorder="1" applyAlignment="1">
      <alignment horizontal="center" vertical="center"/>
    </xf>
    <xf numFmtId="0" fontId="30" fillId="0" borderId="0" xfId="0" applyFont="1" applyBorder="1" applyAlignment="1">
      <alignment vertical="center"/>
    </xf>
    <xf numFmtId="0" fontId="10" fillId="9" borderId="1" xfId="0" applyFont="1" applyFill="1" applyBorder="1" applyAlignment="1">
      <alignment vertical="center"/>
    </xf>
    <xf numFmtId="49" fontId="28" fillId="9" borderId="21" xfId="0" applyNumberFormat="1" applyFont="1" applyFill="1" applyBorder="1" applyAlignment="1">
      <alignment horizontal="center" vertical="center"/>
    </xf>
    <xf numFmtId="0" fontId="28" fillId="9" borderId="22" xfId="0" applyNumberFormat="1" applyFont="1" applyFill="1" applyBorder="1" applyAlignment="1">
      <alignment horizontal="center" vertical="center"/>
    </xf>
    <xf numFmtId="0" fontId="10" fillId="9" borderId="22" xfId="0" applyNumberFormat="1" applyFont="1" applyFill="1" applyBorder="1" applyAlignment="1">
      <alignment horizontal="center" vertical="center"/>
    </xf>
    <xf numFmtId="0" fontId="11" fillId="5" borderId="1" xfId="0" applyFont="1" applyFill="1" applyBorder="1" applyAlignment="1">
      <alignment vertical="center"/>
    </xf>
    <xf numFmtId="0" fontId="7" fillId="5" borderId="21" xfId="0" applyNumberFormat="1" applyFont="1" applyFill="1" applyBorder="1" applyAlignment="1">
      <alignment horizontal="center" vertical="center"/>
    </xf>
    <xf numFmtId="49" fontId="17" fillId="5" borderId="21" xfId="0" applyNumberFormat="1" applyFont="1" applyFill="1" applyBorder="1" applyAlignment="1">
      <alignment horizontal="center" vertical="center"/>
    </xf>
    <xf numFmtId="0" fontId="17" fillId="5" borderId="22" xfId="0" applyNumberFormat="1" applyFont="1" applyFill="1" applyBorder="1" applyAlignment="1">
      <alignment horizontal="center" vertical="center"/>
    </xf>
    <xf numFmtId="0" fontId="11" fillId="5" borderId="22" xfId="0" applyNumberFormat="1" applyFont="1" applyFill="1" applyBorder="1" applyAlignment="1">
      <alignment horizontal="center" vertical="center"/>
    </xf>
    <xf numFmtId="49" fontId="7" fillId="5" borderId="22" xfId="0" applyNumberFormat="1" applyFont="1" applyFill="1" applyBorder="1" applyAlignment="1">
      <alignment horizontal="center" vertical="center"/>
    </xf>
    <xf numFmtId="0" fontId="7" fillId="5" borderId="23" xfId="0" applyNumberFormat="1" applyFont="1" applyFill="1" applyBorder="1" applyAlignment="1">
      <alignment horizontal="center" vertical="center"/>
    </xf>
    <xf numFmtId="0" fontId="32" fillId="0" borderId="0" xfId="0" applyFont="1" applyBorder="1" applyAlignment="1">
      <alignment vertical="center"/>
    </xf>
    <xf numFmtId="0" fontId="7" fillId="0" borderId="23" xfId="0" quotePrefix="1"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1" xfId="0" applyNumberFormat="1" applyFont="1" applyFill="1" applyBorder="1" applyAlignment="1">
      <alignment horizontal="center" vertical="center"/>
    </xf>
    <xf numFmtId="0" fontId="17" fillId="9" borderId="22" xfId="0" applyNumberFormat="1" applyFont="1" applyFill="1" applyBorder="1" applyAlignment="1">
      <alignment horizontal="center" vertical="center"/>
    </xf>
    <xf numFmtId="0" fontId="11" fillId="9" borderId="22"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1" xfId="0" applyNumberFormat="1" applyFont="1" applyFill="1" applyBorder="1" applyAlignment="1">
      <alignment horizontal="center" vertical="center"/>
    </xf>
    <xf numFmtId="49" fontId="17" fillId="6" borderId="21" xfId="0" applyNumberFormat="1" applyFont="1" applyFill="1" applyBorder="1" applyAlignment="1">
      <alignment horizontal="center" vertical="center"/>
    </xf>
    <xf numFmtId="0" fontId="17" fillId="6" borderId="22" xfId="0" applyNumberFormat="1" applyFont="1" applyFill="1" applyBorder="1" applyAlignment="1">
      <alignment horizontal="center" vertical="center"/>
    </xf>
    <xf numFmtId="0" fontId="11" fillId="6" borderId="22" xfId="0" applyNumberFormat="1" applyFont="1" applyFill="1" applyBorder="1" applyAlignment="1">
      <alignment horizontal="center" vertical="center"/>
    </xf>
    <xf numFmtId="49" fontId="7" fillId="6" borderId="22" xfId="0" applyNumberFormat="1" applyFont="1" applyFill="1" applyBorder="1" applyAlignment="1">
      <alignment horizontal="center" vertical="center"/>
    </xf>
    <xf numFmtId="0" fontId="7" fillId="6" borderId="23" xfId="0" applyNumberFormat="1" applyFont="1" applyFill="1" applyBorder="1" applyAlignment="1">
      <alignment horizontal="center" vertical="center"/>
    </xf>
    <xf numFmtId="0" fontId="23" fillId="0" borderId="1" xfId="0" applyFont="1" applyFill="1" applyBorder="1" applyAlignment="1">
      <alignment vertical="center"/>
    </xf>
    <xf numFmtId="49" fontId="29" fillId="0" borderId="21" xfId="0" applyNumberFormat="1" applyFont="1" applyFill="1" applyBorder="1" applyAlignment="1">
      <alignment horizontal="center" vertical="center"/>
    </xf>
    <xf numFmtId="0" fontId="29" fillId="0" borderId="22" xfId="0" applyNumberFormat="1" applyFont="1" applyFill="1" applyBorder="1" applyAlignment="1">
      <alignment horizontal="center" vertical="center"/>
    </xf>
    <xf numFmtId="0" fontId="23" fillId="0" borderId="22" xfId="0" applyNumberFormat="1" applyFont="1" applyFill="1" applyBorder="1" applyAlignment="1">
      <alignment horizontal="center" vertical="center"/>
    </xf>
    <xf numFmtId="0" fontId="14" fillId="6" borderId="1" xfId="0" applyFont="1" applyFill="1" applyBorder="1" applyAlignment="1">
      <alignment vertical="center"/>
    </xf>
    <xf numFmtId="49" fontId="24" fillId="7" borderId="21" xfId="0" applyNumberFormat="1" applyFont="1" applyFill="1" applyBorder="1" applyAlignment="1">
      <alignment horizontal="center" vertical="center"/>
    </xf>
    <xf numFmtId="0" fontId="24" fillId="7" borderId="22" xfId="0" applyNumberFormat="1" applyFont="1" applyFill="1" applyBorder="1" applyAlignment="1">
      <alignment horizontal="center" vertical="center"/>
    </xf>
    <xf numFmtId="0" fontId="14" fillId="6" borderId="22" xfId="0" applyNumberFormat="1" applyFont="1" applyFill="1" applyBorder="1" applyAlignment="1">
      <alignment horizontal="center" vertical="center"/>
    </xf>
    <xf numFmtId="0" fontId="11" fillId="10" borderId="1" xfId="0" applyFont="1" applyFill="1" applyBorder="1" applyAlignment="1">
      <alignment vertical="center"/>
    </xf>
    <xf numFmtId="0" fontId="7" fillId="10" borderId="21" xfId="0" applyNumberFormat="1" applyFont="1" applyFill="1" applyBorder="1" applyAlignment="1">
      <alignment horizontal="center" vertical="center"/>
    </xf>
    <xf numFmtId="49" fontId="17" fillId="10" borderId="21" xfId="0" applyNumberFormat="1" applyFont="1" applyFill="1" applyBorder="1" applyAlignment="1">
      <alignment horizontal="center" vertical="center"/>
    </xf>
    <xf numFmtId="0" fontId="17" fillId="10" borderId="22" xfId="0" applyNumberFormat="1" applyFont="1" applyFill="1" applyBorder="1" applyAlignment="1">
      <alignment horizontal="center" vertical="center"/>
    </xf>
    <xf numFmtId="0" fontId="11" fillId="10" borderId="22" xfId="0" applyNumberFormat="1" applyFont="1" applyFill="1" applyBorder="1" applyAlignment="1">
      <alignment horizontal="center" vertical="center"/>
    </xf>
    <xf numFmtId="49" fontId="7" fillId="10" borderId="22" xfId="0" applyNumberFormat="1" applyFont="1" applyFill="1" applyBorder="1" applyAlignment="1">
      <alignment horizontal="center" vertical="center"/>
    </xf>
    <xf numFmtId="0" fontId="7" fillId="10" borderId="23" xfId="0" applyNumberFormat="1" applyFont="1" applyFill="1" applyBorder="1" applyAlignment="1">
      <alignment horizontal="center" vertical="center"/>
    </xf>
    <xf numFmtId="0" fontId="13" fillId="5" borderId="1" xfId="0" applyFont="1" applyFill="1" applyBorder="1" applyAlignment="1">
      <alignment vertical="center"/>
    </xf>
    <xf numFmtId="49" fontId="25" fillId="5" borderId="21" xfId="0" applyNumberFormat="1" applyFont="1" applyFill="1" applyBorder="1" applyAlignment="1">
      <alignment horizontal="center" vertical="center"/>
    </xf>
    <xf numFmtId="0" fontId="25" fillId="5" borderId="22" xfId="0" applyNumberFormat="1" applyFont="1" applyFill="1" applyBorder="1" applyAlignment="1">
      <alignment horizontal="center" vertical="center"/>
    </xf>
    <xf numFmtId="0" fontId="13" fillId="5" borderId="22" xfId="0" applyNumberFormat="1" applyFont="1" applyFill="1" applyBorder="1" applyAlignment="1">
      <alignment horizontal="center" vertical="center"/>
    </xf>
    <xf numFmtId="0" fontId="14" fillId="10" borderId="1" xfId="0" applyFont="1" applyFill="1" applyBorder="1" applyAlignment="1">
      <alignment vertical="center"/>
    </xf>
    <xf numFmtId="49" fontId="29" fillId="10" borderId="21" xfId="0" applyNumberFormat="1" applyFont="1" applyFill="1" applyBorder="1" applyAlignment="1">
      <alignment horizontal="center" vertical="center"/>
    </xf>
    <xf numFmtId="0" fontId="29" fillId="10" borderId="22" xfId="0" applyNumberFormat="1" applyFont="1" applyFill="1" applyBorder="1" applyAlignment="1">
      <alignment horizontal="center" vertical="center"/>
    </xf>
    <xf numFmtId="0" fontId="23" fillId="10" borderId="22" xfId="0" applyNumberFormat="1" applyFont="1" applyFill="1" applyBorder="1" applyAlignment="1">
      <alignment horizontal="center" vertical="center"/>
    </xf>
    <xf numFmtId="49" fontId="7" fillId="13" borderId="22" xfId="0" applyNumberFormat="1" applyFont="1" applyFill="1" applyBorder="1" applyAlignment="1">
      <alignment horizontal="center" vertical="center"/>
    </xf>
    <xf numFmtId="0" fontId="13" fillId="0" borderId="1" xfId="0" applyFont="1" applyFill="1" applyBorder="1" applyAlignment="1">
      <alignment vertical="center"/>
    </xf>
    <xf numFmtId="49" fontId="25" fillId="0" borderId="21" xfId="0" applyNumberFormat="1" applyFont="1" applyFill="1" applyBorder="1" applyAlignment="1">
      <alignment horizontal="center" vertical="center"/>
    </xf>
    <xf numFmtId="0" fontId="25" fillId="0" borderId="22" xfId="0" applyNumberFormat="1" applyFont="1" applyFill="1" applyBorder="1" applyAlignment="1">
      <alignment horizontal="center" vertical="center"/>
    </xf>
    <xf numFmtId="0" fontId="7" fillId="10" borderId="23"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1" xfId="0" applyNumberFormat="1" applyFont="1" applyFill="1" applyBorder="1" applyAlignment="1">
      <alignment horizontal="center" vertical="center"/>
    </xf>
    <xf numFmtId="0" fontId="18" fillId="0" borderId="22" xfId="0" applyNumberFormat="1" applyFont="1" applyFill="1" applyBorder="1" applyAlignment="1">
      <alignment horizontal="center" vertical="center"/>
    </xf>
    <xf numFmtId="0" fontId="8" fillId="0" borderId="22" xfId="0" applyNumberFormat="1" applyFont="1" applyFill="1" applyBorder="1" applyAlignment="1">
      <alignment horizontal="center" vertical="center"/>
    </xf>
    <xf numFmtId="0" fontId="14" fillId="5" borderId="1" xfId="0" applyFont="1" applyFill="1" applyBorder="1" applyAlignment="1">
      <alignment vertical="center"/>
    </xf>
    <xf numFmtId="49" fontId="24" fillId="5" borderId="21" xfId="0" applyNumberFormat="1" applyFont="1" applyFill="1" applyBorder="1" applyAlignment="1">
      <alignment horizontal="center" vertical="center"/>
    </xf>
    <xf numFmtId="0" fontId="24" fillId="5" borderId="22" xfId="0" applyNumberFormat="1" applyFont="1" applyFill="1" applyBorder="1" applyAlignment="1">
      <alignment horizontal="center" vertical="center"/>
    </xf>
    <xf numFmtId="0" fontId="14" fillId="5" borderId="22" xfId="0" applyNumberFormat="1" applyFont="1" applyFill="1" applyBorder="1" applyAlignment="1">
      <alignment horizontal="center" vertical="center"/>
    </xf>
    <xf numFmtId="0" fontId="13" fillId="0" borderId="5" xfId="0" applyFont="1" applyFill="1" applyBorder="1" applyAlignment="1">
      <alignment vertical="center"/>
    </xf>
    <xf numFmtId="0" fontId="7" fillId="0" borderId="40" xfId="0" applyNumberFormat="1" applyFont="1" applyFill="1" applyBorder="1" applyAlignment="1">
      <alignment horizontal="center" vertical="center"/>
    </xf>
    <xf numFmtId="49" fontId="25" fillId="0" borderId="40" xfId="0" applyNumberFormat="1" applyFont="1" applyFill="1" applyBorder="1" applyAlignment="1">
      <alignment horizontal="center" vertical="center"/>
    </xf>
    <xf numFmtId="0" fontId="25" fillId="0" borderId="42" xfId="0" applyNumberFormat="1" applyFont="1" applyFill="1" applyBorder="1" applyAlignment="1">
      <alignment horizontal="center" vertical="center"/>
    </xf>
    <xf numFmtId="0" fontId="13" fillId="0" borderId="42" xfId="0" applyNumberFormat="1" applyFont="1" applyFill="1" applyBorder="1" applyAlignment="1">
      <alignment horizontal="center" vertical="center"/>
    </xf>
    <xf numFmtId="49" fontId="7" fillId="0" borderId="42" xfId="0" applyNumberFormat="1" applyFont="1" applyFill="1" applyBorder="1" applyAlignment="1">
      <alignment horizontal="center" vertical="center"/>
    </xf>
    <xf numFmtId="0" fontId="41" fillId="12" borderId="40" xfId="0" applyNumberFormat="1" applyFont="1" applyFill="1" applyBorder="1" applyAlignment="1">
      <alignment horizontal="center" vertical="center"/>
    </xf>
    <xf numFmtId="0" fontId="7" fillId="0" borderId="31"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50" fillId="0" borderId="27" xfId="0" applyFont="1" applyBorder="1" applyAlignment="1">
      <alignment horizontal="centerContinuous"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3" fillId="0" borderId="48" xfId="0" quotePrefix="1" applyFont="1" applyFill="1" applyBorder="1" applyAlignment="1">
      <alignment horizontal="center" vertical="center" shrinkToFit="1"/>
    </xf>
    <xf numFmtId="0" fontId="53" fillId="0" borderId="32" xfId="0" applyFont="1" applyFill="1" applyBorder="1" applyAlignment="1">
      <alignment horizontal="centerContinuous" vertical="center" shrinkToFit="1"/>
    </xf>
    <xf numFmtId="0" fontId="53" fillId="0" borderId="32" xfId="0" applyFont="1" applyFill="1" applyBorder="1" applyAlignment="1">
      <alignment horizontal="centerContinuous" vertical="center"/>
    </xf>
    <xf numFmtId="0" fontId="53" fillId="0" borderId="32" xfId="0" quotePrefix="1" applyFont="1" applyFill="1" applyBorder="1" applyAlignment="1">
      <alignment horizontal="center" vertical="center" shrinkToFit="1"/>
    </xf>
    <xf numFmtId="0" fontId="53" fillId="0" borderId="43" xfId="0" quotePrefix="1" applyFont="1" applyFill="1" applyBorder="1" applyAlignment="1">
      <alignment horizontal="center" vertical="center" shrinkToFit="1"/>
    </xf>
    <xf numFmtId="0" fontId="7" fillId="0" borderId="0" xfId="0" applyFont="1" applyBorder="1" applyAlignment="1">
      <alignment horizontal="left" vertical="center" wrapText="1"/>
    </xf>
    <xf numFmtId="0" fontId="28" fillId="0" borderId="32" xfId="0" applyFont="1" applyFill="1" applyBorder="1" applyAlignment="1">
      <alignment horizontal="centerContinuous" vertical="center" shrinkToFit="1"/>
    </xf>
    <xf numFmtId="0" fontId="7" fillId="0" borderId="43" xfId="0" applyFont="1" applyFill="1" applyBorder="1" applyAlignment="1">
      <alignment horizontal="centerContinuous" vertical="center"/>
    </xf>
    <xf numFmtId="0" fontId="54" fillId="0" borderId="32" xfId="0" applyFont="1" applyFill="1" applyBorder="1" applyAlignment="1">
      <alignment horizontal="centerContinuous" vertical="center" shrinkToFit="1"/>
    </xf>
    <xf numFmtId="0" fontId="6" fillId="0" borderId="0" xfId="0" applyFont="1" applyBorder="1" applyAlignment="1">
      <alignment horizontal="right" vertical="center" wrapText="1"/>
    </xf>
    <xf numFmtId="0" fontId="7" fillId="0" borderId="49" xfId="0" applyFont="1" applyFill="1" applyBorder="1" applyAlignment="1">
      <alignment horizontal="centerContinuous" vertical="center"/>
    </xf>
    <xf numFmtId="0" fontId="3" fillId="0" borderId="0" xfId="0" applyFont="1" applyBorder="1" applyAlignment="1">
      <alignment horizontal="centerContinuous" vertical="center"/>
    </xf>
    <xf numFmtId="0" fontId="22" fillId="11" borderId="13" xfId="0" applyFont="1" applyFill="1" applyBorder="1" applyAlignment="1">
      <alignment horizontal="center" vertical="center"/>
    </xf>
    <xf numFmtId="0" fontId="22" fillId="11" borderId="14" xfId="0" applyFont="1" applyFill="1" applyBorder="1" applyAlignment="1">
      <alignment horizontal="center" vertical="center"/>
    </xf>
    <xf numFmtId="49" fontId="22" fillId="11" borderId="14" xfId="0" applyNumberFormat="1" applyFont="1" applyFill="1" applyBorder="1" applyAlignment="1">
      <alignment horizontal="center" vertical="center"/>
    </xf>
    <xf numFmtId="0" fontId="22" fillId="11" borderId="18" xfId="0" applyFont="1" applyFill="1" applyBorder="1" applyAlignment="1">
      <alignment horizontal="center" vertical="center"/>
    </xf>
    <xf numFmtId="0" fontId="47" fillId="12" borderId="76" xfId="0" applyFont="1" applyFill="1" applyBorder="1" applyAlignment="1">
      <alignment horizontal="center" vertical="center"/>
    </xf>
    <xf numFmtId="0" fontId="22" fillId="11" borderId="58" xfId="0" applyFont="1" applyFill="1" applyBorder="1" applyAlignment="1">
      <alignment horizontal="center" vertical="center"/>
    </xf>
    <xf numFmtId="0" fontId="22" fillId="11" borderId="15" xfId="0" applyFont="1" applyFill="1" applyBorder="1" applyAlignment="1">
      <alignment horizontal="center" vertical="center"/>
    </xf>
    <xf numFmtId="0" fontId="22" fillId="11" borderId="27"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NumberFormat="1" applyFont="1" applyBorder="1" applyAlignment="1">
      <alignment horizontal="center" vertical="center"/>
    </xf>
    <xf numFmtId="0" fontId="5" fillId="0" borderId="0" xfId="0" applyFont="1" applyBorder="1" applyAlignment="1">
      <alignment horizontal="center" vertical="center"/>
    </xf>
    <xf numFmtId="0" fontId="47" fillId="12" borderId="18" xfId="0" applyFont="1" applyFill="1" applyBorder="1" applyAlignment="1">
      <alignment horizontal="center" vertical="center"/>
    </xf>
    <xf numFmtId="164" fontId="2" fillId="0" borderId="43" xfId="0" applyNumberFormat="1"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2" fillId="11" borderId="18" xfId="0" applyFont="1" applyFill="1" applyBorder="1" applyAlignment="1">
      <alignment horizontal="centerContinuous" vertical="center"/>
    </xf>
    <xf numFmtId="0" fontId="22" fillId="11" borderId="58" xfId="0" applyFont="1" applyFill="1" applyBorder="1" applyAlignment="1">
      <alignment horizontal="centerContinuous" vertical="center"/>
    </xf>
    <xf numFmtId="0" fontId="22" fillId="11" borderId="44" xfId="0" applyFont="1" applyFill="1" applyBorder="1" applyAlignment="1">
      <alignment horizontal="centerContinuous" vertical="center"/>
    </xf>
    <xf numFmtId="164" fontId="2" fillId="0" borderId="59" xfId="0" applyNumberFormat="1" applyFont="1" applyFill="1" applyBorder="1" applyAlignment="1">
      <alignment horizontal="centerContinuous" vertical="center"/>
    </xf>
    <xf numFmtId="0" fontId="5" fillId="0" borderId="60" xfId="0" quotePrefix="1" applyFont="1" applyBorder="1" applyAlignment="1">
      <alignment horizontal="centerContinuous" vertical="center"/>
    </xf>
    <xf numFmtId="164" fontId="2" fillId="0" borderId="84" xfId="0" applyNumberFormat="1" applyFont="1" applyFill="1" applyBorder="1" applyAlignment="1">
      <alignment horizontal="center" vertical="center"/>
    </xf>
    <xf numFmtId="0" fontId="2" fillId="0" borderId="63" xfId="0" applyFont="1" applyFill="1" applyBorder="1" applyAlignment="1">
      <alignment horizontal="centerContinuous" vertical="center"/>
    </xf>
    <xf numFmtId="164" fontId="2" fillId="0" borderId="43" xfId="0" applyNumberFormat="1" applyFont="1" applyFill="1" applyBorder="1" applyAlignment="1">
      <alignment horizontal="center" vertical="center"/>
    </xf>
    <xf numFmtId="0" fontId="19" fillId="0" borderId="0" xfId="0" applyFont="1" applyBorder="1" applyAlignment="1">
      <alignment horizontal="right" vertical="center"/>
    </xf>
    <xf numFmtId="0" fontId="22" fillId="11" borderId="16" xfId="0" applyFont="1" applyFill="1" applyBorder="1" applyAlignment="1">
      <alignment horizontal="centerContinuous" vertical="center"/>
    </xf>
    <xf numFmtId="0" fontId="22" fillId="11" borderId="17" xfId="0" applyFont="1" applyFill="1" applyBorder="1" applyAlignment="1">
      <alignment horizontal="centerContinuous" vertical="center"/>
    </xf>
    <xf numFmtId="0" fontId="2" fillId="0" borderId="72" xfId="0" applyFont="1" applyFill="1" applyBorder="1" applyAlignment="1">
      <alignment horizontal="centerContinuous" vertical="center"/>
    </xf>
    <xf numFmtId="0" fontId="2" fillId="0" borderId="73" xfId="0" applyFont="1" applyFill="1" applyBorder="1" applyAlignment="1">
      <alignment horizontal="centerContinuous" vertical="center"/>
    </xf>
    <xf numFmtId="49" fontId="2" fillId="0" borderId="73" xfId="0" applyNumberFormat="1" applyFont="1" applyFill="1" applyBorder="1" applyAlignment="1">
      <alignment horizontal="centerContinuous" vertical="center"/>
    </xf>
    <xf numFmtId="0" fontId="5" fillId="0" borderId="74" xfId="0" applyFont="1" applyFill="1" applyBorder="1" applyAlignment="1">
      <alignment horizontal="centerContinuous" vertical="center"/>
    </xf>
    <xf numFmtId="164" fontId="2" fillId="0" borderId="48"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71" xfId="0" applyFont="1" applyFill="1" applyBorder="1" applyAlignment="1">
      <alignment horizontal="centerContinuous" vertical="center"/>
    </xf>
    <xf numFmtId="0" fontId="2" fillId="0" borderId="62" xfId="0" applyFont="1" applyFill="1" applyBorder="1" applyAlignment="1">
      <alignment horizontal="centerContinuous" vertical="center"/>
    </xf>
    <xf numFmtId="49" fontId="2" fillId="0" borderId="62" xfId="0" applyNumberFormat="1" applyFont="1" applyFill="1" applyBorder="1" applyAlignment="1">
      <alignment horizontal="centerContinuous" vertical="center"/>
    </xf>
    <xf numFmtId="0" fontId="5" fillId="0" borderId="63" xfId="0" applyFont="1" applyFill="1" applyBorder="1" applyAlignment="1">
      <alignment horizontal="centerContinuous" vertical="center"/>
    </xf>
    <xf numFmtId="0" fontId="22" fillId="11" borderId="76" xfId="0" applyFont="1" applyFill="1" applyBorder="1" applyAlignment="1">
      <alignment horizontal="center" vertical="center"/>
    </xf>
    <xf numFmtId="0" fontId="2" fillId="0" borderId="72" xfId="0" applyFont="1" applyFill="1" applyBorder="1" applyAlignment="1">
      <alignment horizontal="centerContinuous" vertical="center" shrinkToFit="1"/>
    </xf>
    <xf numFmtId="0" fontId="22" fillId="0" borderId="73" xfId="0" applyFont="1" applyFill="1" applyBorder="1" applyAlignment="1">
      <alignment horizontal="centerContinuous" vertical="center"/>
    </xf>
    <xf numFmtId="0" fontId="2" fillId="0" borderId="74" xfId="0" applyFont="1" applyFill="1" applyBorder="1" applyAlignment="1">
      <alignment horizontal="centerContinuous" vertical="center"/>
    </xf>
    <xf numFmtId="0" fontId="2" fillId="0" borderId="86" xfId="0" applyFont="1" applyFill="1" applyBorder="1" applyAlignment="1">
      <alignment horizontal="centerContinuous" vertical="center" shrinkToFit="1"/>
    </xf>
    <xf numFmtId="0" fontId="22" fillId="0" borderId="59" xfId="0" applyFont="1" applyFill="1" applyBorder="1" applyAlignment="1">
      <alignment horizontal="centerContinuous" vertical="center"/>
    </xf>
    <xf numFmtId="0" fontId="2" fillId="0" borderId="60" xfId="0" applyFont="1" applyFill="1" applyBorder="1" applyAlignment="1">
      <alignment horizontal="centerContinuous" vertical="center"/>
    </xf>
    <xf numFmtId="164" fontId="2" fillId="0" borderId="85" xfId="0" applyNumberFormat="1" applyFont="1" applyBorder="1" applyAlignment="1">
      <alignment horizontal="center" vertical="center"/>
    </xf>
    <xf numFmtId="164" fontId="5" fillId="0" borderId="0" xfId="0" applyNumberFormat="1" applyFont="1" applyBorder="1" applyAlignment="1">
      <alignment vertical="center"/>
    </xf>
    <xf numFmtId="164" fontId="3" fillId="0" borderId="0" xfId="0" applyNumberFormat="1" applyFont="1" applyBorder="1" applyAlignment="1">
      <alignment horizontal="centerContinuous" vertical="center"/>
    </xf>
    <xf numFmtId="0" fontId="22" fillId="3" borderId="33" xfId="0" applyFont="1" applyFill="1" applyBorder="1" applyAlignment="1">
      <alignment horizontal="center" vertical="center"/>
    </xf>
    <xf numFmtId="164" fontId="22" fillId="3" borderId="34" xfId="0" applyNumberFormat="1" applyFont="1" applyFill="1" applyBorder="1" applyAlignment="1">
      <alignment horizontal="center" vertical="center"/>
    </xf>
    <xf numFmtId="0" fontId="22" fillId="3" borderId="33" xfId="0" applyFont="1" applyFill="1" applyBorder="1" applyAlignment="1">
      <alignment horizontal="right" vertical="center"/>
    </xf>
    <xf numFmtId="0" fontId="22" fillId="3" borderId="35" xfId="0" applyFont="1" applyFill="1" applyBorder="1" applyAlignment="1">
      <alignment vertical="center"/>
    </xf>
    <xf numFmtId="0" fontId="2" fillId="0" borderId="68" xfId="0" applyFont="1" applyBorder="1" applyAlignment="1">
      <alignment horizontal="center" vertical="center" shrinkToFit="1"/>
    </xf>
    <xf numFmtId="0" fontId="5" fillId="0" borderId="69" xfId="0" applyFont="1" applyBorder="1" applyAlignment="1">
      <alignment horizontal="center" vertical="center" shrinkToFit="1"/>
    </xf>
    <xf numFmtId="164" fontId="2" fillId="0" borderId="69" xfId="0" applyNumberFormat="1" applyFont="1" applyBorder="1" applyAlignment="1">
      <alignment horizontal="center" vertical="center" shrinkToFit="1"/>
    </xf>
    <xf numFmtId="0" fontId="5" fillId="0" borderId="69" xfId="0" applyFont="1" applyBorder="1" applyAlignment="1">
      <alignment horizontal="left" vertical="center"/>
    </xf>
    <xf numFmtId="0" fontId="5" fillId="0" borderId="70" xfId="0" applyFont="1" applyBorder="1" applyAlignment="1">
      <alignment horizontal="left" vertical="center" shrinkToFit="1"/>
    </xf>
    <xf numFmtId="0" fontId="2" fillId="0" borderId="71" xfId="0" applyFont="1" applyBorder="1" applyAlignment="1">
      <alignment horizontal="center" vertical="center" shrinkToFit="1"/>
    </xf>
    <xf numFmtId="164" fontId="2" fillId="0" borderId="38" xfId="0" applyNumberFormat="1" applyFont="1" applyFill="1" applyBorder="1" applyAlignment="1">
      <alignment horizontal="center" vertical="center" shrinkToFit="1"/>
    </xf>
    <xf numFmtId="0" fontId="2" fillId="0" borderId="78" xfId="0" applyFont="1" applyFill="1" applyBorder="1" applyAlignment="1">
      <alignment horizontal="left" vertical="center"/>
    </xf>
    <xf numFmtId="0" fontId="2" fillId="0" borderId="39"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64" xfId="0" applyFont="1" applyFill="1" applyBorder="1" applyAlignment="1">
      <alignment horizontal="center" vertical="center" shrinkToFit="1"/>
    </xf>
    <xf numFmtId="0" fontId="2" fillId="0" borderId="36" xfId="0" applyFont="1" applyBorder="1" applyAlignment="1">
      <alignment horizontal="center" vertical="center" shrinkToFit="1"/>
    </xf>
    <xf numFmtId="164" fontId="2" fillId="0" borderId="36" xfId="0" applyNumberFormat="1" applyFont="1" applyBorder="1" applyAlignment="1">
      <alignment horizontal="center" vertical="center" shrinkToFit="1"/>
    </xf>
    <xf numFmtId="0" fontId="5" fillId="0" borderId="36" xfId="0" applyFont="1" applyBorder="1" applyAlignment="1">
      <alignment horizontal="left" vertical="center"/>
    </xf>
    <xf numFmtId="0" fontId="5" fillId="0" borderId="37" xfId="0" applyFont="1" applyBorder="1" applyAlignment="1">
      <alignment horizontal="left" vertical="center" shrinkToFit="1"/>
    </xf>
    <xf numFmtId="0" fontId="2" fillId="0" borderId="83" xfId="0" applyFont="1" applyBorder="1" applyAlignment="1">
      <alignment horizontal="center" vertical="center" shrinkToFit="1"/>
    </xf>
    <xf numFmtId="0" fontId="2" fillId="0" borderId="36" xfId="0" applyFont="1" applyBorder="1" applyAlignment="1">
      <alignment horizontal="left" vertical="center"/>
    </xf>
    <xf numFmtId="0" fontId="2" fillId="0" borderId="65"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9" xfId="0" applyFont="1" applyBorder="1" applyAlignment="1">
      <alignment horizontal="left" vertical="center" shrinkToFit="1"/>
    </xf>
    <xf numFmtId="164" fontId="2" fillId="0" borderId="88" xfId="0" applyNumberFormat="1" applyFont="1" applyFill="1" applyBorder="1" applyAlignment="1">
      <alignment horizontal="center" vertical="center"/>
    </xf>
    <xf numFmtId="0" fontId="2" fillId="0" borderId="36" xfId="0" applyFont="1" applyBorder="1" applyAlignment="1">
      <alignment horizontal="center" vertical="center"/>
    </xf>
    <xf numFmtId="49" fontId="2" fillId="0" borderId="36" xfId="0" applyNumberFormat="1" applyFont="1" applyBorder="1" applyAlignment="1">
      <alignment horizontal="center" vertical="center"/>
    </xf>
    <xf numFmtId="164" fontId="2" fillId="0" borderId="36" xfId="0" applyNumberFormat="1" applyFont="1" applyBorder="1" applyAlignment="1">
      <alignment horizontal="center" vertical="center"/>
    </xf>
    <xf numFmtId="1" fontId="48" fillId="12" borderId="36" xfId="0" applyNumberFormat="1" applyFont="1" applyFill="1" applyBorder="1" applyAlignment="1">
      <alignment horizontal="center" vertical="center"/>
    </xf>
    <xf numFmtId="0" fontId="2" fillId="0" borderId="37" xfId="0" applyFont="1" applyBorder="1" applyAlignment="1">
      <alignment horizontal="center" vertical="center"/>
    </xf>
    <xf numFmtId="0" fontId="2" fillId="0" borderId="38" xfId="0" quotePrefix="1" applyNumberFormat="1" applyFont="1" applyBorder="1" applyAlignment="1">
      <alignment horizontal="center" vertical="center"/>
    </xf>
    <xf numFmtId="49" fontId="2" fillId="0" borderId="38" xfId="0" applyNumberFormat="1" applyFont="1" applyBorder="1" applyAlignment="1">
      <alignment horizontal="center" vertical="center"/>
    </xf>
    <xf numFmtId="164" fontId="2" fillId="0" borderId="38" xfId="0" applyNumberFormat="1" applyFont="1" applyBorder="1" applyAlignment="1">
      <alignment horizontal="center" vertical="center"/>
    </xf>
    <xf numFmtId="164" fontId="2" fillId="0" borderId="38" xfId="0" applyNumberFormat="1" applyFont="1" applyFill="1" applyBorder="1" applyAlignment="1">
      <alignment horizontal="center" vertical="center"/>
    </xf>
    <xf numFmtId="1" fontId="48" fillId="12" borderId="38" xfId="0" applyNumberFormat="1" applyFont="1" applyFill="1" applyBorder="1" applyAlignment="1">
      <alignment horizontal="center" vertical="center"/>
    </xf>
    <xf numFmtId="0" fontId="5" fillId="0" borderId="39" xfId="0" applyFont="1" applyBorder="1" applyAlignment="1">
      <alignment horizontal="center" vertical="center"/>
    </xf>
    <xf numFmtId="0" fontId="2" fillId="0" borderId="87" xfId="0" applyFont="1" applyBorder="1" applyAlignment="1">
      <alignment horizontal="center" vertical="center" shrinkToFit="1"/>
    </xf>
    <xf numFmtId="0" fontId="2" fillId="0" borderId="88" xfId="0" applyFont="1" applyFill="1" applyBorder="1" applyAlignment="1">
      <alignment horizontal="center" vertical="center"/>
    </xf>
    <xf numFmtId="9" fontId="2" fillId="0" borderId="88" xfId="0" applyNumberFormat="1" applyFont="1" applyFill="1" applyBorder="1" applyAlignment="1">
      <alignment horizontal="center" vertical="center"/>
    </xf>
    <xf numFmtId="49" fontId="2" fillId="0" borderId="38" xfId="0" applyNumberFormat="1" applyFont="1" applyFill="1" applyBorder="1" applyAlignment="1">
      <alignment horizontal="center" vertical="center"/>
    </xf>
    <xf numFmtId="164" fontId="2" fillId="0" borderId="89" xfId="0" applyNumberFormat="1" applyFont="1" applyFill="1" applyBorder="1" applyAlignment="1">
      <alignment horizontal="centerContinuous" vertical="center"/>
    </xf>
    <xf numFmtId="0" fontId="5" fillId="0" borderId="89" xfId="0" applyFont="1" applyFill="1" applyBorder="1" applyAlignment="1">
      <alignment horizontal="centerContinuous" vertical="center"/>
    </xf>
    <xf numFmtId="0" fontId="5" fillId="0" borderId="78" xfId="0" applyFont="1" applyFill="1" applyBorder="1" applyAlignment="1">
      <alignment horizontal="centerContinuous" vertical="center"/>
    </xf>
    <xf numFmtId="49" fontId="2" fillId="0" borderId="88" xfId="0" applyNumberFormat="1" applyFont="1" applyFill="1" applyBorder="1" applyAlignment="1">
      <alignment horizontal="center" vertical="center"/>
    </xf>
    <xf numFmtId="49" fontId="2" fillId="0" borderId="89" xfId="0" applyNumberFormat="1" applyFont="1" applyFill="1" applyBorder="1" applyAlignment="1">
      <alignment horizontal="centerContinuous" vertical="center"/>
    </xf>
    <xf numFmtId="49" fontId="2" fillId="0" borderId="78" xfId="0" applyNumberFormat="1" applyFont="1" applyFill="1" applyBorder="1" applyAlignment="1">
      <alignment horizontal="centerContinuous" vertical="center"/>
    </xf>
    <xf numFmtId="49" fontId="2" fillId="0" borderId="77" xfId="0" applyNumberFormat="1" applyFont="1" applyFill="1" applyBorder="1" applyAlignment="1">
      <alignment horizontal="centerContinuous" vertical="center"/>
    </xf>
    <xf numFmtId="0" fontId="22" fillId="0" borderId="88" xfId="0" applyFont="1" applyFill="1" applyBorder="1" applyAlignment="1">
      <alignment horizontal="centerContinuous" vertical="center"/>
    </xf>
    <xf numFmtId="0" fontId="2" fillId="0" borderId="89" xfId="0" applyFont="1" applyFill="1" applyBorder="1" applyAlignment="1">
      <alignment horizontal="center" vertical="center"/>
    </xf>
    <xf numFmtId="0" fontId="22" fillId="0" borderId="36" xfId="0" applyFont="1" applyFill="1" applyBorder="1" applyAlignment="1">
      <alignment horizontal="centerContinuous" vertical="center"/>
    </xf>
    <xf numFmtId="0" fontId="2" fillId="0" borderId="77" xfId="0" applyFont="1" applyFill="1" applyBorder="1" applyAlignment="1">
      <alignment horizontal="center" vertical="center"/>
    </xf>
    <xf numFmtId="0" fontId="5" fillId="0" borderId="90" xfId="0" applyFont="1" applyFill="1" applyBorder="1" applyAlignment="1">
      <alignment horizontal="centerContinuous" vertical="center"/>
    </xf>
    <xf numFmtId="0" fontId="5" fillId="0" borderId="79" xfId="0" applyFont="1" applyFill="1" applyBorder="1" applyAlignment="1">
      <alignment horizontal="centerContinuous" vertical="center"/>
    </xf>
    <xf numFmtId="0" fontId="2" fillId="0" borderId="0" xfId="0" applyFont="1" applyBorder="1" applyAlignment="1">
      <alignment vertical="center"/>
    </xf>
    <xf numFmtId="0" fontId="4" fillId="0" borderId="0" xfId="0" applyFont="1" applyFill="1" applyBorder="1" applyAlignment="1">
      <alignment horizontal="right" vertical="center"/>
    </xf>
    <xf numFmtId="1" fontId="2" fillId="0" borderId="0" xfId="0" applyNumberFormat="1" applyFont="1" applyBorder="1" applyAlignment="1">
      <alignment horizontal="center" vertical="center"/>
    </xf>
    <xf numFmtId="0" fontId="22" fillId="14" borderId="27" xfId="0" applyFont="1" applyFill="1" applyBorder="1" applyAlignment="1">
      <alignment horizontal="center" vertical="center"/>
    </xf>
    <xf numFmtId="0" fontId="58" fillId="0" borderId="38" xfId="0" applyFont="1" applyBorder="1" applyAlignment="1">
      <alignment horizontal="left" vertical="center"/>
    </xf>
    <xf numFmtId="164" fontId="58" fillId="0" borderId="43" xfId="0" applyNumberFormat="1" applyFont="1" applyBorder="1" applyAlignment="1">
      <alignment horizontal="center" vertical="center"/>
    </xf>
    <xf numFmtId="0" fontId="2" fillId="0" borderId="64" xfId="0" applyFont="1" applyBorder="1" applyAlignment="1">
      <alignment horizontal="center" vertical="center"/>
    </xf>
    <xf numFmtId="0" fontId="57" fillId="0" borderId="36" xfId="0" quotePrefix="1" applyFont="1" applyBorder="1" applyAlignment="1">
      <alignment horizontal="center" vertical="center" wrapText="1"/>
    </xf>
    <xf numFmtId="0" fontId="2" fillId="0" borderId="87" xfId="0" applyFont="1" applyFill="1" applyBorder="1" applyAlignment="1">
      <alignment horizontal="center" vertical="center"/>
    </xf>
    <xf numFmtId="0" fontId="4" fillId="0" borderId="65" xfId="0" applyFont="1" applyBorder="1" applyAlignment="1">
      <alignment horizontal="center" vertical="center"/>
    </xf>
    <xf numFmtId="0" fontId="7" fillId="0" borderId="66" xfId="0" applyNumberFormat="1" applyFont="1" applyFill="1" applyBorder="1" applyAlignment="1">
      <alignment horizontal="centerContinuous" vertical="center"/>
    </xf>
    <xf numFmtId="0" fontId="2" fillId="0" borderId="67" xfId="0" applyFont="1" applyFill="1" applyBorder="1" applyAlignment="1">
      <alignment horizontal="centerContinuous" vertical="center"/>
    </xf>
    <xf numFmtId="1" fontId="2" fillId="0" borderId="80" xfId="0" applyNumberFormat="1" applyFont="1" applyFill="1" applyBorder="1" applyAlignment="1">
      <alignment horizontal="center" vertical="center"/>
    </xf>
    <xf numFmtId="1" fontId="5" fillId="0" borderId="79" xfId="0" applyNumberFormat="1" applyFont="1" applyFill="1" applyBorder="1" applyAlignment="1">
      <alignment horizontal="center" vertical="center"/>
    </xf>
    <xf numFmtId="1" fontId="2" fillId="0" borderId="36" xfId="0" applyNumberFormat="1" applyFont="1" applyFill="1" applyBorder="1" applyAlignment="1">
      <alignment horizontal="center" vertical="center"/>
    </xf>
    <xf numFmtId="1" fontId="2" fillId="0" borderId="38" xfId="0" applyNumberFormat="1" applyFont="1" applyFill="1" applyBorder="1" applyAlignment="1">
      <alignment horizontal="center" vertical="center"/>
    </xf>
    <xf numFmtId="0" fontId="57" fillId="0" borderId="88" xfId="0" quotePrefix="1" applyFont="1" applyFill="1" applyBorder="1" applyAlignment="1">
      <alignment horizontal="center" vertical="center" wrapText="1"/>
    </xf>
    <xf numFmtId="49" fontId="2" fillId="0" borderId="88" xfId="2" applyNumberFormat="1" applyFont="1" applyFill="1" applyBorder="1" applyAlignment="1">
      <alignment horizontal="center" vertical="center"/>
    </xf>
    <xf numFmtId="1" fontId="2" fillId="0" borderId="88" xfId="0" applyNumberFormat="1" applyFont="1" applyFill="1" applyBorder="1" applyAlignment="1">
      <alignment horizontal="center" vertical="center"/>
    </xf>
    <xf numFmtId="0" fontId="2" fillId="0" borderId="91" xfId="0" applyFont="1" applyFill="1" applyBorder="1" applyAlignment="1">
      <alignment horizontal="center" vertical="center"/>
    </xf>
    <xf numFmtId="0" fontId="5" fillId="0" borderId="0" xfId="0" applyFont="1" applyFill="1" applyBorder="1" applyAlignment="1">
      <alignment vertical="center"/>
    </xf>
    <xf numFmtId="164" fontId="2" fillId="0" borderId="85" xfId="0" applyNumberFormat="1" applyFont="1" applyFill="1" applyBorder="1" applyAlignment="1">
      <alignment horizontal="center" vertical="center"/>
    </xf>
    <xf numFmtId="0" fontId="2" fillId="0" borderId="65"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8" xfId="0" quotePrefix="1" applyFont="1" applyFill="1" applyBorder="1" applyAlignment="1">
      <alignment horizontal="center" vertical="center"/>
    </xf>
    <xf numFmtId="9" fontId="2" fillId="0" borderId="38" xfId="0" applyNumberFormat="1" applyFont="1" applyFill="1" applyBorder="1" applyAlignment="1">
      <alignment horizontal="center" vertical="center"/>
    </xf>
    <xf numFmtId="164" fontId="2" fillId="0" borderId="78" xfId="0" applyNumberFormat="1" applyFont="1" applyFill="1" applyBorder="1" applyAlignment="1">
      <alignment horizontal="centerContinuous" vertical="center"/>
    </xf>
    <xf numFmtId="164" fontId="2" fillId="0" borderId="62" xfId="0" applyNumberFormat="1" applyFont="1" applyFill="1" applyBorder="1" applyAlignment="1">
      <alignment horizontal="centerContinuous" vertical="center"/>
    </xf>
    <xf numFmtId="0" fontId="2" fillId="10" borderId="71" xfId="0" applyFont="1" applyFill="1" applyBorder="1" applyAlignment="1">
      <alignment horizontal="centerContinuous" vertical="center" shrinkToFit="1"/>
    </xf>
    <xf numFmtId="0" fontId="2" fillId="10" borderId="62" xfId="0" applyFont="1" applyFill="1" applyBorder="1" applyAlignment="1">
      <alignment horizontal="centerContinuous" vertical="center"/>
    </xf>
    <xf numFmtId="0" fontId="2" fillId="10" borderId="38" xfId="0" applyFont="1" applyFill="1" applyBorder="1" applyAlignment="1">
      <alignment horizontal="centerContinuous" vertical="center"/>
    </xf>
    <xf numFmtId="49" fontId="2" fillId="10" borderId="78" xfId="0" applyNumberFormat="1" applyFont="1" applyFill="1" applyBorder="1" applyAlignment="1">
      <alignment horizontal="center" vertical="center"/>
    </xf>
    <xf numFmtId="49" fontId="2" fillId="10" borderId="38" xfId="0" applyNumberFormat="1" applyFont="1" applyFill="1" applyBorder="1" applyAlignment="1">
      <alignment horizontal="center" vertical="center"/>
    </xf>
    <xf numFmtId="49" fontId="2" fillId="10" borderId="78" xfId="0" applyNumberFormat="1" applyFont="1" applyFill="1" applyBorder="1" applyAlignment="1">
      <alignment horizontal="centerContinuous" vertical="center"/>
    </xf>
    <xf numFmtId="0" fontId="2" fillId="10" borderId="63" xfId="0" applyFont="1" applyFill="1" applyBorder="1" applyAlignment="1">
      <alignment horizontal="centerContinuous" vertical="center"/>
    </xf>
  </cellXfs>
  <cellStyles count="10">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Normal 5" xfId="9" xr:uid="{00000000-0005-0000-0000-000007000000}"/>
    <cellStyle name="Percent" xfId="2" builtinId="5"/>
    <cellStyle name="Percent 2" xfId="3" xr:uid="{00000000-0005-0000-0000-000009000000}"/>
  </cellStyles>
  <dxfs count="17">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FF00FF"/>
      <color rgb="FF009900"/>
      <color rgb="FFFF6600"/>
      <color rgb="FFCCFFCC"/>
      <color rgb="FF0000FF"/>
      <color rgb="FFCCCC00"/>
      <color rgb="FF99FF99"/>
      <color rgb="FFCCFF99"/>
      <color rgb="FFFFFF66"/>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66675</xdr:colOff>
      <xdr:row>10</xdr:row>
      <xdr:rowOff>57150</xdr:rowOff>
    </xdr:from>
    <xdr:to>
      <xdr:col>6</xdr:col>
      <xdr:colOff>1238250</xdr:colOff>
      <xdr:row>12</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686300" y="2990850"/>
          <a:ext cx="2295525" cy="6096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230505</xdr:colOff>
      <xdr:row>1</xdr:row>
      <xdr:rowOff>123825</xdr:rowOff>
    </xdr:from>
    <xdr:to>
      <xdr:col>3</xdr:col>
      <xdr:colOff>457200</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showGridLines="0" tabSelected="1" zoomScaleNormal="100" workbookViewId="0"/>
  </sheetViews>
  <sheetFormatPr defaultColWidth="13" defaultRowHeight="15.6"/>
  <cols>
    <col min="1" max="1" width="14.3984375" style="85" bestFit="1" customWidth="1"/>
    <col min="2" max="2" width="10" style="86" customWidth="1"/>
    <col min="3" max="3" width="5.09765625" style="86" customWidth="1"/>
    <col min="4" max="4" width="13.69921875" style="85" bestFit="1" customWidth="1"/>
    <col min="5" max="5" width="9.09765625" style="86" bestFit="1" customWidth="1"/>
    <col min="6" max="6" width="14.69921875" style="85" customWidth="1"/>
    <col min="7" max="7" width="17.09765625" style="86" customWidth="1"/>
    <col min="8" max="16384" width="13" style="36"/>
  </cols>
  <sheetData>
    <row r="1" spans="1:7" ht="29.4" thickTop="1" thickBot="1">
      <c r="A1" s="30" t="s">
        <v>113</v>
      </c>
      <c r="B1" s="31"/>
      <c r="C1" s="32"/>
      <c r="D1" s="33"/>
      <c r="E1" s="34"/>
      <c r="F1" s="33"/>
      <c r="G1" s="35" t="s">
        <v>114</v>
      </c>
    </row>
    <row r="2" spans="1:7" ht="17.399999999999999" thickTop="1">
      <c r="A2" s="37" t="s">
        <v>0</v>
      </c>
      <c r="B2" s="38" t="s">
        <v>115</v>
      </c>
      <c r="C2" s="38"/>
      <c r="D2" s="39" t="s">
        <v>1</v>
      </c>
      <c r="E2" s="40" t="s">
        <v>106</v>
      </c>
      <c r="F2" s="41"/>
      <c r="G2" s="42"/>
    </row>
    <row r="3" spans="1:7" ht="16.8">
      <c r="A3" s="37" t="s">
        <v>65</v>
      </c>
      <c r="B3" s="38" t="s">
        <v>116</v>
      </c>
      <c r="C3" s="38"/>
      <c r="D3" s="39" t="s">
        <v>66</v>
      </c>
      <c r="E3" s="40">
        <v>7</v>
      </c>
      <c r="F3" s="39"/>
      <c r="G3" s="42"/>
    </row>
    <row r="4" spans="1:7" ht="17.399999999999999" thickBot="1">
      <c r="A4" s="37" t="s">
        <v>67</v>
      </c>
      <c r="B4" s="38" t="s">
        <v>117</v>
      </c>
      <c r="C4" s="38"/>
      <c r="D4" s="39"/>
      <c r="E4" s="40"/>
      <c r="F4" s="39"/>
      <c r="G4" s="42"/>
    </row>
    <row r="5" spans="1:7" ht="17.399999999999999" thickTop="1">
      <c r="A5" s="43" t="s">
        <v>91</v>
      </c>
      <c r="B5" s="332">
        <f>5</f>
        <v>5</v>
      </c>
      <c r="C5" s="333"/>
      <c r="D5" s="44" t="s">
        <v>77</v>
      </c>
      <c r="E5" s="45" t="s">
        <v>102</v>
      </c>
      <c r="F5" s="46"/>
      <c r="G5" s="42"/>
    </row>
    <row r="6" spans="1:7" ht="17.399999999999999" thickBot="1">
      <c r="A6" s="47" t="s">
        <v>165</v>
      </c>
      <c r="B6" s="48" t="str">
        <f>C8</f>
        <v>+3</v>
      </c>
      <c r="C6" s="49"/>
      <c r="D6" s="50" t="s">
        <v>101</v>
      </c>
      <c r="E6" s="51" t="s">
        <v>102</v>
      </c>
      <c r="F6" s="46"/>
      <c r="G6" s="42"/>
    </row>
    <row r="7" spans="1:7" ht="17.399999999999999" thickTop="1">
      <c r="A7" s="52" t="s">
        <v>2</v>
      </c>
      <c r="B7" s="53">
        <v>11</v>
      </c>
      <c r="C7" s="54" t="str">
        <f t="shared" ref="C7:C12" si="0">IF(B7&gt;9.9,CONCATENATE("+",ROUNDDOWN((B7-10)/2,0)),ROUNDUP((B7-10)/2,0))</f>
        <v>+0</v>
      </c>
      <c r="D7" s="55" t="s">
        <v>75</v>
      </c>
      <c r="E7" s="56" t="s">
        <v>169</v>
      </c>
      <c r="F7" s="46"/>
      <c r="G7" s="42"/>
    </row>
    <row r="8" spans="1:7" ht="16.8">
      <c r="A8" s="57" t="s">
        <v>3</v>
      </c>
      <c r="B8" s="58">
        <v>17</v>
      </c>
      <c r="C8" s="59" t="str">
        <f t="shared" si="0"/>
        <v>+3</v>
      </c>
      <c r="D8" s="60" t="s">
        <v>76</v>
      </c>
      <c r="E8" s="61">
        <f>SUM(Martial!G6:G18)+SUM(Equipment!C3:C10)</f>
        <v>23</v>
      </c>
      <c r="F8" s="46"/>
      <c r="G8" s="42"/>
    </row>
    <row r="9" spans="1:7" ht="16.8">
      <c r="A9" s="62" t="s">
        <v>13</v>
      </c>
      <c r="B9" s="63">
        <v>12</v>
      </c>
      <c r="C9" s="64" t="str">
        <f t="shared" si="0"/>
        <v>+1</v>
      </c>
      <c r="D9" s="60" t="s">
        <v>15</v>
      </c>
      <c r="E9" s="65">
        <f>ROUNDUP(((E3*6)*0.75)+(E3*C9),0)</f>
        <v>39</v>
      </c>
      <c r="F9" s="46"/>
      <c r="G9" s="42"/>
    </row>
    <row r="10" spans="1:7" ht="16.8">
      <c r="A10" s="66" t="s">
        <v>14</v>
      </c>
      <c r="B10" s="63">
        <v>10</v>
      </c>
      <c r="C10" s="59" t="str">
        <f t="shared" si="0"/>
        <v>+0</v>
      </c>
      <c r="D10" s="67" t="s">
        <v>93</v>
      </c>
      <c r="E10" s="68">
        <f>13+C8+C11+1</f>
        <v>20</v>
      </c>
      <c r="F10" s="37"/>
      <c r="G10" s="42"/>
    </row>
    <row r="11" spans="1:7" ht="16.8">
      <c r="A11" s="69" t="s">
        <v>16</v>
      </c>
      <c r="B11" s="63">
        <v>16</v>
      </c>
      <c r="C11" s="59" t="str">
        <f t="shared" si="0"/>
        <v>+3</v>
      </c>
      <c r="D11" s="67" t="s">
        <v>64</v>
      </c>
      <c r="E11" s="68">
        <f>E10+SUM(Martial!B14:B15)</f>
        <v>21</v>
      </c>
      <c r="F11" s="46"/>
      <c r="G11" s="42"/>
    </row>
    <row r="12" spans="1:7" ht="17.399999999999999" thickBot="1">
      <c r="A12" s="70" t="s">
        <v>12</v>
      </c>
      <c r="B12" s="71">
        <v>11</v>
      </c>
      <c r="C12" s="72" t="str">
        <f t="shared" si="0"/>
        <v>+0</v>
      </c>
      <c r="D12" s="73" t="s">
        <v>103</v>
      </c>
      <c r="E12" s="74">
        <f>E11-C8</f>
        <v>18</v>
      </c>
      <c r="F12" s="46"/>
      <c r="G12" s="42"/>
    </row>
    <row r="13" spans="1:7" ht="23.4" thickTop="1">
      <c r="A13" s="75"/>
      <c r="B13" s="76"/>
      <c r="C13" s="76"/>
      <c r="D13" s="77"/>
      <c r="E13" s="77"/>
      <c r="F13" s="77"/>
      <c r="G13" s="78"/>
    </row>
    <row r="14" spans="1:7" s="8" customFormat="1" ht="16.8">
      <c r="A14" s="79"/>
      <c r="B14" s="80"/>
      <c r="C14" s="80"/>
      <c r="D14" s="80"/>
      <c r="E14" s="80"/>
      <c r="F14" s="80"/>
      <c r="G14" s="81"/>
    </row>
    <row r="15" spans="1:7" s="8" customFormat="1" ht="16.8">
      <c r="A15" s="79"/>
      <c r="B15" s="80"/>
      <c r="C15" s="80"/>
      <c r="D15" s="80"/>
      <c r="E15" s="80"/>
      <c r="F15" s="80"/>
      <c r="G15" s="81"/>
    </row>
    <row r="16" spans="1:7" s="8" customFormat="1" ht="16.8">
      <c r="A16" s="79"/>
      <c r="B16" s="80"/>
      <c r="C16" s="80"/>
      <c r="D16" s="80"/>
      <c r="E16" s="80"/>
      <c r="F16" s="80"/>
      <c r="G16" s="81"/>
    </row>
    <row r="17" spans="1:7" ht="17.399999999999999" thickBot="1">
      <c r="A17" s="82"/>
      <c r="B17" s="83"/>
      <c r="C17" s="83"/>
      <c r="D17" s="83"/>
      <c r="E17" s="83"/>
      <c r="F17" s="83"/>
      <c r="G17" s="84"/>
    </row>
    <row r="18" spans="1:7" ht="16.2" thickTop="1"/>
  </sheetData>
  <phoneticPr fontId="0" type="noConversion"/>
  <conditionalFormatting sqref="E8">
    <cfRule type="cellIs" dxfId="16" priority="4" stopIfTrue="1" operator="greaterThan">
      <formula>116</formula>
    </cfRule>
    <cfRule type="cellIs" dxfId="15" priority="5" stopIfTrue="1" operator="between">
      <formula>58</formula>
      <formula>116</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showGridLines="0" workbookViewId="0">
      <pane ySplit="2" topLeftCell="A3" activePane="bottomLeft" state="frozen"/>
      <selection pane="bottomLeft" activeCell="A3" sqref="A3"/>
    </sheetView>
  </sheetViews>
  <sheetFormatPr defaultColWidth="13" defaultRowHeight="15.6"/>
  <cols>
    <col min="1" max="1" width="21.69921875" style="85" bestFit="1" customWidth="1"/>
    <col min="2" max="2" width="5.8984375" style="85" bestFit="1" customWidth="1"/>
    <col min="3" max="3" width="7.59765625" style="86" hidden="1" customWidth="1"/>
    <col min="4" max="4" width="5.8984375" style="86" hidden="1" customWidth="1"/>
    <col min="5" max="5" width="9.19921875" style="86" bestFit="1" customWidth="1"/>
    <col min="6" max="6" width="6.69921875" style="86" bestFit="1" customWidth="1"/>
    <col min="7" max="7" width="6" style="205" bestFit="1" customWidth="1"/>
    <col min="8" max="8" width="5.19921875" style="205" bestFit="1" customWidth="1"/>
    <col min="9" max="9" width="6.8984375" style="205" bestFit="1" customWidth="1"/>
    <col min="10" max="10" width="17.69921875" style="85" bestFit="1" customWidth="1"/>
    <col min="11" max="16384" width="13" style="36"/>
  </cols>
  <sheetData>
    <row r="1" spans="1:10" ht="23.4" thickBot="1">
      <c r="A1" s="87" t="s">
        <v>11</v>
      </c>
      <c r="B1" s="88"/>
      <c r="C1" s="88"/>
      <c r="D1" s="88"/>
      <c r="E1" s="88"/>
      <c r="F1" s="88"/>
      <c r="G1" s="89"/>
      <c r="H1" s="89"/>
      <c r="I1" s="89"/>
      <c r="J1" s="88"/>
    </row>
    <row r="2" spans="1:10" s="8" customFormat="1" ht="34.200000000000003" thickBot="1">
      <c r="A2" s="1" t="s">
        <v>100</v>
      </c>
      <c r="B2" s="2" t="s">
        <v>30</v>
      </c>
      <c r="C2" s="2" t="s">
        <v>37</v>
      </c>
      <c r="D2" s="2" t="s">
        <v>29</v>
      </c>
      <c r="E2" s="3" t="s">
        <v>62</v>
      </c>
      <c r="F2" s="3" t="s">
        <v>38</v>
      </c>
      <c r="G2" s="4" t="s">
        <v>68</v>
      </c>
      <c r="H2" s="5" t="s">
        <v>99</v>
      </c>
      <c r="I2" s="6" t="s">
        <v>84</v>
      </c>
      <c r="J2" s="7" t="s">
        <v>82</v>
      </c>
    </row>
    <row r="3" spans="1:10" s="8" customFormat="1" ht="16.8">
      <c r="A3" s="90" t="s">
        <v>70</v>
      </c>
      <c r="B3" s="91">
        <v>2</v>
      </c>
      <c r="C3" s="92" t="s">
        <v>32</v>
      </c>
      <c r="D3" s="92" t="str">
        <f>IF(C3="Str",'Personal File'!$C$7,IF(C3="Dex",'Personal File'!$C$8,IF(C3="Con",'Personal File'!$C$9,IF(C3="Int",'Personal File'!$C$10,IF(C3="Wis",'Personal File'!$C$11,IF(C3="Cha",'Personal File'!$C$12))))))</f>
        <v>+1</v>
      </c>
      <c r="E3" s="93" t="str">
        <f t="shared" ref="E3:E5" si="0">CONCATENATE(C3," (",D3,")")</f>
        <v>Con (+1)</v>
      </c>
      <c r="F3" s="94">
        <v>1</v>
      </c>
      <c r="G3" s="95">
        <f t="shared" ref="G3:G42" si="1">B3+D3+F3</f>
        <v>4</v>
      </c>
      <c r="H3" s="96">
        <f t="shared" ref="H3:H5" ca="1" si="2">RANDBETWEEN(1,20)</f>
        <v>5</v>
      </c>
      <c r="I3" s="95">
        <f t="shared" ref="I3:I42" ca="1" si="3">SUM(G3:H3)</f>
        <v>9</v>
      </c>
      <c r="J3" s="97"/>
    </row>
    <row r="4" spans="1:10" s="8" customFormat="1" ht="16.8">
      <c r="A4" s="98" t="s">
        <v>71</v>
      </c>
      <c r="B4" s="91">
        <v>5</v>
      </c>
      <c r="C4" s="92" t="s">
        <v>35</v>
      </c>
      <c r="D4" s="92" t="str">
        <f>IF(C4="Str",'Personal File'!$C$7,IF(C4="Dex",'Personal File'!$C$8,IF(C4="Con",'Personal File'!$C$9,IF(C4="Int",'Personal File'!$C$10,IF(C4="Wis",'Personal File'!$C$11,IF(C4="Cha",'Personal File'!$C$12))))))</f>
        <v>+3</v>
      </c>
      <c r="E4" s="99" t="str">
        <f t="shared" si="0"/>
        <v>Dex (+3)</v>
      </c>
      <c r="F4" s="94">
        <v>1</v>
      </c>
      <c r="G4" s="95">
        <f t="shared" si="1"/>
        <v>9</v>
      </c>
      <c r="H4" s="96">
        <f t="shared" ca="1" si="2"/>
        <v>1</v>
      </c>
      <c r="I4" s="95">
        <f t="shared" ca="1" si="3"/>
        <v>10</v>
      </c>
      <c r="J4" s="97"/>
    </row>
    <row r="5" spans="1:10" s="8" customFormat="1" ht="16.8">
      <c r="A5" s="100" t="s">
        <v>72</v>
      </c>
      <c r="B5" s="101">
        <v>2</v>
      </c>
      <c r="C5" s="102" t="s">
        <v>34</v>
      </c>
      <c r="D5" s="102" t="str">
        <f>IF(C5="Str",'Personal File'!$C$7,IF(C5="Dex",'Personal File'!$C$8,IF(C5="Con",'Personal File'!$C$9,IF(C5="Int",'Personal File'!$C$10,IF(C5="Wis",'Personal File'!$C$11,IF(C5="Cha",'Personal File'!$C$12))))))</f>
        <v>+3</v>
      </c>
      <c r="E5" s="103" t="str">
        <f t="shared" si="0"/>
        <v>Wis (+3)</v>
      </c>
      <c r="F5" s="104">
        <v>3</v>
      </c>
      <c r="G5" s="105">
        <f t="shared" si="1"/>
        <v>8</v>
      </c>
      <c r="H5" s="106">
        <f t="shared" ca="1" si="2"/>
        <v>17</v>
      </c>
      <c r="I5" s="105">
        <f t="shared" ca="1" si="3"/>
        <v>25</v>
      </c>
      <c r="J5" s="107"/>
    </row>
    <row r="6" spans="1:10" s="116" customFormat="1" ht="16.8">
      <c r="A6" s="108" t="s">
        <v>39</v>
      </c>
      <c r="B6" s="109">
        <v>0</v>
      </c>
      <c r="C6" s="110" t="s">
        <v>33</v>
      </c>
      <c r="D6" s="111" t="str">
        <f>IF(C6="Str",'Personal File'!$C$7,IF(C6="Dex",'Personal File'!$C$8,IF(C6="Con",'Personal File'!$C$9,IF(C6="Int",'Personal File'!$C$10,IF(C6="Wis",'Personal File'!$C$11,IF(C6="Cha",'Personal File'!$C$12))))))</f>
        <v>+0</v>
      </c>
      <c r="E6" s="112" t="str">
        <f t="shared" ref="E6:E42" si="4">CONCATENATE(C6," (",D6,")")</f>
        <v>Int (+0)</v>
      </c>
      <c r="F6" s="113" t="s">
        <v>63</v>
      </c>
      <c r="G6" s="114">
        <f t="shared" si="1"/>
        <v>0</v>
      </c>
      <c r="H6" s="96">
        <f ca="1">RANDBETWEEN(1,20)</f>
        <v>5</v>
      </c>
      <c r="I6" s="114">
        <f t="shared" ca="1" si="3"/>
        <v>5</v>
      </c>
      <c r="J6" s="115"/>
    </row>
    <row r="7" spans="1:10" s="124" customFormat="1" ht="16.8">
      <c r="A7" s="117" t="s">
        <v>40</v>
      </c>
      <c r="B7" s="118">
        <v>7</v>
      </c>
      <c r="C7" s="119" t="s">
        <v>35</v>
      </c>
      <c r="D7" s="120" t="str">
        <f>IF(C7="Str",'Personal File'!$C$7,IF(C7="Dex",'Personal File'!$C$8,IF(C7="Con",'Personal File'!$C$9,IF(C7="Int",'Personal File'!$C$10,IF(C7="Wis",'Personal File'!$C$11,IF(C7="Cha",'Personal File'!$C$12))))))</f>
        <v>+3</v>
      </c>
      <c r="E7" s="121" t="str">
        <f t="shared" si="4"/>
        <v>Dex (+3)</v>
      </c>
      <c r="F7" s="122" t="s">
        <v>145</v>
      </c>
      <c r="G7" s="122">
        <f t="shared" si="1"/>
        <v>12</v>
      </c>
      <c r="H7" s="96">
        <f ca="1">RANDBETWEEN(1,20)</f>
        <v>11</v>
      </c>
      <c r="I7" s="122">
        <f t="shared" ca="1" si="3"/>
        <v>23</v>
      </c>
      <c r="J7" s="123"/>
    </row>
    <row r="8" spans="1:10" s="129" customFormat="1" ht="16.8">
      <c r="A8" s="125" t="s">
        <v>41</v>
      </c>
      <c r="B8" s="109">
        <v>0</v>
      </c>
      <c r="C8" s="126" t="s">
        <v>31</v>
      </c>
      <c r="D8" s="127" t="str">
        <f>IF(C8="Str",'Personal File'!$C$7,IF(C8="Dex",'Personal File'!$C$8,IF(C8="Con",'Personal File'!$C$9,IF(C8="Int",'Personal File'!$C$10,IF(C8="Wis",'Personal File'!$C$11,IF(C8="Cha",'Personal File'!$C$12))))))</f>
        <v>+0</v>
      </c>
      <c r="E8" s="128" t="str">
        <f t="shared" si="4"/>
        <v>Cha (+0)</v>
      </c>
      <c r="F8" s="114" t="s">
        <v>63</v>
      </c>
      <c r="G8" s="114">
        <f t="shared" si="1"/>
        <v>0</v>
      </c>
      <c r="H8" s="96">
        <f t="shared" ref="H8:H42" ca="1" si="5">RANDBETWEEN(1,20)</f>
        <v>11</v>
      </c>
      <c r="I8" s="114">
        <f t="shared" ca="1" si="3"/>
        <v>11</v>
      </c>
      <c r="J8" s="115"/>
    </row>
    <row r="9" spans="1:10" s="134" customFormat="1" ht="16.8">
      <c r="A9" s="130" t="s">
        <v>42</v>
      </c>
      <c r="B9" s="118">
        <v>5</v>
      </c>
      <c r="C9" s="131" t="s">
        <v>36</v>
      </c>
      <c r="D9" s="132" t="str">
        <f>IF(C9="Str",'Personal File'!$C$7,IF(C9="Dex",'Personal File'!$C$8,IF(C9="Con",'Personal File'!$C$9,IF(C9="Int",'Personal File'!$C$10,IF(C9="Wis",'Personal File'!$C$11,IF(C9="Cha",'Personal File'!$C$12))))))</f>
        <v>+0</v>
      </c>
      <c r="E9" s="133" t="str">
        <f t="shared" si="4"/>
        <v>Str (+0)</v>
      </c>
      <c r="F9" s="122" t="s">
        <v>145</v>
      </c>
      <c r="G9" s="122">
        <f t="shared" si="1"/>
        <v>7</v>
      </c>
      <c r="H9" s="96">
        <f t="shared" ca="1" si="5"/>
        <v>9</v>
      </c>
      <c r="I9" s="122">
        <f t="shared" ca="1" si="3"/>
        <v>16</v>
      </c>
      <c r="J9" s="123"/>
    </row>
    <row r="10" spans="1:10" s="134" customFormat="1" ht="16.8">
      <c r="A10" s="135" t="s">
        <v>17</v>
      </c>
      <c r="B10" s="118">
        <v>4</v>
      </c>
      <c r="C10" s="136" t="s">
        <v>32</v>
      </c>
      <c r="D10" s="137" t="str">
        <f>IF(C10="Str",'Personal File'!$C$7,IF(C10="Dex",'Personal File'!$C$8,IF(C10="Con",'Personal File'!$C$9,IF(C10="Int",'Personal File'!$C$10,IF(C10="Wis",'Personal File'!$C$11,IF(C10="Cha",'Personal File'!$C$12))))))</f>
        <v>+1</v>
      </c>
      <c r="E10" s="138" t="str">
        <f t="shared" si="4"/>
        <v>Con (+1)</v>
      </c>
      <c r="F10" s="122" t="s">
        <v>63</v>
      </c>
      <c r="G10" s="122">
        <f t="shared" si="1"/>
        <v>5</v>
      </c>
      <c r="H10" s="96">
        <f t="shared" ca="1" si="5"/>
        <v>18</v>
      </c>
      <c r="I10" s="122">
        <f t="shared" ca="1" si="3"/>
        <v>23</v>
      </c>
      <c r="J10" s="123"/>
    </row>
    <row r="11" spans="1:10" s="116" customFormat="1" ht="16.8">
      <c r="A11" s="108" t="s">
        <v>90</v>
      </c>
      <c r="B11" s="109">
        <v>0</v>
      </c>
      <c r="C11" s="110" t="s">
        <v>33</v>
      </c>
      <c r="D11" s="111" t="str">
        <f>IF(C11="Str",'Personal File'!$C$7,IF(C11="Dex",'Personal File'!$C$8,IF(C11="Con",'Personal File'!$C$9,IF(C11="Int",'Personal File'!$C$10,IF(C11="Wis",'Personal File'!$C$11,IF(C11="Cha",'Personal File'!$C$12))))))</f>
        <v>+0</v>
      </c>
      <c r="E11" s="112" t="str">
        <f t="shared" si="4"/>
        <v>Int (+0)</v>
      </c>
      <c r="F11" s="114" t="s">
        <v>63</v>
      </c>
      <c r="G11" s="114">
        <f t="shared" si="1"/>
        <v>0</v>
      </c>
      <c r="H11" s="96">
        <f t="shared" ca="1" si="5"/>
        <v>5</v>
      </c>
      <c r="I11" s="114">
        <f t="shared" ca="1" si="3"/>
        <v>5</v>
      </c>
      <c r="J11" s="115"/>
    </row>
    <row r="12" spans="1:10" s="146" customFormat="1" ht="16.8">
      <c r="A12" s="139" t="s">
        <v>43</v>
      </c>
      <c r="B12" s="140">
        <v>0</v>
      </c>
      <c r="C12" s="141" t="s">
        <v>33</v>
      </c>
      <c r="D12" s="142" t="str">
        <f>IF(C12="Str",'Personal File'!$C$7,IF(C12="Dex",'Personal File'!$C$8,IF(C12="Con",'Personal File'!$C$9,IF(C12="Int",'Personal File'!$C$10,IF(C12="Wis",'Personal File'!$C$11,IF(C12="Cha",'Personal File'!$C$12))))))</f>
        <v>+0</v>
      </c>
      <c r="E12" s="143" t="str">
        <f t="shared" si="4"/>
        <v>Int (+0)</v>
      </c>
      <c r="F12" s="144" t="s">
        <v>63</v>
      </c>
      <c r="G12" s="144">
        <f t="shared" si="1"/>
        <v>0</v>
      </c>
      <c r="H12" s="96">
        <f t="shared" ca="1" si="5"/>
        <v>4</v>
      </c>
      <c r="I12" s="144">
        <f t="shared" ca="1" si="3"/>
        <v>4</v>
      </c>
      <c r="J12" s="145"/>
    </row>
    <row r="13" spans="1:10" s="124" customFormat="1" ht="16.8">
      <c r="A13" s="125" t="s">
        <v>44</v>
      </c>
      <c r="B13" s="109">
        <v>0</v>
      </c>
      <c r="C13" s="126" t="s">
        <v>31</v>
      </c>
      <c r="D13" s="127" t="str">
        <f>IF(C13="Str",'Personal File'!$C$7,IF(C13="Dex",'Personal File'!$C$8,IF(C13="Con",'Personal File'!$C$9,IF(C13="Int",'Personal File'!$C$10,IF(C13="Wis",'Personal File'!$C$11,IF(C13="Cha",'Personal File'!$C$12))))))</f>
        <v>+0</v>
      </c>
      <c r="E13" s="128" t="str">
        <f t="shared" si="4"/>
        <v>Cha (+0)</v>
      </c>
      <c r="F13" s="114" t="s">
        <v>63</v>
      </c>
      <c r="G13" s="114">
        <f t="shared" si="1"/>
        <v>0</v>
      </c>
      <c r="H13" s="96">
        <f t="shared" ca="1" si="5"/>
        <v>2</v>
      </c>
      <c r="I13" s="114">
        <f t="shared" ca="1" si="3"/>
        <v>2</v>
      </c>
      <c r="J13" s="147"/>
    </row>
    <row r="14" spans="1:10" s="124" customFormat="1" ht="16.8">
      <c r="A14" s="148" t="s">
        <v>45</v>
      </c>
      <c r="B14" s="118">
        <v>8</v>
      </c>
      <c r="C14" s="149" t="s">
        <v>33</v>
      </c>
      <c r="D14" s="150" t="str">
        <f>IF(C14="Str",'Personal File'!$C$7,IF(C14="Dex",'Personal File'!$C$8,IF(C14="Con",'Personal File'!$C$9,IF(C14="Int",'Personal File'!$C$10,IF(C14="Wis",'Personal File'!$C$11,IF(C14="Cha",'Personal File'!$C$12))))))</f>
        <v>+0</v>
      </c>
      <c r="E14" s="151" t="str">
        <f t="shared" si="4"/>
        <v>Int (+0)</v>
      </c>
      <c r="F14" s="122" t="s">
        <v>63</v>
      </c>
      <c r="G14" s="122">
        <f t="shared" si="1"/>
        <v>8</v>
      </c>
      <c r="H14" s="96">
        <f t="shared" ca="1" si="5"/>
        <v>5</v>
      </c>
      <c r="I14" s="122">
        <f t="shared" ca="1" si="3"/>
        <v>13</v>
      </c>
      <c r="J14" s="123"/>
    </row>
    <row r="15" spans="1:10" s="124" customFormat="1" ht="16.8">
      <c r="A15" s="125" t="s">
        <v>46</v>
      </c>
      <c r="B15" s="109">
        <v>0</v>
      </c>
      <c r="C15" s="126" t="s">
        <v>31</v>
      </c>
      <c r="D15" s="127" t="str">
        <f>IF(C15="Str",'Personal File'!$C$7,IF(C15="Dex",'Personal File'!$C$8,IF(C15="Con",'Personal File'!$C$9,IF(C15="Int",'Personal File'!$C$10,IF(C15="Wis",'Personal File'!$C$11,IF(C15="Cha",'Personal File'!$C$12))))))</f>
        <v>+0</v>
      </c>
      <c r="E15" s="128" t="str">
        <f t="shared" si="4"/>
        <v>Cha (+0)</v>
      </c>
      <c r="F15" s="114" t="s">
        <v>63</v>
      </c>
      <c r="G15" s="114">
        <f t="shared" si="1"/>
        <v>0</v>
      </c>
      <c r="H15" s="96">
        <f t="shared" ca="1" si="5"/>
        <v>7</v>
      </c>
      <c r="I15" s="114">
        <f t="shared" ca="1" si="3"/>
        <v>7</v>
      </c>
      <c r="J15" s="115"/>
    </row>
    <row r="16" spans="1:10" s="124" customFormat="1" ht="16.8">
      <c r="A16" s="117" t="s">
        <v>47</v>
      </c>
      <c r="B16" s="118">
        <v>8</v>
      </c>
      <c r="C16" s="119" t="s">
        <v>35</v>
      </c>
      <c r="D16" s="120" t="str">
        <f>IF(C16="Str",'Personal File'!$C$7,IF(C16="Dex",'Personal File'!$C$8,IF(C16="Con",'Personal File'!$C$9,IF(C16="Int",'Personal File'!$C$10,IF(C16="Wis",'Personal File'!$C$11,IF(C16="Cha",'Personal File'!$C$12))))))</f>
        <v>+3</v>
      </c>
      <c r="E16" s="121" t="str">
        <f t="shared" si="4"/>
        <v>Dex (+3)</v>
      </c>
      <c r="F16" s="122" t="s">
        <v>63</v>
      </c>
      <c r="G16" s="122">
        <f t="shared" si="1"/>
        <v>11</v>
      </c>
      <c r="H16" s="96">
        <f t="shared" ca="1" si="5"/>
        <v>7</v>
      </c>
      <c r="I16" s="122">
        <f t="shared" ca="1" si="3"/>
        <v>18</v>
      </c>
      <c r="J16" s="123"/>
    </row>
    <row r="17" spans="1:10" s="124" customFormat="1" ht="16.8">
      <c r="A17" s="152" t="s">
        <v>48</v>
      </c>
      <c r="B17" s="153">
        <v>0</v>
      </c>
      <c r="C17" s="154" t="s">
        <v>33</v>
      </c>
      <c r="D17" s="155" t="str">
        <f>IF(C17="Str",'Personal File'!$C$7,IF(C17="Dex",'Personal File'!$C$8,IF(C17="Con",'Personal File'!$C$9,IF(C17="Int",'Personal File'!$C$10,IF(C17="Wis",'Personal File'!$C$11,IF(C17="Cha",'Personal File'!$C$12))))))</f>
        <v>+0</v>
      </c>
      <c r="E17" s="156" t="str">
        <f t="shared" si="4"/>
        <v>Int (+0)</v>
      </c>
      <c r="F17" s="157" t="s">
        <v>63</v>
      </c>
      <c r="G17" s="157">
        <f t="shared" si="1"/>
        <v>0</v>
      </c>
      <c r="H17" s="96">
        <f t="shared" ca="1" si="5"/>
        <v>17</v>
      </c>
      <c r="I17" s="157">
        <f t="shared" ca="1" si="3"/>
        <v>17</v>
      </c>
      <c r="J17" s="158"/>
    </row>
    <row r="18" spans="1:10" s="124" customFormat="1" ht="16.8">
      <c r="A18" s="125" t="s">
        <v>49</v>
      </c>
      <c r="B18" s="109">
        <v>0</v>
      </c>
      <c r="C18" s="126" t="s">
        <v>31</v>
      </c>
      <c r="D18" s="127" t="str">
        <f>IF(C18="Str",'Personal File'!$C$7,IF(C18="Dex",'Personal File'!$C$8,IF(C18="Con",'Personal File'!$C$9,IF(C18="Int",'Personal File'!$C$10,IF(C18="Wis",'Personal File'!$C$11,IF(C18="Cha",'Personal File'!$C$12))))))</f>
        <v>+0</v>
      </c>
      <c r="E18" s="128" t="str">
        <f t="shared" si="4"/>
        <v>Cha (+0)</v>
      </c>
      <c r="F18" s="114" t="s">
        <v>63</v>
      </c>
      <c r="G18" s="114">
        <f t="shared" si="1"/>
        <v>0</v>
      </c>
      <c r="H18" s="96">
        <f t="shared" ca="1" si="5"/>
        <v>5</v>
      </c>
      <c r="I18" s="114">
        <f t="shared" ca="1" si="3"/>
        <v>5</v>
      </c>
      <c r="J18" s="115"/>
    </row>
    <row r="19" spans="1:10" s="124" customFormat="1" ht="16.8">
      <c r="A19" s="125" t="s">
        <v>19</v>
      </c>
      <c r="B19" s="109">
        <v>0</v>
      </c>
      <c r="C19" s="126" t="s">
        <v>31</v>
      </c>
      <c r="D19" s="127" t="str">
        <f>IF(C19="Str",'Personal File'!$C$7,IF(C19="Dex",'Personal File'!$C$8,IF(C19="Con",'Personal File'!$C$9,IF(C19="Int",'Personal File'!$C$10,IF(C19="Wis",'Personal File'!$C$11,IF(C19="Cha",'Personal File'!$C$12))))))</f>
        <v>+0</v>
      </c>
      <c r="E19" s="128" t="str">
        <f t="shared" si="4"/>
        <v>Cha (+0)</v>
      </c>
      <c r="F19" s="114" t="s">
        <v>63</v>
      </c>
      <c r="G19" s="114">
        <f t="shared" si="1"/>
        <v>0</v>
      </c>
      <c r="H19" s="96">
        <f t="shared" ca="1" si="5"/>
        <v>17</v>
      </c>
      <c r="I19" s="114">
        <f t="shared" ca="1" si="3"/>
        <v>17</v>
      </c>
      <c r="J19" s="115"/>
    </row>
    <row r="20" spans="1:10" s="124" customFormat="1" ht="16.8">
      <c r="A20" s="159" t="s">
        <v>50</v>
      </c>
      <c r="B20" s="109">
        <v>0</v>
      </c>
      <c r="C20" s="160" t="s">
        <v>34</v>
      </c>
      <c r="D20" s="161" t="str">
        <f>IF(C20="Str",'Personal File'!$C$7,IF(C20="Dex",'Personal File'!$C$8,IF(C20="Con",'Personal File'!$C$9,IF(C20="Int",'Personal File'!$C$10,IF(C20="Wis",'Personal File'!$C$11,IF(C20="Cha",'Personal File'!$C$12))))))</f>
        <v>+3</v>
      </c>
      <c r="E20" s="162" t="str">
        <f t="shared" si="4"/>
        <v>Wis (+3)</v>
      </c>
      <c r="F20" s="114" t="s">
        <v>63</v>
      </c>
      <c r="G20" s="114">
        <f t="shared" si="1"/>
        <v>3</v>
      </c>
      <c r="H20" s="96">
        <f t="shared" ca="1" si="5"/>
        <v>12</v>
      </c>
      <c r="I20" s="114">
        <f t="shared" ca="1" si="3"/>
        <v>15</v>
      </c>
      <c r="J20" s="115"/>
    </row>
    <row r="21" spans="1:10" s="124" customFormat="1" ht="16.8">
      <c r="A21" s="117" t="s">
        <v>51</v>
      </c>
      <c r="B21" s="118">
        <v>7</v>
      </c>
      <c r="C21" s="119" t="s">
        <v>35</v>
      </c>
      <c r="D21" s="120" t="str">
        <f>IF(C21="Str",'Personal File'!$C$7,IF(C21="Dex",'Personal File'!$C$8,IF(C21="Con",'Personal File'!$C$9,IF(C21="Int",'Personal File'!$C$10,IF(C21="Wis",'Personal File'!$C$11,IF(C21="Cha",'Personal File'!$C$12))))))</f>
        <v>+3</v>
      </c>
      <c r="E21" s="121" t="str">
        <f t="shared" si="4"/>
        <v>Dex (+3)</v>
      </c>
      <c r="F21" s="122" t="s">
        <v>63</v>
      </c>
      <c r="G21" s="122">
        <f t="shared" si="1"/>
        <v>10</v>
      </c>
      <c r="H21" s="96">
        <f t="shared" ca="1" si="5"/>
        <v>15</v>
      </c>
      <c r="I21" s="122">
        <f t="shared" ca="1" si="3"/>
        <v>25</v>
      </c>
      <c r="J21" s="123"/>
    </row>
    <row r="22" spans="1:10" s="124" customFormat="1" ht="16.8">
      <c r="A22" s="163" t="s">
        <v>52</v>
      </c>
      <c r="B22" s="153">
        <v>0</v>
      </c>
      <c r="C22" s="164" t="s">
        <v>31</v>
      </c>
      <c r="D22" s="165" t="str">
        <f>IF(C22="Str",'Personal File'!$C$7,IF(C22="Dex",'Personal File'!$C$8,IF(C22="Con",'Personal File'!$C$9,IF(C22="Int",'Personal File'!$C$10,IF(C22="Wis",'Personal File'!$C$11,IF(C22="Cha",'Personal File'!$C$12))))))</f>
        <v>+0</v>
      </c>
      <c r="E22" s="166" t="str">
        <f t="shared" si="4"/>
        <v>Cha (+0)</v>
      </c>
      <c r="F22" s="157" t="s">
        <v>63</v>
      </c>
      <c r="G22" s="157">
        <f t="shared" si="1"/>
        <v>0</v>
      </c>
      <c r="H22" s="96">
        <f t="shared" ca="1" si="5"/>
        <v>6</v>
      </c>
      <c r="I22" s="157">
        <f t="shared" ca="1" si="3"/>
        <v>6</v>
      </c>
      <c r="J22" s="158"/>
    </row>
    <row r="23" spans="1:10" s="124" customFormat="1" ht="16.8">
      <c r="A23" s="130" t="s">
        <v>53</v>
      </c>
      <c r="B23" s="118">
        <v>6</v>
      </c>
      <c r="C23" s="131" t="s">
        <v>36</v>
      </c>
      <c r="D23" s="132" t="str">
        <f>IF(C23="Str",'Personal File'!$C$7,IF(C23="Dex",'Personal File'!$C$8,IF(C23="Con",'Personal File'!$C$9,IF(C23="Int",'Personal File'!$C$10,IF(C23="Wis",'Personal File'!$C$11,IF(C23="Cha",'Personal File'!$C$12))))))</f>
        <v>+0</v>
      </c>
      <c r="E23" s="133" t="str">
        <f t="shared" si="4"/>
        <v>Str (+0)</v>
      </c>
      <c r="F23" s="122" t="s">
        <v>153</v>
      </c>
      <c r="G23" s="122">
        <f t="shared" si="1"/>
        <v>14</v>
      </c>
      <c r="H23" s="96">
        <f t="shared" ca="1" si="5"/>
        <v>14</v>
      </c>
      <c r="I23" s="122">
        <f t="shared" ca="1" si="3"/>
        <v>28</v>
      </c>
      <c r="J23" s="123" t="s">
        <v>146</v>
      </c>
    </row>
    <row r="24" spans="1:10" s="124" customFormat="1" ht="16.8">
      <c r="A24" s="167" t="s">
        <v>105</v>
      </c>
      <c r="B24" s="168">
        <v>0</v>
      </c>
      <c r="C24" s="169" t="s">
        <v>33</v>
      </c>
      <c r="D24" s="170" t="str">
        <f>IF(C24="Str",'Personal File'!$C$7,IF(C24="Dex",'Personal File'!$C$8,IF(C24="Con",'Personal File'!$C$9,IF(C24="Int",'Personal File'!$C$10,IF(C24="Wis",'Personal File'!$C$11,IF(C24="Cha",'Personal File'!$C$12))))))</f>
        <v>+0</v>
      </c>
      <c r="E24" s="171" t="str">
        <f>CONCATENATE(C24," (",D24,")")</f>
        <v>Int (+0)</v>
      </c>
      <c r="F24" s="172" t="s">
        <v>63</v>
      </c>
      <c r="G24" s="172">
        <f t="shared" si="1"/>
        <v>0</v>
      </c>
      <c r="H24" s="96">
        <f t="shared" ca="1" si="5"/>
        <v>2</v>
      </c>
      <c r="I24" s="172">
        <f t="shared" ca="1" si="3"/>
        <v>2</v>
      </c>
      <c r="J24" s="173"/>
    </row>
    <row r="25" spans="1:10" s="124" customFormat="1" ht="16.8">
      <c r="A25" s="167" t="s">
        <v>104</v>
      </c>
      <c r="B25" s="168">
        <v>0</v>
      </c>
      <c r="C25" s="169" t="s">
        <v>33</v>
      </c>
      <c r="D25" s="170" t="str">
        <f>IF(C25="Str",'Personal File'!$C$7,IF(C25="Dex",'Personal File'!$C$8,IF(C25="Con",'Personal File'!$C$9,IF(C25="Int",'Personal File'!$C$10,IF(C25="Wis",'Personal File'!$C$11,IF(C25="Cha",'Personal File'!$C$12))))))</f>
        <v>+0</v>
      </c>
      <c r="E25" s="171" t="str">
        <f>CONCATENATE(C25," (",D25,")")</f>
        <v>Int (+0)</v>
      </c>
      <c r="F25" s="172" t="s">
        <v>63</v>
      </c>
      <c r="G25" s="172">
        <f t="shared" si="1"/>
        <v>0</v>
      </c>
      <c r="H25" s="96">
        <f t="shared" ca="1" si="5"/>
        <v>16</v>
      </c>
      <c r="I25" s="172">
        <f t="shared" ca="1" si="3"/>
        <v>16</v>
      </c>
      <c r="J25" s="173"/>
    </row>
    <row r="26" spans="1:10" s="124" customFormat="1" ht="16.8">
      <c r="A26" s="159" t="s">
        <v>54</v>
      </c>
      <c r="B26" s="109">
        <v>0</v>
      </c>
      <c r="C26" s="160" t="s">
        <v>34</v>
      </c>
      <c r="D26" s="161" t="str">
        <f>IF(C26="Str",'Personal File'!$C$7,IF(C26="Dex",'Personal File'!$C$8,IF(C26="Con",'Personal File'!$C$9,IF(C26="Int",'Personal File'!$C$10,IF(C26="Wis",'Personal File'!$C$11,IF(C26="Cha",'Personal File'!$C$12))))))</f>
        <v>+3</v>
      </c>
      <c r="E26" s="162" t="str">
        <f t="shared" si="4"/>
        <v>Wis (+3)</v>
      </c>
      <c r="F26" s="114" t="s">
        <v>63</v>
      </c>
      <c r="G26" s="114">
        <f t="shared" si="1"/>
        <v>3</v>
      </c>
      <c r="H26" s="96">
        <f t="shared" ca="1" si="5"/>
        <v>7</v>
      </c>
      <c r="I26" s="114">
        <f t="shared" ca="1" si="3"/>
        <v>10</v>
      </c>
      <c r="J26" s="115"/>
    </row>
    <row r="27" spans="1:10" s="124" customFormat="1" ht="16.8">
      <c r="A27" s="117" t="s">
        <v>20</v>
      </c>
      <c r="B27" s="118">
        <v>8</v>
      </c>
      <c r="C27" s="119" t="s">
        <v>35</v>
      </c>
      <c r="D27" s="120" t="str">
        <f>IF(C27="Str",'Personal File'!$C$7,IF(C27="Dex",'Personal File'!$C$8,IF(C27="Con",'Personal File'!$C$9,IF(C27="Int",'Personal File'!$C$10,IF(C27="Wis",'Personal File'!$C$11,IF(C27="Cha",'Personal File'!$C$12))))))</f>
        <v>+3</v>
      </c>
      <c r="E27" s="121" t="str">
        <f t="shared" si="4"/>
        <v>Dex (+3)</v>
      </c>
      <c r="F27" s="122" t="s">
        <v>63</v>
      </c>
      <c r="G27" s="122">
        <f t="shared" si="1"/>
        <v>11</v>
      </c>
      <c r="H27" s="96">
        <f t="shared" ca="1" si="5"/>
        <v>13</v>
      </c>
      <c r="I27" s="122">
        <f t="shared" ca="1" si="3"/>
        <v>24</v>
      </c>
      <c r="J27" s="123"/>
    </row>
    <row r="28" spans="1:10" s="124" customFormat="1" ht="16.8">
      <c r="A28" s="174" t="s">
        <v>55</v>
      </c>
      <c r="B28" s="140">
        <v>0</v>
      </c>
      <c r="C28" s="175" t="s">
        <v>35</v>
      </c>
      <c r="D28" s="176" t="str">
        <f>IF(C28="Str",'Personal File'!$C$7,IF(C28="Dex",'Personal File'!$C$8,IF(C28="Con",'Personal File'!$C$9,IF(C28="Int",'Personal File'!$C$10,IF(C28="Wis",'Personal File'!$C$11,IF(C28="Cha",'Personal File'!$C$12))))))</f>
        <v>+3</v>
      </c>
      <c r="E28" s="177" t="str">
        <f t="shared" si="4"/>
        <v>Dex (+3)</v>
      </c>
      <c r="F28" s="144" t="s">
        <v>63</v>
      </c>
      <c r="G28" s="144">
        <f t="shared" si="1"/>
        <v>3</v>
      </c>
      <c r="H28" s="96">
        <f t="shared" ca="1" si="5"/>
        <v>17</v>
      </c>
      <c r="I28" s="144">
        <f t="shared" ca="1" si="3"/>
        <v>20</v>
      </c>
      <c r="J28" s="145"/>
    </row>
    <row r="29" spans="1:10" ht="16.8">
      <c r="A29" s="125" t="s">
        <v>107</v>
      </c>
      <c r="B29" s="109">
        <v>0</v>
      </c>
      <c r="C29" s="126" t="s">
        <v>31</v>
      </c>
      <c r="D29" s="127" t="str">
        <f>IF(C29="Str",'Personal File'!$C$7,IF(C29="Dex",'Personal File'!$C$8,IF(C29="Con",'Personal File'!$C$9,IF(C29="Int",'Personal File'!$C$10,IF(C29="Wis",'Personal File'!$C$11,IF(C29="Cha",'Personal File'!$C$12))))))</f>
        <v>+0</v>
      </c>
      <c r="E29" s="128" t="str">
        <f t="shared" si="4"/>
        <v>Cha (+0)</v>
      </c>
      <c r="F29" s="114" t="s">
        <v>63</v>
      </c>
      <c r="G29" s="114">
        <f t="shared" si="1"/>
        <v>0</v>
      </c>
      <c r="H29" s="96">
        <f t="shared" ca="1" si="5"/>
        <v>6</v>
      </c>
      <c r="I29" s="114">
        <f t="shared" ca="1" si="3"/>
        <v>6</v>
      </c>
      <c r="J29" s="115"/>
    </row>
    <row r="30" spans="1:10" ht="16.8">
      <c r="A30" s="178" t="s">
        <v>108</v>
      </c>
      <c r="B30" s="168">
        <v>0</v>
      </c>
      <c r="C30" s="179" t="s">
        <v>34</v>
      </c>
      <c r="D30" s="180" t="str">
        <f>IF(C30="Str",'Personal File'!$C$7,IF(C30="Dex",'Personal File'!$C$8,IF(C30="Con",'Personal File'!$C$9,IF(C30="Int",'Personal File'!$C$10,IF(C30="Wis",'Personal File'!$C$11,IF(C30="Cha",'Personal File'!$C$12))))))</f>
        <v>+3</v>
      </c>
      <c r="E30" s="181" t="str">
        <f t="shared" ref="E30" si="6">CONCATENATE(C30," (",D30,")")</f>
        <v>Wis (+3)</v>
      </c>
      <c r="F30" s="172" t="s">
        <v>63</v>
      </c>
      <c r="G30" s="182">
        <f t="shared" si="1"/>
        <v>3</v>
      </c>
      <c r="H30" s="96">
        <f t="shared" ca="1" si="5"/>
        <v>13</v>
      </c>
      <c r="I30" s="182">
        <f t="shared" ca="1" si="3"/>
        <v>16</v>
      </c>
      <c r="J30" s="173"/>
    </row>
    <row r="31" spans="1:10" ht="16.8">
      <c r="A31" s="183" t="s">
        <v>21</v>
      </c>
      <c r="B31" s="109">
        <v>0</v>
      </c>
      <c r="C31" s="184" t="s">
        <v>35</v>
      </c>
      <c r="D31" s="185" t="str">
        <f>IF(C31="Str",'Personal File'!$C$7,IF(C31="Dex",'Personal File'!$C$8,IF(C31="Con",'Personal File'!$C$9,IF(C31="Int",'Personal File'!$C$10,IF(C31="Wis",'Personal File'!$C$11,IF(C31="Cha",'Personal File'!$C$12))))))</f>
        <v>+3</v>
      </c>
      <c r="E31" s="99" t="str">
        <f t="shared" si="4"/>
        <v>Dex (+3)</v>
      </c>
      <c r="F31" s="114" t="s">
        <v>63</v>
      </c>
      <c r="G31" s="114">
        <f t="shared" si="1"/>
        <v>3</v>
      </c>
      <c r="H31" s="96">
        <f t="shared" ca="1" si="5"/>
        <v>3</v>
      </c>
      <c r="I31" s="114">
        <f t="shared" ca="1" si="3"/>
        <v>6</v>
      </c>
      <c r="J31" s="115"/>
    </row>
    <row r="32" spans="1:10" ht="16.8">
      <c r="A32" s="148" t="s">
        <v>22</v>
      </c>
      <c r="B32" s="118">
        <v>8</v>
      </c>
      <c r="C32" s="149" t="s">
        <v>33</v>
      </c>
      <c r="D32" s="150" t="str">
        <f>IF(C32="Str",'Personal File'!$C$7,IF(C32="Dex",'Personal File'!$C$8,IF(C32="Con",'Personal File'!$C$9,IF(C32="Int",'Personal File'!$C$10,IF(C32="Wis",'Personal File'!$C$11,IF(C32="Cha",'Personal File'!$C$12))))))</f>
        <v>+0</v>
      </c>
      <c r="E32" s="151" t="str">
        <f t="shared" si="4"/>
        <v>Int (+0)</v>
      </c>
      <c r="F32" s="122" t="s">
        <v>63</v>
      </c>
      <c r="G32" s="122">
        <f t="shared" si="1"/>
        <v>8</v>
      </c>
      <c r="H32" s="96">
        <f t="shared" ca="1" si="5"/>
        <v>3</v>
      </c>
      <c r="I32" s="122">
        <f t="shared" ca="1" si="3"/>
        <v>11</v>
      </c>
      <c r="J32" s="123"/>
    </row>
    <row r="33" spans="1:10" ht="16.8">
      <c r="A33" s="159" t="s">
        <v>56</v>
      </c>
      <c r="B33" s="109">
        <v>0</v>
      </c>
      <c r="C33" s="160" t="s">
        <v>34</v>
      </c>
      <c r="D33" s="161" t="str">
        <f>IF(C33="Str",'Personal File'!$C$7,IF(C33="Dex",'Personal File'!$C$8,IF(C33="Con",'Personal File'!$C$9,IF(C33="Int",'Personal File'!$C$10,IF(C33="Wis",'Personal File'!$C$11,IF(C33="Cha",'Personal File'!$C$12))))))</f>
        <v>+3</v>
      </c>
      <c r="E33" s="162" t="str">
        <f t="shared" si="4"/>
        <v>Wis (+3)</v>
      </c>
      <c r="F33" s="114" t="s">
        <v>63</v>
      </c>
      <c r="G33" s="114">
        <f t="shared" si="1"/>
        <v>3</v>
      </c>
      <c r="H33" s="96">
        <f t="shared" ca="1" si="5"/>
        <v>16</v>
      </c>
      <c r="I33" s="114">
        <f t="shared" ca="1" si="3"/>
        <v>19</v>
      </c>
      <c r="J33" s="115"/>
    </row>
    <row r="34" spans="1:10" ht="16.8">
      <c r="A34" s="174" t="s">
        <v>88</v>
      </c>
      <c r="B34" s="140">
        <v>0</v>
      </c>
      <c r="C34" s="175" t="s">
        <v>35</v>
      </c>
      <c r="D34" s="176" t="str">
        <f>IF(C34="Str",'Personal File'!$C$7,IF(C34="Dex",'Personal File'!$C$8,IF(C34="Con",'Personal File'!$C$9,IF(C34="Int",'Personal File'!$C$10,IF(C34="Wis",'Personal File'!$C$11,IF(C34="Cha",'Personal File'!$C$12))))))</f>
        <v>+3</v>
      </c>
      <c r="E34" s="177" t="str">
        <f t="shared" si="4"/>
        <v>Dex (+3)</v>
      </c>
      <c r="F34" s="172" t="s">
        <v>63</v>
      </c>
      <c r="G34" s="144">
        <f t="shared" si="1"/>
        <v>3</v>
      </c>
      <c r="H34" s="96">
        <f t="shared" ca="1" si="5"/>
        <v>18</v>
      </c>
      <c r="I34" s="144">
        <f t="shared" ca="1" si="3"/>
        <v>21</v>
      </c>
      <c r="J34" s="145"/>
    </row>
    <row r="35" spans="1:10" ht="16.8">
      <c r="A35" s="167" t="s">
        <v>87</v>
      </c>
      <c r="B35" s="168">
        <v>0</v>
      </c>
      <c r="C35" s="169" t="s">
        <v>33</v>
      </c>
      <c r="D35" s="170" t="str">
        <f>IF(C35="Str",'Personal File'!$C$7,IF(C35="Dex",'Personal File'!$C$8,IF(C35="Con",'Personal File'!$C$9,IF(C35="Int",'Personal File'!$C$10,IF(C35="Wis",'Personal File'!$C$11,IF(C35="Cha",'Personal File'!$C$12))))))</f>
        <v>+0</v>
      </c>
      <c r="E35" s="171" t="str">
        <f t="shared" si="4"/>
        <v>Int (+0)</v>
      </c>
      <c r="F35" s="172" t="s">
        <v>63</v>
      </c>
      <c r="G35" s="144">
        <f t="shared" si="1"/>
        <v>0</v>
      </c>
      <c r="H35" s="96">
        <f t="shared" ca="1" si="5"/>
        <v>6</v>
      </c>
      <c r="I35" s="144">
        <f t="shared" ca="1" si="3"/>
        <v>6</v>
      </c>
      <c r="J35" s="186"/>
    </row>
    <row r="36" spans="1:10" ht="16.8">
      <c r="A36" s="167" t="s">
        <v>57</v>
      </c>
      <c r="B36" s="168">
        <v>0</v>
      </c>
      <c r="C36" s="169" t="s">
        <v>33</v>
      </c>
      <c r="D36" s="170" t="str">
        <f>IF(C36="Str",'Personal File'!$C$7,IF(C36="Dex",'Personal File'!$C$8,IF(C36="Con",'Personal File'!$C$9,IF(C36="Int",'Personal File'!$C$10,IF(C36="Wis",'Personal File'!$C$11,IF(C36="Cha",'Personal File'!$C$12))))))</f>
        <v>+0</v>
      </c>
      <c r="E36" s="171" t="str">
        <f t="shared" si="4"/>
        <v>Int (+0)</v>
      </c>
      <c r="F36" s="172" t="s">
        <v>63</v>
      </c>
      <c r="G36" s="172">
        <f t="shared" si="1"/>
        <v>0</v>
      </c>
      <c r="H36" s="96">
        <f t="shared" ca="1" si="5"/>
        <v>15</v>
      </c>
      <c r="I36" s="172">
        <f t="shared" ca="1" si="3"/>
        <v>15</v>
      </c>
      <c r="J36" s="186"/>
    </row>
    <row r="37" spans="1:10" ht="16.8">
      <c r="A37" s="159" t="s">
        <v>58</v>
      </c>
      <c r="B37" s="109">
        <v>0</v>
      </c>
      <c r="C37" s="160" t="s">
        <v>34</v>
      </c>
      <c r="D37" s="161" t="str">
        <f>IF(C37="Str",'Personal File'!$C$7,IF(C37="Dex",'Personal File'!$C$8,IF(C37="Con",'Personal File'!$C$9,IF(C37="Int",'Personal File'!$C$10,IF(C37="Wis",'Personal File'!$C$11,IF(C37="Cha",'Personal File'!$C$12))))))</f>
        <v>+3</v>
      </c>
      <c r="E37" s="162" t="str">
        <f t="shared" si="4"/>
        <v>Wis (+3)</v>
      </c>
      <c r="F37" s="114" t="s">
        <v>63</v>
      </c>
      <c r="G37" s="114">
        <f t="shared" si="1"/>
        <v>3</v>
      </c>
      <c r="H37" s="96">
        <f t="shared" ca="1" si="5"/>
        <v>4</v>
      </c>
      <c r="I37" s="114">
        <f t="shared" ca="1" si="3"/>
        <v>7</v>
      </c>
      <c r="J37" s="115"/>
    </row>
    <row r="38" spans="1:10" ht="16.8">
      <c r="A38" s="159" t="s">
        <v>89</v>
      </c>
      <c r="B38" s="109">
        <v>0</v>
      </c>
      <c r="C38" s="160" t="s">
        <v>34</v>
      </c>
      <c r="D38" s="161" t="str">
        <f>IF(C38="Str",'Personal File'!$C$7,IF(C38="Dex",'Personal File'!$C$8,IF(C38="Con",'Personal File'!$C$9,IF(C38="Int",'Personal File'!$C$10,IF(C38="Wis",'Personal File'!$C$11,IF(C38="Cha",'Personal File'!$C$12))))))</f>
        <v>+3</v>
      </c>
      <c r="E38" s="162" t="str">
        <f t="shared" si="4"/>
        <v>Wis (+3)</v>
      </c>
      <c r="F38" s="114" t="s">
        <v>63</v>
      </c>
      <c r="G38" s="114">
        <f t="shared" si="1"/>
        <v>3</v>
      </c>
      <c r="H38" s="96">
        <f t="shared" ca="1" si="5"/>
        <v>1</v>
      </c>
      <c r="I38" s="114">
        <f t="shared" ca="1" si="3"/>
        <v>4</v>
      </c>
      <c r="J38" s="147" t="s">
        <v>150</v>
      </c>
    </row>
    <row r="39" spans="1:10" ht="16.8">
      <c r="A39" s="187" t="s">
        <v>23</v>
      </c>
      <c r="B39" s="109">
        <v>0</v>
      </c>
      <c r="C39" s="188" t="s">
        <v>36</v>
      </c>
      <c r="D39" s="189" t="str">
        <f>IF(C39="Str",'Personal File'!$C$7,IF(C39="Dex",'Personal File'!$C$8,IF(C39="Con",'Personal File'!$C$9,IF(C39="Int",'Personal File'!$C$10,IF(C39="Wis",'Personal File'!$C$11,IF(C39="Cha",'Personal File'!$C$12))))))</f>
        <v>+0</v>
      </c>
      <c r="E39" s="190" t="str">
        <f t="shared" si="4"/>
        <v>Str (+0)</v>
      </c>
      <c r="F39" s="114" t="s">
        <v>63</v>
      </c>
      <c r="G39" s="114">
        <f t="shared" si="1"/>
        <v>0</v>
      </c>
      <c r="H39" s="96">
        <f t="shared" ca="1" si="5"/>
        <v>1</v>
      </c>
      <c r="I39" s="114">
        <f t="shared" ca="1" si="3"/>
        <v>1</v>
      </c>
      <c r="J39" s="147"/>
    </row>
    <row r="40" spans="1:10" ht="16.8">
      <c r="A40" s="117" t="s">
        <v>59</v>
      </c>
      <c r="B40" s="118">
        <v>8</v>
      </c>
      <c r="C40" s="119" t="s">
        <v>35</v>
      </c>
      <c r="D40" s="120" t="str">
        <f>IF(C40="Str",'Personal File'!$C$7,IF(C40="Dex",'Personal File'!$C$8,IF(C40="Con",'Personal File'!$C$9,IF(C40="Int",'Personal File'!$C$10,IF(C40="Wis",'Personal File'!$C$11,IF(C40="Cha",'Personal File'!$C$12))))))</f>
        <v>+3</v>
      </c>
      <c r="E40" s="121" t="str">
        <f t="shared" si="4"/>
        <v>Dex (+3)</v>
      </c>
      <c r="F40" s="122" t="s">
        <v>125</v>
      </c>
      <c r="G40" s="122">
        <f t="shared" si="1"/>
        <v>15</v>
      </c>
      <c r="H40" s="96">
        <f t="shared" ca="1" si="5"/>
        <v>9</v>
      </c>
      <c r="I40" s="122">
        <f t="shared" ca="1" si="3"/>
        <v>24</v>
      </c>
      <c r="J40" s="123"/>
    </row>
    <row r="41" spans="1:10" ht="16.8">
      <c r="A41" s="191" t="s">
        <v>60</v>
      </c>
      <c r="B41" s="140">
        <v>0</v>
      </c>
      <c r="C41" s="192" t="s">
        <v>31</v>
      </c>
      <c r="D41" s="193" t="str">
        <f>IF(C41="Str",'Personal File'!$C$7,IF(C41="Dex",'Personal File'!$C$8,IF(C41="Con",'Personal File'!$C$9,IF(C41="Int",'Personal File'!$C$10,IF(C41="Wis",'Personal File'!$C$11,IF(C41="Cha",'Personal File'!$C$12))))))</f>
        <v>+0</v>
      </c>
      <c r="E41" s="194" t="str">
        <f t="shared" si="4"/>
        <v>Cha (+0)</v>
      </c>
      <c r="F41" s="144" t="s">
        <v>63</v>
      </c>
      <c r="G41" s="144">
        <f t="shared" si="1"/>
        <v>0</v>
      </c>
      <c r="H41" s="96">
        <f t="shared" ca="1" si="5"/>
        <v>11</v>
      </c>
      <c r="I41" s="144">
        <f t="shared" ca="1" si="3"/>
        <v>11</v>
      </c>
      <c r="J41" s="145"/>
    </row>
    <row r="42" spans="1:10" ht="17.399999999999999" thickBot="1">
      <c r="A42" s="195" t="s">
        <v>61</v>
      </c>
      <c r="B42" s="196">
        <v>0</v>
      </c>
      <c r="C42" s="197" t="s">
        <v>35</v>
      </c>
      <c r="D42" s="198" t="str">
        <f>IF(C42="Str",'Personal File'!$C$7,IF(C42="Dex",'Personal File'!$C$8,IF(C42="Con",'Personal File'!$C$9,IF(C42="Int",'Personal File'!$C$10,IF(C42="Wis",'Personal File'!$C$11,IF(C42="Cha",'Personal File'!$C$12))))))</f>
        <v>+3</v>
      </c>
      <c r="E42" s="199" t="str">
        <f t="shared" si="4"/>
        <v>Dex (+3)</v>
      </c>
      <c r="F42" s="200" t="s">
        <v>63</v>
      </c>
      <c r="G42" s="200">
        <f t="shared" si="1"/>
        <v>3</v>
      </c>
      <c r="H42" s="201">
        <f t="shared" ca="1" si="5"/>
        <v>7</v>
      </c>
      <c r="I42" s="200">
        <f t="shared" ca="1" si="3"/>
        <v>10</v>
      </c>
      <c r="J42" s="202"/>
    </row>
    <row r="43" spans="1:10" ht="16.2" thickTop="1">
      <c r="B43" s="203">
        <f>SUM(B6:B42)</f>
        <v>69</v>
      </c>
      <c r="E43" s="203">
        <f>SUM(E44:E51)</f>
        <v>63</v>
      </c>
      <c r="F43" s="204" t="s">
        <v>68</v>
      </c>
    </row>
    <row r="44" spans="1:10">
      <c r="B44" s="203"/>
      <c r="E44" s="203">
        <v>24</v>
      </c>
      <c r="F44" s="206" t="s">
        <v>131</v>
      </c>
    </row>
    <row r="45" spans="1:10">
      <c r="E45" s="203">
        <v>6</v>
      </c>
      <c r="F45" s="206" t="s">
        <v>132</v>
      </c>
    </row>
    <row r="46" spans="1:10">
      <c r="E46" s="203">
        <v>6</v>
      </c>
      <c r="F46" s="206" t="s">
        <v>133</v>
      </c>
    </row>
    <row r="47" spans="1:10">
      <c r="E47" s="203">
        <v>6</v>
      </c>
      <c r="F47" s="206" t="s">
        <v>139</v>
      </c>
    </row>
    <row r="48" spans="1:10">
      <c r="E48" s="203">
        <v>6</v>
      </c>
      <c r="F48" s="206" t="s">
        <v>144</v>
      </c>
    </row>
    <row r="49" spans="5:6">
      <c r="E49" s="203">
        <v>6</v>
      </c>
      <c r="F49" s="206" t="s">
        <v>149</v>
      </c>
    </row>
    <row r="50" spans="5:6">
      <c r="E50" s="203">
        <v>6</v>
      </c>
      <c r="F50" s="206" t="s">
        <v>184</v>
      </c>
    </row>
    <row r="51" spans="5:6">
      <c r="E51" s="203">
        <f>3+'Personal File'!E4</f>
        <v>3</v>
      </c>
      <c r="F51" s="206" t="s">
        <v>140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
  <sheetViews>
    <sheetView showGridLines="0" workbookViewId="0"/>
  </sheetViews>
  <sheetFormatPr defaultColWidth="13" defaultRowHeight="16.8"/>
  <cols>
    <col min="1" max="1" width="28.5" style="215" bestFit="1" customWidth="1"/>
    <col min="2" max="2" width="1.8984375" style="219" customWidth="1"/>
    <col min="3" max="3" width="20.296875" style="208" bestFit="1" customWidth="1"/>
    <col min="4" max="4" width="17.69921875" style="209" bestFit="1" customWidth="1"/>
    <col min="5" max="16384" width="13" style="208"/>
  </cols>
  <sheetData>
    <row r="1" spans="1:3" ht="24" thickTop="1" thickBot="1">
      <c r="A1" s="207" t="s">
        <v>96</v>
      </c>
      <c r="B1" s="208"/>
      <c r="C1" s="207" t="s">
        <v>92</v>
      </c>
    </row>
    <row r="2" spans="1:3">
      <c r="A2" s="210" t="s">
        <v>134</v>
      </c>
      <c r="B2" s="208"/>
      <c r="C2" s="211" t="s">
        <v>171</v>
      </c>
    </row>
    <row r="3" spans="1:3">
      <c r="A3" s="212" t="s">
        <v>129</v>
      </c>
      <c r="B3" s="208"/>
      <c r="C3" s="211" t="s">
        <v>142</v>
      </c>
    </row>
    <row r="4" spans="1:3">
      <c r="A4" s="213" t="s">
        <v>130</v>
      </c>
      <c r="B4" s="208"/>
      <c r="C4" s="211" t="s">
        <v>152</v>
      </c>
    </row>
    <row r="5" spans="1:3" ht="17.399999999999999" thickBot="1">
      <c r="A5" s="214" t="s">
        <v>154</v>
      </c>
      <c r="B5" s="208"/>
      <c r="C5" s="211" t="s">
        <v>143</v>
      </c>
    </row>
    <row r="6" spans="1:3" ht="18" thickTop="1" thickBot="1">
      <c r="B6" s="208"/>
      <c r="C6" s="216" t="s">
        <v>141</v>
      </c>
    </row>
    <row r="7" spans="1:3" ht="24" thickTop="1" thickBot="1">
      <c r="A7" s="9" t="s">
        <v>94</v>
      </c>
      <c r="B7" s="208"/>
      <c r="C7" s="216" t="s">
        <v>183</v>
      </c>
    </row>
    <row r="8" spans="1:3" ht="17.399999999999999" thickBot="1">
      <c r="A8" s="217" t="s">
        <v>170</v>
      </c>
      <c r="B8" s="208"/>
      <c r="C8" s="216" t="s">
        <v>151</v>
      </c>
    </row>
    <row r="9" spans="1:3" ht="17.399999999999999" thickTop="1">
      <c r="B9" s="208"/>
      <c r="C9" s="218" t="s">
        <v>126</v>
      </c>
    </row>
    <row r="10" spans="1:3">
      <c r="B10" s="208"/>
      <c r="C10" s="216" t="s">
        <v>127</v>
      </c>
    </row>
    <row r="11" spans="1:3" ht="17.399999999999999" thickBot="1">
      <c r="B11" s="208"/>
      <c r="C11" s="214" t="s">
        <v>128</v>
      </c>
    </row>
    <row r="12" spans="1:3" ht="18" thickTop="1" thickBot="1">
      <c r="B12" s="208"/>
    </row>
    <row r="13" spans="1:3" ht="24" thickTop="1" thickBot="1">
      <c r="C13" s="10" t="s">
        <v>78</v>
      </c>
    </row>
    <row r="14" spans="1:3" ht="17.399999999999999" thickBot="1">
      <c r="C14" s="220" t="s">
        <v>147</v>
      </c>
    </row>
    <row r="15" spans="1:3" ht="17.399999999999999" thickTop="1"/>
  </sheetData>
  <sortState xmlns:xlrd2="http://schemas.microsoft.com/office/spreadsheetml/2017/richdata2"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
  <sheetViews>
    <sheetView showGridLines="0" workbookViewId="0"/>
  </sheetViews>
  <sheetFormatPr defaultColWidth="13" defaultRowHeight="15.6"/>
  <cols>
    <col min="1" max="1" width="20.8984375" style="232" bestFit="1" customWidth="1"/>
    <col min="2" max="2" width="8.59765625" style="232" customWidth="1"/>
    <col min="3" max="3" width="6.09765625" style="232" customWidth="1"/>
    <col min="4" max="4" width="6.19921875" style="232" bestFit="1" customWidth="1"/>
    <col min="5" max="6" width="8" style="232" bestFit="1" customWidth="1"/>
    <col min="7" max="7" width="4.5" style="232" bestFit="1" customWidth="1"/>
    <col min="8" max="8" width="6.09765625" style="232" bestFit="1" customWidth="1"/>
    <col min="9" max="9" width="5.5" style="232" bestFit="1" customWidth="1"/>
    <col min="10" max="10" width="6.19921875" style="232" bestFit="1" customWidth="1"/>
    <col min="11" max="11" width="20.09765625" style="232" bestFit="1" customWidth="1"/>
    <col min="12" max="12" width="2.3984375" style="36" customWidth="1"/>
    <col min="13" max="13" width="6.3984375" style="36" bestFit="1" customWidth="1"/>
    <col min="14" max="14" width="7.69921875" style="232" bestFit="1" customWidth="1"/>
    <col min="15" max="16384" width="13" style="36"/>
  </cols>
  <sheetData>
    <row r="1" spans="1:14" ht="23.4" thickBot="1">
      <c r="A1" s="221" t="s">
        <v>24</v>
      </c>
      <c r="B1" s="221"/>
      <c r="C1" s="221"/>
      <c r="D1" s="221"/>
      <c r="E1" s="221"/>
      <c r="F1" s="221"/>
      <c r="G1" s="221"/>
      <c r="H1" s="221"/>
      <c r="I1" s="221"/>
      <c r="J1" s="221"/>
      <c r="K1" s="221"/>
    </row>
    <row r="2" spans="1:14" ht="16.8" thickTop="1" thickBot="1">
      <c r="A2" s="222" t="s">
        <v>5</v>
      </c>
      <c r="B2" s="223" t="s">
        <v>6</v>
      </c>
      <c r="C2" s="223" t="s">
        <v>26</v>
      </c>
      <c r="D2" s="223" t="s">
        <v>27</v>
      </c>
      <c r="E2" s="224" t="s">
        <v>69</v>
      </c>
      <c r="F2" s="223" t="s">
        <v>25</v>
      </c>
      <c r="G2" s="223" t="s">
        <v>28</v>
      </c>
      <c r="H2" s="225" t="s">
        <v>95</v>
      </c>
      <c r="I2" s="226" t="s">
        <v>99</v>
      </c>
      <c r="J2" s="227" t="s">
        <v>84</v>
      </c>
      <c r="K2" s="228" t="s">
        <v>82</v>
      </c>
      <c r="M2" s="229" t="s">
        <v>172</v>
      </c>
    </row>
    <row r="3" spans="1:14">
      <c r="A3" s="330" t="s">
        <v>185</v>
      </c>
      <c r="B3" s="19" t="s">
        <v>161</v>
      </c>
      <c r="C3" s="20" t="str">
        <f>'Personal File'!$C$7</f>
        <v>+0</v>
      </c>
      <c r="D3" s="21" t="s">
        <v>124</v>
      </c>
      <c r="E3" s="22" t="s">
        <v>162</v>
      </c>
      <c r="F3" s="23" t="s">
        <v>163</v>
      </c>
      <c r="G3" s="24">
        <v>2</v>
      </c>
      <c r="H3" s="25" t="str">
        <f>CONCATENATE("+",RIGHT('Personal File'!$B$5,1)+RIGHT('Personal File'!$C$8)+D3)</f>
        <v>+9</v>
      </c>
      <c r="I3" s="26">
        <f t="shared" ref="I3:I5" ca="1" si="0">RANDBETWEEN(1,20)</f>
        <v>7</v>
      </c>
      <c r="J3" s="334">
        <f t="shared" ref="J3:J6" ca="1" si="1">(I3+H3)</f>
        <v>16</v>
      </c>
      <c r="K3" s="230"/>
      <c r="M3" s="28">
        <v>2308</v>
      </c>
      <c r="N3" s="253"/>
    </row>
    <row r="4" spans="1:14">
      <c r="A4" s="27" t="s">
        <v>176</v>
      </c>
      <c r="B4" s="19" t="s">
        <v>97</v>
      </c>
      <c r="C4" s="20" t="str">
        <f>'Personal File'!$C$7</f>
        <v>+0</v>
      </c>
      <c r="D4" s="21" t="s">
        <v>124</v>
      </c>
      <c r="E4" s="22" t="s">
        <v>98</v>
      </c>
      <c r="F4" s="23" t="s">
        <v>136</v>
      </c>
      <c r="G4" s="24">
        <v>2</v>
      </c>
      <c r="H4" s="25" t="str">
        <f>CONCATENATE("+",RIGHT('Personal File'!$B$5,1)+RIGHT('Personal File'!$C$7)+D4)</f>
        <v>+6</v>
      </c>
      <c r="I4" s="26">
        <f t="shared" ca="1" si="0"/>
        <v>8</v>
      </c>
      <c r="J4" s="334">
        <f t="shared" ca="1" si="1"/>
        <v>14</v>
      </c>
      <c r="K4" s="230"/>
      <c r="M4" s="28">
        <v>302</v>
      </c>
      <c r="N4" s="253"/>
    </row>
    <row r="5" spans="1:14">
      <c r="A5" s="27" t="s">
        <v>166</v>
      </c>
      <c r="B5" s="19" t="s">
        <v>161</v>
      </c>
      <c r="C5" s="20">
        <v>-1</v>
      </c>
      <c r="D5" s="21" t="s">
        <v>118</v>
      </c>
      <c r="E5" s="22" t="s">
        <v>98</v>
      </c>
      <c r="F5" s="23" t="s">
        <v>136</v>
      </c>
      <c r="G5" s="24">
        <v>0</v>
      </c>
      <c r="H5" s="25" t="str">
        <f>CONCATENATE("+",RIGHT('Personal File'!$B$5,1)+RIGHT('Personal File'!$C$8)+D5)</f>
        <v>+8</v>
      </c>
      <c r="I5" s="26">
        <f t="shared" ca="1" si="0"/>
        <v>14</v>
      </c>
      <c r="J5" s="334">
        <f t="shared" ca="1" si="1"/>
        <v>22</v>
      </c>
      <c r="K5" s="230"/>
      <c r="M5" s="28">
        <v>0</v>
      </c>
      <c r="N5" s="253"/>
    </row>
    <row r="6" spans="1:14" ht="16.2" thickBot="1">
      <c r="A6" s="331" t="s">
        <v>135</v>
      </c>
      <c r="B6" s="12" t="s">
        <v>97</v>
      </c>
      <c r="C6" s="231" t="str">
        <f>'Personal File'!$C$7</f>
        <v>+0</v>
      </c>
      <c r="D6" s="13" t="s">
        <v>124</v>
      </c>
      <c r="E6" s="13" t="s">
        <v>98</v>
      </c>
      <c r="F6" s="14" t="s">
        <v>119</v>
      </c>
      <c r="G6" s="15">
        <v>2</v>
      </c>
      <c r="H6" s="17" t="str">
        <f>CONCATENATE("+",RIGHT('Personal File'!$B$5,1)+RIGHT('Personal File'!$C$8)+D6)</f>
        <v>+9</v>
      </c>
      <c r="I6" s="18">
        <f t="shared" ref="I6" ca="1" si="2">RANDBETWEEN(1,20)</f>
        <v>18</v>
      </c>
      <c r="J6" s="335">
        <f t="shared" ca="1" si="1"/>
        <v>27</v>
      </c>
      <c r="K6" s="16"/>
      <c r="M6" s="29">
        <v>302</v>
      </c>
      <c r="N6" s="253"/>
    </row>
    <row r="7" spans="1:14" ht="6" customHeight="1" thickTop="1" thickBot="1">
      <c r="M7" s="232"/>
    </row>
    <row r="8" spans="1:14" ht="16.8" thickTop="1" thickBot="1">
      <c r="A8" s="222" t="s">
        <v>8</v>
      </c>
      <c r="B8" s="223" t="s">
        <v>9</v>
      </c>
      <c r="C8" s="223" t="s">
        <v>26</v>
      </c>
      <c r="D8" s="223" t="s">
        <v>27</v>
      </c>
      <c r="E8" s="224" t="s">
        <v>69</v>
      </c>
      <c r="F8" s="223" t="s">
        <v>10</v>
      </c>
      <c r="G8" s="223" t="s">
        <v>28</v>
      </c>
      <c r="H8" s="225" t="s">
        <v>95</v>
      </c>
      <c r="I8" s="233" t="s">
        <v>99</v>
      </c>
      <c r="J8" s="225" t="s">
        <v>84</v>
      </c>
      <c r="K8" s="228" t="s">
        <v>82</v>
      </c>
      <c r="M8" s="229" t="s">
        <v>172</v>
      </c>
    </row>
    <row r="9" spans="1:14">
      <c r="A9" s="330" t="s">
        <v>173</v>
      </c>
      <c r="B9" s="306" t="s">
        <v>161</v>
      </c>
      <c r="C9" s="338" t="s">
        <v>97</v>
      </c>
      <c r="D9" s="312" t="s">
        <v>148</v>
      </c>
      <c r="E9" s="339" t="s">
        <v>174</v>
      </c>
      <c r="F9" s="312" t="s">
        <v>102</v>
      </c>
      <c r="G9" s="293">
        <v>2</v>
      </c>
      <c r="H9" s="293" t="str">
        <f>CONCATENATE("+",RIGHT('Personal File'!$B$5,1)+RIGHT('Personal File'!$C$8)+D9)</f>
        <v>+9</v>
      </c>
      <c r="I9" s="297">
        <f t="shared" ref="I9:I10" ca="1" si="3">RANDBETWEEN(1,20)</f>
        <v>17</v>
      </c>
      <c r="J9" s="340">
        <f t="shared" ref="J9:J11" ca="1" si="4">(I9+H9)</f>
        <v>26</v>
      </c>
      <c r="K9" s="341"/>
      <c r="L9" s="342"/>
      <c r="M9" s="343">
        <v>2400</v>
      </c>
      <c r="N9" s="253"/>
    </row>
    <row r="10" spans="1:14">
      <c r="A10" s="328" t="s">
        <v>175</v>
      </c>
      <c r="B10" s="294" t="s">
        <v>159</v>
      </c>
      <c r="C10" s="329">
        <v>0</v>
      </c>
      <c r="D10" s="295" t="s">
        <v>63</v>
      </c>
      <c r="E10" s="21" t="s">
        <v>98</v>
      </c>
      <c r="F10" s="295" t="s">
        <v>158</v>
      </c>
      <c r="G10" s="296">
        <v>0</v>
      </c>
      <c r="H10" s="24" t="str">
        <f>CONCATENATE("+",RIGHT('Personal File'!$B$5,1)+RIGHT('Personal File'!$C$8)+D10)</f>
        <v>+8</v>
      </c>
      <c r="I10" s="297">
        <f t="shared" ca="1" si="3"/>
        <v>3</v>
      </c>
      <c r="J10" s="336">
        <f t="shared" ca="1" si="4"/>
        <v>11</v>
      </c>
      <c r="K10" s="298" t="s">
        <v>160</v>
      </c>
      <c r="M10" s="265">
        <v>0</v>
      </c>
      <c r="N10" s="253"/>
    </row>
    <row r="11" spans="1:14" ht="16.2" thickBot="1">
      <c r="A11" s="11" t="s">
        <v>178</v>
      </c>
      <c r="B11" s="12" t="s">
        <v>120</v>
      </c>
      <c r="C11" s="299">
        <v>0</v>
      </c>
      <c r="D11" s="300" t="s">
        <v>63</v>
      </c>
      <c r="E11" s="12" t="s">
        <v>98</v>
      </c>
      <c r="F11" s="300" t="s">
        <v>121</v>
      </c>
      <c r="G11" s="301">
        <f>80*0.05</f>
        <v>4</v>
      </c>
      <c r="H11" s="302" t="str">
        <f>CONCATENATE("+",RIGHT('Personal File'!$B$5,1)+RIGHT('Personal File'!$C$8)+D11)</f>
        <v>+8</v>
      </c>
      <c r="I11" s="303">
        <f t="shared" ref="I11" ca="1" si="5">RANDBETWEEN(1,20)</f>
        <v>3</v>
      </c>
      <c r="J11" s="337">
        <f t="shared" ca="1" si="4"/>
        <v>11</v>
      </c>
      <c r="K11" s="304"/>
      <c r="M11" s="234">
        <v>0</v>
      </c>
      <c r="N11" s="253"/>
    </row>
    <row r="12" spans="1:14" ht="6" customHeight="1" thickTop="1" thickBot="1">
      <c r="D12" s="235"/>
      <c r="E12" s="235"/>
      <c r="G12" s="236"/>
      <c r="H12" s="236"/>
      <c r="I12" s="236"/>
      <c r="J12" s="236"/>
      <c r="M12" s="236"/>
    </row>
    <row r="13" spans="1:14" ht="16.8" thickTop="1" thickBot="1">
      <c r="A13" s="222" t="s">
        <v>73</v>
      </c>
      <c r="B13" s="223" t="s">
        <v>18</v>
      </c>
      <c r="C13" s="223" t="s">
        <v>35</v>
      </c>
      <c r="D13" s="223" t="s">
        <v>84</v>
      </c>
      <c r="E13" s="223" t="s">
        <v>85</v>
      </c>
      <c r="F13" s="223" t="s">
        <v>86</v>
      </c>
      <c r="G13" s="223" t="s">
        <v>28</v>
      </c>
      <c r="H13" s="237" t="s">
        <v>82</v>
      </c>
      <c r="I13" s="238"/>
      <c r="J13" s="238"/>
      <c r="K13" s="239"/>
      <c r="M13" s="229" t="s">
        <v>172</v>
      </c>
    </row>
    <row r="14" spans="1:14">
      <c r="A14" s="305" t="s">
        <v>137</v>
      </c>
      <c r="B14" s="306">
        <v>1</v>
      </c>
      <c r="C14" s="306" t="s">
        <v>138</v>
      </c>
      <c r="D14" s="306" t="s">
        <v>138</v>
      </c>
      <c r="E14" s="307" t="s">
        <v>138</v>
      </c>
      <c r="F14" s="306" t="s">
        <v>138</v>
      </c>
      <c r="G14" s="293">
        <v>1</v>
      </c>
      <c r="H14" s="309"/>
      <c r="I14" s="240"/>
      <c r="J14" s="240"/>
      <c r="K14" s="241"/>
      <c r="M14" s="242">
        <v>1000</v>
      </c>
      <c r="N14" s="253"/>
    </row>
    <row r="15" spans="1:14" ht="16.2" thickBot="1">
      <c r="A15" s="344" t="s">
        <v>157</v>
      </c>
      <c r="B15" s="345" t="s">
        <v>186</v>
      </c>
      <c r="C15" s="346" t="s">
        <v>138</v>
      </c>
      <c r="D15" s="345" t="s">
        <v>138</v>
      </c>
      <c r="E15" s="347" t="s">
        <v>138</v>
      </c>
      <c r="F15" s="345" t="s">
        <v>138</v>
      </c>
      <c r="G15" s="302">
        <v>0</v>
      </c>
      <c r="H15" s="348"/>
      <c r="I15" s="349"/>
      <c r="J15" s="349"/>
      <c r="K15" s="243"/>
      <c r="L15" s="342"/>
      <c r="M15" s="244">
        <v>2000</v>
      </c>
      <c r="N15" s="253"/>
    </row>
    <row r="16" spans="1:14" ht="6.75" customHeight="1" thickTop="1" thickBot="1">
      <c r="M16" s="232"/>
    </row>
    <row r="17" spans="1:14" ht="16.8" thickTop="1" thickBot="1">
      <c r="A17" s="245"/>
      <c r="B17" s="236"/>
      <c r="C17" s="246" t="s">
        <v>74</v>
      </c>
      <c r="D17" s="238"/>
      <c r="E17" s="247"/>
      <c r="F17" s="237" t="s">
        <v>7</v>
      </c>
      <c r="G17" s="223" t="s">
        <v>28</v>
      </c>
      <c r="H17" s="225" t="s">
        <v>95</v>
      </c>
      <c r="I17" s="237" t="s">
        <v>82</v>
      </c>
      <c r="J17" s="238"/>
      <c r="K17" s="239"/>
      <c r="M17" s="229" t="s">
        <v>172</v>
      </c>
    </row>
    <row r="18" spans="1:14">
      <c r="A18" s="245"/>
      <c r="B18" s="236"/>
      <c r="C18" s="248" t="s">
        <v>177</v>
      </c>
      <c r="D18" s="249"/>
      <c r="E18" s="320"/>
      <c r="F18" s="310">
        <v>40</v>
      </c>
      <c r="G18" s="293">
        <f t="shared" ref="G18" si="6">(F18*3)/20</f>
        <v>6</v>
      </c>
      <c r="H18" s="312" t="s">
        <v>63</v>
      </c>
      <c r="I18" s="313"/>
      <c r="J18" s="250"/>
      <c r="K18" s="251"/>
      <c r="M18" s="252">
        <f t="shared" ref="M18" si="7">(L18*3)/20</f>
        <v>0</v>
      </c>
      <c r="N18" s="253"/>
    </row>
    <row r="19" spans="1:14" ht="16.2" thickBot="1">
      <c r="A19" s="253"/>
      <c r="C19" s="254"/>
      <c r="D19" s="255"/>
      <c r="E19" s="321"/>
      <c r="F19" s="311"/>
      <c r="G19" s="302"/>
      <c r="H19" s="308"/>
      <c r="I19" s="314"/>
      <c r="J19" s="256"/>
      <c r="K19" s="257"/>
      <c r="M19" s="244"/>
      <c r="N19" s="253"/>
    </row>
    <row r="20" spans="1:14" ht="16.8" thickTop="1" thickBot="1"/>
    <row r="21" spans="1:14" ht="16.8" thickTop="1" thickBot="1">
      <c r="C21" s="246" t="s">
        <v>110</v>
      </c>
      <c r="D21" s="238"/>
      <c r="E21" s="238"/>
      <c r="F21" s="238"/>
      <c r="G21" s="258" t="s">
        <v>7</v>
      </c>
      <c r="H21" s="258" t="s">
        <v>4</v>
      </c>
      <c r="I21" s="258" t="s">
        <v>111</v>
      </c>
      <c r="J21" s="237" t="s">
        <v>82</v>
      </c>
      <c r="K21" s="239"/>
      <c r="M21" s="229" t="s">
        <v>172</v>
      </c>
    </row>
    <row r="22" spans="1:14">
      <c r="C22" s="259" t="s">
        <v>112</v>
      </c>
      <c r="D22" s="260"/>
      <c r="E22" s="260"/>
      <c r="F22" s="316"/>
      <c r="G22" s="317">
        <v>2</v>
      </c>
      <c r="H22" s="306">
        <v>1</v>
      </c>
      <c r="I22" s="306">
        <v>1</v>
      </c>
      <c r="J22" s="313"/>
      <c r="K22" s="261"/>
      <c r="M22" s="252">
        <f>G22*50</f>
        <v>100</v>
      </c>
      <c r="N22" s="253"/>
    </row>
    <row r="23" spans="1:14">
      <c r="C23" s="262" t="s">
        <v>155</v>
      </c>
      <c r="D23" s="263"/>
      <c r="E23" s="263"/>
      <c r="F23" s="318"/>
      <c r="G23" s="319">
        <v>2</v>
      </c>
      <c r="H23" s="19">
        <v>2</v>
      </c>
      <c r="I23" s="19">
        <v>4</v>
      </c>
      <c r="J23" s="315"/>
      <c r="K23" s="264"/>
      <c r="M23" s="265">
        <f>G23*300</f>
        <v>600</v>
      </c>
      <c r="N23" s="253"/>
    </row>
    <row r="24" spans="1:14" ht="16.2" thickBot="1">
      <c r="C24" s="350" t="s">
        <v>168</v>
      </c>
      <c r="D24" s="351"/>
      <c r="E24" s="351"/>
      <c r="F24" s="352"/>
      <c r="G24" s="353" t="s">
        <v>63</v>
      </c>
      <c r="H24" s="354">
        <v>2</v>
      </c>
      <c r="I24" s="354">
        <v>4</v>
      </c>
      <c r="J24" s="355" t="s">
        <v>187</v>
      </c>
      <c r="K24" s="356"/>
      <c r="M24" s="234">
        <f t="shared" ref="M24" si="8">G24*100</f>
        <v>0</v>
      </c>
      <c r="N24" s="253"/>
    </row>
    <row r="25" spans="1:14" ht="16.2" thickTop="1"/>
    <row r="26" spans="1:14">
      <c r="K26" s="85" t="s">
        <v>180</v>
      </c>
      <c r="M26" s="266">
        <f>SUM(M3:M24,Equipment!B3:B11)</f>
        <v>9018</v>
      </c>
    </row>
  </sheetData>
  <phoneticPr fontId="0" type="noConversion"/>
  <conditionalFormatting sqref="B15">
    <cfRule type="cellIs" dxfId="14" priority="37" operator="equal">
      <formula>2</formula>
    </cfRule>
  </conditionalFormatting>
  <conditionalFormatting sqref="I6">
    <cfRule type="cellIs" dxfId="13" priority="33" operator="equal">
      <formula>20</formula>
    </cfRule>
    <cfRule type="cellIs" dxfId="12" priority="34" operator="equal">
      <formula>1</formula>
    </cfRule>
  </conditionalFormatting>
  <conditionalFormatting sqref="I11">
    <cfRule type="cellIs" dxfId="11" priority="31" operator="equal">
      <formula>20</formula>
    </cfRule>
    <cfRule type="cellIs" dxfId="10" priority="32" operator="equal">
      <formula>1</formula>
    </cfRule>
  </conditionalFormatting>
  <conditionalFormatting sqref="I5">
    <cfRule type="cellIs" dxfId="9" priority="17" operator="equal">
      <formula>20</formula>
    </cfRule>
    <cfRule type="cellIs" dxfId="8" priority="18" operator="equal">
      <formula>1</formula>
    </cfRule>
  </conditionalFormatting>
  <conditionalFormatting sqref="I3">
    <cfRule type="cellIs" dxfId="7" priority="11" operator="equal">
      <formula>20</formula>
    </cfRule>
    <cfRule type="cellIs" dxfId="6" priority="12" operator="equal">
      <formula>1</formula>
    </cfRule>
  </conditionalFormatting>
  <conditionalFormatting sqref="I4">
    <cfRule type="cellIs" dxfId="5" priority="5" operator="equal">
      <formula>20</formula>
    </cfRule>
    <cfRule type="cellIs" dxfId="4" priority="6" operator="equal">
      <formula>1</formula>
    </cfRule>
  </conditionalFormatting>
  <conditionalFormatting sqref="I10">
    <cfRule type="cellIs" dxfId="3" priority="3" operator="equal">
      <formula>20</formula>
    </cfRule>
    <cfRule type="cellIs" dxfId="2" priority="4" operator="equal">
      <formula>1</formula>
    </cfRule>
  </conditionalFormatting>
  <conditionalFormatting sqref="I9">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3"/>
  <sheetViews>
    <sheetView showGridLines="0" workbookViewId="0"/>
  </sheetViews>
  <sheetFormatPr defaultColWidth="13" defaultRowHeight="15.6"/>
  <cols>
    <col min="1" max="1" width="19.5" style="232" bestFit="1" customWidth="1"/>
    <col min="2" max="2" width="4.5" style="232" bestFit="1" customWidth="1"/>
    <col min="3" max="3" width="5.59765625" style="236" bestFit="1" customWidth="1"/>
    <col min="4" max="5" width="26.59765625" style="36" customWidth="1"/>
    <col min="6" max="6" width="1.69921875" style="232" bestFit="1" customWidth="1"/>
    <col min="7" max="7" width="6.3984375" style="36" bestFit="1" customWidth="1"/>
    <col min="8" max="16384" width="13" style="36"/>
  </cols>
  <sheetData>
    <row r="1" spans="1:7" ht="23.4" thickBot="1">
      <c r="A1" s="221" t="s">
        <v>79</v>
      </c>
      <c r="B1" s="221"/>
      <c r="C1" s="267"/>
      <c r="D1" s="221"/>
      <c r="E1" s="221"/>
    </row>
    <row r="2" spans="1:7" s="232" customFormat="1" ht="16.8" thickTop="1" thickBot="1">
      <c r="A2" s="268" t="s">
        <v>80</v>
      </c>
      <c r="B2" s="268" t="s">
        <v>7</v>
      </c>
      <c r="C2" s="269" t="s">
        <v>28</v>
      </c>
      <c r="D2" s="270" t="s">
        <v>81</v>
      </c>
      <c r="E2" s="271" t="s">
        <v>82</v>
      </c>
      <c r="G2" s="325" t="s">
        <v>172</v>
      </c>
    </row>
    <row r="3" spans="1:7">
      <c r="A3" s="272" t="s">
        <v>122</v>
      </c>
      <c r="B3" s="273">
        <v>1</v>
      </c>
      <c r="C3" s="274">
        <v>0.5</v>
      </c>
      <c r="D3" s="275"/>
      <c r="E3" s="276"/>
      <c r="F3" s="253"/>
      <c r="G3" s="28">
        <v>0</v>
      </c>
    </row>
    <row r="4" spans="1:7" ht="16.2" thickBot="1">
      <c r="A4" s="277" t="s">
        <v>156</v>
      </c>
      <c r="B4" s="14">
        <v>1</v>
      </c>
      <c r="C4" s="278">
        <v>1</v>
      </c>
      <c r="D4" s="279"/>
      <c r="E4" s="280"/>
      <c r="G4" s="29">
        <v>1000</v>
      </c>
    </row>
    <row r="5" spans="1:7" ht="24" thickTop="1" thickBot="1">
      <c r="A5" s="221" t="s">
        <v>83</v>
      </c>
      <c r="B5" s="221"/>
      <c r="C5" s="281"/>
      <c r="D5" s="221"/>
      <c r="E5" s="282"/>
    </row>
    <row r="6" spans="1:7" ht="16.8" thickTop="1" thickBot="1">
      <c r="A6" s="268" t="s">
        <v>80</v>
      </c>
      <c r="B6" s="268" t="s">
        <v>7</v>
      </c>
      <c r="C6" s="269" t="s">
        <v>28</v>
      </c>
      <c r="D6" s="270" t="s">
        <v>81</v>
      </c>
      <c r="E6" s="271" t="s">
        <v>82</v>
      </c>
      <c r="G6" s="325" t="s">
        <v>172</v>
      </c>
    </row>
    <row r="7" spans="1:7">
      <c r="A7" s="283" t="s">
        <v>109</v>
      </c>
      <c r="B7" s="284">
        <v>1</v>
      </c>
      <c r="C7" s="285">
        <v>0</v>
      </c>
      <c r="D7" s="286"/>
      <c r="E7" s="287"/>
      <c r="F7" s="253"/>
      <c r="G7" s="28">
        <v>0</v>
      </c>
    </row>
    <row r="8" spans="1:7">
      <c r="A8" s="283" t="s">
        <v>164</v>
      </c>
      <c r="B8" s="284">
        <v>1</v>
      </c>
      <c r="C8" s="285">
        <v>3.5</v>
      </c>
      <c r="D8" s="286"/>
      <c r="E8" s="287"/>
      <c r="F8" s="253"/>
      <c r="G8" s="28">
        <v>3000</v>
      </c>
    </row>
    <row r="9" spans="1:7">
      <c r="A9" s="288" t="s">
        <v>179</v>
      </c>
      <c r="B9" s="284">
        <v>1</v>
      </c>
      <c r="C9" s="274">
        <v>1</v>
      </c>
      <c r="D9" s="286"/>
      <c r="E9" s="287"/>
      <c r="F9" s="253"/>
      <c r="G9" s="28">
        <v>110</v>
      </c>
    </row>
    <row r="10" spans="1:7">
      <c r="A10" s="283" t="s">
        <v>123</v>
      </c>
      <c r="B10" s="284">
        <v>1</v>
      </c>
      <c r="C10" s="285">
        <v>2</v>
      </c>
      <c r="D10" s="289"/>
      <c r="E10" s="287"/>
      <c r="F10" s="253"/>
      <c r="G10" s="28">
        <v>0</v>
      </c>
    </row>
    <row r="11" spans="1:7" ht="16.2" thickBot="1">
      <c r="A11" s="290" t="s">
        <v>167</v>
      </c>
      <c r="B11" s="14">
        <v>0</v>
      </c>
      <c r="C11" s="291">
        <f>B11/100</f>
        <v>0</v>
      </c>
      <c r="D11" s="326" t="s">
        <v>182</v>
      </c>
      <c r="E11" s="292"/>
      <c r="G11" s="327">
        <v>-222</v>
      </c>
    </row>
    <row r="12" spans="1:7" ht="16.2" thickTop="1"/>
    <row r="13" spans="1:7">
      <c r="E13" s="323" t="s">
        <v>181</v>
      </c>
      <c r="F13" s="322"/>
      <c r="G13" s="324">
        <f>SUM(G3:G11,Martial!M3:M24)</f>
        <v>12900</v>
      </c>
    </row>
  </sheetData>
  <sortState xmlns:xlrd2="http://schemas.microsoft.com/office/spreadsheetml/2017/richdata2"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2013-04-30T13:47:22Z</cp:lastPrinted>
  <dcterms:created xsi:type="dcterms:W3CDTF">2000-10-24T15:39:59Z</dcterms:created>
  <dcterms:modified xsi:type="dcterms:W3CDTF">2021-07-21T21:59:02Z</dcterms:modified>
</cp:coreProperties>
</file>