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5" yWindow="105" windowWidth="11910" windowHeight="10605" tabRatio="638"/>
  </bookViews>
  <sheets>
    <sheet name="Personal File" sheetId="4" r:id="rId1"/>
    <sheet name="Skills" sheetId="15" r:id="rId2"/>
    <sheet name="Feats" sheetId="20" r:id="rId3"/>
    <sheet name="Martial" sheetId="6" r:id="rId4"/>
    <sheet name="Equipment" sheetId="19" r:id="rId5"/>
  </sheets>
  <definedNames>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File'!$A$1:$H$110</definedName>
    <definedName name="_xlnm.Print_Area" localSheetId="1">Skills!$A$1:$K$27</definedName>
  </definedNames>
  <calcPr calcId="145621"/>
</workbook>
</file>

<file path=xl/calcChain.xml><?xml version="1.0" encoding="utf-8"?>
<calcChain xmlns="http://schemas.openxmlformats.org/spreadsheetml/2006/main">
  <c r="D3" i="15" l="1"/>
  <c r="E3" i="15" s="1"/>
  <c r="H3" i="15"/>
  <c r="D4" i="15"/>
  <c r="E4" i="15"/>
  <c r="G4" i="15"/>
  <c r="H4" i="15"/>
  <c r="I4" i="15" s="1"/>
  <c r="I3" i="15" l="1"/>
  <c r="G3" i="15"/>
  <c r="E11" i="4"/>
  <c r="B10" i="4"/>
  <c r="C10" i="4" l="1"/>
  <c r="E10" i="4" l="1"/>
  <c r="H40" i="15" l="1"/>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F9" i="15" l="1"/>
  <c r="F7" i="15"/>
  <c r="B7" i="4" l="1"/>
  <c r="E13" i="4" l="1"/>
  <c r="E12" i="4" s="1"/>
  <c r="E9" i="4"/>
  <c r="I4" i="6"/>
  <c r="I5" i="6"/>
  <c r="B42" i="15"/>
  <c r="E48" i="15"/>
  <c r="I8" i="6" l="1"/>
  <c r="I3" i="6"/>
  <c r="H5" i="15" l="1"/>
  <c r="C13" i="4" l="1"/>
  <c r="C12" i="4"/>
  <c r="D5" i="15" s="1"/>
  <c r="C11" i="4"/>
  <c r="C9" i="4"/>
  <c r="C8" i="4"/>
  <c r="H3" i="6" l="1"/>
  <c r="C3" i="6"/>
  <c r="H4" i="6"/>
  <c r="J4" i="6" s="1"/>
  <c r="H5" i="6"/>
  <c r="J5" i="6" s="1"/>
  <c r="E5" i="15"/>
  <c r="G5" i="15"/>
  <c r="H41" i="15"/>
  <c r="H8" i="15"/>
  <c r="H7" i="15"/>
  <c r="H6" i="15"/>
  <c r="I5" i="15" l="1"/>
  <c r="H8" i="6" l="1"/>
  <c r="J8" i="6" s="1"/>
  <c r="J3" i="6"/>
  <c r="D11" i="15" l="1"/>
  <c r="E11" i="15" l="1"/>
  <c r="G11" i="15"/>
  <c r="I11" i="15" l="1"/>
  <c r="E42" i="15"/>
  <c r="D29" i="15" l="1"/>
  <c r="E29" i="15" l="1"/>
  <c r="G29" i="15"/>
  <c r="D35" i="15"/>
  <c r="D19" i="15"/>
  <c r="D37" i="15"/>
  <c r="D34" i="15"/>
  <c r="D39" i="15"/>
  <c r="D36" i="15"/>
  <c r="D38" i="15"/>
  <c r="D31" i="15"/>
  <c r="D40" i="15"/>
  <c r="D27" i="15"/>
  <c r="D33" i="15"/>
  <c r="D24" i="15"/>
  <c r="D14" i="15"/>
  <c r="D12" i="15"/>
  <c r="D41" i="15"/>
  <c r="D32" i="15"/>
  <c r="D30" i="15"/>
  <c r="D28" i="15"/>
  <c r="D26" i="15"/>
  <c r="D25" i="15"/>
  <c r="D23" i="15"/>
  <c r="D22" i="15"/>
  <c r="D21" i="15"/>
  <c r="D20" i="15"/>
  <c r="D18" i="15"/>
  <c r="D17" i="15"/>
  <c r="D16" i="15"/>
  <c r="D15" i="15"/>
  <c r="D13" i="15"/>
  <c r="D10" i="15"/>
  <c r="D9" i="15"/>
  <c r="D8" i="15"/>
  <c r="D7" i="15"/>
  <c r="D6" i="15"/>
  <c r="I29" i="15" l="1"/>
  <c r="E7" i="15"/>
  <c r="G7" i="15"/>
  <c r="E9" i="15"/>
  <c r="G9" i="15"/>
  <c r="E16" i="15"/>
  <c r="G16" i="15"/>
  <c r="E6" i="15"/>
  <c r="G6" i="15"/>
  <c r="E8" i="15"/>
  <c r="G8" i="15"/>
  <c r="E10" i="15"/>
  <c r="G10" i="15"/>
  <c r="E15" i="15"/>
  <c r="G15" i="15"/>
  <c r="E17" i="15"/>
  <c r="G17" i="15"/>
  <c r="E20" i="15"/>
  <c r="G20" i="15"/>
  <c r="E22" i="15"/>
  <c r="G22" i="15"/>
  <c r="E25" i="15"/>
  <c r="G25" i="15"/>
  <c r="E28" i="15"/>
  <c r="G28" i="15"/>
  <c r="E32" i="15"/>
  <c r="G32" i="15"/>
  <c r="E12" i="15"/>
  <c r="G12" i="15"/>
  <c r="E24" i="15"/>
  <c r="G24" i="15"/>
  <c r="E27" i="15"/>
  <c r="G27" i="15"/>
  <c r="E31" i="15"/>
  <c r="G31" i="15"/>
  <c r="E36" i="15"/>
  <c r="G36" i="15"/>
  <c r="E37" i="15"/>
  <c r="G37" i="15"/>
  <c r="E13" i="15"/>
  <c r="G13" i="15"/>
  <c r="E18" i="15"/>
  <c r="G18" i="15"/>
  <c r="E21" i="15"/>
  <c r="G21" i="15"/>
  <c r="E23" i="15"/>
  <c r="G23" i="15"/>
  <c r="E26" i="15"/>
  <c r="G26" i="15"/>
  <c r="E30" i="15"/>
  <c r="G30" i="15"/>
  <c r="E41" i="15"/>
  <c r="G41" i="15"/>
  <c r="E14" i="15"/>
  <c r="G14" i="15"/>
  <c r="E33" i="15"/>
  <c r="G33" i="15"/>
  <c r="E40" i="15"/>
  <c r="G40" i="15"/>
  <c r="E38" i="15"/>
  <c r="G38" i="15"/>
  <c r="E39" i="15"/>
  <c r="G39" i="15"/>
  <c r="E34" i="15"/>
  <c r="G34" i="15"/>
  <c r="E19" i="15"/>
  <c r="G19" i="15"/>
  <c r="E35" i="15"/>
  <c r="G35" i="15"/>
  <c r="I35" i="15" l="1"/>
  <c r="I19" i="15"/>
  <c r="I34" i="15"/>
  <c r="I39" i="15"/>
  <c r="I38" i="15"/>
  <c r="I40" i="15"/>
  <c r="I33" i="15"/>
  <c r="I14" i="15"/>
  <c r="I41" i="15"/>
  <c r="I30" i="15"/>
  <c r="I26" i="15"/>
  <c r="I23" i="15"/>
  <c r="I21" i="15"/>
  <c r="I18" i="15"/>
  <c r="I13" i="15"/>
  <c r="I37" i="15"/>
  <c r="I36" i="15"/>
  <c r="I31" i="15"/>
  <c r="I27" i="15"/>
  <c r="I24" i="15"/>
  <c r="I12" i="15"/>
  <c r="I32" i="15"/>
  <c r="I28" i="15"/>
  <c r="I25" i="15"/>
  <c r="I22" i="15"/>
  <c r="I20" i="15"/>
  <c r="I17" i="15"/>
  <c r="I15" i="15"/>
  <c r="I10" i="15"/>
  <c r="I8" i="15"/>
  <c r="I6" i="15"/>
  <c r="I16" i="15"/>
  <c r="I9" i="15"/>
  <c r="I7" i="15"/>
</calcChain>
</file>

<file path=xl/comments1.xml><?xml version="1.0" encoding="utf-8"?>
<comments xmlns="http://schemas.openxmlformats.org/spreadsheetml/2006/main">
  <authors>
    <author>Alexis Álvarez</author>
  </authors>
  <commentList>
    <comment ref="C6" authorId="0">
      <text>
        <r>
          <rPr>
            <sz val="12"/>
            <color indexed="81"/>
            <rFont val="Times New Roman"/>
            <family val="1"/>
          </rPr>
          <t>+6/+1</t>
        </r>
      </text>
    </comment>
    <comment ref="C7" authorId="0">
      <text>
        <r>
          <rPr>
            <sz val="12"/>
            <color indexed="81"/>
            <rFont val="Times New Roman"/>
            <family val="1"/>
          </rPr>
          <t>Improved Initiative +4
Blooded +2</t>
        </r>
      </text>
    </comment>
    <comment ref="B8" authorId="0">
      <text>
        <r>
          <rPr>
            <b/>
            <sz val="12"/>
            <color indexed="81"/>
            <rFont val="Times New Roman"/>
            <family val="1"/>
          </rPr>
          <t>17</t>
        </r>
        <r>
          <rPr>
            <sz val="12"/>
            <color indexed="81"/>
            <rFont val="Times New Roman"/>
            <family val="1"/>
          </rPr>
          <t xml:space="preserve"> + 2 Gauntlets + 4 Rage = 23</t>
        </r>
      </text>
    </comment>
    <comment ref="E8" authorId="0">
      <text>
        <r>
          <rPr>
            <sz val="12"/>
            <color indexed="81"/>
            <rFont val="Times New Roman"/>
            <family val="1"/>
          </rPr>
          <t>See PHB 162</t>
        </r>
      </text>
    </comment>
    <comment ref="B10" authorId="0">
      <text>
        <r>
          <rPr>
            <b/>
            <sz val="12"/>
            <color indexed="81"/>
            <rFont val="Times New Roman"/>
            <family val="1"/>
          </rPr>
          <t>14</t>
        </r>
        <r>
          <rPr>
            <sz val="12"/>
            <color indexed="81"/>
            <rFont val="Times New Roman"/>
            <family val="1"/>
          </rPr>
          <t xml:space="preserve"> + 4 Rage = 18</t>
        </r>
      </text>
    </comment>
    <comment ref="E10" authorId="0">
      <text>
        <r>
          <rPr>
            <sz val="12"/>
            <color indexed="81"/>
            <rFont val="Times New Roman"/>
            <family val="1"/>
          </rPr>
          <t>[(3 * 12 Barbarian) * 75%] + [(3 * 10 Fighter) * 75%] + (6 * 2 Con) + 3 Toughness + 6 Dwarf’s Toughness</t>
        </r>
      </text>
    </comment>
    <comment ref="E11" authorId="0">
      <text>
        <r>
          <rPr>
            <sz val="12"/>
            <color indexed="81"/>
            <rFont val="Times New Roman"/>
            <family val="1"/>
          </rPr>
          <t>11 - 2 Rage = 9</t>
        </r>
      </text>
    </comment>
  </commentList>
</comments>
</file>

<file path=xl/comments2.xml><?xml version="1.0" encoding="utf-8"?>
<comments xmlns="http://schemas.openxmlformats.org/spreadsheetml/2006/main">
  <authors>
    <author>Alexis Álvarez</author>
  </authors>
  <commentList>
    <comment ref="F5" authorId="0">
      <text>
        <r>
          <rPr>
            <sz val="12"/>
            <color indexed="81"/>
            <rFont val="Times New Roman"/>
            <family val="1"/>
          </rPr>
          <t>Rage + 2</t>
        </r>
      </text>
    </comment>
    <comment ref="F36" authorId="0">
      <text>
        <r>
          <rPr>
            <sz val="12"/>
            <color indexed="81"/>
            <rFont val="Times New Roman"/>
            <family val="1"/>
          </rPr>
          <t>Blooded +2</t>
        </r>
      </text>
    </comment>
  </commentList>
</comments>
</file>

<file path=xl/comments3.xml><?xml version="1.0" encoding="utf-8"?>
<comments xmlns="http://schemas.openxmlformats.org/spreadsheetml/2006/main">
  <authors>
    <author>Alexis Álvarez</author>
  </authors>
  <commentList>
    <comment ref="A2" authorId="0">
      <text>
        <r>
          <rPr>
            <sz val="12"/>
            <color indexed="81"/>
            <rFont val="Times New Roman"/>
            <family val="1"/>
          </rPr>
          <t xml:space="preserve">You know what it means to fight for your life, and the value of quick wits and quicker reactions when bglades are bared and deadly spells changed.  Enenies find it difficult to catch you off guard.
</t>
        </r>
        <r>
          <rPr>
            <b/>
            <sz val="12"/>
            <color indexed="81"/>
            <rFont val="Times New Roman"/>
            <family val="1"/>
          </rPr>
          <t xml:space="preserve">Benefit:  </t>
        </r>
        <r>
          <rPr>
            <sz val="12"/>
            <color indexed="81"/>
            <rFont val="Times New Roman"/>
            <family val="1"/>
          </rPr>
          <t>You get a +2 bonus on Initiative and a +2 bonus on all Spot checks.
FRCS 34</t>
        </r>
      </text>
    </comment>
    <comment ref="C2" authorId="0">
      <text>
        <r>
          <rPr>
            <sz val="12"/>
            <color indexed="81"/>
            <rFont val="Times New Roman"/>
            <family val="1"/>
          </rPr>
          <t>A barbarian can fly into a screaming blood frenzy a certain number of times per day. In a rage, a barbarian gains phenomenal strength and durability but becomes reckless and less able to defend himself. He temporarily gains a +4 bonus to Strength, a +4 bonus to Constitution, and a +2 morale bonus on Will saves, but he takes a –2 penalty to Armor Class.
More details on PHB 25</t>
        </r>
      </text>
    </comment>
    <comment ref="A3" authorId="0">
      <text>
        <r>
          <rPr>
            <sz val="12"/>
            <color indexed="81"/>
            <rFont val="Times New Roman"/>
            <family val="1"/>
          </rPr>
          <t xml:space="preserve">You are tougher than normal.
</t>
        </r>
        <r>
          <rPr>
            <b/>
            <sz val="12"/>
            <color indexed="81"/>
            <rFont val="Times New Roman"/>
            <family val="1"/>
          </rPr>
          <t xml:space="preserve">Benefit:  </t>
        </r>
        <r>
          <rPr>
            <sz val="12"/>
            <color indexed="81"/>
            <rFont val="Times New Roman"/>
            <family val="1"/>
          </rPr>
          <t xml:space="preserve">You gain +3 hit points.
</t>
        </r>
        <r>
          <rPr>
            <b/>
            <sz val="12"/>
            <color indexed="81"/>
            <rFont val="Times New Roman"/>
            <family val="1"/>
          </rPr>
          <t xml:space="preserve">Special:  </t>
        </r>
        <r>
          <rPr>
            <sz val="12"/>
            <color indexed="81"/>
            <rFont val="Times New Roman"/>
            <family val="1"/>
          </rPr>
          <t>A character may gain this feat multiple times.  Its effects stack.
PHB 101</t>
        </r>
      </text>
    </comment>
    <comment ref="C3" authorId="0">
      <text>
        <r>
          <rPr>
            <sz val="12"/>
            <color indexed="81"/>
            <rFont val="Times New Roman"/>
            <family val="1"/>
          </rPr>
          <t>A barbarian’s land speed is faster than the norm for his race by +10 feet. This benefit applies only when he is wearing no armor, light armor, or medium armor and not carrying a heavy load. Apply this bonus before modifying the barbarian’s speed because of any load carried or armor worn. For example, a human barbarian has a speed of 40 feet, rather than 30 feet, when wearing light or no armor. When wearing medium armor or carrying a medium load, his speed drops to 30 feet. A halfling barbarian has a speed of 30 feet, rather than 20 feet, in light or no armor. When wearing medium armor or carrying a medium load, his speed drops to 20 feet.
PHB 25</t>
        </r>
      </text>
    </comment>
    <comment ref="A4" authorId="0">
      <text>
        <r>
          <rPr>
            <sz val="12"/>
            <color indexed="81"/>
            <rFont val="Times New Roman"/>
            <family val="1"/>
          </rPr>
          <t xml:space="preserve">You can react more quickly than normal in a fight.
</t>
        </r>
        <r>
          <rPr>
            <b/>
            <sz val="12"/>
            <color indexed="81"/>
            <rFont val="Times New Roman"/>
            <family val="1"/>
          </rPr>
          <t xml:space="preserve">Benefit:  </t>
        </r>
        <r>
          <rPr>
            <sz val="12"/>
            <color indexed="81"/>
            <rFont val="Times New Roman"/>
            <family val="1"/>
          </rPr>
          <t xml:space="preserve">You get a +4 bonus on initiative checks.
</t>
        </r>
        <r>
          <rPr>
            <b/>
            <sz val="12"/>
            <color indexed="81"/>
            <rFont val="Times New Roman"/>
            <family val="1"/>
          </rPr>
          <t xml:space="preserve">Special:  </t>
        </r>
        <r>
          <rPr>
            <sz val="12"/>
            <color indexed="81"/>
            <rFont val="Times New Roman"/>
            <family val="1"/>
          </rPr>
          <t>A fighter may select Improved Initiative as one of his fighter bonus feats (see page 38).
PHB 96</t>
        </r>
      </text>
    </comment>
    <comment ref="C4" authorId="0">
      <text>
        <r>
          <rPr>
            <sz val="12"/>
            <color indexed="81"/>
            <rFont val="Times New Roman"/>
            <family val="1"/>
          </rPr>
          <t>Barbarians are the only characters who do not automatically know how to read and write. A barbarian may spend 2 skill points to gain the ability to read and write all languages he is able to speak.
A barbarian who gains a level in any other class automatically gains literacy. Any other character who gains a barbarian level does not lose the literacy he or she already had.
PHB 25</t>
        </r>
      </text>
    </comment>
    <comment ref="A5" authorId="0">
      <text>
        <r>
          <rPr>
            <sz val="12"/>
            <color indexed="81"/>
            <rFont val="Times New Roman"/>
            <family val="1"/>
          </rPr>
          <t xml:space="preserve">You can make exceptionally powerful melee attacks.
</t>
        </r>
        <r>
          <rPr>
            <b/>
            <sz val="12"/>
            <color indexed="81"/>
            <rFont val="Times New Roman"/>
            <family val="1"/>
          </rPr>
          <t xml:space="preserve">Prerequisite:  </t>
        </r>
        <r>
          <rPr>
            <sz val="12"/>
            <color indexed="81"/>
            <rFont val="Times New Roman"/>
            <family val="1"/>
          </rPr>
          <t xml:space="preserve">Str 13.
</t>
        </r>
        <r>
          <rPr>
            <b/>
            <sz val="12"/>
            <color indexed="81"/>
            <rFont val="Times New Roman"/>
            <family val="1"/>
          </rPr>
          <t xml:space="preserve">Benefit:  </t>
        </r>
        <r>
          <rPr>
            <sz val="12"/>
            <color indexed="81"/>
            <rFont val="Times New Roman"/>
            <family val="1"/>
          </rPr>
          <t xml:space="preserve">On your action, before making attack rolls for a round, you may choose to subtract a number from all melee attack rolls and add the same number to all melee damage rolls.  This number may not exceed your base attack bonus.  The penalty on attacks and bonus on damage apply until your next turn.
</t>
        </r>
        <r>
          <rPr>
            <b/>
            <sz val="12"/>
            <color indexed="81"/>
            <rFont val="Times New Roman"/>
            <family val="1"/>
          </rPr>
          <t xml:space="preserve">Special:  </t>
        </r>
        <r>
          <rPr>
            <sz val="12"/>
            <color indexed="81"/>
            <rFont val="Times New Roman"/>
            <family val="1"/>
          </rPr>
          <t>If you attack with a two-handed weapon, or with a onehanded weapon wielded in two hands, instead add twice the number subtracted from your attack rolls.  You can’t add the bonus from Power Attack to the damage dealt with a light weapon (except with unarmed strikes or natural weapon attacks), even though the penalty on attack rolls still applies.  (Normally, you treat a double weapon as a one-handed weapon and a light weapon.  If you choose to use a double weapon like a two-handed weapon, attacking with only one end of it in a round, you treat it as a two-handed weapon.)
A fighter may select Power Attack as one of his fighter bonus feats (see page 38).
PHB 98</t>
        </r>
      </text>
    </comment>
    <comment ref="C5" authorId="0">
      <text>
        <r>
          <rPr>
            <sz val="12"/>
            <color indexed="81"/>
            <rFont val="Times New Roman"/>
            <family val="1"/>
          </rPr>
          <t>Starting at 3rd level, a barbarian has an intuitive sense that alerts him to danger from traps, giving him a +1 bonus on Reflex saves made to avoid traps and a +1 dodge bonus to AC against attacks made by traps. These bonuses rise by +1 every three barbarian levels thereafter (6th, 9th, 12th, 15th, and 18th level). Trap sense bonuses gained from multiple classes stack.
PHB 25</t>
        </r>
      </text>
    </comment>
    <comment ref="A6" authorId="0">
      <text>
        <r>
          <rPr>
            <sz val="12"/>
            <color indexed="81"/>
            <rFont val="Times New Roman"/>
            <family val="1"/>
          </rPr>
          <t>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Prerequisites:  Proficiency with selected weapon, base attack bonus +1.
Benefit:  You gain a +1 bonus on all attack rolls you make using the selected weapon.
Special:  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C6" authorId="0">
      <text>
        <r>
          <rPr>
            <sz val="12"/>
            <color indexed="81"/>
            <rFont val="Times New Roman"/>
            <family val="1"/>
          </rPr>
          <t>At 2nd level, a barbarian gains the ability to react to danger before his senses would normally allow him to do so.  He retains his Dexterity bonus to AC (if any) even if he is caught flat-footed or struck by an invisible attacker.  However, he still loses his Dexterity bonus to AC if immobilized.  If a barbarian already has uncanny dodge from a different class (a barbarian with at least four levels of rogue, for example), he automatically gains improved uncanny dodge (see below) instead.
PHB 25</t>
        </r>
      </text>
    </comment>
    <comment ref="A7" authorId="0">
      <text>
        <r>
          <rPr>
            <sz val="12"/>
            <color indexed="81"/>
            <rFont val="Times New Roman"/>
            <family val="1"/>
          </rPr>
          <t xml:space="preserve">You are tougher than you were before.
</t>
        </r>
        <r>
          <rPr>
            <b/>
            <sz val="12"/>
            <color indexed="81"/>
            <rFont val="Times New Roman"/>
            <family val="1"/>
          </rPr>
          <t xml:space="preserve">Prerequisite:  </t>
        </r>
        <r>
          <rPr>
            <sz val="12"/>
            <color indexed="81"/>
            <rFont val="Times New Roman"/>
            <family val="1"/>
          </rPr>
          <t xml:space="preserve">Base Fort save bonus +5.
</t>
        </r>
        <r>
          <rPr>
            <b/>
            <sz val="12"/>
            <color indexed="81"/>
            <rFont val="Times New Roman"/>
            <family val="1"/>
          </rPr>
          <t xml:space="preserve">Benefit:  </t>
        </r>
        <r>
          <rPr>
            <sz val="12"/>
            <color indexed="81"/>
            <rFont val="Times New Roman"/>
            <family val="1"/>
          </rPr>
          <t xml:space="preserve">You gain +6 hit points.
</t>
        </r>
        <r>
          <rPr>
            <b/>
            <sz val="12"/>
            <color indexed="81"/>
            <rFont val="Times New Roman"/>
            <family val="1"/>
          </rPr>
          <t xml:space="preserve">Special:  </t>
        </r>
        <r>
          <rPr>
            <sz val="12"/>
            <color indexed="81"/>
            <rFont val="Times New Roman"/>
            <family val="1"/>
          </rPr>
          <t>You can gain this feat multiple times.
Feat Bible 326</t>
        </r>
      </text>
    </comment>
  </commentList>
</comments>
</file>

<file path=xl/comments4.xml><?xml version="1.0" encoding="utf-8"?>
<comments xmlns="http://schemas.openxmlformats.org/spreadsheetml/2006/main">
  <authors>
    <author>Alexis Álvarez</author>
  </authors>
  <commentList>
    <comment ref="D10" authorId="0">
      <text>
        <r>
          <rPr>
            <sz val="12"/>
            <color indexed="81"/>
            <rFont val="Times New Roman"/>
            <family val="1"/>
          </rPr>
          <t>Balance, Climb, Escape Artist, Hide, Jump, Move Silently, Sleight of Hand, Tumble.</t>
        </r>
      </text>
    </comment>
  </commentList>
</comments>
</file>

<file path=xl/comments5.xml><?xml version="1.0" encoding="utf-8"?>
<comments xmlns="http://schemas.openxmlformats.org/spreadsheetml/2006/main">
  <authors>
    <author>Alexis Álvarez</author>
  </authors>
  <commentList>
    <comment ref="A5" authorId="0">
      <text>
        <r>
          <rPr>
            <sz val="12"/>
            <color indexed="81"/>
            <rFont val="Times New Roman"/>
            <family val="1"/>
          </rPr>
          <t>These gauntlets are made of tough leather with iron studs running across the back of the hands and fingers.  They grant the wearer great strength, adding a +2 enhancement bonus to his Strength score.  Both gauntlets must be worn for the magic to be effective.
DMG 257</t>
        </r>
      </text>
    </comment>
  </commentList>
</comments>
</file>

<file path=xl/sharedStrings.xml><?xml version="1.0" encoding="utf-8"?>
<sst xmlns="http://schemas.openxmlformats.org/spreadsheetml/2006/main" count="242" uniqueCount="148">
  <si>
    <t>Race:</t>
  </si>
  <si>
    <t>Sex:</t>
  </si>
  <si>
    <t>Strength:</t>
  </si>
  <si>
    <t>Dexterity:</t>
  </si>
  <si>
    <t>Skill</t>
  </si>
  <si>
    <t>Properties</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</si>
  <si>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</si>
  <si>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</si>
  <si>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</si>
  <si>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</si>
  <si>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</si>
  <si>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</si>
  <si>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</si>
  <si>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</si>
  <si>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</si>
  <si>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</si>
  <si>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</si>
  <si>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</si>
  <si>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</si>
  <si>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</si>
  <si>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</si>
  <si>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</si>
  <si>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</si>
  <si>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</si>
  <si>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</si>
  <si>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</si>
  <si>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</si>
  <si>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</si>
  <si>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</si>
  <si>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</si>
  <si>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</si>
  <si>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</si>
  <si>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</si>
  <si>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</si>
  <si>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</si>
  <si>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</si>
  <si>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</si>
  <si>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</si>
  <si>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</si>
  <si>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</si>
  <si>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</si>
  <si>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</si>
  <si>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</si>
  <si>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</si>
  <si>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</si>
  <si>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</si>
  <si>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</si>
  <si>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</si>
  <si>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</si>
  <si>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</si>
  <si>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</si>
  <si>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</si>
  <si>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</si>
  <si>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</si>
  <si>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</si>
  <si>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</si>
  <si>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</si>
  <si>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</si>
  <si>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</si>
  <si>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</si>
  <si>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</si>
  <si>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</si>
  <si>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</si>
  <si>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</si>
  <si>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</si>
  <si>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</si>
  <si>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</si>
  <si>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</si>
  <si>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</si>
  <si>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</si>
  <si>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</si>
  <si>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</si>
  <si>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Fortitude</t>
  </si>
  <si>
    <t>Reflex</t>
  </si>
  <si>
    <t>Will</t>
  </si>
  <si>
    <t>Armor &amp; Shield</t>
  </si>
  <si>
    <t>Missiles</t>
  </si>
  <si>
    <t>Lb. Capacity:</t>
  </si>
  <si>
    <t>Lb. Carried:</t>
  </si>
  <si>
    <t>Base Speed:</t>
  </si>
  <si>
    <t>Languages</t>
  </si>
  <si>
    <t>Equipment Worn</t>
  </si>
  <si>
    <t>Item</t>
  </si>
  <si>
    <t>Effects/</t>
  </si>
  <si>
    <t>Notes</t>
  </si>
  <si>
    <t>Equipment Carried</t>
  </si>
  <si>
    <t>Check</t>
  </si>
  <si>
    <t>Arcane</t>
  </si>
  <si>
    <t>Speed</t>
  </si>
  <si>
    <t>Speak Language</t>
  </si>
  <si>
    <t>Sleight of Hand</t>
  </si>
  <si>
    <t>Survival</t>
  </si>
  <si>
    <t>Attack Bonus:</t>
  </si>
  <si>
    <t>Class Features</t>
  </si>
  <si>
    <t>Touch AC:</t>
  </si>
  <si>
    <t>Weapon Proficiencies</t>
  </si>
  <si>
    <t>Atk</t>
  </si>
  <si>
    <t>Feats</t>
  </si>
  <si>
    <t>Human</t>
  </si>
  <si>
    <t>Barbarian</t>
  </si>
  <si>
    <t>Fast Movement</t>
  </si>
  <si>
    <t>Illiteracy</t>
  </si>
  <si>
    <t>Uncanny Dodge</t>
  </si>
  <si>
    <t>Trap Sense +1</t>
  </si>
  <si>
    <t>2</t>
  </si>
  <si>
    <t>Knowledge:  Local</t>
  </si>
  <si>
    <t>x3</t>
  </si>
  <si>
    <t>Slashing</t>
  </si>
  <si>
    <t>Roll</t>
  </si>
  <si>
    <t>five</t>
  </si>
  <si>
    <t>Chaotic Good</t>
  </si>
  <si>
    <t>Val</t>
  </si>
  <si>
    <t>Mantis</t>
  </si>
  <si>
    <t>Played by Mike Laymon</t>
  </si>
  <si>
    <t>Male</t>
  </si>
  <si>
    <t>Fighter</t>
  </si>
  <si>
    <r>
      <t>116</t>
    </r>
    <r>
      <rPr>
        <sz val="13"/>
        <rFont val="Times New Roman"/>
        <family val="1"/>
      </rPr>
      <t>/</t>
    </r>
    <r>
      <rPr>
        <sz val="13"/>
        <color indexed="51"/>
        <rFont val="Times New Roman"/>
        <family val="1"/>
      </rPr>
      <t>233</t>
    </r>
    <r>
      <rPr>
        <sz val="13"/>
        <rFont val="Times New Roman"/>
        <family val="1"/>
      </rPr>
      <t>/</t>
    </r>
    <r>
      <rPr>
        <sz val="13"/>
        <color indexed="10"/>
        <rFont val="Times New Roman"/>
        <family val="1"/>
      </rPr>
      <t>350</t>
    </r>
  </si>
  <si>
    <t>Initiative:</t>
  </si>
  <si>
    <t>40’</t>
  </si>
  <si>
    <t>Barbarian 1</t>
  </si>
  <si>
    <t>Barbarian 2</t>
  </si>
  <si>
    <t>Barbarian 3</t>
  </si>
  <si>
    <t>Fighter 1</t>
  </si>
  <si>
    <t>Fighter 2</t>
  </si>
  <si>
    <t>CROSS-CLASS</t>
  </si>
  <si>
    <t>Craft:  [type]</t>
  </si>
  <si>
    <t>Human:  Blooded</t>
  </si>
  <si>
    <t>1st:  Toughness</t>
  </si>
  <si>
    <t>3rd:  Weapon Focus - Greataxe</t>
  </si>
  <si>
    <t>Greataxe +1</t>
  </si>
  <si>
    <t>Studded Leather +1</t>
  </si>
  <si>
    <t>Boots of Striding and Springing</t>
  </si>
  <si>
    <t>Gauntlets of Ogre Power</t>
  </si>
  <si>
    <t>1d12</t>
  </si>
  <si>
    <t>FF AC:</t>
  </si>
  <si>
    <t>Actual Speed:</t>
  </si>
  <si>
    <t>Perform:  [type]</t>
  </si>
  <si>
    <t>Profession:  [type]</t>
  </si>
  <si>
    <t>All Armor and Shields</t>
  </si>
  <si>
    <t>All Simple &amp; Martial Weapons</t>
  </si>
  <si>
    <t>Common</t>
  </si>
  <si>
    <t>Rage 1/day</t>
  </si>
  <si>
    <t>Fighter 1:  Improved Initiative</t>
  </si>
  <si>
    <t>Fighter 2:  Power Attack</t>
  </si>
  <si>
    <t>Traveler’s Outfit</t>
  </si>
  <si>
    <t>6th:  Dwarf’s Toughness</t>
  </si>
  <si>
    <t>+6</t>
  </si>
  <si>
    <t>Weapon Focus included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</si>
</sst>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4">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0"/>
      <name val="Arial"/>
      <family val="2"/>
    </font>
    <font>
      <sz val="12"/>
      <name val="Times New Roman"/>
      <family val="1"/>
      <charset val="1"/>
    </font>
    <font>
      <b/>
      <sz val="13"/>
      <color rgb="FF00CC00"/>
      <name val="Times New Roman"/>
      <family val="1"/>
    </font>
    <font>
      <sz val="13"/>
      <color rgb="FFFF0000"/>
      <name val="Times New Roman"/>
      <family val="1"/>
    </font>
    <font>
      <b/>
      <sz val="12"/>
      <color indexed="81"/>
      <name val="Times New Roman"/>
      <family val="1"/>
    </font>
    <font>
      <i/>
      <sz val="22"/>
      <color theme="7" tint="0.39997558519241921"/>
      <name val="Times New Roman"/>
      <family val="1"/>
    </font>
    <font>
      <sz val="13"/>
      <color rgb="FF0000FF"/>
      <name val="Times New Roman"/>
      <family val="1"/>
    </font>
    <font>
      <b/>
      <sz val="13"/>
      <color rgb="FFFF0000"/>
      <name val="Times New Roman"/>
      <family val="1"/>
    </font>
    <font>
      <b/>
      <sz val="13"/>
      <color rgb="FF0000FF"/>
      <name val="Times New Roman"/>
      <family val="1"/>
    </font>
    <font>
      <sz val="13"/>
      <color rgb="FFFFC000"/>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i/>
      <sz val="12"/>
      <color rgb="FFFF0000"/>
      <name val="Times New Roman"/>
      <family val="1"/>
    </font>
    <font>
      <b/>
      <sz val="13"/>
      <color rgb="FF00B050"/>
      <name val="Times New Roman"/>
      <family val="1"/>
    </font>
    <font>
      <b/>
      <i/>
      <sz val="16"/>
      <color indexed="53"/>
      <name val="Times New Roman"/>
      <family val="1"/>
    </font>
    <font>
      <b/>
      <i/>
      <sz val="16"/>
      <color indexed="57"/>
      <name val="Times New Roman"/>
      <family val="1"/>
    </font>
    <font>
      <b/>
      <i/>
      <sz val="16"/>
      <color indexed="10"/>
      <name val="Times New Roman"/>
      <family val="1"/>
    </font>
  </fonts>
  <fills count="10">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0" tint="-0.249977111117893"/>
        <bgColor indexed="64"/>
      </patternFill>
    </fill>
    <fill>
      <patternFill patternType="solid">
        <fgColor rgb="FF7030A0"/>
        <bgColor indexed="64"/>
      </patternFill>
    </fill>
  </fills>
  <borders count="93">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thin">
        <color indexed="64"/>
      </left>
      <right style="thin">
        <color indexed="64"/>
      </right>
      <top style="medium">
        <color indexed="64"/>
      </top>
      <bottom style="double">
        <color indexed="64"/>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hair">
        <color indexed="64"/>
      </right>
      <top style="hair">
        <color indexed="64"/>
      </top>
      <bottom style="hair">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double">
        <color indexed="64"/>
      </top>
      <bottom style="thick">
        <color theme="7" tint="0.39994506668294322"/>
      </bottom>
      <diagonal/>
    </border>
    <border>
      <left/>
      <right/>
      <top style="double">
        <color indexed="64"/>
      </top>
      <bottom style="thick">
        <color theme="7" tint="0.39994506668294322"/>
      </bottom>
      <diagonal/>
    </border>
    <border>
      <left/>
      <right style="double">
        <color indexed="64"/>
      </right>
      <top style="double">
        <color indexed="64"/>
      </top>
      <bottom style="thick">
        <color theme="7" tint="0.39994506668294322"/>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right style="medium">
        <color auto="1"/>
      </right>
      <top style="thin">
        <color indexed="64"/>
      </top>
      <bottom style="double">
        <color indexed="64"/>
      </bottom>
      <diagonal/>
    </border>
  </borders>
  <cellStyleXfs count="7">
    <xf numFmtId="0" fontId="0" fillId="0" borderId="0"/>
    <xf numFmtId="0" fontId="33"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5" fillId="0" borderId="0"/>
    <xf numFmtId="0" fontId="1" fillId="0" borderId="0"/>
    <xf numFmtId="0" fontId="36" fillId="0" borderId="0"/>
  </cellStyleXfs>
  <cellXfs count="293">
    <xf numFmtId="0" fontId="0" fillId="0" borderId="0" xfId="0"/>
    <xf numFmtId="0" fontId="4" fillId="0" borderId="0" xfId="0" applyFont="1" applyBorder="1" applyAlignment="1"/>
    <xf numFmtId="0" fontId="5" fillId="0" borderId="1" xfId="0" applyFont="1" applyBorder="1" applyAlignment="1">
      <alignment horizontal="right"/>
    </xf>
    <xf numFmtId="0" fontId="6" fillId="0" borderId="0" xfId="0" applyFont="1" applyBorder="1" applyAlignment="1">
      <alignment horizontal="left"/>
    </xf>
    <xf numFmtId="0" fontId="5" fillId="0" borderId="0" xfId="0" applyFont="1" applyBorder="1" applyAlignment="1">
      <alignment horizontal="right"/>
    </xf>
    <xf numFmtId="0" fontId="6" fillId="0" borderId="2" xfId="0" applyFont="1" applyBorder="1" applyAlignment="1">
      <alignment horizontal="left"/>
    </xf>
    <xf numFmtId="0" fontId="8" fillId="0" borderId="3" xfId="0" applyFont="1" applyBorder="1" applyAlignment="1">
      <alignment horizontal="center"/>
    </xf>
    <xf numFmtId="0" fontId="12" fillId="2" borderId="4" xfId="0" applyFont="1" applyFill="1" applyBorder="1" applyAlignment="1">
      <alignment horizontal="right"/>
    </xf>
    <xf numFmtId="0" fontId="2" fillId="0" borderId="1" xfId="0" applyFont="1" applyBorder="1" applyAlignment="1"/>
    <xf numFmtId="0" fontId="14" fillId="0" borderId="0" xfId="0" applyFont="1" applyBorder="1" applyAlignment="1"/>
    <xf numFmtId="0" fontId="15" fillId="0" borderId="0" xfId="0" applyFont="1" applyBorder="1" applyAlignment="1"/>
    <xf numFmtId="0" fontId="15" fillId="0" borderId="2" xfId="0" applyFont="1" applyBorder="1" applyAlignment="1"/>
    <xf numFmtId="0" fontId="6" fillId="0" borderId="5" xfId="0" applyFont="1" applyBorder="1" applyAlignment="1"/>
    <xf numFmtId="0" fontId="6" fillId="0" borderId="6" xfId="0" applyFont="1" applyBorder="1" applyAlignment="1"/>
    <xf numFmtId="0" fontId="6" fillId="0" borderId="7" xfId="0" applyFont="1" applyBorder="1" applyAlignment="1"/>
    <xf numFmtId="0" fontId="3" fillId="0" borderId="0" xfId="0" applyFont="1" applyBorder="1" applyAlignment="1"/>
    <xf numFmtId="0" fontId="6" fillId="0" borderId="0" xfId="0" applyFont="1" applyBorder="1" applyAlignment="1"/>
    <xf numFmtId="0" fontId="6" fillId="0" borderId="8" xfId="0" applyFont="1" applyBorder="1" applyAlignment="1"/>
    <xf numFmtId="0" fontId="6" fillId="0" borderId="9" xfId="0" applyFont="1" applyBorder="1" applyAlignment="1"/>
    <xf numFmtId="0" fontId="6" fillId="0" borderId="10" xfId="0" applyFont="1" applyBorder="1" applyAlignment="1"/>
    <xf numFmtId="0" fontId="3" fillId="0" borderId="0" xfId="0" applyFont="1" applyBorder="1" applyAlignment="1">
      <alignment horizontal="right"/>
    </xf>
    <xf numFmtId="0" fontId="4" fillId="0" borderId="0" xfId="0" applyFont="1" applyBorder="1" applyAlignment="1">
      <alignment horizontal="left"/>
    </xf>
    <xf numFmtId="0" fontId="15" fillId="0" borderId="0" xfId="0" applyFont="1" applyBorder="1" applyAlignment="1">
      <alignment horizontal="centerContinuous"/>
    </xf>
    <xf numFmtId="0" fontId="2" fillId="0" borderId="0" xfId="0" applyFont="1" applyBorder="1" applyAlignment="1">
      <alignment horizontal="centerContinuous"/>
    </xf>
    <xf numFmtId="0" fontId="4" fillId="0" borderId="13" xfId="0" applyFont="1" applyBorder="1" applyAlignment="1">
      <alignment horizontal="center"/>
    </xf>
    <xf numFmtId="0" fontId="4" fillId="0" borderId="0" xfId="0" applyFont="1" applyBorder="1" applyAlignment="1">
      <alignment horizontal="center"/>
    </xf>
    <xf numFmtId="0" fontId="4" fillId="0" borderId="0" xfId="0" applyFont="1" applyBorder="1" applyAlignment="1">
      <alignment horizontal="centerContinuous"/>
    </xf>
    <xf numFmtId="164" fontId="4" fillId="0" borderId="0" xfId="0" applyNumberFormat="1" applyFont="1" applyBorder="1" applyAlignment="1">
      <alignment horizontal="center"/>
    </xf>
    <xf numFmtId="0" fontId="18" fillId="0" borderId="0" xfId="0" applyFont="1" applyBorder="1" applyAlignment="1">
      <alignment horizontal="right"/>
    </xf>
    <xf numFmtId="0" fontId="9" fillId="2" borderId="4" xfId="0" applyFont="1" applyFill="1" applyBorder="1" applyAlignment="1">
      <alignment horizontal="right"/>
    </xf>
    <xf numFmtId="0" fontId="22" fillId="2" borderId="4" xfId="0" applyFont="1" applyFill="1" applyBorder="1" applyAlignment="1">
      <alignment horizontal="right"/>
    </xf>
    <xf numFmtId="0" fontId="7" fillId="2" borderId="14" xfId="0" applyFont="1" applyFill="1" applyBorder="1" applyAlignment="1">
      <alignment horizontal="right"/>
    </xf>
    <xf numFmtId="0" fontId="13" fillId="2" borderId="16" xfId="0" applyFont="1" applyFill="1" applyBorder="1" applyAlignment="1">
      <alignment horizontal="right"/>
    </xf>
    <xf numFmtId="0" fontId="25" fillId="0" borderId="23" xfId="0" applyFont="1" applyBorder="1" applyAlignment="1">
      <alignment horizontal="centerContinuous"/>
    </xf>
    <xf numFmtId="49" fontId="26" fillId="0" borderId="3" xfId="0" applyNumberFormat="1" applyFont="1" applyBorder="1" applyAlignment="1">
      <alignment horizontal="center"/>
    </xf>
    <xf numFmtId="49" fontId="26" fillId="0" borderId="24" xfId="0" applyNumberFormat="1" applyFont="1" applyBorder="1" applyAlignment="1">
      <alignment horizontal="center"/>
    </xf>
    <xf numFmtId="0" fontId="19"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32" fillId="0" borderId="0" xfId="0" applyFont="1" applyBorder="1" applyAlignment="1"/>
    <xf numFmtId="49" fontId="26" fillId="0" borderId="15" xfId="0" applyNumberFormat="1" applyFont="1" applyBorder="1" applyAlignment="1">
      <alignment horizontal="center"/>
    </xf>
    <xf numFmtId="0" fontId="15" fillId="0" borderId="0" xfId="0" applyNumberFormat="1" applyFont="1" applyBorder="1" applyAlignment="1">
      <alignment horizontal="centerContinuous"/>
    </xf>
    <xf numFmtId="0" fontId="4" fillId="0" borderId="0" xfId="0" applyNumberFormat="1" applyFont="1" applyBorder="1" applyAlignment="1">
      <alignment horizontal="left"/>
    </xf>
    <xf numFmtId="0" fontId="6" fillId="0" borderId="0" xfId="0" applyFont="1" applyBorder="1" applyAlignment="1">
      <alignment horizontal="center"/>
    </xf>
    <xf numFmtId="49" fontId="6" fillId="0" borderId="13" xfId="0" applyNumberFormat="1" applyFont="1" applyBorder="1" applyAlignment="1">
      <alignment horizontal="center"/>
    </xf>
    <xf numFmtId="164" fontId="5" fillId="5" borderId="29" xfId="0" applyNumberFormat="1" applyFont="1" applyFill="1" applyBorder="1" applyAlignment="1">
      <alignment horizontal="center"/>
    </xf>
    <xf numFmtId="0" fontId="4" fillId="0" borderId="31" xfId="0" applyFont="1" applyFill="1" applyBorder="1" applyAlignment="1">
      <alignment horizontal="centerContinuous"/>
    </xf>
    <xf numFmtId="0" fontId="4" fillId="0" borderId="24" xfId="0" applyFont="1" applyFill="1" applyBorder="1" applyAlignment="1">
      <alignment horizontal="centerContinuous"/>
    </xf>
    <xf numFmtId="164" fontId="4" fillId="0" borderId="12" xfId="0" applyNumberFormat="1" applyFont="1" applyFill="1" applyBorder="1" applyAlignment="1">
      <alignment horizontal="center"/>
    </xf>
    <xf numFmtId="0" fontId="4" fillId="0" borderId="13" xfId="0" applyFont="1" applyFill="1" applyBorder="1" applyAlignment="1">
      <alignment horizontal="center"/>
    </xf>
    <xf numFmtId="0" fontId="3" fillId="0" borderId="0" xfId="0" applyFont="1" applyBorder="1" applyAlignment="1">
      <alignment horizontal="center"/>
    </xf>
    <xf numFmtId="0" fontId="6" fillId="0" borderId="25" xfId="0" applyNumberFormat="1" applyFont="1" applyFill="1" applyBorder="1" applyAlignment="1">
      <alignment horizontal="center"/>
    </xf>
    <xf numFmtId="49" fontId="6" fillId="0" borderId="26" xfId="0" applyNumberFormat="1" applyFont="1" applyFill="1" applyBorder="1" applyAlignment="1">
      <alignment horizontal="center"/>
    </xf>
    <xf numFmtId="0" fontId="6" fillId="0" borderId="27" xfId="0" applyNumberFormat="1" applyFont="1" applyFill="1" applyBorder="1" applyAlignment="1">
      <alignment horizontal="center"/>
    </xf>
    <xf numFmtId="0" fontId="6" fillId="0" borderId="1" xfId="0" applyFont="1" applyBorder="1" applyAlignment="1"/>
    <xf numFmtId="0" fontId="6" fillId="0" borderId="2" xfId="0" applyFont="1" applyBorder="1" applyAlignment="1"/>
    <xf numFmtId="0" fontId="6" fillId="0" borderId="3" xfId="0" quotePrefix="1" applyFont="1" applyBorder="1" applyAlignment="1">
      <alignment horizontal="center"/>
    </xf>
    <xf numFmtId="0" fontId="8" fillId="0" borderId="3" xfId="0" quotePrefix="1" applyFont="1" applyBorder="1" applyAlignment="1">
      <alignment horizontal="center"/>
    </xf>
    <xf numFmtId="0" fontId="6" fillId="0" borderId="24" xfId="0" quotePrefix="1" applyFont="1" applyBorder="1" applyAlignment="1">
      <alignment horizontal="center"/>
    </xf>
    <xf numFmtId="164" fontId="2" fillId="0" borderId="0" xfId="0" applyNumberFormat="1" applyFont="1" applyBorder="1" applyAlignment="1">
      <alignment horizontal="centerContinuous"/>
    </xf>
    <xf numFmtId="0" fontId="21" fillId="3" borderId="36" xfId="0" applyFont="1" applyFill="1" applyBorder="1" applyAlignment="1">
      <alignment horizontal="center"/>
    </xf>
    <xf numFmtId="164" fontId="21" fillId="3" borderId="37" xfId="0" applyNumberFormat="1" applyFont="1" applyFill="1" applyBorder="1" applyAlignment="1">
      <alignment horizontal="center"/>
    </xf>
    <xf numFmtId="0" fontId="21" fillId="3" borderId="36" xfId="0" applyFont="1" applyFill="1" applyBorder="1" applyAlignment="1">
      <alignment horizontal="right"/>
    </xf>
    <xf numFmtId="0" fontId="21" fillId="3" borderId="38" xfId="0" applyFont="1" applyFill="1" applyBorder="1" applyAlignment="1"/>
    <xf numFmtId="0" fontId="4" fillId="0" borderId="39" xfId="0" applyFont="1" applyBorder="1" applyAlignment="1">
      <alignment horizontal="center" shrinkToFit="1"/>
    </xf>
    <xf numFmtId="164" fontId="4" fillId="0" borderId="40" xfId="0" applyNumberFormat="1" applyFont="1" applyBorder="1" applyAlignment="1">
      <alignment horizontal="center" shrinkToFit="1"/>
    </xf>
    <xf numFmtId="0" fontId="4" fillId="0" borderId="41" xfId="0" applyFont="1" applyBorder="1" applyAlignment="1">
      <alignment horizontal="left"/>
    </xf>
    <xf numFmtId="0" fontId="4" fillId="0" borderId="42" xfId="0" applyFont="1" applyBorder="1" applyAlignment="1">
      <alignment horizontal="left" shrinkToFit="1"/>
    </xf>
    <xf numFmtId="0" fontId="4" fillId="0" borderId="46" xfId="0" applyFont="1" applyBorder="1" applyAlignment="1">
      <alignment horizontal="left" shrinkToFit="1"/>
    </xf>
    <xf numFmtId="164" fontId="4" fillId="0" borderId="48" xfId="0" applyNumberFormat="1" applyFont="1" applyBorder="1" applyAlignment="1">
      <alignment horizontal="center" shrinkToFit="1"/>
    </xf>
    <xf numFmtId="0" fontId="4" fillId="0" borderId="49" xfId="0" applyFont="1" applyBorder="1" applyAlignment="1">
      <alignment horizontal="left"/>
    </xf>
    <xf numFmtId="0" fontId="4" fillId="0" borderId="50" xfId="0" applyFont="1" applyBorder="1" applyAlignment="1">
      <alignment horizontal="left" shrinkToFit="1"/>
    </xf>
    <xf numFmtId="164" fontId="2" fillId="0" borderId="0" xfId="0" applyNumberFormat="1" applyFont="1" applyBorder="1" applyAlignment="1">
      <alignment horizontal="centerContinuous" shrinkToFit="1"/>
    </xf>
    <xf numFmtId="0" fontId="2" fillId="0" borderId="0" xfId="0" applyFont="1" applyBorder="1" applyAlignment="1">
      <alignment horizontal="centerContinuous" shrinkToFit="1"/>
    </xf>
    <xf numFmtId="0" fontId="7" fillId="4" borderId="57" xfId="0" applyFont="1" applyFill="1" applyBorder="1" applyAlignment="1">
      <alignment horizontal="right"/>
    </xf>
    <xf numFmtId="0" fontId="7" fillId="4" borderId="55" xfId="0" applyFont="1" applyFill="1" applyBorder="1" applyAlignment="1">
      <alignment horizontal="right"/>
    </xf>
    <xf numFmtId="0" fontId="10" fillId="4" borderId="55" xfId="0" applyFont="1" applyFill="1" applyBorder="1" applyAlignment="1">
      <alignment horizontal="right"/>
    </xf>
    <xf numFmtId="0" fontId="10" fillId="4" borderId="56" xfId="0" applyFont="1" applyFill="1" applyBorder="1" applyAlignment="1">
      <alignment horizontal="right"/>
    </xf>
    <xf numFmtId="0" fontId="6" fillId="0" borderId="59" xfId="0" applyFont="1" applyFill="1" applyBorder="1" applyAlignment="1">
      <alignment horizontal="centerContinuous"/>
    </xf>
    <xf numFmtId="0" fontId="6" fillId="0" borderId="60" xfId="0" applyFont="1" applyFill="1" applyBorder="1" applyAlignment="1">
      <alignment horizontal="centerContinuous"/>
    </xf>
    <xf numFmtId="0" fontId="6" fillId="0" borderId="53" xfId="0" applyFont="1" applyFill="1" applyBorder="1" applyAlignment="1">
      <alignment horizontal="centerContinuous"/>
    </xf>
    <xf numFmtId="0" fontId="13" fillId="6" borderId="1" xfId="0" applyFont="1" applyFill="1" applyBorder="1" applyAlignment="1"/>
    <xf numFmtId="0" fontId="6" fillId="6" borderId="25" xfId="0" applyNumberFormat="1" applyFont="1" applyFill="1" applyBorder="1" applyAlignment="1">
      <alignment horizontal="center"/>
    </xf>
    <xf numFmtId="49" fontId="23" fillId="6" borderId="25" xfId="0" applyNumberFormat="1" applyFont="1" applyFill="1" applyBorder="1" applyAlignment="1">
      <alignment horizontal="center"/>
    </xf>
    <xf numFmtId="0" fontId="23" fillId="6" borderId="26" xfId="0" applyNumberFormat="1" applyFont="1" applyFill="1" applyBorder="1" applyAlignment="1">
      <alignment horizontal="center"/>
    </xf>
    <xf numFmtId="49" fontId="6" fillId="6" borderId="26" xfId="0" applyNumberFormat="1" applyFont="1" applyFill="1" applyBorder="1" applyAlignment="1">
      <alignment horizontal="center"/>
    </xf>
    <xf numFmtId="0" fontId="6" fillId="6" borderId="27" xfId="0" applyNumberFormat="1" applyFont="1" applyFill="1" applyBorder="1" applyAlignment="1">
      <alignment horizontal="center"/>
    </xf>
    <xf numFmtId="0" fontId="1" fillId="0" borderId="43" xfId="0" applyFont="1" applyBorder="1" applyAlignment="1">
      <alignment horizontal="center" shrinkToFit="1"/>
    </xf>
    <xf numFmtId="0" fontId="6" fillId="0" borderId="0" xfId="0" applyFont="1" applyBorder="1" applyAlignment="1">
      <alignment wrapText="1"/>
    </xf>
    <xf numFmtId="0" fontId="6" fillId="0" borderId="0" xfId="0" applyFont="1" applyBorder="1" applyAlignment="1">
      <alignment horizontal="left" wrapText="1"/>
    </xf>
    <xf numFmtId="0" fontId="5" fillId="0" borderId="0" xfId="0" applyFont="1" applyBorder="1" applyAlignment="1">
      <alignment horizontal="right" wrapText="1"/>
    </xf>
    <xf numFmtId="0" fontId="1" fillId="0" borderId="12" xfId="0" applyFont="1" applyBorder="1" applyAlignment="1">
      <alignment horizontal="center"/>
    </xf>
    <xf numFmtId="0" fontId="1" fillId="0" borderId="39" xfId="0" applyFont="1" applyBorder="1" applyAlignment="1">
      <alignment horizontal="center" shrinkToFit="1"/>
    </xf>
    <xf numFmtId="164" fontId="1" fillId="0" borderId="40" xfId="0" applyNumberFormat="1" applyFont="1" applyBorder="1" applyAlignment="1">
      <alignment horizontal="center" shrinkToFit="1"/>
    </xf>
    <xf numFmtId="0" fontId="1" fillId="0" borderId="11" xfId="0" applyFont="1" applyBorder="1" applyAlignment="1">
      <alignment horizontal="center"/>
    </xf>
    <xf numFmtId="49" fontId="1" fillId="0" borderId="12" xfId="0" applyNumberFormat="1" applyFont="1" applyBorder="1" applyAlignment="1">
      <alignment horizontal="center"/>
    </xf>
    <xf numFmtId="0" fontId="1" fillId="0" borderId="30" xfId="0" applyFont="1" applyFill="1" applyBorder="1" applyAlignment="1">
      <alignment horizontal="centerContinuous"/>
    </xf>
    <xf numFmtId="49" fontId="1" fillId="0" borderId="58" xfId="0" applyNumberFormat="1" applyFont="1" applyFill="1" applyBorder="1" applyAlignment="1">
      <alignment horizontal="center"/>
    </xf>
    <xf numFmtId="0" fontId="1" fillId="0" borderId="47" xfId="0" applyFont="1" applyBorder="1" applyAlignment="1">
      <alignment horizontal="center" shrinkToFit="1"/>
    </xf>
    <xf numFmtId="0" fontId="1" fillId="0" borderId="49" xfId="0" applyFont="1" applyBorder="1" applyAlignment="1">
      <alignment horizontal="left"/>
    </xf>
    <xf numFmtId="0" fontId="37" fillId="2" borderId="4" xfId="0" applyFont="1" applyFill="1" applyBorder="1" applyAlignment="1">
      <alignment horizontal="right"/>
    </xf>
    <xf numFmtId="0" fontId="6" fillId="0" borderId="0" xfId="0" applyFont="1" applyBorder="1" applyAlignment="1">
      <alignment horizontal="center" wrapText="1"/>
    </xf>
    <xf numFmtId="0" fontId="13" fillId="6" borderId="26" xfId="0" applyNumberFormat="1" applyFont="1" applyFill="1" applyBorder="1" applyAlignment="1">
      <alignment horizontal="center"/>
    </xf>
    <xf numFmtId="164" fontId="1" fillId="0" borderId="12" xfId="0" applyNumberFormat="1" applyFont="1" applyBorder="1" applyAlignment="1">
      <alignment horizontal="center"/>
    </xf>
    <xf numFmtId="164" fontId="1" fillId="0" borderId="24" xfId="0" applyNumberFormat="1" applyFont="1" applyFill="1" applyBorder="1" applyAlignment="1">
      <alignment horizontal="center"/>
    </xf>
    <xf numFmtId="0" fontId="1" fillId="0" borderId="0" xfId="0" applyFont="1" applyBorder="1" applyAlignment="1">
      <alignment horizontal="center"/>
    </xf>
    <xf numFmtId="0" fontId="21" fillId="7" borderId="17" xfId="0" applyFont="1" applyFill="1" applyBorder="1" applyAlignment="1">
      <alignment horizontal="center"/>
    </xf>
    <xf numFmtId="0" fontId="21" fillId="7" borderId="18" xfId="0" applyFont="1" applyFill="1" applyBorder="1" applyAlignment="1">
      <alignment horizontal="center"/>
    </xf>
    <xf numFmtId="49" fontId="21" fillId="7" borderId="18" xfId="0" applyNumberFormat="1" applyFont="1" applyFill="1" applyBorder="1" applyAlignment="1">
      <alignment horizontal="center"/>
    </xf>
    <xf numFmtId="0" fontId="21" fillId="7" borderId="22" xfId="0" applyFont="1" applyFill="1" applyBorder="1" applyAlignment="1">
      <alignment horizontal="center"/>
    </xf>
    <xf numFmtId="0" fontId="21" fillId="7" borderId="19" xfId="0" applyFont="1" applyFill="1" applyBorder="1" applyAlignment="1">
      <alignment horizontal="center"/>
    </xf>
    <xf numFmtId="0" fontId="21" fillId="7" borderId="22" xfId="0" applyFont="1" applyFill="1" applyBorder="1" applyAlignment="1">
      <alignment horizontal="centerContinuous"/>
    </xf>
    <xf numFmtId="0" fontId="21" fillId="7" borderId="54" xfId="0" applyFont="1" applyFill="1" applyBorder="1" applyAlignment="1">
      <alignment horizontal="centerContinuous"/>
    </xf>
    <xf numFmtId="0" fontId="21" fillId="7" borderId="20" xfId="0" applyFont="1" applyFill="1" applyBorder="1" applyAlignment="1">
      <alignment horizontal="centerContinuous"/>
    </xf>
    <xf numFmtId="0" fontId="21" fillId="7" borderId="21" xfId="0" applyFont="1" applyFill="1" applyBorder="1" applyAlignment="1">
      <alignment horizontal="centerContinuous"/>
    </xf>
    <xf numFmtId="0" fontId="1" fillId="0" borderId="0" xfId="0" applyFont="1" applyBorder="1" applyAlignment="1">
      <alignment horizontal="left"/>
    </xf>
    <xf numFmtId="0" fontId="12" fillId="6" borderId="1" xfId="0" applyFont="1" applyFill="1" applyBorder="1" applyAlignment="1"/>
    <xf numFmtId="49" fontId="24" fillId="6" borderId="25" xfId="0" applyNumberFormat="1" applyFont="1" applyFill="1" applyBorder="1" applyAlignment="1">
      <alignment horizontal="center"/>
    </xf>
    <xf numFmtId="0" fontId="24" fillId="6" borderId="26" xfId="0" applyNumberFormat="1" applyFont="1" applyFill="1" applyBorder="1" applyAlignment="1">
      <alignment horizontal="center"/>
    </xf>
    <xf numFmtId="0" fontId="12" fillId="6" borderId="26" xfId="0" applyNumberFormat="1" applyFont="1" applyFill="1" applyBorder="1" applyAlignment="1">
      <alignment horizontal="center"/>
    </xf>
    <xf numFmtId="0" fontId="7" fillId="6" borderId="1" xfId="0" applyFont="1" applyFill="1" applyBorder="1" applyAlignment="1"/>
    <xf numFmtId="49" fontId="17" fillId="6" borderId="25" xfId="0" applyNumberFormat="1" applyFont="1" applyFill="1" applyBorder="1" applyAlignment="1">
      <alignment horizontal="center"/>
    </xf>
    <xf numFmtId="0" fontId="17" fillId="6" borderId="26" xfId="0" applyNumberFormat="1" applyFont="1" applyFill="1" applyBorder="1" applyAlignment="1">
      <alignment horizontal="center"/>
    </xf>
    <xf numFmtId="0" fontId="7" fillId="6" borderId="26" xfId="0" applyNumberFormat="1" applyFont="1" applyFill="1" applyBorder="1" applyAlignment="1">
      <alignment horizontal="center"/>
    </xf>
    <xf numFmtId="0" fontId="22" fillId="6" borderId="1" xfId="0" applyFont="1" applyFill="1" applyBorder="1" applyAlignment="1"/>
    <xf numFmtId="49" fontId="28" fillId="6" borderId="25" xfId="0" applyNumberFormat="1" applyFont="1" applyFill="1" applyBorder="1" applyAlignment="1">
      <alignment horizontal="center"/>
    </xf>
    <xf numFmtId="0" fontId="28" fillId="6" borderId="26" xfId="0" applyNumberFormat="1" applyFont="1" applyFill="1" applyBorder="1" applyAlignment="1">
      <alignment horizontal="center"/>
    </xf>
    <xf numFmtId="0" fontId="22" fillId="6" borderId="26" xfId="0" applyNumberFormat="1" applyFont="1" applyFill="1" applyBorder="1" applyAlignment="1">
      <alignment horizontal="center"/>
    </xf>
    <xf numFmtId="0" fontId="9" fillId="0" borderId="1" xfId="0" applyFont="1" applyFill="1" applyBorder="1" applyAlignment="1"/>
    <xf numFmtId="49" fontId="27" fillId="0" borderId="25" xfId="0" applyNumberFormat="1" applyFont="1" applyFill="1" applyBorder="1" applyAlignment="1">
      <alignment horizontal="center"/>
    </xf>
    <xf numFmtId="0" fontId="27" fillId="0" borderId="26" xfId="0" applyNumberFormat="1" applyFont="1" applyFill="1" applyBorder="1" applyAlignment="1">
      <alignment horizontal="center"/>
    </xf>
    <xf numFmtId="0" fontId="9" fillId="0" borderId="26" xfId="0" applyNumberFormat="1" applyFont="1" applyFill="1" applyBorder="1" applyAlignment="1">
      <alignment horizontal="center"/>
    </xf>
    <xf numFmtId="0" fontId="38" fillId="0" borderId="35" xfId="0" applyFont="1" applyFill="1" applyBorder="1" applyAlignment="1">
      <alignment horizontal="center" shrinkToFit="1"/>
    </xf>
    <xf numFmtId="0" fontId="38" fillId="0" borderId="60" xfId="0" applyFont="1" applyFill="1" applyBorder="1" applyAlignment="1">
      <alignment horizontal="center" shrinkToFit="1"/>
    </xf>
    <xf numFmtId="0" fontId="38" fillId="0" borderId="53" xfId="0" applyFont="1" applyFill="1" applyBorder="1" applyAlignment="1">
      <alignment horizontal="center" shrinkToFit="1"/>
    </xf>
    <xf numFmtId="0" fontId="3" fillId="0" borderId="0" xfId="0" applyFont="1" applyBorder="1" applyAlignment="1">
      <alignment horizontal="left"/>
    </xf>
    <xf numFmtId="0" fontId="10" fillId="0" borderId="1" xfId="0" applyFont="1" applyFill="1" applyBorder="1" applyAlignment="1"/>
    <xf numFmtId="49" fontId="16" fillId="0" borderId="25" xfId="0" applyNumberFormat="1" applyFont="1" applyFill="1" applyBorder="1" applyAlignment="1">
      <alignment horizontal="center"/>
    </xf>
    <xf numFmtId="0" fontId="16" fillId="0" borderId="26" xfId="0" applyNumberFormat="1" applyFont="1" applyFill="1" applyBorder="1" applyAlignment="1">
      <alignment horizontal="center"/>
    </xf>
    <xf numFmtId="0" fontId="10" fillId="0" borderId="26" xfId="0" applyNumberFormat="1" applyFont="1" applyFill="1" applyBorder="1" applyAlignment="1">
      <alignment horizontal="center"/>
    </xf>
    <xf numFmtId="0" fontId="12" fillId="0" borderId="1" xfId="0" applyFont="1" applyFill="1" applyBorder="1" applyAlignment="1"/>
    <xf numFmtId="49" fontId="24" fillId="0" borderId="25" xfId="0" applyNumberFormat="1" applyFont="1" applyFill="1" applyBorder="1" applyAlignment="1">
      <alignment horizontal="center"/>
    </xf>
    <xf numFmtId="0" fontId="24" fillId="0" borderId="26" xfId="0" applyNumberFormat="1" applyFont="1" applyFill="1" applyBorder="1" applyAlignment="1">
      <alignment horizontal="center"/>
    </xf>
    <xf numFmtId="0" fontId="12" fillId="0" borderId="26" xfId="0" applyNumberFormat="1" applyFont="1" applyFill="1" applyBorder="1" applyAlignment="1">
      <alignment horizontal="center"/>
    </xf>
    <xf numFmtId="0" fontId="13" fillId="0" borderId="1" xfId="0" applyFont="1" applyFill="1" applyBorder="1" applyAlignment="1"/>
    <xf numFmtId="49" fontId="23" fillId="0" borderId="25" xfId="0" applyNumberFormat="1" applyFont="1" applyFill="1" applyBorder="1" applyAlignment="1">
      <alignment horizontal="center"/>
    </xf>
    <xf numFmtId="0" fontId="23" fillId="0" borderId="26" xfId="0" applyNumberFormat="1" applyFont="1" applyFill="1" applyBorder="1" applyAlignment="1">
      <alignment horizontal="center"/>
    </xf>
    <xf numFmtId="0" fontId="13" fillId="0" borderId="26" xfId="0" applyNumberFormat="1" applyFont="1" applyFill="1" applyBorder="1" applyAlignment="1">
      <alignment horizontal="center"/>
    </xf>
    <xf numFmtId="0" fontId="22" fillId="0" borderId="1" xfId="0" applyFont="1" applyFill="1" applyBorder="1" applyAlignment="1"/>
    <xf numFmtId="49" fontId="28" fillId="0" borderId="25" xfId="0" applyNumberFormat="1" applyFont="1" applyFill="1" applyBorder="1" applyAlignment="1">
      <alignment horizontal="center"/>
    </xf>
    <xf numFmtId="0" fontId="28" fillId="0" borderId="26" xfId="0" applyNumberFormat="1" applyFont="1" applyFill="1" applyBorder="1" applyAlignment="1">
      <alignment horizontal="center"/>
    </xf>
    <xf numFmtId="0" fontId="22" fillId="0" borderId="26" xfId="0" applyNumberFormat="1" applyFont="1" applyFill="1" applyBorder="1" applyAlignment="1">
      <alignment horizontal="center"/>
    </xf>
    <xf numFmtId="0" fontId="12" fillId="0" borderId="8" xfId="0" applyFont="1" applyFill="1" applyBorder="1" applyAlignment="1"/>
    <xf numFmtId="0" fontId="6" fillId="0" borderId="51" xfId="0" applyNumberFormat="1" applyFont="1" applyFill="1" applyBorder="1" applyAlignment="1">
      <alignment horizontal="center"/>
    </xf>
    <xf numFmtId="49" fontId="24" fillId="0" borderId="51" xfId="0" applyNumberFormat="1" applyFont="1" applyFill="1" applyBorder="1" applyAlignment="1">
      <alignment horizontal="center"/>
    </xf>
    <xf numFmtId="0" fontId="24" fillId="0" borderId="52" xfId="0" applyNumberFormat="1" applyFont="1" applyFill="1" applyBorder="1" applyAlignment="1">
      <alignment horizontal="center"/>
    </xf>
    <xf numFmtId="0" fontId="12" fillId="0" borderId="52" xfId="0" applyNumberFormat="1" applyFont="1" applyFill="1" applyBorder="1" applyAlignment="1">
      <alignment horizontal="center"/>
    </xf>
    <xf numFmtId="49" fontId="6" fillId="0" borderId="52" xfId="0" applyNumberFormat="1" applyFont="1" applyFill="1" applyBorder="1" applyAlignment="1">
      <alignment horizontal="center"/>
    </xf>
    <xf numFmtId="0" fontId="6" fillId="0" borderId="34" xfId="0" applyNumberFormat="1" applyFont="1" applyFill="1" applyBorder="1" applyAlignment="1">
      <alignment horizontal="center"/>
    </xf>
    <xf numFmtId="0" fontId="13" fillId="8" borderId="1" xfId="0" applyFont="1" applyFill="1" applyBorder="1" applyAlignment="1"/>
    <xf numFmtId="0" fontId="6" fillId="8" borderId="25" xfId="0" applyNumberFormat="1" applyFont="1" applyFill="1" applyBorder="1" applyAlignment="1">
      <alignment horizontal="center"/>
    </xf>
    <xf numFmtId="49" fontId="23" fillId="8" borderId="25" xfId="0" applyNumberFormat="1" applyFont="1" applyFill="1" applyBorder="1" applyAlignment="1">
      <alignment horizontal="center"/>
    </xf>
    <xf numFmtId="0" fontId="23" fillId="8" borderId="26" xfId="0" applyNumberFormat="1" applyFont="1" applyFill="1" applyBorder="1" applyAlignment="1">
      <alignment horizontal="center"/>
    </xf>
    <xf numFmtId="0" fontId="13" fillId="8" borderId="26" xfId="0" applyNumberFormat="1" applyFont="1" applyFill="1" applyBorder="1" applyAlignment="1">
      <alignment horizontal="center"/>
    </xf>
    <xf numFmtId="49" fontId="6" fillId="8" borderId="26" xfId="0" applyNumberFormat="1" applyFont="1" applyFill="1" applyBorder="1" applyAlignment="1">
      <alignment horizontal="center"/>
    </xf>
    <xf numFmtId="0" fontId="6" fillId="8" borderId="27" xfId="0" applyNumberFormat="1" applyFont="1" applyFill="1" applyBorder="1" applyAlignment="1">
      <alignment horizontal="center"/>
    </xf>
    <xf numFmtId="0" fontId="10" fillId="8" borderId="1" xfId="0" applyFont="1" applyFill="1" applyBorder="1" applyAlignment="1"/>
    <xf numFmtId="49" fontId="16" fillId="8" borderId="25" xfId="0" applyNumberFormat="1" applyFont="1" applyFill="1" applyBorder="1" applyAlignment="1">
      <alignment horizontal="center"/>
    </xf>
    <xf numFmtId="0" fontId="16" fillId="8" borderId="26" xfId="0" applyNumberFormat="1" applyFont="1" applyFill="1" applyBorder="1" applyAlignment="1">
      <alignment horizontal="center"/>
    </xf>
    <xf numFmtId="0" fontId="10" fillId="8" borderId="26" xfId="0" applyNumberFormat="1" applyFont="1" applyFill="1" applyBorder="1" applyAlignment="1">
      <alignment horizontal="center"/>
    </xf>
    <xf numFmtId="0" fontId="12" fillId="8" borderId="1" xfId="0" applyFont="1" applyFill="1" applyBorder="1" applyAlignment="1"/>
    <xf numFmtId="49" fontId="24" fillId="8" borderId="25" xfId="0" applyNumberFormat="1" applyFont="1" applyFill="1" applyBorder="1" applyAlignment="1">
      <alignment horizontal="center"/>
    </xf>
    <xf numFmtId="0" fontId="24" fillId="8" borderId="26" xfId="0" applyNumberFormat="1" applyFont="1" applyFill="1" applyBorder="1" applyAlignment="1">
      <alignment horizontal="center"/>
    </xf>
    <xf numFmtId="0" fontId="12" fillId="8" borderId="26" xfId="0" applyNumberFormat="1" applyFont="1" applyFill="1" applyBorder="1" applyAlignment="1">
      <alignment horizontal="center"/>
    </xf>
    <xf numFmtId="49" fontId="28" fillId="8" borderId="25" xfId="0" applyNumberFormat="1" applyFont="1" applyFill="1" applyBorder="1" applyAlignment="1">
      <alignment horizontal="center"/>
    </xf>
    <xf numFmtId="0" fontId="28" fillId="8" borderId="26" xfId="0" applyNumberFormat="1" applyFont="1" applyFill="1" applyBorder="1" applyAlignment="1">
      <alignment horizontal="center"/>
    </xf>
    <xf numFmtId="0" fontId="22" fillId="8" borderId="26" xfId="0" applyNumberFormat="1" applyFont="1" applyFill="1" applyBorder="1" applyAlignment="1">
      <alignment horizontal="center"/>
    </xf>
    <xf numFmtId="0" fontId="6" fillId="8" borderId="27" xfId="0" quotePrefix="1" applyNumberFormat="1" applyFont="1" applyFill="1" applyBorder="1" applyAlignment="1">
      <alignment horizontal="center"/>
    </xf>
    <xf numFmtId="0" fontId="41" fillId="0" borderId="35" xfId="0" applyFont="1" applyFill="1" applyBorder="1" applyAlignment="1">
      <alignment horizontal="center" shrinkToFit="1"/>
    </xf>
    <xf numFmtId="0" fontId="1" fillId="0" borderId="61" xfId="0" applyFont="1" applyBorder="1" applyAlignment="1">
      <alignment horizontal="center" shrinkToFit="1"/>
    </xf>
    <xf numFmtId="164" fontId="1" fillId="0" borderId="44" xfId="0" applyNumberFormat="1" applyFont="1" applyBorder="1" applyAlignment="1">
      <alignment horizontal="center" shrinkToFit="1"/>
    </xf>
    <xf numFmtId="0" fontId="1" fillId="0" borderId="45" xfId="0" applyFont="1" applyBorder="1" applyAlignment="1">
      <alignment horizontal="left"/>
    </xf>
    <xf numFmtId="0" fontId="26" fillId="0" borderId="15" xfId="0" applyNumberFormat="1" applyFont="1" applyBorder="1" applyAlignment="1">
      <alignment horizontal="center"/>
    </xf>
    <xf numFmtId="0" fontId="42" fillId="0" borderId="1" xfId="0" applyFont="1" applyFill="1" applyBorder="1" applyAlignment="1"/>
    <xf numFmtId="0" fontId="5" fillId="0" borderId="25" xfId="0" applyFont="1" applyFill="1" applyBorder="1" applyAlignment="1">
      <alignment horizontal="center"/>
    </xf>
    <xf numFmtId="0" fontId="6" fillId="0" borderId="25" xfId="0" applyFont="1" applyFill="1" applyBorder="1" applyAlignment="1">
      <alignment horizontal="center"/>
    </xf>
    <xf numFmtId="0" fontId="43" fillId="0" borderId="25" xfId="0" applyFont="1" applyFill="1" applyBorder="1" applyAlignment="1">
      <alignment horizontal="center" wrapText="1"/>
    </xf>
    <xf numFmtId="0" fontId="6" fillId="0" borderId="25" xfId="0" applyFont="1" applyFill="1" applyBorder="1" applyAlignment="1">
      <alignment horizontal="center" wrapText="1"/>
    </xf>
    <xf numFmtId="1" fontId="6" fillId="0" borderId="25" xfId="0" applyNumberFormat="1" applyFont="1" applyFill="1" applyBorder="1" applyAlignment="1">
      <alignment horizontal="center" wrapText="1"/>
    </xf>
    <xf numFmtId="0" fontId="44" fillId="9" borderId="26" xfId="0" applyNumberFormat="1" applyFont="1" applyFill="1" applyBorder="1" applyAlignment="1">
      <alignment horizontal="center"/>
    </xf>
    <xf numFmtId="49" fontId="6" fillId="0" borderId="25" xfId="0" applyNumberFormat="1" applyFont="1" applyFill="1" applyBorder="1" applyAlignment="1">
      <alignment horizontal="center" wrapText="1"/>
    </xf>
    <xf numFmtId="0" fontId="45" fillId="0" borderId="1" xfId="0" applyFont="1" applyFill="1" applyBorder="1" applyAlignment="1"/>
    <xf numFmtId="0" fontId="43" fillId="0" borderId="64" xfId="0" applyFont="1" applyFill="1" applyBorder="1" applyAlignment="1"/>
    <xf numFmtId="0" fontId="5" fillId="0" borderId="65" xfId="0" applyFont="1" applyFill="1" applyBorder="1" applyAlignment="1">
      <alignment horizontal="center"/>
    </xf>
    <xf numFmtId="0" fontId="6" fillId="0" borderId="65" xfId="0" applyFont="1" applyFill="1" applyBorder="1" applyAlignment="1">
      <alignment horizontal="center"/>
    </xf>
    <xf numFmtId="0" fontId="46" fillId="0" borderId="65" xfId="0" applyFont="1" applyFill="1" applyBorder="1" applyAlignment="1">
      <alignment horizontal="center" wrapText="1"/>
    </xf>
    <xf numFmtId="1" fontId="6" fillId="0" borderId="65" xfId="0" applyNumberFormat="1" applyFont="1" applyFill="1" applyBorder="1" applyAlignment="1">
      <alignment horizontal="center" wrapText="1"/>
    </xf>
    <xf numFmtId="0" fontId="44" fillId="9" borderId="65" xfId="0" applyNumberFormat="1" applyFont="1" applyFill="1" applyBorder="1" applyAlignment="1">
      <alignment horizontal="center"/>
    </xf>
    <xf numFmtId="49" fontId="6" fillId="0" borderId="65" xfId="0" applyNumberFormat="1" applyFont="1" applyFill="1" applyBorder="1" applyAlignment="1">
      <alignment horizontal="center" wrapText="1"/>
    </xf>
    <xf numFmtId="0" fontId="11" fillId="3" borderId="62" xfId="0" applyFont="1" applyFill="1" applyBorder="1" applyAlignment="1">
      <alignment horizontal="centerContinuous" vertical="center"/>
    </xf>
    <xf numFmtId="0" fontId="11" fillId="3" borderId="37" xfId="0" applyFont="1" applyFill="1" applyBorder="1" applyAlignment="1">
      <alignment horizontal="center" vertical="center"/>
    </xf>
    <xf numFmtId="0" fontId="11" fillId="3" borderId="37" xfId="0" applyFont="1" applyFill="1" applyBorder="1" applyAlignment="1">
      <alignment horizontal="center" vertical="center" wrapText="1"/>
    </xf>
    <xf numFmtId="0" fontId="11" fillId="3" borderId="37" xfId="0" applyNumberFormat="1" applyFont="1" applyFill="1" applyBorder="1" applyAlignment="1">
      <alignment horizontal="center" vertical="center" wrapText="1"/>
    </xf>
    <xf numFmtId="0" fontId="11" fillId="3" borderId="37" xfId="0" applyNumberFormat="1" applyFont="1" applyFill="1" applyBorder="1" applyAlignment="1">
      <alignment horizontal="center" vertical="center"/>
    </xf>
    <xf numFmtId="0" fontId="11" fillId="3" borderId="63" xfId="0" applyFont="1" applyFill="1" applyBorder="1" applyAlignment="1">
      <alignment horizontal="center" vertical="center"/>
    </xf>
    <xf numFmtId="0" fontId="5" fillId="4" borderId="67" xfId="0" applyFont="1" applyFill="1" applyBorder="1" applyAlignment="1">
      <alignment horizontal="right"/>
    </xf>
    <xf numFmtId="0" fontId="5" fillId="4" borderId="68" xfId="0" applyFont="1" applyFill="1" applyBorder="1" applyAlignment="1">
      <alignment horizontal="right"/>
    </xf>
    <xf numFmtId="0" fontId="3" fillId="4" borderId="11" xfId="0" applyFont="1" applyFill="1" applyBorder="1" applyAlignment="1">
      <alignment horizontal="right"/>
    </xf>
    <xf numFmtId="0" fontId="6" fillId="0" borderId="13" xfId="0" applyFont="1" applyFill="1" applyBorder="1" applyAlignment="1">
      <alignment horizontal="center"/>
    </xf>
    <xf numFmtId="0" fontId="21" fillId="7" borderId="70" xfId="0" applyFont="1" applyFill="1" applyBorder="1" applyAlignment="1">
      <alignment horizontal="centerContinuous"/>
    </xf>
    <xf numFmtId="49" fontId="1" fillId="0" borderId="52" xfId="0" applyNumberFormat="1" applyFont="1" applyFill="1" applyBorder="1" applyAlignment="1">
      <alignment horizontal="center"/>
    </xf>
    <xf numFmtId="0" fontId="47" fillId="9" borderId="22" xfId="0" applyFont="1" applyFill="1" applyBorder="1" applyAlignment="1">
      <alignment horizontal="center"/>
    </xf>
    <xf numFmtId="1" fontId="1" fillId="0" borderId="71" xfId="0" applyNumberFormat="1" applyFont="1" applyBorder="1" applyAlignment="1">
      <alignment horizontal="center" vertical="center"/>
    </xf>
    <xf numFmtId="1" fontId="48" fillId="9" borderId="24" xfId="0" applyNumberFormat="1" applyFont="1" applyFill="1" applyBorder="1" applyAlignment="1">
      <alignment horizontal="center"/>
    </xf>
    <xf numFmtId="1" fontId="1" fillId="0" borderId="52" xfId="0" applyNumberFormat="1" applyFont="1" applyFill="1" applyBorder="1" applyAlignment="1">
      <alignment horizontal="center"/>
    </xf>
    <xf numFmtId="0" fontId="1" fillId="0" borderId="72" xfId="0" applyFont="1" applyFill="1" applyBorder="1" applyAlignment="1">
      <alignment horizontal="center" vertical="center"/>
    </xf>
    <xf numFmtId="0" fontId="1" fillId="0" borderId="73" xfId="0" applyFont="1" applyFill="1" applyBorder="1" applyAlignment="1">
      <alignment horizontal="center" vertical="center"/>
    </xf>
    <xf numFmtId="0" fontId="1" fillId="0" borderId="73" xfId="0" quotePrefix="1" applyFont="1" applyFill="1" applyBorder="1" applyAlignment="1">
      <alignment horizontal="center" vertical="center" wrapText="1"/>
    </xf>
    <xf numFmtId="49" fontId="1" fillId="0" borderId="73" xfId="2" applyNumberFormat="1" applyFont="1" applyFill="1" applyBorder="1" applyAlignment="1">
      <alignment horizontal="center" vertical="center"/>
    </xf>
    <xf numFmtId="0" fontId="1" fillId="0" borderId="73" xfId="0" applyFont="1" applyFill="1" applyBorder="1" applyAlignment="1">
      <alignment horizontal="center" vertical="center" shrinkToFit="1"/>
    </xf>
    <xf numFmtId="164" fontId="1" fillId="0" borderId="73" xfId="0" applyNumberFormat="1" applyFont="1" applyFill="1" applyBorder="1" applyAlignment="1">
      <alignment horizontal="center" vertical="center"/>
    </xf>
    <xf numFmtId="164" fontId="4" fillId="0" borderId="74" xfId="0" applyNumberFormat="1" applyFont="1" applyBorder="1" applyAlignment="1">
      <alignment horizontal="center" vertical="center"/>
    </xf>
    <xf numFmtId="1" fontId="48" fillId="9" borderId="74" xfId="0" applyNumberFormat="1" applyFont="1" applyFill="1" applyBorder="1" applyAlignment="1">
      <alignment horizontal="center" vertical="center"/>
    </xf>
    <xf numFmtId="1" fontId="1" fillId="0" borderId="74" xfId="0" applyNumberFormat="1" applyFont="1" applyBorder="1" applyAlignment="1">
      <alignment horizontal="center" vertical="center"/>
    </xf>
    <xf numFmtId="0" fontId="3" fillId="0" borderId="76" xfId="0" applyFont="1" applyFill="1" applyBorder="1" applyAlignment="1">
      <alignment horizontal="center" vertical="center"/>
    </xf>
    <xf numFmtId="0" fontId="1" fillId="0" borderId="71" xfId="0" applyFont="1" applyFill="1" applyBorder="1" applyAlignment="1">
      <alignment horizontal="center" vertical="center"/>
    </xf>
    <xf numFmtId="0" fontId="1" fillId="0" borderId="71" xfId="0" quotePrefix="1" applyFont="1" applyFill="1" applyBorder="1" applyAlignment="1">
      <alignment horizontal="center" vertical="center" wrapText="1"/>
    </xf>
    <xf numFmtId="49" fontId="1" fillId="0" borderId="71" xfId="2" applyNumberFormat="1" applyFont="1" applyFill="1" applyBorder="1" applyAlignment="1">
      <alignment horizontal="center" vertical="center"/>
    </xf>
    <xf numFmtId="0" fontId="1" fillId="0" borderId="71" xfId="0" applyFont="1" applyFill="1" applyBorder="1" applyAlignment="1">
      <alignment horizontal="center" vertical="center" shrinkToFit="1"/>
    </xf>
    <xf numFmtId="164" fontId="1" fillId="0" borderId="71" xfId="0" applyNumberFormat="1" applyFont="1" applyFill="1" applyBorder="1" applyAlignment="1">
      <alignment horizontal="center" vertical="center"/>
    </xf>
    <xf numFmtId="164" fontId="4" fillId="0" borderId="77" xfId="0" applyNumberFormat="1" applyFont="1" applyBorder="1" applyAlignment="1">
      <alignment horizontal="center" vertical="center"/>
    </xf>
    <xf numFmtId="1" fontId="48" fillId="9" borderId="77" xfId="0" applyNumberFormat="1" applyFont="1" applyFill="1" applyBorder="1" applyAlignment="1">
      <alignment horizontal="center" vertical="center"/>
    </xf>
    <xf numFmtId="0" fontId="4" fillId="0" borderId="78" xfId="0" applyFont="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0" fontId="4" fillId="0" borderId="80" xfId="0" quotePrefix="1" applyFont="1" applyBorder="1" applyAlignment="1">
      <alignment horizontal="center" vertical="center" wrapText="1"/>
    </xf>
    <xf numFmtId="49" fontId="4" fillId="0" borderId="80" xfId="2" applyNumberFormat="1" applyFont="1" applyBorder="1" applyAlignment="1">
      <alignment horizontal="center" vertical="center"/>
    </xf>
    <xf numFmtId="49" fontId="1" fillId="0" borderId="80" xfId="2" applyNumberFormat="1" applyFont="1" applyBorder="1" applyAlignment="1">
      <alignment horizontal="center" vertical="center"/>
    </xf>
    <xf numFmtId="0" fontId="1" fillId="0" borderId="80" xfId="0" applyFont="1" applyBorder="1" applyAlignment="1">
      <alignment horizontal="center" vertical="center" shrinkToFit="1"/>
    </xf>
    <xf numFmtId="164" fontId="4" fillId="0" borderId="80" xfId="0" applyNumberFormat="1" applyFont="1" applyBorder="1" applyAlignment="1">
      <alignment horizontal="center" vertical="center"/>
    </xf>
    <xf numFmtId="164" fontId="4" fillId="0" borderId="81" xfId="0" applyNumberFormat="1" applyFont="1" applyBorder="1" applyAlignment="1">
      <alignment horizontal="center" vertical="center"/>
    </xf>
    <xf numFmtId="1" fontId="48" fillId="9" borderId="81" xfId="0" applyNumberFormat="1" applyFont="1" applyFill="1" applyBorder="1" applyAlignment="1">
      <alignment horizontal="center"/>
    </xf>
    <xf numFmtId="1" fontId="1" fillId="0" borderId="81" xfId="0" applyNumberFormat="1" applyFont="1" applyFill="1" applyBorder="1" applyAlignment="1">
      <alignment horizontal="center"/>
    </xf>
    <xf numFmtId="0" fontId="3" fillId="0" borderId="82" xfId="0" applyFont="1" applyBorder="1" applyAlignment="1">
      <alignment horizontal="center" vertical="center"/>
    </xf>
    <xf numFmtId="0" fontId="3" fillId="0" borderId="72" xfId="0" applyFont="1" applyBorder="1" applyAlignment="1">
      <alignment horizontal="center" shrinkToFit="1"/>
    </xf>
    <xf numFmtId="0" fontId="4" fillId="0" borderId="73" xfId="0" applyFont="1" applyBorder="1" applyAlignment="1">
      <alignment horizontal="center"/>
    </xf>
    <xf numFmtId="0" fontId="1" fillId="0" borderId="73" xfId="0" quotePrefix="1" applyFont="1" applyBorder="1" applyAlignment="1">
      <alignment horizontal="center"/>
    </xf>
    <xf numFmtId="0" fontId="1" fillId="0" borderId="73" xfId="0" applyFont="1" applyBorder="1" applyAlignment="1">
      <alignment horizontal="center"/>
    </xf>
    <xf numFmtId="9" fontId="1" fillId="0" borderId="73" xfId="0" applyNumberFormat="1" applyFont="1" applyBorder="1" applyAlignment="1">
      <alignment horizontal="center"/>
    </xf>
    <xf numFmtId="164" fontId="4" fillId="0" borderId="73" xfId="0" applyNumberFormat="1" applyFont="1" applyFill="1" applyBorder="1" applyAlignment="1">
      <alignment horizontal="center"/>
    </xf>
    <xf numFmtId="164" fontId="1" fillId="0" borderId="74" xfId="0" applyNumberFormat="1" applyFont="1" applyFill="1" applyBorder="1" applyAlignment="1">
      <alignment horizontal="centerContinuous"/>
    </xf>
    <xf numFmtId="164" fontId="1" fillId="0" borderId="83" xfId="0" applyNumberFormat="1" applyFont="1" applyFill="1" applyBorder="1" applyAlignment="1">
      <alignment horizontal="centerContinuous"/>
    </xf>
    <xf numFmtId="0" fontId="4" fillId="0" borderId="84" xfId="0" quotePrefix="1" applyFont="1" applyBorder="1" applyAlignment="1">
      <alignment horizontal="centerContinuous"/>
    </xf>
    <xf numFmtId="0" fontId="3" fillId="0" borderId="79" xfId="0" applyFont="1" applyBorder="1" applyAlignment="1">
      <alignment horizontal="center"/>
    </xf>
    <xf numFmtId="0" fontId="4" fillId="0" borderId="80" xfId="0" applyFont="1" applyBorder="1" applyAlignment="1">
      <alignment horizontal="center"/>
    </xf>
    <xf numFmtId="0" fontId="1" fillId="0" borderId="80" xfId="0" quotePrefix="1" applyFont="1" applyBorder="1" applyAlignment="1">
      <alignment horizontal="center"/>
    </xf>
    <xf numFmtId="9" fontId="4" fillId="0" borderId="80" xfId="0" applyNumberFormat="1" applyFont="1" applyBorder="1" applyAlignment="1">
      <alignment horizontal="center"/>
    </xf>
    <xf numFmtId="0" fontId="1" fillId="0" borderId="80" xfId="0" applyFont="1" applyBorder="1" applyAlignment="1">
      <alignment horizontal="center"/>
    </xf>
    <xf numFmtId="164" fontId="4" fillId="0" borderId="80" xfId="0" applyNumberFormat="1" applyFont="1" applyBorder="1" applyAlignment="1">
      <alignment horizontal="center"/>
    </xf>
    <xf numFmtId="164" fontId="4" fillId="0" borderId="81" xfId="0" applyNumberFormat="1" applyFont="1" applyBorder="1" applyAlignment="1">
      <alignment horizontal="centerContinuous"/>
    </xf>
    <xf numFmtId="164" fontId="4" fillId="0" borderId="85" xfId="0" applyNumberFormat="1" applyFont="1" applyBorder="1" applyAlignment="1">
      <alignment horizontal="centerContinuous"/>
    </xf>
    <xf numFmtId="0" fontId="4" fillId="0" borderId="86" xfId="0" applyFont="1" applyBorder="1" applyAlignment="1">
      <alignment horizontal="centerContinuous"/>
    </xf>
    <xf numFmtId="0" fontId="6" fillId="0" borderId="2" xfId="0" applyFont="1" applyFill="1" applyBorder="1" applyAlignment="1">
      <alignment horizontal="center"/>
    </xf>
    <xf numFmtId="0" fontId="6" fillId="0" borderId="2" xfId="0" quotePrefix="1" applyFont="1" applyFill="1" applyBorder="1" applyAlignment="1">
      <alignment horizontal="center"/>
    </xf>
    <xf numFmtId="0" fontId="6" fillId="0" borderId="66" xfId="0" applyFont="1" applyFill="1" applyBorder="1" applyAlignment="1">
      <alignment horizontal="center"/>
    </xf>
    <xf numFmtId="49" fontId="6" fillId="0" borderId="69" xfId="0" applyNumberFormat="1" applyFont="1" applyBorder="1" applyAlignment="1">
      <alignment horizontal="center"/>
    </xf>
    <xf numFmtId="0" fontId="40" fillId="2" borderId="87" xfId="0" applyFont="1" applyFill="1" applyBorder="1" applyAlignment="1">
      <alignment horizontal="right"/>
    </xf>
    <xf numFmtId="0" fontId="40" fillId="2" borderId="88" xfId="0" applyFont="1" applyFill="1" applyBorder="1" applyAlignment="1">
      <alignment horizontal="left"/>
    </xf>
    <xf numFmtId="0" fontId="20" fillId="2" borderId="88" xfId="0" applyFont="1" applyFill="1" applyBorder="1" applyAlignment="1">
      <alignment horizontal="left"/>
    </xf>
    <xf numFmtId="0" fontId="3" fillId="2" borderId="88" xfId="0" applyFont="1" applyFill="1" applyBorder="1" applyAlignment="1">
      <alignment horizontal="centerContinuous"/>
    </xf>
    <xf numFmtId="0" fontId="4" fillId="2" borderId="88" xfId="0" applyFont="1" applyFill="1" applyBorder="1" applyAlignment="1">
      <alignment horizontal="centerContinuous"/>
    </xf>
    <xf numFmtId="0" fontId="49" fillId="2" borderId="89" xfId="1" applyFont="1" applyFill="1" applyBorder="1" applyAlignment="1" applyProtection="1">
      <alignment horizontal="right"/>
    </xf>
    <xf numFmtId="49" fontId="16" fillId="0" borderId="33" xfId="0" applyNumberFormat="1" applyFont="1" applyBorder="1" applyAlignment="1">
      <alignment horizontal="center" shrinkToFit="1"/>
    </xf>
    <xf numFmtId="49" fontId="6" fillId="0" borderId="90" xfId="0" applyNumberFormat="1" applyFont="1" applyBorder="1" applyAlignment="1">
      <alignment horizontal="centerContinuous"/>
    </xf>
    <xf numFmtId="0" fontId="1" fillId="0" borderId="91" xfId="0" applyFont="1" applyBorder="1" applyAlignment="1">
      <alignment horizontal="centerContinuous"/>
    </xf>
    <xf numFmtId="0" fontId="38" fillId="0" borderId="35" xfId="0" applyFont="1" applyFill="1" applyBorder="1" applyAlignment="1">
      <alignment horizontal="centerContinuous"/>
    </xf>
    <xf numFmtId="0" fontId="50" fillId="4" borderId="31" xfId="0" applyFont="1" applyFill="1" applyBorder="1" applyAlignment="1">
      <alignment horizontal="right"/>
    </xf>
    <xf numFmtId="0" fontId="1" fillId="0" borderId="92" xfId="0" applyFont="1" applyBorder="1" applyAlignment="1">
      <alignment horizontal="centerContinuous"/>
    </xf>
    <xf numFmtId="49" fontId="1" fillId="0" borderId="24" xfId="0" applyNumberFormat="1" applyFont="1" applyFill="1" applyBorder="1" applyAlignment="1">
      <alignment horizontal="centerContinuous"/>
    </xf>
    <xf numFmtId="49" fontId="5" fillId="0" borderId="28" xfId="0" applyNumberFormat="1" applyFont="1" applyBorder="1" applyAlignment="1">
      <alignment horizontal="center"/>
    </xf>
    <xf numFmtId="0" fontId="51" fillId="0" borderId="32" xfId="0" applyFont="1" applyBorder="1" applyAlignment="1">
      <alignment horizontal="centerContinuous"/>
    </xf>
    <xf numFmtId="0" fontId="52" fillId="0" borderId="32" xfId="0" applyFont="1" applyBorder="1" applyAlignment="1">
      <alignment horizontal="centerContinuous" vertical="center" wrapText="1"/>
    </xf>
    <xf numFmtId="0" fontId="53" fillId="0" borderId="32" xfId="0" applyFont="1" applyBorder="1" applyAlignment="1">
      <alignment horizontal="centerContinuous" vertical="center" wrapText="1"/>
    </xf>
    <xf numFmtId="0" fontId="6" fillId="0" borderId="28" xfId="0" applyNumberFormat="1" applyFont="1" applyBorder="1" applyAlignment="1">
      <alignment horizontal="center"/>
    </xf>
    <xf numFmtId="0" fontId="6" fillId="0" borderId="26" xfId="0" applyNumberFormat="1" applyFont="1" applyFill="1" applyBorder="1" applyAlignment="1">
      <alignment horizontal="center"/>
    </xf>
    <xf numFmtId="0" fontId="44" fillId="9" borderId="51" xfId="0" applyNumberFormat="1" applyFont="1" applyFill="1" applyBorder="1" applyAlignment="1">
      <alignment horizontal="center"/>
    </xf>
    <xf numFmtId="0" fontId="44" fillId="9" borderId="36" xfId="0" applyNumberFormat="1" applyFont="1" applyFill="1" applyBorder="1" applyAlignment="1">
      <alignment horizontal="center" vertical="center" wrapText="1"/>
    </xf>
    <xf numFmtId="0" fontId="1" fillId="0" borderId="75" xfId="0" applyFont="1" applyBorder="1" applyAlignment="1">
      <alignment horizontal="center" vertical="center"/>
    </xf>
    <xf numFmtId="0" fontId="8" fillId="0" borderId="3" xfId="0" quotePrefix="1" applyFont="1" applyFill="1" applyBorder="1" applyAlignment="1">
      <alignment horizontal="center"/>
    </xf>
    <xf numFmtId="49" fontId="6" fillId="0" borderId="28" xfId="0" applyNumberFormat="1" applyFont="1" applyFill="1" applyBorder="1" applyAlignment="1">
      <alignment horizontal="center"/>
    </xf>
    <xf numFmtId="0" fontId="6" fillId="0" borderId="15" xfId="0" applyFont="1" applyFill="1" applyBorder="1" applyAlignment="1">
      <alignment horizontal="center"/>
    </xf>
    <xf numFmtId="0" fontId="6" fillId="0" borderId="65" xfId="0" applyFont="1" applyFill="1" applyBorder="1" applyAlignment="1">
      <alignment horizontal="center" wrapText="1"/>
    </xf>
  </cellXfs>
  <cellStyles count="7">
    <cellStyle name="Excel Built-in Normal" xfId="6"/>
    <cellStyle name="Hyperlink" xfId="1" builtinId="8"/>
    <cellStyle name="Normal" xfId="0" builtinId="0"/>
    <cellStyle name="Normal 2" xfId="4"/>
    <cellStyle name="Normal 2 2" xfId="5"/>
    <cellStyle name="Percent" xfId="2" builtinId="5"/>
    <cellStyle name="Percent 2" xfId="3"/>
  </cellStyles>
  <dxfs count="14">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0000FF"/>
      <color rgb="FF009900"/>
      <color rgb="FF00CC66"/>
      <color rgb="FF00FF99"/>
      <color rgb="FF66FF99"/>
      <color rgb="FFCCFF99"/>
      <color rgb="FF99FF99"/>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47625</xdr:colOff>
      <xdr:row>14</xdr:row>
      <xdr:rowOff>47625</xdr:rowOff>
    </xdr:from>
    <xdr:to>
      <xdr:col>6</xdr:col>
      <xdr:colOff>1285875</xdr:colOff>
      <xdr:row>22</xdr:row>
      <xdr:rowOff>190499</xdr:rowOff>
    </xdr:to>
    <xdr:sp macro="" textlink="">
      <xdr:nvSpPr>
        <xdr:cNvPr id="1084" name="Text Box 60"/>
        <xdr:cNvSpPr txBox="1">
          <a:spLocks noChangeArrowheads="1"/>
        </xdr:cNvSpPr>
      </xdr:nvSpPr>
      <xdr:spPr bwMode="auto">
        <a:xfrm>
          <a:off x="47625" y="3305175"/>
          <a:ext cx="7058025" cy="1828799"/>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status:  </a:t>
          </a:r>
          <a:endParaRPr lang="en-US" sz="1200" b="0" i="0" u="none" strike="noStrike" baseline="0">
            <a:solidFill>
              <a:srgbClr val="FF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47625</xdr:colOff>
      <xdr:row>1</xdr:row>
      <xdr:rowOff>123825</xdr:rowOff>
    </xdr:from>
    <xdr:to>
      <xdr:col>3</xdr:col>
      <xdr:colOff>276225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ike.laymon@hpidc.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11"/>
  <sheetViews>
    <sheetView showGridLines="0" tabSelected="1" zoomScaleNormal="100" workbookViewId="0"/>
  </sheetViews>
  <sheetFormatPr defaultColWidth="13" defaultRowHeight="15.75"/>
  <cols>
    <col min="1" max="1" width="22.625" style="20" customWidth="1"/>
    <col min="2" max="2" width="10" style="21" customWidth="1"/>
    <col min="3" max="3" width="6.125" style="21" customWidth="1"/>
    <col min="4" max="4" width="13.75" style="20" bestFit="1" customWidth="1"/>
    <col min="5" max="5" width="9.625" style="21" bestFit="1" customWidth="1"/>
    <col min="6" max="6" width="14.75" style="20" customWidth="1"/>
    <col min="7" max="7" width="17.125" style="21" customWidth="1"/>
    <col min="8" max="16384" width="13" style="1"/>
  </cols>
  <sheetData>
    <row r="1" spans="1:7" ht="29.25" thickTop="1" thickBot="1">
      <c r="A1" s="267" t="s">
        <v>111</v>
      </c>
      <c r="B1" s="268" t="s">
        <v>112</v>
      </c>
      <c r="C1" s="269"/>
      <c r="D1" s="270"/>
      <c r="E1" s="271"/>
      <c r="F1" s="270"/>
      <c r="G1" s="272" t="s">
        <v>113</v>
      </c>
    </row>
    <row r="2" spans="1:7" ht="17.25" thickTop="1">
      <c r="A2" s="2" t="s">
        <v>0</v>
      </c>
      <c r="B2" s="16" t="s">
        <v>98</v>
      </c>
      <c r="C2" s="44"/>
      <c r="D2" s="4" t="s">
        <v>1</v>
      </c>
      <c r="E2" s="44" t="s">
        <v>114</v>
      </c>
      <c r="F2"/>
      <c r="G2" s="5"/>
    </row>
    <row r="3" spans="1:7" ht="16.5">
      <c r="A3" s="2" t="s">
        <v>67</v>
      </c>
      <c r="B3" s="16" t="s">
        <v>99</v>
      </c>
      <c r="C3" s="44"/>
      <c r="D3" s="4" t="s">
        <v>68</v>
      </c>
      <c r="E3" s="44">
        <v>3</v>
      </c>
      <c r="F3" s="4"/>
      <c r="G3" s="5"/>
    </row>
    <row r="4" spans="1:7" ht="16.5">
      <c r="A4" s="2" t="s">
        <v>67</v>
      </c>
      <c r="B4" s="16" t="s">
        <v>115</v>
      </c>
      <c r="C4" s="44"/>
      <c r="D4" s="4" t="s">
        <v>68</v>
      </c>
      <c r="E4" s="44">
        <v>3</v>
      </c>
      <c r="F4" s="4"/>
      <c r="G4" s="5"/>
    </row>
    <row r="5" spans="1:7" ht="17.25" thickBot="1">
      <c r="A5" s="2" t="s">
        <v>69</v>
      </c>
      <c r="B5" s="16" t="s">
        <v>110</v>
      </c>
      <c r="C5" s="44"/>
      <c r="D5" s="4"/>
      <c r="E5" s="44"/>
      <c r="F5" s="4"/>
      <c r="G5" s="5"/>
    </row>
    <row r="6" spans="1:7" ht="17.25" thickTop="1">
      <c r="A6" s="206" t="s">
        <v>92</v>
      </c>
      <c r="B6" s="274" t="s">
        <v>146</v>
      </c>
      <c r="C6" s="275"/>
      <c r="D6" s="207" t="s">
        <v>79</v>
      </c>
      <c r="E6" s="266" t="s">
        <v>118</v>
      </c>
      <c r="F6" s="3"/>
      <c r="G6" s="5"/>
    </row>
    <row r="7" spans="1:7" ht="17.25" thickBot="1">
      <c r="A7" s="208" t="s">
        <v>117</v>
      </c>
      <c r="B7" s="279">
        <f>C9+4+2</f>
        <v>7</v>
      </c>
      <c r="C7" s="278"/>
      <c r="D7" s="277" t="s">
        <v>135</v>
      </c>
      <c r="E7" s="209" t="s">
        <v>118</v>
      </c>
      <c r="F7" s="3"/>
      <c r="G7" s="5"/>
    </row>
    <row r="8" spans="1:7" ht="17.25" thickTop="1">
      <c r="A8" s="31" t="s">
        <v>2</v>
      </c>
      <c r="B8" s="291">
        <v>19</v>
      </c>
      <c r="C8" s="183" t="str">
        <f t="shared" ref="C8:C13" si="0">IF(B8&gt;9.9,CONCATENATE("+",ROUNDDOWN((B8-10)/2,0)),ROUNDUP((B8-10)/2,0))</f>
        <v>+4</v>
      </c>
      <c r="D8" s="75" t="s">
        <v>77</v>
      </c>
      <c r="E8" s="273" t="s">
        <v>116</v>
      </c>
      <c r="F8" s="3"/>
      <c r="G8" s="5"/>
    </row>
    <row r="9" spans="1:7" ht="16.5">
      <c r="A9" s="7" t="s">
        <v>3</v>
      </c>
      <c r="B9" s="57">
        <v>12</v>
      </c>
      <c r="C9" s="41" t="str">
        <f t="shared" si="0"/>
        <v>+1</v>
      </c>
      <c r="D9" s="76" t="s">
        <v>78</v>
      </c>
      <c r="E9" s="46">
        <f>SUM(Martial!G3:G15)+SUM(Equipment!B3:B17)</f>
        <v>38</v>
      </c>
      <c r="F9" s="3"/>
      <c r="G9" s="5"/>
    </row>
    <row r="10" spans="1:7" ht="16.5">
      <c r="A10" s="29" t="s">
        <v>14</v>
      </c>
      <c r="B10" s="289">
        <f>14</f>
        <v>14</v>
      </c>
      <c r="C10" s="34" t="str">
        <f t="shared" si="0"/>
        <v>+2</v>
      </c>
      <c r="D10" s="76" t="s">
        <v>16</v>
      </c>
      <c r="E10" s="280">
        <f>ROUNDUP(((E3*12)*0.75)+((E4*10)*0.75)+((E3+E4)*C10),0)+3+6</f>
        <v>71</v>
      </c>
      <c r="F10" s="3"/>
      <c r="G10" s="5"/>
    </row>
    <row r="11" spans="1:7" ht="16.5">
      <c r="A11" s="101" t="s">
        <v>15</v>
      </c>
      <c r="B11" s="58">
        <v>10</v>
      </c>
      <c r="C11" s="41" t="str">
        <f t="shared" si="0"/>
        <v>+0</v>
      </c>
      <c r="D11" s="77" t="s">
        <v>94</v>
      </c>
      <c r="E11" s="290">
        <f>10+C9</f>
        <v>11</v>
      </c>
      <c r="F11" s="3"/>
      <c r="G11" s="5"/>
    </row>
    <row r="12" spans="1:7" ht="16.5">
      <c r="A12" s="30" t="s">
        <v>17</v>
      </c>
      <c r="B12" s="6">
        <v>10</v>
      </c>
      <c r="C12" s="41" t="str">
        <f t="shared" si="0"/>
        <v>+0</v>
      </c>
      <c r="D12" s="77" t="s">
        <v>134</v>
      </c>
      <c r="E12" s="284">
        <f>E13-C9</f>
        <v>14</v>
      </c>
      <c r="F12" s="3"/>
      <c r="G12" s="5"/>
    </row>
    <row r="13" spans="1:7" ht="17.25" thickBot="1">
      <c r="A13" s="32" t="s">
        <v>13</v>
      </c>
      <c r="B13" s="59">
        <v>12</v>
      </c>
      <c r="C13" s="35" t="str">
        <f t="shared" si="0"/>
        <v>+1</v>
      </c>
      <c r="D13" s="78" t="s">
        <v>66</v>
      </c>
      <c r="E13" s="45">
        <f>E11+SUM(Martial!B11:B12)</f>
        <v>15</v>
      </c>
      <c r="F13" s="3"/>
      <c r="G13" s="5"/>
    </row>
    <row r="14" spans="1:7" ht="24.75" thickTop="1" thickBot="1">
      <c r="A14" s="8" t="s">
        <v>27</v>
      </c>
      <c r="B14" s="9"/>
      <c r="C14" s="9"/>
      <c r="D14" s="10"/>
      <c r="E14" s="10"/>
      <c r="F14" s="10"/>
      <c r="G14" s="11"/>
    </row>
    <row r="15" spans="1:7" s="15" customFormat="1" ht="17.25" thickTop="1">
      <c r="A15" s="12"/>
      <c r="B15" s="13"/>
      <c r="C15" s="13"/>
      <c r="D15" s="13"/>
      <c r="E15" s="13"/>
      <c r="F15" s="13"/>
      <c r="G15" s="14"/>
    </row>
    <row r="16" spans="1:7" s="15" customFormat="1" ht="16.5">
      <c r="A16" s="55"/>
      <c r="B16" s="16"/>
      <c r="C16" s="16"/>
      <c r="D16" s="16"/>
      <c r="E16" s="16"/>
      <c r="F16" s="16"/>
      <c r="G16" s="56"/>
    </row>
    <row r="17" spans="1:7" s="15" customFormat="1" ht="16.5">
      <c r="A17" s="55"/>
      <c r="B17" s="16"/>
      <c r="C17" s="16"/>
      <c r="D17" s="16"/>
      <c r="E17" s="16"/>
      <c r="F17" s="16"/>
      <c r="G17" s="56"/>
    </row>
    <row r="18" spans="1:7" s="15" customFormat="1" ht="16.5">
      <c r="A18" s="55"/>
      <c r="B18" s="16"/>
      <c r="C18" s="16"/>
      <c r="D18" s="16"/>
      <c r="E18" s="16"/>
      <c r="F18" s="16"/>
      <c r="G18" s="56"/>
    </row>
    <row r="19" spans="1:7" s="15" customFormat="1" ht="16.5">
      <c r="A19" s="55"/>
      <c r="B19" s="16"/>
      <c r="C19" s="16"/>
      <c r="D19" s="16"/>
      <c r="E19" s="16"/>
      <c r="F19" s="16"/>
      <c r="G19" s="56"/>
    </row>
    <row r="20" spans="1:7" s="15" customFormat="1" ht="16.5">
      <c r="A20" s="55"/>
      <c r="B20" s="16"/>
      <c r="C20" s="16"/>
      <c r="D20" s="16"/>
      <c r="E20" s="16"/>
      <c r="F20" s="16"/>
      <c r="G20" s="56"/>
    </row>
    <row r="21" spans="1:7" s="15" customFormat="1" ht="16.5">
      <c r="A21" s="55"/>
      <c r="B21" s="16"/>
      <c r="C21" s="16"/>
      <c r="D21" s="16"/>
      <c r="E21" s="16"/>
      <c r="F21" s="16"/>
      <c r="G21" s="56"/>
    </row>
    <row r="22" spans="1:7" s="15" customFormat="1" ht="16.5">
      <c r="A22" s="55"/>
      <c r="B22" s="16"/>
      <c r="C22" s="16"/>
      <c r="D22" s="16"/>
      <c r="E22" s="16"/>
      <c r="F22" s="16"/>
      <c r="G22" s="56"/>
    </row>
    <row r="23" spans="1:7" s="15" customFormat="1" ht="16.5">
      <c r="A23" s="55"/>
      <c r="B23" s="16"/>
      <c r="C23" s="16"/>
      <c r="D23" s="16"/>
      <c r="E23" s="16"/>
      <c r="F23" s="16"/>
      <c r="G23" s="56"/>
    </row>
    <row r="24" spans="1:7" s="15" customFormat="1" ht="16.5">
      <c r="A24" s="55"/>
      <c r="B24" s="16"/>
      <c r="C24" s="16"/>
      <c r="D24" s="16"/>
      <c r="E24" s="16"/>
      <c r="F24" s="16"/>
      <c r="G24" s="56"/>
    </row>
    <row r="25" spans="1:7" s="15" customFormat="1" ht="16.5">
      <c r="A25" s="55"/>
      <c r="B25" s="16"/>
      <c r="C25" s="16"/>
      <c r="D25" s="16"/>
      <c r="E25" s="16"/>
      <c r="F25" s="16"/>
      <c r="G25" s="56"/>
    </row>
    <row r="26" spans="1:7" s="15" customFormat="1" ht="16.5">
      <c r="A26" s="55"/>
      <c r="B26" s="16"/>
      <c r="C26" s="16"/>
      <c r="D26" s="16"/>
      <c r="E26" s="16"/>
      <c r="F26" s="16"/>
      <c r="G26" s="56"/>
    </row>
    <row r="27" spans="1:7" s="15" customFormat="1" ht="16.5">
      <c r="A27" s="55"/>
      <c r="B27" s="16"/>
      <c r="C27" s="16"/>
      <c r="D27" s="16"/>
      <c r="E27" s="16"/>
      <c r="F27" s="16"/>
      <c r="G27" s="56"/>
    </row>
    <row r="28" spans="1:7" s="15" customFormat="1" ht="16.5">
      <c r="A28" s="55"/>
      <c r="B28" s="16"/>
      <c r="C28" s="16"/>
      <c r="D28" s="16"/>
      <c r="E28" s="16"/>
      <c r="F28" s="16"/>
      <c r="G28" s="56"/>
    </row>
    <row r="29" spans="1:7" s="15" customFormat="1" ht="16.5">
      <c r="A29" s="55"/>
      <c r="B29" s="16"/>
      <c r="C29" s="16"/>
      <c r="D29" s="16"/>
      <c r="E29" s="16"/>
      <c r="F29" s="16"/>
      <c r="G29" s="56"/>
    </row>
    <row r="30" spans="1:7" s="15" customFormat="1" ht="16.5">
      <c r="A30" s="55"/>
      <c r="B30" s="16"/>
      <c r="C30" s="16"/>
      <c r="D30" s="16"/>
      <c r="E30" s="16"/>
      <c r="F30" s="16"/>
      <c r="G30" s="56"/>
    </row>
    <row r="31" spans="1:7" s="15" customFormat="1" ht="16.5">
      <c r="A31" s="55"/>
      <c r="B31" s="16"/>
      <c r="C31" s="16"/>
      <c r="D31" s="16"/>
      <c r="E31" s="16"/>
      <c r="F31" s="16"/>
      <c r="G31" s="56"/>
    </row>
    <row r="32" spans="1:7" s="15" customFormat="1" ht="16.5">
      <c r="A32" s="55"/>
      <c r="B32" s="16"/>
      <c r="C32" s="16"/>
      <c r="D32" s="16"/>
      <c r="E32" s="16"/>
      <c r="F32" s="16"/>
      <c r="G32" s="56"/>
    </row>
    <row r="33" spans="1:7" s="15" customFormat="1" ht="16.5">
      <c r="A33" s="55"/>
      <c r="B33" s="16"/>
      <c r="C33" s="16"/>
      <c r="D33" s="16"/>
      <c r="E33" s="16"/>
      <c r="F33" s="16"/>
      <c r="G33" s="56"/>
    </row>
    <row r="34" spans="1:7" s="15" customFormat="1" ht="16.5">
      <c r="A34" s="55"/>
      <c r="B34" s="16"/>
      <c r="C34" s="16"/>
      <c r="D34" s="16"/>
      <c r="E34" s="16"/>
      <c r="F34" s="16"/>
      <c r="G34" s="56"/>
    </row>
    <row r="35" spans="1:7" s="15" customFormat="1" ht="16.5">
      <c r="A35" s="55"/>
      <c r="B35" s="16"/>
      <c r="C35" s="16"/>
      <c r="D35" s="16"/>
      <c r="E35" s="16"/>
      <c r="F35" s="16"/>
      <c r="G35" s="56"/>
    </row>
    <row r="36" spans="1:7" s="15" customFormat="1" ht="16.5">
      <c r="A36" s="55"/>
      <c r="B36" s="16"/>
      <c r="C36" s="16"/>
      <c r="D36" s="16"/>
      <c r="E36" s="16"/>
      <c r="F36" s="16"/>
      <c r="G36" s="56"/>
    </row>
    <row r="37" spans="1:7" s="15" customFormat="1" ht="16.5">
      <c r="A37" s="55"/>
      <c r="B37" s="16"/>
      <c r="C37" s="16"/>
      <c r="D37" s="16"/>
      <c r="E37" s="16"/>
      <c r="F37" s="16"/>
      <c r="G37" s="56"/>
    </row>
    <row r="38" spans="1:7" s="15" customFormat="1" ht="16.5">
      <c r="A38" s="55"/>
      <c r="B38" s="16"/>
      <c r="C38" s="16"/>
      <c r="D38" s="16"/>
      <c r="E38" s="16"/>
      <c r="F38" s="16"/>
      <c r="G38" s="56"/>
    </row>
    <row r="39" spans="1:7" s="15" customFormat="1" ht="16.5">
      <c r="A39" s="55"/>
      <c r="B39" s="16"/>
      <c r="C39" s="16"/>
      <c r="D39" s="16"/>
      <c r="E39" s="16"/>
      <c r="F39" s="16"/>
      <c r="G39" s="56"/>
    </row>
    <row r="40" spans="1:7" s="15" customFormat="1" ht="16.5">
      <c r="A40" s="55"/>
      <c r="B40" s="16"/>
      <c r="C40" s="16"/>
      <c r="D40" s="16"/>
      <c r="E40" s="16"/>
      <c r="F40" s="16"/>
      <c r="G40" s="56"/>
    </row>
    <row r="41" spans="1:7" s="15" customFormat="1" ht="16.5">
      <c r="A41" s="55"/>
      <c r="B41" s="16"/>
      <c r="C41" s="16"/>
      <c r="D41" s="16"/>
      <c r="E41" s="16"/>
      <c r="F41" s="16"/>
      <c r="G41" s="56"/>
    </row>
    <row r="42" spans="1:7" s="15" customFormat="1" ht="16.5">
      <c r="A42" s="55"/>
      <c r="B42" s="16"/>
      <c r="C42" s="16"/>
      <c r="D42" s="16"/>
      <c r="E42" s="16"/>
      <c r="F42" s="16"/>
      <c r="G42" s="56"/>
    </row>
    <row r="43" spans="1:7" s="15" customFormat="1" ht="16.5">
      <c r="A43" s="55"/>
      <c r="B43" s="16"/>
      <c r="C43" s="16"/>
      <c r="D43" s="16"/>
      <c r="E43" s="16"/>
      <c r="F43" s="16"/>
      <c r="G43" s="56"/>
    </row>
    <row r="44" spans="1:7" s="15" customFormat="1" ht="16.5">
      <c r="A44" s="55"/>
      <c r="B44" s="16"/>
      <c r="C44" s="16"/>
      <c r="D44" s="16"/>
      <c r="E44" s="16"/>
      <c r="F44" s="16"/>
      <c r="G44" s="56"/>
    </row>
    <row r="45" spans="1:7" s="15" customFormat="1" ht="16.5">
      <c r="A45" s="55"/>
      <c r="B45" s="16"/>
      <c r="C45" s="16"/>
      <c r="D45" s="16"/>
      <c r="E45" s="16"/>
      <c r="F45" s="16"/>
      <c r="G45" s="56"/>
    </row>
    <row r="46" spans="1:7" s="15" customFormat="1" ht="16.5">
      <c r="A46" s="55"/>
      <c r="B46" s="16"/>
      <c r="C46" s="16"/>
      <c r="D46" s="16"/>
      <c r="E46" s="16"/>
      <c r="F46" s="16"/>
      <c r="G46" s="56"/>
    </row>
    <row r="47" spans="1:7" s="15" customFormat="1" ht="16.5">
      <c r="A47" s="55"/>
      <c r="B47" s="16"/>
      <c r="C47" s="16"/>
      <c r="D47" s="16"/>
      <c r="E47" s="16"/>
      <c r="F47" s="16"/>
      <c r="G47" s="56"/>
    </row>
    <row r="48" spans="1:7" s="15" customFormat="1" ht="16.5">
      <c r="A48" s="55"/>
      <c r="B48" s="16"/>
      <c r="C48" s="16"/>
      <c r="D48" s="16"/>
      <c r="E48" s="16"/>
      <c r="F48" s="16"/>
      <c r="G48" s="56"/>
    </row>
    <row r="49" spans="1:7" s="15" customFormat="1" ht="16.5">
      <c r="A49" s="55"/>
      <c r="B49" s="16"/>
      <c r="C49" s="16"/>
      <c r="D49" s="16"/>
      <c r="E49" s="16"/>
      <c r="F49" s="16"/>
      <c r="G49" s="56"/>
    </row>
    <row r="50" spans="1:7" s="15" customFormat="1" ht="16.5">
      <c r="A50" s="55"/>
      <c r="B50" s="16"/>
      <c r="C50" s="16"/>
      <c r="D50" s="16"/>
      <c r="E50" s="16"/>
      <c r="F50" s="16"/>
      <c r="G50" s="56"/>
    </row>
    <row r="51" spans="1:7" s="15" customFormat="1" ht="16.5">
      <c r="A51" s="55"/>
      <c r="B51" s="16"/>
      <c r="C51" s="16"/>
      <c r="D51" s="16"/>
      <c r="E51" s="16"/>
      <c r="F51" s="16"/>
      <c r="G51" s="56"/>
    </row>
    <row r="52" spans="1:7" s="15" customFormat="1" ht="16.5">
      <c r="A52" s="55"/>
      <c r="B52" s="16"/>
      <c r="C52" s="16"/>
      <c r="D52" s="16"/>
      <c r="E52" s="16"/>
      <c r="F52" s="16"/>
      <c r="G52" s="56"/>
    </row>
    <row r="53" spans="1:7" s="15" customFormat="1" ht="16.5">
      <c r="A53" s="55"/>
      <c r="B53" s="16"/>
      <c r="C53" s="16"/>
      <c r="D53" s="16"/>
      <c r="E53" s="16"/>
      <c r="F53" s="16"/>
      <c r="G53" s="56"/>
    </row>
    <row r="54" spans="1:7" s="15" customFormat="1" ht="16.5">
      <c r="A54" s="55"/>
      <c r="B54" s="16"/>
      <c r="C54" s="16"/>
      <c r="D54" s="16"/>
      <c r="E54" s="16"/>
      <c r="F54" s="16"/>
      <c r="G54" s="56"/>
    </row>
    <row r="55" spans="1:7" s="15" customFormat="1" ht="16.5">
      <c r="A55" s="55"/>
      <c r="B55" s="16"/>
      <c r="C55" s="16"/>
      <c r="D55" s="16"/>
      <c r="E55" s="16"/>
      <c r="F55" s="16"/>
      <c r="G55" s="56"/>
    </row>
    <row r="56" spans="1:7" s="15" customFormat="1" ht="16.5">
      <c r="A56" s="55"/>
      <c r="B56" s="16"/>
      <c r="C56" s="16"/>
      <c r="D56" s="16"/>
      <c r="E56" s="16"/>
      <c r="F56" s="16"/>
      <c r="G56" s="56"/>
    </row>
    <row r="57" spans="1:7" s="15" customFormat="1" ht="16.5">
      <c r="A57" s="55"/>
      <c r="B57" s="16"/>
      <c r="C57" s="16"/>
      <c r="D57" s="16"/>
      <c r="E57" s="16"/>
      <c r="F57" s="16"/>
      <c r="G57" s="56"/>
    </row>
    <row r="58" spans="1:7" s="15" customFormat="1" ht="16.5">
      <c r="A58" s="55"/>
      <c r="B58" s="16"/>
      <c r="C58" s="16"/>
      <c r="D58" s="16"/>
      <c r="E58" s="16"/>
      <c r="F58" s="16"/>
      <c r="G58" s="56"/>
    </row>
    <row r="59" spans="1:7" s="15" customFormat="1" ht="16.5">
      <c r="A59" s="55"/>
      <c r="B59" s="16"/>
      <c r="C59" s="16"/>
      <c r="D59" s="16"/>
      <c r="E59" s="16"/>
      <c r="F59" s="16"/>
      <c r="G59" s="56"/>
    </row>
    <row r="60" spans="1:7" s="15" customFormat="1" ht="16.5">
      <c r="A60" s="55"/>
      <c r="B60" s="16"/>
      <c r="C60" s="16"/>
      <c r="D60" s="16"/>
      <c r="E60" s="16"/>
      <c r="F60" s="16"/>
      <c r="G60" s="56"/>
    </row>
    <row r="61" spans="1:7" s="15" customFormat="1" ht="16.5">
      <c r="A61" s="55"/>
      <c r="B61" s="16"/>
      <c r="C61" s="16"/>
      <c r="D61" s="16"/>
      <c r="E61" s="16"/>
      <c r="F61" s="16"/>
      <c r="G61" s="56"/>
    </row>
    <row r="62" spans="1:7" s="15" customFormat="1" ht="16.5">
      <c r="A62" s="55"/>
      <c r="B62" s="16"/>
      <c r="C62" s="16"/>
      <c r="D62" s="16"/>
      <c r="E62" s="16"/>
      <c r="F62" s="16"/>
      <c r="G62" s="56"/>
    </row>
    <row r="63" spans="1:7" s="15" customFormat="1" ht="16.5">
      <c r="A63" s="55"/>
      <c r="B63" s="16"/>
      <c r="C63" s="16"/>
      <c r="D63" s="16"/>
      <c r="E63" s="16"/>
      <c r="F63" s="16"/>
      <c r="G63" s="56"/>
    </row>
    <row r="64" spans="1:7" s="15" customFormat="1" ht="16.5">
      <c r="A64" s="55"/>
      <c r="B64" s="16"/>
      <c r="C64" s="16"/>
      <c r="D64" s="16"/>
      <c r="E64" s="16"/>
      <c r="F64" s="16"/>
      <c r="G64" s="56"/>
    </row>
    <row r="65" spans="1:7" s="15" customFormat="1" ht="16.5">
      <c r="A65" s="55"/>
      <c r="B65" s="16"/>
      <c r="C65" s="16"/>
      <c r="D65" s="16"/>
      <c r="E65" s="16"/>
      <c r="F65" s="16"/>
      <c r="G65" s="56"/>
    </row>
    <row r="66" spans="1:7" s="15" customFormat="1" ht="16.5">
      <c r="A66" s="55"/>
      <c r="B66" s="16"/>
      <c r="C66" s="16"/>
      <c r="D66" s="16"/>
      <c r="E66" s="16"/>
      <c r="F66" s="16"/>
      <c r="G66" s="56"/>
    </row>
    <row r="67" spans="1:7" s="15" customFormat="1" ht="16.5">
      <c r="A67" s="55"/>
      <c r="B67" s="16"/>
      <c r="C67" s="16"/>
      <c r="D67" s="16"/>
      <c r="E67" s="16"/>
      <c r="F67" s="16"/>
      <c r="G67" s="56"/>
    </row>
    <row r="68" spans="1:7" s="15" customFormat="1" ht="16.5">
      <c r="A68" s="55"/>
      <c r="B68" s="16"/>
      <c r="C68" s="16"/>
      <c r="D68" s="16"/>
      <c r="E68" s="16"/>
      <c r="F68" s="16"/>
      <c r="G68" s="56"/>
    </row>
    <row r="69" spans="1:7" s="15" customFormat="1" ht="16.5">
      <c r="A69" s="55"/>
      <c r="B69" s="16"/>
      <c r="C69" s="16"/>
      <c r="D69" s="16"/>
      <c r="E69" s="16"/>
      <c r="F69" s="16"/>
      <c r="G69" s="56"/>
    </row>
    <row r="70" spans="1:7" s="15" customFormat="1" ht="16.5">
      <c r="A70" s="55"/>
      <c r="B70" s="16"/>
      <c r="C70" s="16"/>
      <c r="D70" s="16"/>
      <c r="E70" s="16"/>
      <c r="F70" s="16"/>
      <c r="G70" s="56"/>
    </row>
    <row r="71" spans="1:7" s="15" customFormat="1" ht="16.5">
      <c r="A71" s="55"/>
      <c r="B71" s="16"/>
      <c r="C71" s="16"/>
      <c r="D71" s="16"/>
      <c r="E71" s="16"/>
      <c r="F71" s="16"/>
      <c r="G71" s="56"/>
    </row>
    <row r="72" spans="1:7" s="15" customFormat="1" ht="16.5">
      <c r="A72" s="55"/>
      <c r="B72" s="16"/>
      <c r="C72" s="16"/>
      <c r="D72" s="16"/>
      <c r="E72" s="16"/>
      <c r="F72" s="16"/>
      <c r="G72" s="56"/>
    </row>
    <row r="73" spans="1:7" s="15" customFormat="1" ht="16.5">
      <c r="A73" s="55"/>
      <c r="B73" s="16"/>
      <c r="C73" s="16"/>
      <c r="D73" s="16"/>
      <c r="E73" s="16"/>
      <c r="F73" s="16"/>
      <c r="G73" s="56"/>
    </row>
    <row r="74" spans="1:7" s="15" customFormat="1" ht="16.5">
      <c r="A74" s="55"/>
      <c r="B74" s="16"/>
      <c r="C74" s="16"/>
      <c r="D74" s="16"/>
      <c r="E74" s="16"/>
      <c r="F74" s="16"/>
      <c r="G74" s="56"/>
    </row>
    <row r="75" spans="1:7" s="15" customFormat="1" ht="16.5">
      <c r="A75" s="55"/>
      <c r="B75" s="16"/>
      <c r="C75" s="16"/>
      <c r="D75" s="16"/>
      <c r="E75" s="16"/>
      <c r="F75" s="16"/>
      <c r="G75" s="56"/>
    </row>
    <row r="76" spans="1:7" s="15" customFormat="1" ht="16.5">
      <c r="A76" s="55"/>
      <c r="B76" s="16"/>
      <c r="C76" s="16"/>
      <c r="D76" s="16"/>
      <c r="E76" s="16"/>
      <c r="F76" s="16"/>
      <c r="G76" s="56"/>
    </row>
    <row r="77" spans="1:7" s="15" customFormat="1" ht="16.5">
      <c r="A77" s="55"/>
      <c r="B77" s="16"/>
      <c r="C77" s="16"/>
      <c r="D77" s="16"/>
      <c r="E77" s="16"/>
      <c r="F77" s="16"/>
      <c r="G77" s="56"/>
    </row>
    <row r="78" spans="1:7" s="15" customFormat="1" ht="16.5">
      <c r="A78" s="55"/>
      <c r="B78" s="16"/>
      <c r="C78" s="16"/>
      <c r="D78" s="16"/>
      <c r="E78" s="16"/>
      <c r="F78" s="16"/>
      <c r="G78" s="56"/>
    </row>
    <row r="79" spans="1:7" s="15" customFormat="1" ht="16.5">
      <c r="A79" s="55"/>
      <c r="B79" s="16"/>
      <c r="C79" s="16"/>
      <c r="D79" s="16"/>
      <c r="E79" s="16"/>
      <c r="F79" s="16"/>
      <c r="G79" s="56"/>
    </row>
    <row r="80" spans="1:7" s="15" customFormat="1" ht="16.5">
      <c r="A80" s="55"/>
      <c r="B80" s="16"/>
      <c r="C80" s="16"/>
      <c r="D80" s="16"/>
      <c r="E80" s="16"/>
      <c r="F80" s="16"/>
      <c r="G80" s="56"/>
    </row>
    <row r="81" spans="1:7" s="15" customFormat="1" ht="16.5">
      <c r="A81" s="55"/>
      <c r="B81" s="16"/>
      <c r="C81" s="16"/>
      <c r="D81" s="16"/>
      <c r="E81" s="16"/>
      <c r="F81" s="16"/>
      <c r="G81" s="56"/>
    </row>
    <row r="82" spans="1:7" s="15" customFormat="1" ht="16.5">
      <c r="A82" s="55"/>
      <c r="B82" s="16"/>
      <c r="C82" s="16"/>
      <c r="D82" s="16"/>
      <c r="E82" s="16"/>
      <c r="F82" s="16"/>
      <c r="G82" s="56"/>
    </row>
    <row r="83" spans="1:7" s="15" customFormat="1" ht="16.5">
      <c r="A83" s="55"/>
      <c r="B83" s="16"/>
      <c r="C83" s="16"/>
      <c r="D83" s="16"/>
      <c r="E83" s="16"/>
      <c r="F83" s="16"/>
      <c r="G83" s="56"/>
    </row>
    <row r="84" spans="1:7" s="15" customFormat="1" ht="16.5">
      <c r="A84" s="55"/>
      <c r="B84" s="16"/>
      <c r="C84" s="16"/>
      <c r="D84" s="16"/>
      <c r="E84" s="16"/>
      <c r="F84" s="16"/>
      <c r="G84" s="56"/>
    </row>
    <row r="85" spans="1:7" s="15" customFormat="1" ht="16.5">
      <c r="A85" s="55"/>
      <c r="B85" s="16"/>
      <c r="C85" s="16"/>
      <c r="D85" s="16"/>
      <c r="E85" s="16"/>
      <c r="F85" s="16"/>
      <c r="G85" s="56"/>
    </row>
    <row r="86" spans="1:7" s="15" customFormat="1" ht="16.5">
      <c r="A86" s="55"/>
      <c r="B86" s="16"/>
      <c r="C86" s="16"/>
      <c r="D86" s="16"/>
      <c r="E86" s="16"/>
      <c r="F86" s="16"/>
      <c r="G86" s="56"/>
    </row>
    <row r="87" spans="1:7" s="15" customFormat="1" ht="16.5">
      <c r="A87" s="55"/>
      <c r="B87" s="16"/>
      <c r="C87" s="16"/>
      <c r="D87" s="16"/>
      <c r="E87" s="16"/>
      <c r="F87" s="16"/>
      <c r="G87" s="56"/>
    </row>
    <row r="88" spans="1:7" s="15" customFormat="1" ht="16.5">
      <c r="A88" s="55"/>
      <c r="B88" s="16"/>
      <c r="C88" s="16"/>
      <c r="D88" s="16"/>
      <c r="E88" s="16"/>
      <c r="F88" s="16"/>
      <c r="G88" s="56"/>
    </row>
    <row r="89" spans="1:7" s="15" customFormat="1" ht="16.5">
      <c r="A89" s="55"/>
      <c r="B89" s="16"/>
      <c r="C89" s="16"/>
      <c r="D89" s="16"/>
      <c r="E89" s="16"/>
      <c r="F89" s="16"/>
      <c r="G89" s="56"/>
    </row>
    <row r="90" spans="1:7" s="15" customFormat="1" ht="16.5">
      <c r="A90" s="55"/>
      <c r="B90" s="16"/>
      <c r="C90" s="16"/>
      <c r="D90" s="16"/>
      <c r="E90" s="16"/>
      <c r="F90" s="16"/>
      <c r="G90" s="56"/>
    </row>
    <row r="91" spans="1:7" s="15" customFormat="1" ht="16.5">
      <c r="A91" s="55"/>
      <c r="B91" s="16"/>
      <c r="C91" s="16"/>
      <c r="D91" s="16"/>
      <c r="E91" s="16"/>
      <c r="F91" s="16"/>
      <c r="G91" s="56"/>
    </row>
    <row r="92" spans="1:7" s="15" customFormat="1" ht="16.5">
      <c r="A92" s="55"/>
      <c r="B92" s="16"/>
      <c r="C92" s="16"/>
      <c r="D92" s="16"/>
      <c r="E92" s="16"/>
      <c r="F92" s="16"/>
      <c r="G92" s="56"/>
    </row>
    <row r="93" spans="1:7" s="15" customFormat="1" ht="16.5">
      <c r="A93" s="55"/>
      <c r="B93" s="16"/>
      <c r="C93" s="16"/>
      <c r="D93" s="16"/>
      <c r="E93" s="16"/>
      <c r="F93" s="16"/>
      <c r="G93" s="56"/>
    </row>
    <row r="94" spans="1:7" s="15" customFormat="1" ht="16.5">
      <c r="A94" s="55"/>
      <c r="B94" s="16"/>
      <c r="C94" s="16"/>
      <c r="D94" s="16"/>
      <c r="E94" s="16"/>
      <c r="F94" s="16"/>
      <c r="G94" s="56"/>
    </row>
    <row r="95" spans="1:7" s="15" customFormat="1" ht="16.5">
      <c r="A95" s="55"/>
      <c r="B95" s="16"/>
      <c r="C95" s="16"/>
      <c r="D95" s="16"/>
      <c r="E95" s="16"/>
      <c r="F95" s="16"/>
      <c r="G95" s="56"/>
    </row>
    <row r="96" spans="1:7" s="15" customFormat="1" ht="16.5">
      <c r="A96" s="55"/>
      <c r="B96" s="16"/>
      <c r="C96" s="16"/>
      <c r="D96" s="16"/>
      <c r="E96" s="16"/>
      <c r="F96" s="16"/>
      <c r="G96" s="56"/>
    </row>
    <row r="97" spans="1:8" s="15" customFormat="1" ht="16.5">
      <c r="A97" s="55"/>
      <c r="B97" s="16"/>
      <c r="C97" s="16"/>
      <c r="D97" s="16"/>
      <c r="E97" s="16"/>
      <c r="F97" s="16"/>
      <c r="G97" s="56"/>
    </row>
    <row r="98" spans="1:8" s="15" customFormat="1" ht="16.5">
      <c r="A98" s="55"/>
      <c r="B98" s="16"/>
      <c r="C98" s="16"/>
      <c r="D98" s="16"/>
      <c r="E98" s="16"/>
      <c r="F98" s="16"/>
      <c r="G98" s="56"/>
    </row>
    <row r="99" spans="1:8" s="15" customFormat="1" ht="16.5">
      <c r="A99" s="55"/>
      <c r="B99" s="16"/>
      <c r="C99" s="16"/>
      <c r="D99" s="16"/>
      <c r="E99" s="16"/>
      <c r="F99" s="16"/>
      <c r="G99" s="56"/>
    </row>
    <row r="100" spans="1:8" s="15" customFormat="1" ht="16.5">
      <c r="A100" s="55"/>
      <c r="B100" s="16"/>
      <c r="C100" s="16"/>
      <c r="D100" s="16"/>
      <c r="E100" s="16"/>
      <c r="F100" s="16"/>
      <c r="G100" s="56"/>
    </row>
    <row r="101" spans="1:8" s="15" customFormat="1" ht="16.5">
      <c r="A101" s="55"/>
      <c r="B101" s="16"/>
      <c r="C101" s="16"/>
      <c r="D101" s="16"/>
      <c r="E101" s="16"/>
      <c r="F101" s="16"/>
      <c r="G101" s="56"/>
    </row>
    <row r="102" spans="1:8" s="15" customFormat="1" ht="16.5">
      <c r="A102" s="55"/>
      <c r="B102" s="16"/>
      <c r="C102" s="16"/>
      <c r="D102" s="16"/>
      <c r="E102" s="16"/>
      <c r="F102" s="16"/>
      <c r="G102" s="56"/>
    </row>
    <row r="103" spans="1:8" s="15" customFormat="1" ht="16.5">
      <c r="A103" s="55"/>
      <c r="B103" s="16"/>
      <c r="C103" s="16"/>
      <c r="D103" s="16"/>
      <c r="E103" s="16"/>
      <c r="F103" s="16"/>
      <c r="G103" s="56"/>
    </row>
    <row r="104" spans="1:8" s="15" customFormat="1" ht="16.5">
      <c r="A104" s="55"/>
      <c r="B104" s="16"/>
      <c r="C104" s="16"/>
      <c r="D104" s="16"/>
      <c r="E104" s="16"/>
      <c r="F104" s="16"/>
      <c r="G104" s="56"/>
    </row>
    <row r="105" spans="1:8" s="15" customFormat="1" ht="16.5">
      <c r="A105" s="55"/>
      <c r="B105" s="16"/>
      <c r="C105" s="16"/>
      <c r="D105" s="16"/>
      <c r="E105" s="16"/>
      <c r="F105" s="16"/>
      <c r="G105" s="56"/>
    </row>
    <row r="106" spans="1:8" s="15" customFormat="1" ht="16.5">
      <c r="A106" s="55"/>
      <c r="B106" s="16"/>
      <c r="C106" s="16"/>
      <c r="D106" s="16"/>
      <c r="E106" s="16"/>
      <c r="F106" s="16"/>
      <c r="G106" s="56"/>
    </row>
    <row r="107" spans="1:8" s="15" customFormat="1" ht="16.5">
      <c r="A107" s="55"/>
      <c r="B107" s="16"/>
      <c r="C107" s="16"/>
      <c r="D107" s="16"/>
      <c r="E107" s="16"/>
      <c r="F107" s="16"/>
      <c r="G107" s="56"/>
    </row>
    <row r="108" spans="1:8" s="15" customFormat="1" ht="16.5">
      <c r="A108" s="55"/>
      <c r="B108" s="16"/>
      <c r="C108" s="16"/>
      <c r="D108" s="16"/>
      <c r="E108" s="16"/>
      <c r="F108" s="16"/>
      <c r="G108" s="56"/>
    </row>
    <row r="109" spans="1:8" s="15" customFormat="1" ht="16.5">
      <c r="A109" s="55"/>
      <c r="B109" s="16"/>
      <c r="C109" s="16"/>
      <c r="D109" s="16"/>
      <c r="E109" s="16"/>
      <c r="F109" s="16"/>
      <c r="G109" s="56"/>
    </row>
    <row r="110" spans="1:8" ht="17.25" thickBot="1">
      <c r="A110" s="17"/>
      <c r="B110" s="18"/>
      <c r="C110" s="18"/>
      <c r="D110" s="18"/>
      <c r="E110" s="18"/>
      <c r="F110" s="18"/>
      <c r="G110" s="19"/>
      <c r="H110" s="15"/>
    </row>
    <row r="111" spans="1:8" ht="16.5" thickTop="1"/>
  </sheetData>
  <phoneticPr fontId="0" type="noConversion"/>
  <conditionalFormatting sqref="E9">
    <cfRule type="cellIs" dxfId="13" priority="4" stopIfTrue="1" operator="greaterThan">
      <formula>116</formula>
    </cfRule>
    <cfRule type="cellIs" dxfId="12" priority="5" stopIfTrue="1" operator="between">
      <formula>58</formula>
      <formula>116</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8"/>
  <sheetViews>
    <sheetView showGridLines="0" workbookViewId="0">
      <pane ySplit="2" topLeftCell="A3" activePane="bottomLeft" state="frozen"/>
      <selection pane="bottomLeft" activeCell="A3" sqref="A3"/>
    </sheetView>
  </sheetViews>
  <sheetFormatPr defaultColWidth="13" defaultRowHeight="15.75"/>
  <cols>
    <col min="1" max="1" width="23.25" style="20" bestFit="1" customWidth="1"/>
    <col min="2" max="2" width="5.875" style="20" bestFit="1" customWidth="1"/>
    <col min="3" max="3" width="7.625" style="21" hidden="1" customWidth="1"/>
    <col min="4" max="4" width="5.875" style="21" hidden="1" customWidth="1"/>
    <col min="5" max="5" width="9.25" style="21" bestFit="1" customWidth="1"/>
    <col min="6" max="6" width="9.75" style="21" bestFit="1" customWidth="1"/>
    <col min="7" max="7" width="6" style="43" bestFit="1" customWidth="1"/>
    <col min="8" max="8" width="5.25" style="43" bestFit="1" customWidth="1"/>
    <col min="9" max="9" width="6.875" style="43" bestFit="1" customWidth="1"/>
    <col min="10" max="10" width="41.125" style="20" customWidth="1"/>
    <col min="11" max="16384" width="13" style="1"/>
  </cols>
  <sheetData>
    <row r="1" spans="1:10" ht="24" thickBot="1">
      <c r="A1" s="33" t="s">
        <v>12</v>
      </c>
      <c r="B1" s="22"/>
      <c r="C1" s="22"/>
      <c r="D1" s="22"/>
      <c r="E1" s="22"/>
      <c r="F1" s="22"/>
      <c r="G1" s="42"/>
      <c r="H1" s="42"/>
      <c r="I1" s="42"/>
      <c r="J1" s="22"/>
    </row>
    <row r="2" spans="1:10" s="15" customFormat="1" ht="33.75" thickBot="1">
      <c r="A2" s="200" t="s">
        <v>4</v>
      </c>
      <c r="B2" s="201" t="s">
        <v>32</v>
      </c>
      <c r="C2" s="201" t="s">
        <v>39</v>
      </c>
      <c r="D2" s="201" t="s">
        <v>31</v>
      </c>
      <c r="E2" s="202" t="s">
        <v>64</v>
      </c>
      <c r="F2" s="202" t="s">
        <v>40</v>
      </c>
      <c r="G2" s="203" t="s">
        <v>70</v>
      </c>
      <c r="H2" s="287" t="s">
        <v>108</v>
      </c>
      <c r="I2" s="204" t="s">
        <v>86</v>
      </c>
      <c r="J2" s="205" t="s">
        <v>5</v>
      </c>
    </row>
    <row r="3" spans="1:10" s="15" customFormat="1" ht="16.5">
      <c r="A3" s="184" t="s">
        <v>72</v>
      </c>
      <c r="B3" s="185">
        <v>6</v>
      </c>
      <c r="C3" s="186" t="s">
        <v>34</v>
      </c>
      <c r="D3" s="186" t="str">
        <f>IF(C3="Str",'Personal File'!$C$8,IF(C3="Dex",'Personal File'!$C$9,IF(C3="Con",'Personal File'!$C$10,IF(C3="Int",'Personal File'!$C$11,IF(C3="Wis",'Personal File'!$C$12,IF(C3="Cha",'Personal File'!$C$13))))))</f>
        <v>+2</v>
      </c>
      <c r="E3" s="187" t="str">
        <f t="shared" ref="E3:E5" si="0">CONCATENATE(C3," (",D3,")")</f>
        <v>Con (+2)</v>
      </c>
      <c r="F3" s="188">
        <v>0</v>
      </c>
      <c r="G3" s="189">
        <f t="shared" ref="G3:G41" si="1">B3+D3+F3</f>
        <v>8</v>
      </c>
      <c r="H3" s="190">
        <f t="shared" ref="H3:H5" ca="1" si="2">RANDBETWEEN(1,20)</f>
        <v>8</v>
      </c>
      <c r="I3" s="191">
        <f t="shared" ref="I3:I5" ca="1" si="3">SUM(G3:H3)</f>
        <v>16</v>
      </c>
      <c r="J3" s="263"/>
    </row>
    <row r="4" spans="1:10" s="15" customFormat="1" ht="16.5">
      <c r="A4" s="192" t="s">
        <v>73</v>
      </c>
      <c r="B4" s="185">
        <v>1</v>
      </c>
      <c r="C4" s="186" t="s">
        <v>37</v>
      </c>
      <c r="D4" s="186" t="str">
        <f>IF(C4="Str",'Personal File'!$C$8,IF(C4="Dex",'Personal File'!$C$9,IF(C4="Con",'Personal File'!$C$10,IF(C4="Int",'Personal File'!$C$11,IF(C4="Wis",'Personal File'!$C$12,IF(C4="Cha",'Personal File'!$C$13))))))</f>
        <v>+1</v>
      </c>
      <c r="E4" s="144" t="str">
        <f t="shared" si="0"/>
        <v>Dex (+1)</v>
      </c>
      <c r="F4" s="188">
        <v>0</v>
      </c>
      <c r="G4" s="189">
        <f t="shared" si="1"/>
        <v>2</v>
      </c>
      <c r="H4" s="190">
        <f t="shared" ca="1" si="2"/>
        <v>17</v>
      </c>
      <c r="I4" s="191">
        <f t="shared" ca="1" si="3"/>
        <v>19</v>
      </c>
      <c r="J4" s="264"/>
    </row>
    <row r="5" spans="1:10" s="15" customFormat="1" ht="16.5">
      <c r="A5" s="193" t="s">
        <v>74</v>
      </c>
      <c r="B5" s="194">
        <v>1</v>
      </c>
      <c r="C5" s="195" t="s">
        <v>36</v>
      </c>
      <c r="D5" s="195" t="str">
        <f>IF(C5="Str",'Personal File'!$C$8,IF(C5="Dex",'Personal File'!$C$9,IF(C5="Con",'Personal File'!$C$10,IF(C5="Int",'Personal File'!$C$11,IF(C5="Wis",'Personal File'!$C$12,IF(C5="Cha",'Personal File'!$C$13))))))</f>
        <v>+0</v>
      </c>
      <c r="E5" s="196" t="str">
        <f t="shared" si="0"/>
        <v>Wis (+0)</v>
      </c>
      <c r="F5" s="292">
        <v>0</v>
      </c>
      <c r="G5" s="197">
        <f t="shared" si="1"/>
        <v>1</v>
      </c>
      <c r="H5" s="198">
        <f t="shared" ca="1" si="2"/>
        <v>10</v>
      </c>
      <c r="I5" s="199">
        <f t="shared" ca="1" si="3"/>
        <v>11</v>
      </c>
      <c r="J5" s="265"/>
    </row>
    <row r="6" spans="1:10" s="36" customFormat="1" ht="16.5">
      <c r="A6" s="137" t="s">
        <v>41</v>
      </c>
      <c r="B6" s="52">
        <v>0</v>
      </c>
      <c r="C6" s="138" t="s">
        <v>35</v>
      </c>
      <c r="D6" s="139" t="str">
        <f>IF(C6="Str",'Personal File'!$C$8,IF(C6="Dex",'Personal File'!$C$9,IF(C6="Con",'Personal File'!$C$10,IF(C6="Int",'Personal File'!$C$11,IF(C6="Wis",'Personal File'!$C$12,IF(C6="Cha",'Personal File'!$C$13))))))</f>
        <v>+0</v>
      </c>
      <c r="E6" s="140" t="str">
        <f t="shared" ref="E6:E41" si="4">CONCATENATE(C6," (",D6,")")</f>
        <v>Int (+0)</v>
      </c>
      <c r="F6" s="53" t="s">
        <v>65</v>
      </c>
      <c r="G6" s="53">
        <f t="shared" si="1"/>
        <v>0</v>
      </c>
      <c r="H6" s="190">
        <f ca="1">RANDBETWEEN(1,20)</f>
        <v>15</v>
      </c>
      <c r="I6" s="53">
        <f t="shared" ref="I6:I7" ca="1" si="5">SUM(G6:H6)</f>
        <v>15</v>
      </c>
      <c r="J6" s="54"/>
    </row>
    <row r="7" spans="1:10" s="40" customFormat="1" ht="16.5">
      <c r="A7" s="141" t="s">
        <v>42</v>
      </c>
      <c r="B7" s="52">
        <v>0</v>
      </c>
      <c r="C7" s="142" t="s">
        <v>37</v>
      </c>
      <c r="D7" s="143" t="str">
        <f>IF(C7="Str",'Personal File'!$C$8,IF(C7="Dex",'Personal File'!$C$9,IF(C7="Con",'Personal File'!$C$10,IF(C7="Int",'Personal File'!$C$11,IF(C7="Wis",'Personal File'!$C$12,IF(C7="Cha",'Personal File'!$C$13))))))</f>
        <v>+1</v>
      </c>
      <c r="E7" s="144" t="str">
        <f t="shared" si="4"/>
        <v>Dex (+1)</v>
      </c>
      <c r="F7" s="285">
        <f>SUM(Martial!D11:D12)</f>
        <v>0</v>
      </c>
      <c r="G7" s="53">
        <f t="shared" si="1"/>
        <v>1</v>
      </c>
      <c r="H7" s="190">
        <f ca="1">RANDBETWEEN(1,20)</f>
        <v>14</v>
      </c>
      <c r="I7" s="53">
        <f t="shared" ca="1" si="5"/>
        <v>15</v>
      </c>
      <c r="J7" s="54"/>
    </row>
    <row r="8" spans="1:10" s="38" customFormat="1" ht="16.5">
      <c r="A8" s="145" t="s">
        <v>43</v>
      </c>
      <c r="B8" s="52">
        <v>0</v>
      </c>
      <c r="C8" s="146" t="s">
        <v>33</v>
      </c>
      <c r="D8" s="147" t="str">
        <f>IF(C8="Str",'Personal File'!$C$8,IF(C8="Dex",'Personal File'!$C$9,IF(C8="Con",'Personal File'!$C$10,IF(C8="Int",'Personal File'!$C$11,IF(C8="Wis",'Personal File'!$C$12,IF(C8="Cha",'Personal File'!$C$13))))))</f>
        <v>+1</v>
      </c>
      <c r="E8" s="148" t="str">
        <f t="shared" si="4"/>
        <v>Cha (+1)</v>
      </c>
      <c r="F8" s="53" t="s">
        <v>65</v>
      </c>
      <c r="G8" s="53">
        <f t="shared" si="1"/>
        <v>1</v>
      </c>
      <c r="H8" s="190">
        <f t="shared" ref="H8:H41" ca="1" si="6">RANDBETWEEN(1,20)</f>
        <v>15</v>
      </c>
      <c r="I8" s="53">
        <f t="shared" ref="I8:I41" ca="1" si="7">SUM(G8:H8)</f>
        <v>16</v>
      </c>
      <c r="J8" s="54"/>
    </row>
    <row r="9" spans="1:10" s="37" customFormat="1" ht="16.5">
      <c r="A9" s="121" t="s">
        <v>44</v>
      </c>
      <c r="B9" s="83">
        <v>3</v>
      </c>
      <c r="C9" s="122" t="s">
        <v>38</v>
      </c>
      <c r="D9" s="123" t="str">
        <f>IF(C9="Str",'Personal File'!$C$8,IF(C9="Dex",'Personal File'!$C$9,IF(C9="Con",'Personal File'!$C$10,IF(C9="Int",'Personal File'!$C$11,IF(C9="Wis",'Personal File'!$C$12,IF(C9="Cha",'Personal File'!$C$13))))))</f>
        <v>+4</v>
      </c>
      <c r="E9" s="124" t="str">
        <f t="shared" si="4"/>
        <v>Str (+4)</v>
      </c>
      <c r="F9" s="86">
        <f>SUM(Martial!D13:D14)</f>
        <v>0</v>
      </c>
      <c r="G9" s="86">
        <f t="shared" si="1"/>
        <v>7</v>
      </c>
      <c r="H9" s="190">
        <f t="shared" ca="1" si="6"/>
        <v>1</v>
      </c>
      <c r="I9" s="86">
        <f t="shared" ca="1" si="7"/>
        <v>8</v>
      </c>
      <c r="J9" s="87"/>
    </row>
    <row r="10" spans="1:10" s="37" customFormat="1" ht="16.5">
      <c r="A10" s="129" t="s">
        <v>18</v>
      </c>
      <c r="B10" s="52">
        <v>0</v>
      </c>
      <c r="C10" s="130" t="s">
        <v>34</v>
      </c>
      <c r="D10" s="131" t="str">
        <f>IF(C10="Str",'Personal File'!$C$8,IF(C10="Dex",'Personal File'!$C$9,IF(C10="Con",'Personal File'!$C$10,IF(C10="Int",'Personal File'!$C$11,IF(C10="Wis",'Personal File'!$C$12,IF(C10="Cha",'Personal File'!$C$13))))))</f>
        <v>+2</v>
      </c>
      <c r="E10" s="132" t="str">
        <f t="shared" si="4"/>
        <v>Con (+2)</v>
      </c>
      <c r="F10" s="53" t="s">
        <v>65</v>
      </c>
      <c r="G10" s="53">
        <f t="shared" si="1"/>
        <v>2</v>
      </c>
      <c r="H10" s="190">
        <f t="shared" ca="1" si="6"/>
        <v>17</v>
      </c>
      <c r="I10" s="53">
        <f t="shared" ca="1" si="7"/>
        <v>19</v>
      </c>
      <c r="J10" s="54"/>
    </row>
    <row r="11" spans="1:10" s="36" customFormat="1" ht="16.5">
      <c r="A11" s="137" t="s">
        <v>125</v>
      </c>
      <c r="B11" s="52">
        <v>0</v>
      </c>
      <c r="C11" s="138" t="s">
        <v>35</v>
      </c>
      <c r="D11" s="139" t="str">
        <f>IF(C11="Str",'Personal File'!$C$8,IF(C11="Dex",'Personal File'!$C$9,IF(C11="Con",'Personal File'!$C$10,IF(C11="Int",'Personal File'!$C$11,IF(C11="Wis",'Personal File'!$C$12,IF(C11="Cha",'Personal File'!$C$13))))))</f>
        <v>+0</v>
      </c>
      <c r="E11" s="140" t="str">
        <f t="shared" ref="E11" si="8">CONCATENATE(C11," (",D11,")")</f>
        <v>Int (+0)</v>
      </c>
      <c r="F11" s="53" t="s">
        <v>65</v>
      </c>
      <c r="G11" s="53">
        <f t="shared" si="1"/>
        <v>0</v>
      </c>
      <c r="H11" s="190">
        <f t="shared" ca="1" si="6"/>
        <v>5</v>
      </c>
      <c r="I11" s="53">
        <f t="shared" ca="1" si="7"/>
        <v>5</v>
      </c>
      <c r="J11" s="54"/>
    </row>
    <row r="12" spans="1:10" s="39" customFormat="1" ht="16.5">
      <c r="A12" s="167" t="s">
        <v>45</v>
      </c>
      <c r="B12" s="161">
        <v>0</v>
      </c>
      <c r="C12" s="168" t="s">
        <v>35</v>
      </c>
      <c r="D12" s="169" t="str">
        <f>IF(C12="Str",'Personal File'!$C$8,IF(C12="Dex",'Personal File'!$C$9,IF(C12="Con",'Personal File'!$C$10,IF(C12="Int",'Personal File'!$C$11,IF(C12="Wis",'Personal File'!$C$12,IF(C12="Cha",'Personal File'!$C$13))))))</f>
        <v>+0</v>
      </c>
      <c r="E12" s="170" t="str">
        <f t="shared" si="4"/>
        <v>Int (+0)</v>
      </c>
      <c r="F12" s="165" t="s">
        <v>65</v>
      </c>
      <c r="G12" s="165">
        <f t="shared" si="1"/>
        <v>0</v>
      </c>
      <c r="H12" s="190">
        <f t="shared" ca="1" si="6"/>
        <v>9</v>
      </c>
      <c r="I12" s="165">
        <f t="shared" ca="1" si="7"/>
        <v>9</v>
      </c>
      <c r="J12" s="166"/>
    </row>
    <row r="13" spans="1:10" s="40" customFormat="1" ht="16.5">
      <c r="A13" s="145" t="s">
        <v>46</v>
      </c>
      <c r="B13" s="52">
        <v>0</v>
      </c>
      <c r="C13" s="146" t="s">
        <v>33</v>
      </c>
      <c r="D13" s="147" t="str">
        <f>IF(C13="Str",'Personal File'!$C$8,IF(C13="Dex",'Personal File'!$C$9,IF(C13="Con",'Personal File'!$C$10,IF(C13="Int",'Personal File'!$C$11,IF(C13="Wis",'Personal File'!$C$12,IF(C13="Cha",'Personal File'!$C$13))))))</f>
        <v>+1</v>
      </c>
      <c r="E13" s="148" t="str">
        <f t="shared" si="4"/>
        <v>Cha (+1)</v>
      </c>
      <c r="F13" s="53" t="s">
        <v>65</v>
      </c>
      <c r="G13" s="53">
        <f t="shared" si="1"/>
        <v>1</v>
      </c>
      <c r="H13" s="190">
        <f t="shared" ca="1" si="6"/>
        <v>2</v>
      </c>
      <c r="I13" s="53">
        <f t="shared" ca="1" si="7"/>
        <v>3</v>
      </c>
      <c r="J13" s="54"/>
    </row>
    <row r="14" spans="1:10" s="40" customFormat="1" ht="16.5">
      <c r="A14" s="167" t="s">
        <v>47</v>
      </c>
      <c r="B14" s="161">
        <v>0</v>
      </c>
      <c r="C14" s="168" t="s">
        <v>35</v>
      </c>
      <c r="D14" s="169" t="str">
        <f>IF(C14="Str",'Personal File'!$C$8,IF(C14="Dex",'Personal File'!$C$9,IF(C14="Con",'Personal File'!$C$10,IF(C14="Int",'Personal File'!$C$11,IF(C14="Wis",'Personal File'!$C$12,IF(C14="Cha",'Personal File'!$C$13))))))</f>
        <v>+0</v>
      </c>
      <c r="E14" s="170" t="str">
        <f t="shared" si="4"/>
        <v>Int (+0)</v>
      </c>
      <c r="F14" s="165" t="s">
        <v>65</v>
      </c>
      <c r="G14" s="165">
        <f t="shared" si="1"/>
        <v>0</v>
      </c>
      <c r="H14" s="190">
        <f t="shared" ca="1" si="6"/>
        <v>7</v>
      </c>
      <c r="I14" s="165">
        <f t="shared" ca="1" si="7"/>
        <v>7</v>
      </c>
      <c r="J14" s="166"/>
    </row>
    <row r="15" spans="1:10" s="40" customFormat="1" ht="16.5">
      <c r="A15" s="145" t="s">
        <v>48</v>
      </c>
      <c r="B15" s="52">
        <v>0</v>
      </c>
      <c r="C15" s="146" t="s">
        <v>33</v>
      </c>
      <c r="D15" s="147" t="str">
        <f>IF(C15="Str",'Personal File'!$C$8,IF(C15="Dex",'Personal File'!$C$9,IF(C15="Con",'Personal File'!$C$10,IF(C15="Int",'Personal File'!$C$11,IF(C15="Wis",'Personal File'!$C$12,IF(C15="Cha",'Personal File'!$C$13))))))</f>
        <v>+1</v>
      </c>
      <c r="E15" s="148" t="str">
        <f t="shared" si="4"/>
        <v>Cha (+1)</v>
      </c>
      <c r="F15" s="53" t="s">
        <v>65</v>
      </c>
      <c r="G15" s="53">
        <f t="shared" si="1"/>
        <v>1</v>
      </c>
      <c r="H15" s="190">
        <f t="shared" ca="1" si="6"/>
        <v>8</v>
      </c>
      <c r="I15" s="53">
        <f t="shared" ca="1" si="7"/>
        <v>9</v>
      </c>
      <c r="J15" s="54"/>
    </row>
    <row r="16" spans="1:10" s="40" customFormat="1" ht="16.5">
      <c r="A16" s="141" t="s">
        <v>49</v>
      </c>
      <c r="B16" s="52">
        <v>0</v>
      </c>
      <c r="C16" s="142" t="s">
        <v>37</v>
      </c>
      <c r="D16" s="143" t="str">
        <f>IF(C16="Str",'Personal File'!$C$8,IF(C16="Dex",'Personal File'!$C$9,IF(C16="Con",'Personal File'!$C$10,IF(C16="Int",'Personal File'!$C$11,IF(C16="Wis",'Personal File'!$C$12,IF(C16="Cha",'Personal File'!$C$13))))))</f>
        <v>+1</v>
      </c>
      <c r="E16" s="144" t="str">
        <f t="shared" si="4"/>
        <v>Dex (+1)</v>
      </c>
      <c r="F16" s="53" t="s">
        <v>65</v>
      </c>
      <c r="G16" s="53">
        <f t="shared" si="1"/>
        <v>1</v>
      </c>
      <c r="H16" s="190">
        <f t="shared" ca="1" si="6"/>
        <v>16</v>
      </c>
      <c r="I16" s="53">
        <f t="shared" ca="1" si="7"/>
        <v>17</v>
      </c>
      <c r="J16" s="54"/>
    </row>
    <row r="17" spans="1:10" s="40" customFormat="1" ht="16.5">
      <c r="A17" s="137" t="s">
        <v>50</v>
      </c>
      <c r="B17" s="52">
        <v>0</v>
      </c>
      <c r="C17" s="138" t="s">
        <v>35</v>
      </c>
      <c r="D17" s="139" t="str">
        <f>IF(C17="Str",'Personal File'!$C$8,IF(C17="Dex",'Personal File'!$C$9,IF(C17="Con",'Personal File'!$C$10,IF(C17="Int",'Personal File'!$C$11,IF(C17="Wis",'Personal File'!$C$12,IF(C17="Cha",'Personal File'!$C$13))))))</f>
        <v>+0</v>
      </c>
      <c r="E17" s="140" t="str">
        <f t="shared" si="4"/>
        <v>Int (+0)</v>
      </c>
      <c r="F17" s="53" t="s">
        <v>65</v>
      </c>
      <c r="G17" s="53">
        <f t="shared" si="1"/>
        <v>0</v>
      </c>
      <c r="H17" s="190">
        <f t="shared" ca="1" si="6"/>
        <v>14</v>
      </c>
      <c r="I17" s="53">
        <f t="shared" ca="1" si="7"/>
        <v>14</v>
      </c>
      <c r="J17" s="54"/>
    </row>
    <row r="18" spans="1:10" s="40" customFormat="1" ht="16.5">
      <c r="A18" s="145" t="s">
        <v>51</v>
      </c>
      <c r="B18" s="52">
        <v>0</v>
      </c>
      <c r="C18" s="146" t="s">
        <v>33</v>
      </c>
      <c r="D18" s="147" t="str">
        <f>IF(C18="Str",'Personal File'!$C$8,IF(C18="Dex",'Personal File'!$C$9,IF(C18="Con",'Personal File'!$C$10,IF(C18="Int",'Personal File'!$C$11,IF(C18="Wis",'Personal File'!$C$12,IF(C18="Cha",'Personal File'!$C$13))))))</f>
        <v>+1</v>
      </c>
      <c r="E18" s="148" t="str">
        <f t="shared" si="4"/>
        <v>Cha (+1)</v>
      </c>
      <c r="F18" s="53" t="s">
        <v>65</v>
      </c>
      <c r="G18" s="53">
        <f t="shared" si="1"/>
        <v>1</v>
      </c>
      <c r="H18" s="190">
        <f t="shared" ca="1" si="6"/>
        <v>13</v>
      </c>
      <c r="I18" s="53">
        <f t="shared" ca="1" si="7"/>
        <v>14</v>
      </c>
      <c r="J18" s="54"/>
    </row>
    <row r="19" spans="1:10" s="40" customFormat="1" ht="16.5">
      <c r="A19" s="145" t="s">
        <v>20</v>
      </c>
      <c r="B19" s="52">
        <v>0</v>
      </c>
      <c r="C19" s="146" t="s">
        <v>33</v>
      </c>
      <c r="D19" s="147" t="str">
        <f>IF(C19="Str",'Personal File'!$C$8,IF(C19="Dex",'Personal File'!$C$9,IF(C19="Con",'Personal File'!$C$10,IF(C19="Int",'Personal File'!$C$11,IF(C19="Wis",'Personal File'!$C$12,IF(C19="Cha",'Personal File'!$C$13))))))</f>
        <v>+1</v>
      </c>
      <c r="E19" s="148" t="str">
        <f t="shared" si="4"/>
        <v>Cha (+1)</v>
      </c>
      <c r="F19" s="53" t="s">
        <v>65</v>
      </c>
      <c r="G19" s="53">
        <f t="shared" si="1"/>
        <v>1</v>
      </c>
      <c r="H19" s="190">
        <f t="shared" ca="1" si="6"/>
        <v>15</v>
      </c>
      <c r="I19" s="53">
        <f t="shared" ca="1" si="7"/>
        <v>16</v>
      </c>
      <c r="J19" s="54"/>
    </row>
    <row r="20" spans="1:10" s="40" customFormat="1" ht="16.5">
      <c r="A20" s="149" t="s">
        <v>52</v>
      </c>
      <c r="B20" s="52">
        <v>0</v>
      </c>
      <c r="C20" s="150" t="s">
        <v>36</v>
      </c>
      <c r="D20" s="151" t="str">
        <f>IF(C20="Str",'Personal File'!$C$8,IF(C20="Dex",'Personal File'!$C$9,IF(C20="Con",'Personal File'!$C$10,IF(C20="Int",'Personal File'!$C$11,IF(C20="Wis",'Personal File'!$C$12,IF(C20="Cha",'Personal File'!$C$13))))))</f>
        <v>+0</v>
      </c>
      <c r="E20" s="152" t="str">
        <f t="shared" si="4"/>
        <v>Wis (+0)</v>
      </c>
      <c r="F20" s="53" t="s">
        <v>65</v>
      </c>
      <c r="G20" s="53">
        <f t="shared" si="1"/>
        <v>0</v>
      </c>
      <c r="H20" s="190">
        <f t="shared" ca="1" si="6"/>
        <v>5</v>
      </c>
      <c r="I20" s="53">
        <f t="shared" ca="1" si="7"/>
        <v>5</v>
      </c>
      <c r="J20" s="54"/>
    </row>
    <row r="21" spans="1:10" s="40" customFormat="1" ht="16.5">
      <c r="A21" s="141" t="s">
        <v>53</v>
      </c>
      <c r="B21" s="52">
        <v>0</v>
      </c>
      <c r="C21" s="142" t="s">
        <v>37</v>
      </c>
      <c r="D21" s="143" t="str">
        <f>IF(C21="Str",'Personal File'!$C$8,IF(C21="Dex",'Personal File'!$C$9,IF(C21="Con",'Personal File'!$C$10,IF(C21="Int",'Personal File'!$C$11,IF(C21="Wis",'Personal File'!$C$12,IF(C21="Cha",'Personal File'!$C$13))))))</f>
        <v>+1</v>
      </c>
      <c r="E21" s="144" t="str">
        <f t="shared" si="4"/>
        <v>Dex (+1)</v>
      </c>
      <c r="F21" s="53" t="s">
        <v>65</v>
      </c>
      <c r="G21" s="53">
        <f t="shared" si="1"/>
        <v>1</v>
      </c>
      <c r="H21" s="190">
        <f t="shared" ca="1" si="6"/>
        <v>9</v>
      </c>
      <c r="I21" s="53">
        <f t="shared" ca="1" si="7"/>
        <v>10</v>
      </c>
      <c r="J21" s="54"/>
    </row>
    <row r="22" spans="1:10" s="40" customFormat="1" ht="16.5">
      <c r="A22" s="82" t="s">
        <v>54</v>
      </c>
      <c r="B22" s="83">
        <v>11</v>
      </c>
      <c r="C22" s="84" t="s">
        <v>33</v>
      </c>
      <c r="D22" s="85" t="str">
        <f>IF(C22="Str",'Personal File'!$C$8,IF(C22="Dex",'Personal File'!$C$9,IF(C22="Con",'Personal File'!$C$10,IF(C22="Int",'Personal File'!$C$11,IF(C22="Wis",'Personal File'!$C$12,IF(C22="Cha",'Personal File'!$C$13))))))</f>
        <v>+1</v>
      </c>
      <c r="E22" s="103" t="str">
        <f t="shared" si="4"/>
        <v>Cha (+1)</v>
      </c>
      <c r="F22" s="86" t="s">
        <v>65</v>
      </c>
      <c r="G22" s="86">
        <f t="shared" si="1"/>
        <v>12</v>
      </c>
      <c r="H22" s="190">
        <f t="shared" ca="1" si="6"/>
        <v>12</v>
      </c>
      <c r="I22" s="86">
        <f t="shared" ca="1" si="7"/>
        <v>24</v>
      </c>
      <c r="J22" s="87"/>
    </row>
    <row r="23" spans="1:10" s="40" customFormat="1" ht="16.5">
      <c r="A23" s="121" t="s">
        <v>55</v>
      </c>
      <c r="B23" s="83">
        <v>3</v>
      </c>
      <c r="C23" s="122" t="s">
        <v>38</v>
      </c>
      <c r="D23" s="123" t="str">
        <f>IF(C23="Str",'Personal File'!$C$8,IF(C23="Dex",'Personal File'!$C$9,IF(C23="Con",'Personal File'!$C$10,IF(C23="Int",'Personal File'!$C$11,IF(C23="Wis",'Personal File'!$C$12,IF(C23="Cha",'Personal File'!$C$13))))))</f>
        <v>+4</v>
      </c>
      <c r="E23" s="124" t="str">
        <f t="shared" si="4"/>
        <v>Str (+4)</v>
      </c>
      <c r="F23" s="86" t="s">
        <v>65</v>
      </c>
      <c r="G23" s="86">
        <f t="shared" si="1"/>
        <v>7</v>
      </c>
      <c r="H23" s="190">
        <f t="shared" ca="1" si="6"/>
        <v>8</v>
      </c>
      <c r="I23" s="86">
        <f t="shared" ca="1" si="7"/>
        <v>15</v>
      </c>
      <c r="J23" s="87"/>
    </row>
    <row r="24" spans="1:10" s="40" customFormat="1" ht="16.5">
      <c r="A24" s="167" t="s">
        <v>105</v>
      </c>
      <c r="B24" s="161">
        <v>0</v>
      </c>
      <c r="C24" s="168" t="s">
        <v>35</v>
      </c>
      <c r="D24" s="169" t="str">
        <f>IF(C24="Str",'Personal File'!$C$8,IF(C24="Dex",'Personal File'!$C$9,IF(C24="Con",'Personal File'!$C$10,IF(C24="Int",'Personal File'!$C$11,IF(C24="Wis",'Personal File'!$C$12,IF(C24="Cha",'Personal File'!$C$13))))))</f>
        <v>+0</v>
      </c>
      <c r="E24" s="170" t="str">
        <f t="shared" si="4"/>
        <v>Int (+0)</v>
      </c>
      <c r="F24" s="165" t="s">
        <v>65</v>
      </c>
      <c r="G24" s="165">
        <f t="shared" si="1"/>
        <v>0</v>
      </c>
      <c r="H24" s="190">
        <f t="shared" ca="1" si="6"/>
        <v>5</v>
      </c>
      <c r="I24" s="165">
        <f t="shared" ca="1" si="7"/>
        <v>5</v>
      </c>
      <c r="J24" s="166"/>
    </row>
    <row r="25" spans="1:10" s="40" customFormat="1" ht="16.5">
      <c r="A25" s="125" t="s">
        <v>56</v>
      </c>
      <c r="B25" s="83">
        <v>3</v>
      </c>
      <c r="C25" s="126" t="s">
        <v>36</v>
      </c>
      <c r="D25" s="127" t="str">
        <f>IF(C25="Str",'Personal File'!$C$8,IF(C25="Dex",'Personal File'!$C$9,IF(C25="Con",'Personal File'!$C$10,IF(C25="Int",'Personal File'!$C$11,IF(C25="Wis",'Personal File'!$C$12,IF(C25="Cha",'Personal File'!$C$13))))))</f>
        <v>+0</v>
      </c>
      <c r="E25" s="128" t="str">
        <f t="shared" si="4"/>
        <v>Wis (+0)</v>
      </c>
      <c r="F25" s="86" t="s">
        <v>65</v>
      </c>
      <c r="G25" s="86">
        <f t="shared" si="1"/>
        <v>3</v>
      </c>
      <c r="H25" s="190">
        <f t="shared" ca="1" si="6"/>
        <v>9</v>
      </c>
      <c r="I25" s="86">
        <f t="shared" ca="1" si="7"/>
        <v>12</v>
      </c>
      <c r="J25" s="87"/>
    </row>
    <row r="26" spans="1:10" s="40" customFormat="1" ht="16.5">
      <c r="A26" s="141" t="s">
        <v>21</v>
      </c>
      <c r="B26" s="52">
        <v>0</v>
      </c>
      <c r="C26" s="142" t="s">
        <v>37</v>
      </c>
      <c r="D26" s="143" t="str">
        <f>IF(C26="Str",'Personal File'!$C$8,IF(C26="Dex",'Personal File'!$C$9,IF(C26="Con",'Personal File'!$C$10,IF(C26="Int",'Personal File'!$C$11,IF(C26="Wis",'Personal File'!$C$12,IF(C26="Cha",'Personal File'!$C$13))))))</f>
        <v>+1</v>
      </c>
      <c r="E26" s="144" t="str">
        <f t="shared" si="4"/>
        <v>Dex (+1)</v>
      </c>
      <c r="F26" s="53" t="s">
        <v>65</v>
      </c>
      <c r="G26" s="53">
        <f t="shared" si="1"/>
        <v>1</v>
      </c>
      <c r="H26" s="190">
        <f t="shared" ca="1" si="6"/>
        <v>20</v>
      </c>
      <c r="I26" s="53">
        <f t="shared" ca="1" si="7"/>
        <v>21</v>
      </c>
      <c r="J26" s="54"/>
    </row>
    <row r="27" spans="1:10" s="40" customFormat="1" ht="16.5">
      <c r="A27" s="171" t="s">
        <v>57</v>
      </c>
      <c r="B27" s="161">
        <v>0</v>
      </c>
      <c r="C27" s="172" t="s">
        <v>37</v>
      </c>
      <c r="D27" s="173" t="str">
        <f>IF(C27="Str",'Personal File'!$C$8,IF(C27="Dex",'Personal File'!$C$9,IF(C27="Con",'Personal File'!$C$10,IF(C27="Int",'Personal File'!$C$11,IF(C27="Wis",'Personal File'!$C$12,IF(C27="Cha",'Personal File'!$C$13))))))</f>
        <v>+1</v>
      </c>
      <c r="E27" s="174" t="str">
        <f t="shared" si="4"/>
        <v>Dex (+1)</v>
      </c>
      <c r="F27" s="165" t="s">
        <v>65</v>
      </c>
      <c r="G27" s="165">
        <f t="shared" si="1"/>
        <v>1</v>
      </c>
      <c r="H27" s="190">
        <f t="shared" ca="1" si="6"/>
        <v>8</v>
      </c>
      <c r="I27" s="165">
        <f t="shared" ca="1" si="7"/>
        <v>9</v>
      </c>
      <c r="J27" s="166"/>
    </row>
    <row r="28" spans="1:10" ht="16.5">
      <c r="A28" s="145" t="s">
        <v>136</v>
      </c>
      <c r="B28" s="52">
        <v>0</v>
      </c>
      <c r="C28" s="146" t="s">
        <v>33</v>
      </c>
      <c r="D28" s="147" t="str">
        <f>IF(C28="Str",'Personal File'!$C$8,IF(C28="Dex",'Personal File'!$C$9,IF(C28="Con",'Personal File'!$C$10,IF(C28="Int",'Personal File'!$C$11,IF(C28="Wis",'Personal File'!$C$12,IF(C28="Cha",'Personal File'!$C$13))))))</f>
        <v>+1</v>
      </c>
      <c r="E28" s="148" t="str">
        <f t="shared" si="4"/>
        <v>Cha (+1)</v>
      </c>
      <c r="F28" s="53" t="s">
        <v>65</v>
      </c>
      <c r="G28" s="53">
        <f t="shared" si="1"/>
        <v>1</v>
      </c>
      <c r="H28" s="190">
        <f t="shared" ca="1" si="6"/>
        <v>9</v>
      </c>
      <c r="I28" s="53">
        <f t="shared" ca="1" si="7"/>
        <v>10</v>
      </c>
      <c r="J28" s="54"/>
    </row>
    <row r="29" spans="1:10" ht="16.5">
      <c r="A29" s="160" t="s">
        <v>137</v>
      </c>
      <c r="B29" s="161">
        <v>0</v>
      </c>
      <c r="C29" s="175" t="s">
        <v>36</v>
      </c>
      <c r="D29" s="176" t="str">
        <f>IF(C29="Str",'Personal File'!$C$8,IF(C29="Dex",'Personal File'!$C$9,IF(C29="Con",'Personal File'!$C$10,IF(C29="Int",'Personal File'!$C$11,IF(C29="Wis",'Personal File'!$C$12,IF(C29="Cha",'Personal File'!$C$13))))))</f>
        <v>+0</v>
      </c>
      <c r="E29" s="177" t="str">
        <f t="shared" ref="E29" si="9">CONCATENATE(C29," (",D29,")")</f>
        <v>Wis (+0)</v>
      </c>
      <c r="F29" s="165" t="s">
        <v>65</v>
      </c>
      <c r="G29" s="165">
        <f t="shared" si="1"/>
        <v>0</v>
      </c>
      <c r="H29" s="190">
        <f t="shared" ca="1" si="6"/>
        <v>17</v>
      </c>
      <c r="I29" s="165">
        <f t="shared" ca="1" si="7"/>
        <v>17</v>
      </c>
      <c r="J29" s="166"/>
    </row>
    <row r="30" spans="1:10" ht="16.5">
      <c r="A30" s="117" t="s">
        <v>22</v>
      </c>
      <c r="B30" s="83">
        <v>3</v>
      </c>
      <c r="C30" s="118" t="s">
        <v>37</v>
      </c>
      <c r="D30" s="119" t="str">
        <f>IF(C30="Str",'Personal File'!$C$8,IF(C30="Dex",'Personal File'!$C$9,IF(C30="Con",'Personal File'!$C$10,IF(C30="Int",'Personal File'!$C$11,IF(C30="Wis",'Personal File'!$C$12,IF(C30="Cha",'Personal File'!$C$13))))))</f>
        <v>+1</v>
      </c>
      <c r="E30" s="120" t="str">
        <f t="shared" si="4"/>
        <v>Dex (+1)</v>
      </c>
      <c r="F30" s="86" t="s">
        <v>65</v>
      </c>
      <c r="G30" s="86">
        <f t="shared" si="1"/>
        <v>4</v>
      </c>
      <c r="H30" s="190">
        <f t="shared" ca="1" si="6"/>
        <v>6</v>
      </c>
      <c r="I30" s="86">
        <f t="shared" ca="1" si="7"/>
        <v>10</v>
      </c>
      <c r="J30" s="87"/>
    </row>
    <row r="31" spans="1:10" ht="16.5">
      <c r="A31" s="137" t="s">
        <v>23</v>
      </c>
      <c r="B31" s="52">
        <v>0</v>
      </c>
      <c r="C31" s="138" t="s">
        <v>35</v>
      </c>
      <c r="D31" s="139" t="str">
        <f>IF(C31="Str",'Personal File'!$C$8,IF(C31="Dex",'Personal File'!$C$9,IF(C31="Con",'Personal File'!$C$10,IF(C31="Int",'Personal File'!$C$11,IF(C31="Wis",'Personal File'!$C$12,IF(C31="Cha",'Personal File'!$C$13))))))</f>
        <v>+0</v>
      </c>
      <c r="E31" s="140" t="str">
        <f t="shared" si="4"/>
        <v>Int (+0)</v>
      </c>
      <c r="F31" s="53" t="s">
        <v>65</v>
      </c>
      <c r="G31" s="53">
        <f t="shared" si="1"/>
        <v>0</v>
      </c>
      <c r="H31" s="190">
        <f t="shared" ca="1" si="6"/>
        <v>4</v>
      </c>
      <c r="I31" s="53">
        <f t="shared" ca="1" si="7"/>
        <v>4</v>
      </c>
      <c r="J31" s="54"/>
    </row>
    <row r="32" spans="1:10" ht="16.5">
      <c r="A32" s="149" t="s">
        <v>58</v>
      </c>
      <c r="B32" s="52">
        <v>0</v>
      </c>
      <c r="C32" s="150" t="s">
        <v>36</v>
      </c>
      <c r="D32" s="151" t="str">
        <f>IF(C32="Str",'Personal File'!$C$8,IF(C32="Dex",'Personal File'!$C$9,IF(C32="Con",'Personal File'!$C$10,IF(C32="Int",'Personal File'!$C$11,IF(C32="Wis",'Personal File'!$C$12,IF(C32="Cha",'Personal File'!$C$13))))))</f>
        <v>+0</v>
      </c>
      <c r="E32" s="152" t="str">
        <f t="shared" si="4"/>
        <v>Wis (+0)</v>
      </c>
      <c r="F32" s="53" t="s">
        <v>65</v>
      </c>
      <c r="G32" s="53">
        <f t="shared" si="1"/>
        <v>0</v>
      </c>
      <c r="H32" s="190">
        <f t="shared" ca="1" si="6"/>
        <v>19</v>
      </c>
      <c r="I32" s="53">
        <f t="shared" ca="1" si="7"/>
        <v>19</v>
      </c>
      <c r="J32" s="54"/>
    </row>
    <row r="33" spans="1:10" ht="16.5">
      <c r="A33" s="171" t="s">
        <v>90</v>
      </c>
      <c r="B33" s="161">
        <v>0</v>
      </c>
      <c r="C33" s="172" t="s">
        <v>37</v>
      </c>
      <c r="D33" s="173" t="str">
        <f>IF(C33="Str",'Personal File'!$C$8,IF(C33="Dex",'Personal File'!$C$9,IF(C33="Con",'Personal File'!$C$10,IF(C33="Int",'Personal File'!$C$11,IF(C33="Wis",'Personal File'!$C$12,IF(C33="Cha",'Personal File'!$C$13))))))</f>
        <v>+1</v>
      </c>
      <c r="E33" s="174" t="str">
        <f t="shared" si="4"/>
        <v>Dex (+1)</v>
      </c>
      <c r="F33" s="165" t="s">
        <v>65</v>
      </c>
      <c r="G33" s="165">
        <f t="shared" si="1"/>
        <v>1</v>
      </c>
      <c r="H33" s="190">
        <f t="shared" ca="1" si="6"/>
        <v>8</v>
      </c>
      <c r="I33" s="165">
        <f t="shared" ca="1" si="7"/>
        <v>9</v>
      </c>
      <c r="J33" s="166"/>
    </row>
    <row r="34" spans="1:10" ht="16.5">
      <c r="A34" s="167" t="s">
        <v>89</v>
      </c>
      <c r="B34" s="161">
        <v>0</v>
      </c>
      <c r="C34" s="168" t="s">
        <v>35</v>
      </c>
      <c r="D34" s="169" t="str">
        <f>IF(C34="Str",'Personal File'!$C$8,IF(C34="Dex",'Personal File'!$C$9,IF(C34="Con",'Personal File'!$C$10,IF(C34="Int",'Personal File'!$C$11,IF(C34="Wis",'Personal File'!$C$12,IF(C34="Cha",'Personal File'!$C$13))))))</f>
        <v>+0</v>
      </c>
      <c r="E34" s="170" t="str">
        <f t="shared" si="4"/>
        <v>Int (+0)</v>
      </c>
      <c r="F34" s="165" t="s">
        <v>65</v>
      </c>
      <c r="G34" s="165">
        <f t="shared" si="1"/>
        <v>0</v>
      </c>
      <c r="H34" s="190">
        <f t="shared" ca="1" si="6"/>
        <v>18</v>
      </c>
      <c r="I34" s="165">
        <f t="shared" ca="1" si="7"/>
        <v>18</v>
      </c>
      <c r="J34" s="178"/>
    </row>
    <row r="35" spans="1:10" ht="16.5">
      <c r="A35" s="167" t="s">
        <v>59</v>
      </c>
      <c r="B35" s="161">
        <v>0</v>
      </c>
      <c r="C35" s="168" t="s">
        <v>35</v>
      </c>
      <c r="D35" s="169" t="str">
        <f>IF(C35="Str",'Personal File'!$C$8,IF(C35="Dex",'Personal File'!$C$9,IF(C35="Con",'Personal File'!$C$10,IF(C35="Int",'Personal File'!$C$11,IF(C35="Wis",'Personal File'!$C$12,IF(C35="Cha",'Personal File'!$C$13))))))</f>
        <v>+0</v>
      </c>
      <c r="E35" s="170" t="str">
        <f t="shared" si="4"/>
        <v>Int (+0)</v>
      </c>
      <c r="F35" s="165" t="s">
        <v>65</v>
      </c>
      <c r="G35" s="165">
        <f t="shared" si="1"/>
        <v>0</v>
      </c>
      <c r="H35" s="190">
        <f t="shared" ca="1" si="6"/>
        <v>9</v>
      </c>
      <c r="I35" s="165">
        <f t="shared" ca="1" si="7"/>
        <v>9</v>
      </c>
      <c r="J35" s="178"/>
    </row>
    <row r="36" spans="1:10" ht="16.5">
      <c r="A36" s="125" t="s">
        <v>60</v>
      </c>
      <c r="B36" s="83">
        <v>2</v>
      </c>
      <c r="C36" s="126" t="s">
        <v>36</v>
      </c>
      <c r="D36" s="127" t="str">
        <f>IF(C36="Str",'Personal File'!$C$8,IF(C36="Dex",'Personal File'!$C$9,IF(C36="Con",'Personal File'!$C$10,IF(C36="Int",'Personal File'!$C$11,IF(C36="Wis",'Personal File'!$C$12,IF(C36="Cha",'Personal File'!$C$13))))))</f>
        <v>+0</v>
      </c>
      <c r="E36" s="128" t="str">
        <f t="shared" si="4"/>
        <v>Wis (+0)</v>
      </c>
      <c r="F36" s="86" t="s">
        <v>104</v>
      </c>
      <c r="G36" s="86">
        <f t="shared" si="1"/>
        <v>4</v>
      </c>
      <c r="H36" s="190">
        <f t="shared" ca="1" si="6"/>
        <v>14</v>
      </c>
      <c r="I36" s="86">
        <f t="shared" ca="1" si="7"/>
        <v>18</v>
      </c>
      <c r="J36" s="87" t="s">
        <v>124</v>
      </c>
    </row>
    <row r="37" spans="1:10" ht="16.5">
      <c r="A37" s="149" t="s">
        <v>91</v>
      </c>
      <c r="B37" s="52">
        <v>0</v>
      </c>
      <c r="C37" s="150" t="s">
        <v>36</v>
      </c>
      <c r="D37" s="151" t="str">
        <f>IF(C37="Str",'Personal File'!$C$8,IF(C37="Dex",'Personal File'!$C$9,IF(C37="Con",'Personal File'!$C$10,IF(C37="Int",'Personal File'!$C$11,IF(C37="Wis",'Personal File'!$C$12,IF(C37="Cha",'Personal File'!$C$13))))))</f>
        <v>+0</v>
      </c>
      <c r="E37" s="152" t="str">
        <f t="shared" si="4"/>
        <v>Wis (+0)</v>
      </c>
      <c r="F37" s="53" t="s">
        <v>65</v>
      </c>
      <c r="G37" s="53">
        <f t="shared" si="1"/>
        <v>0</v>
      </c>
      <c r="H37" s="190">
        <f t="shared" ca="1" si="6"/>
        <v>18</v>
      </c>
      <c r="I37" s="53">
        <f t="shared" ca="1" si="7"/>
        <v>18</v>
      </c>
      <c r="J37" s="54"/>
    </row>
    <row r="38" spans="1:10" ht="16.5">
      <c r="A38" s="121" t="s">
        <v>24</v>
      </c>
      <c r="B38" s="83">
        <v>3</v>
      </c>
      <c r="C38" s="122" t="s">
        <v>38</v>
      </c>
      <c r="D38" s="123" t="str">
        <f>IF(C38="Str",'Personal File'!$C$8,IF(C38="Dex",'Personal File'!$C$9,IF(C38="Con",'Personal File'!$C$10,IF(C38="Int",'Personal File'!$C$11,IF(C38="Wis",'Personal File'!$C$12,IF(C38="Cha",'Personal File'!$C$13))))))</f>
        <v>+4</v>
      </c>
      <c r="E38" s="124" t="str">
        <f t="shared" si="4"/>
        <v>Str (+4)</v>
      </c>
      <c r="F38" s="86" t="s">
        <v>65</v>
      </c>
      <c r="G38" s="86">
        <f t="shared" si="1"/>
        <v>7</v>
      </c>
      <c r="H38" s="190">
        <f t="shared" ca="1" si="6"/>
        <v>8</v>
      </c>
      <c r="I38" s="86">
        <f t="shared" ca="1" si="7"/>
        <v>15</v>
      </c>
      <c r="J38" s="87"/>
    </row>
    <row r="39" spans="1:10" ht="16.5">
      <c r="A39" s="171" t="s">
        <v>61</v>
      </c>
      <c r="B39" s="161">
        <v>0</v>
      </c>
      <c r="C39" s="172" t="s">
        <v>37</v>
      </c>
      <c r="D39" s="173" t="str">
        <f>IF(C39="Str",'Personal File'!$C$8,IF(C39="Dex",'Personal File'!$C$9,IF(C39="Con",'Personal File'!$C$10,IF(C39="Int",'Personal File'!$C$11,IF(C39="Wis",'Personal File'!$C$12,IF(C39="Cha",'Personal File'!$C$13))))))</f>
        <v>+1</v>
      </c>
      <c r="E39" s="174" t="str">
        <f t="shared" si="4"/>
        <v>Dex (+1)</v>
      </c>
      <c r="F39" s="165" t="s">
        <v>65</v>
      </c>
      <c r="G39" s="165">
        <f t="shared" si="1"/>
        <v>1</v>
      </c>
      <c r="H39" s="190">
        <f t="shared" ca="1" si="6"/>
        <v>17</v>
      </c>
      <c r="I39" s="165">
        <f t="shared" ca="1" si="7"/>
        <v>18</v>
      </c>
      <c r="J39" s="166"/>
    </row>
    <row r="40" spans="1:10" ht="16.5">
      <c r="A40" s="160" t="s">
        <v>62</v>
      </c>
      <c r="B40" s="161">
        <v>0</v>
      </c>
      <c r="C40" s="162" t="s">
        <v>33</v>
      </c>
      <c r="D40" s="163" t="str">
        <f>IF(C40="Str",'Personal File'!$C$8,IF(C40="Dex",'Personal File'!$C$9,IF(C40="Con",'Personal File'!$C$10,IF(C40="Int",'Personal File'!$C$11,IF(C40="Wis",'Personal File'!$C$12,IF(C40="Cha",'Personal File'!$C$13))))))</f>
        <v>+1</v>
      </c>
      <c r="E40" s="164" t="str">
        <f t="shared" si="4"/>
        <v>Cha (+1)</v>
      </c>
      <c r="F40" s="165" t="s">
        <v>65</v>
      </c>
      <c r="G40" s="165">
        <f t="shared" si="1"/>
        <v>1</v>
      </c>
      <c r="H40" s="190">
        <f t="shared" ca="1" si="6"/>
        <v>11</v>
      </c>
      <c r="I40" s="165">
        <f t="shared" ca="1" si="7"/>
        <v>12</v>
      </c>
      <c r="J40" s="166"/>
    </row>
    <row r="41" spans="1:10" ht="17.25" thickBot="1">
      <c r="A41" s="153" t="s">
        <v>63</v>
      </c>
      <c r="B41" s="154">
        <v>0</v>
      </c>
      <c r="C41" s="155" t="s">
        <v>37</v>
      </c>
      <c r="D41" s="156" t="str">
        <f>IF(C41="Str",'Personal File'!$C$8,IF(C41="Dex",'Personal File'!$C$9,IF(C41="Con",'Personal File'!$C$10,IF(C41="Int",'Personal File'!$C$11,IF(C41="Wis",'Personal File'!$C$12,IF(C41="Cha",'Personal File'!$C$13))))))</f>
        <v>+1</v>
      </c>
      <c r="E41" s="157" t="str">
        <f t="shared" si="4"/>
        <v>Dex (+1)</v>
      </c>
      <c r="F41" s="158" t="s">
        <v>65</v>
      </c>
      <c r="G41" s="158">
        <f t="shared" si="1"/>
        <v>1</v>
      </c>
      <c r="H41" s="286">
        <f t="shared" ca="1" si="6"/>
        <v>19</v>
      </c>
      <c r="I41" s="158">
        <f t="shared" ca="1" si="7"/>
        <v>20</v>
      </c>
      <c r="J41" s="159"/>
    </row>
    <row r="42" spans="1:10" ht="16.5" thickTop="1">
      <c r="B42" s="51">
        <f>SUM(B6:B41)+B36</f>
        <v>30</v>
      </c>
      <c r="E42" s="51">
        <f>SUM(E43:E48)</f>
        <v>29</v>
      </c>
      <c r="F42" s="136" t="s">
        <v>70</v>
      </c>
    </row>
    <row r="43" spans="1:10">
      <c r="B43" s="51"/>
      <c r="E43" s="106">
        <v>12</v>
      </c>
      <c r="F43" s="116" t="s">
        <v>119</v>
      </c>
    </row>
    <row r="44" spans="1:10">
      <c r="B44" s="51"/>
      <c r="E44" s="106">
        <v>3</v>
      </c>
      <c r="F44" s="116" t="s">
        <v>120</v>
      </c>
    </row>
    <row r="45" spans="1:10">
      <c r="B45" s="51"/>
      <c r="E45" s="106">
        <v>3</v>
      </c>
      <c r="F45" s="116" t="s">
        <v>121</v>
      </c>
    </row>
    <row r="46" spans="1:10">
      <c r="B46" s="51"/>
      <c r="E46" s="106">
        <v>1</v>
      </c>
      <c r="F46" s="116" t="s">
        <v>122</v>
      </c>
    </row>
    <row r="47" spans="1:10">
      <c r="B47" s="51"/>
      <c r="E47" s="106">
        <v>1</v>
      </c>
      <c r="F47" s="116" t="s">
        <v>123</v>
      </c>
    </row>
    <row r="48" spans="1:10">
      <c r="E48" s="25">
        <f>3+SUM('Personal File'!E3:E4)</f>
        <v>9</v>
      </c>
      <c r="F48" s="116" t="s">
        <v>98</v>
      </c>
    </row>
  </sheetData>
  <phoneticPr fontId="0" type="noConversion"/>
  <conditionalFormatting sqref="H6:H40">
    <cfRule type="cellIs" dxfId="11" priority="7" operator="equal">
      <formula>20</formula>
    </cfRule>
    <cfRule type="cellIs" dxfId="10" priority="8" operator="equal">
      <formula>1</formula>
    </cfRule>
  </conditionalFormatting>
  <conditionalFormatting sqref="H41">
    <cfRule type="cellIs" dxfId="9" priority="5" operator="equal">
      <formula>20</formula>
    </cfRule>
    <cfRule type="cellIs" dxfId="8" priority="6" operator="equal">
      <formula>1</formula>
    </cfRule>
  </conditionalFormatting>
  <conditionalFormatting sqref="H3:H5">
    <cfRule type="cellIs" dxfId="7" priority="3" operator="equal">
      <formula>20</formula>
    </cfRule>
    <cfRule type="cellIs" dxfId="6" priority="4" operator="equal">
      <formula>1</formula>
    </cfRule>
  </conditionalFormatting>
  <conditionalFormatting sqref="H11">
    <cfRule type="cellIs" dxfId="5" priority="1" operator="equal">
      <formula>20</formula>
    </cfRule>
    <cfRule type="cellIs" dxfId="4"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
  <sheetViews>
    <sheetView showGridLines="0" workbookViewId="0"/>
  </sheetViews>
  <sheetFormatPr defaultColWidth="13" defaultRowHeight="16.5"/>
  <cols>
    <col min="1" max="1" width="28.125" style="90" bestFit="1" customWidth="1"/>
    <col min="2" max="2" width="1.875" style="91" customWidth="1"/>
    <col min="3" max="3" width="18.5" style="89" bestFit="1" customWidth="1"/>
    <col min="4" max="4" width="17.75" style="102" hidden="1" customWidth="1"/>
    <col min="5" max="10" width="0" style="89" hidden="1" customWidth="1"/>
    <col min="11" max="16384" width="13" style="89"/>
  </cols>
  <sheetData>
    <row r="1" spans="1:3" ht="21.75" thickTop="1" thickBot="1">
      <c r="A1" s="281" t="s">
        <v>97</v>
      </c>
      <c r="B1" s="89"/>
      <c r="C1" s="281" t="s">
        <v>93</v>
      </c>
    </row>
    <row r="2" spans="1:3">
      <c r="A2" s="276" t="s">
        <v>126</v>
      </c>
      <c r="B2" s="89"/>
      <c r="C2" s="133" t="s">
        <v>141</v>
      </c>
    </row>
    <row r="3" spans="1:3">
      <c r="A3" s="276" t="s">
        <v>127</v>
      </c>
      <c r="B3" s="89"/>
      <c r="C3" s="179" t="s">
        <v>100</v>
      </c>
    </row>
    <row r="4" spans="1:3">
      <c r="A4" s="276" t="s">
        <v>142</v>
      </c>
      <c r="B4" s="89"/>
      <c r="C4" s="179" t="s">
        <v>101</v>
      </c>
    </row>
    <row r="5" spans="1:3">
      <c r="A5" s="276" t="s">
        <v>143</v>
      </c>
      <c r="B5" s="89"/>
      <c r="C5" s="179" t="s">
        <v>103</v>
      </c>
    </row>
    <row r="6" spans="1:3" ht="17.25" thickBot="1">
      <c r="A6" s="276" t="s">
        <v>128</v>
      </c>
      <c r="B6" s="89"/>
      <c r="C6" s="134" t="s">
        <v>102</v>
      </c>
    </row>
    <row r="7" spans="1:3" ht="18" thickTop="1" thickBot="1">
      <c r="A7" s="135" t="s">
        <v>145</v>
      </c>
      <c r="B7" s="89"/>
      <c r="C7" s="90"/>
    </row>
    <row r="8" spans="1:3" ht="21.75" thickTop="1" thickBot="1">
      <c r="B8" s="89"/>
      <c r="C8" s="282" t="s">
        <v>80</v>
      </c>
    </row>
    <row r="9" spans="1:3" ht="21.75" thickTop="1" thickBot="1">
      <c r="A9" s="283" t="s">
        <v>95</v>
      </c>
      <c r="B9" s="89"/>
      <c r="C9" s="80" t="s">
        <v>140</v>
      </c>
    </row>
    <row r="10" spans="1:3">
      <c r="A10" s="79" t="s">
        <v>138</v>
      </c>
      <c r="B10" s="89"/>
    </row>
    <row r="11" spans="1:3" ht="17.25" thickBot="1">
      <c r="A11" s="81" t="s">
        <v>139</v>
      </c>
      <c r="B11" s="89"/>
    </row>
    <row r="12" spans="1:3" ht="17.25" thickTop="1"/>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6"/>
  <sheetViews>
    <sheetView showGridLines="0" workbookViewId="0"/>
  </sheetViews>
  <sheetFormatPr defaultColWidth="13" defaultRowHeight="15.75"/>
  <cols>
    <col min="1" max="1" width="23.25" style="25" customWidth="1"/>
    <col min="2" max="2" width="8.625" style="25" customWidth="1"/>
    <col min="3" max="3" width="6.125" style="25" customWidth="1"/>
    <col min="4" max="4" width="8.25" style="25" customWidth="1"/>
    <col min="5" max="5" width="8.375" style="25" customWidth="1"/>
    <col min="6" max="6" width="8.375" style="25" bestFit="1" customWidth="1"/>
    <col min="7" max="10" width="5.625" style="25" customWidth="1"/>
    <col min="11" max="11" width="26.625" style="25" customWidth="1"/>
    <col min="12" max="16384" width="13" style="1"/>
  </cols>
  <sheetData>
    <row r="1" spans="1:11" ht="24" thickBot="1">
      <c r="A1" s="23" t="s">
        <v>25</v>
      </c>
      <c r="B1" s="23"/>
      <c r="C1" s="23"/>
      <c r="D1" s="23"/>
      <c r="E1" s="23"/>
      <c r="F1" s="23"/>
      <c r="G1" s="23"/>
      <c r="H1" s="23"/>
      <c r="I1" s="23"/>
      <c r="J1" s="23"/>
      <c r="K1" s="23"/>
    </row>
    <row r="2" spans="1:11" ht="17.25" thickTop="1" thickBot="1">
      <c r="A2" s="107" t="s">
        <v>6</v>
      </c>
      <c r="B2" s="108" t="s">
        <v>7</v>
      </c>
      <c r="C2" s="108" t="s">
        <v>28</v>
      </c>
      <c r="D2" s="108" t="s">
        <v>29</v>
      </c>
      <c r="E2" s="109" t="s">
        <v>71</v>
      </c>
      <c r="F2" s="108" t="s">
        <v>26</v>
      </c>
      <c r="G2" s="108" t="s">
        <v>30</v>
      </c>
      <c r="H2" s="110" t="s">
        <v>96</v>
      </c>
      <c r="I2" s="212" t="s">
        <v>108</v>
      </c>
      <c r="J2" s="110" t="s">
        <v>86</v>
      </c>
      <c r="K2" s="111" t="s">
        <v>5</v>
      </c>
    </row>
    <row r="3" spans="1:11">
      <c r="A3" s="216" t="s">
        <v>129</v>
      </c>
      <c r="B3" s="217" t="s">
        <v>133</v>
      </c>
      <c r="C3" s="218" t="str">
        <f>CONCATENATE('Personal File'!C8," + 1")</f>
        <v>+4 + 1</v>
      </c>
      <c r="D3" s="219">
        <v>1</v>
      </c>
      <c r="E3" s="219" t="s">
        <v>106</v>
      </c>
      <c r="F3" s="220" t="s">
        <v>107</v>
      </c>
      <c r="G3" s="221">
        <v>12</v>
      </c>
      <c r="H3" s="222" t="str">
        <f>CONCATENATE("+",RIGHT('Personal File'!$B$6,1)+RIGHT('Personal File'!$C$8)+D3+1)</f>
        <v>+12</v>
      </c>
      <c r="I3" s="223">
        <f t="shared" ref="I3:I4" ca="1" si="0">RANDBETWEEN(1,20)</f>
        <v>8</v>
      </c>
      <c r="J3" s="224">
        <f t="shared" ref="J3:J5" ca="1" si="1">I3+H3</f>
        <v>20</v>
      </c>
      <c r="K3" s="288" t="s">
        <v>147</v>
      </c>
    </row>
    <row r="4" spans="1:11">
      <c r="A4" s="225"/>
      <c r="B4" s="226"/>
      <c r="C4" s="227"/>
      <c r="D4" s="228"/>
      <c r="E4" s="228"/>
      <c r="F4" s="229"/>
      <c r="G4" s="230"/>
      <c r="H4" s="231" t="str">
        <f>CONCATENATE("+",RIGHT('Personal File'!$B$6,1)+RIGHT('Personal File'!$C$8)+D4)</f>
        <v>+10</v>
      </c>
      <c r="I4" s="232">
        <f t="shared" ca="1" si="0"/>
        <v>11</v>
      </c>
      <c r="J4" s="213">
        <f t="shared" ca="1" si="1"/>
        <v>21</v>
      </c>
      <c r="K4" s="233"/>
    </row>
    <row r="5" spans="1:11" ht="16.5" thickBot="1">
      <c r="A5" s="234"/>
      <c r="B5" s="235"/>
      <c r="C5" s="236"/>
      <c r="D5" s="237"/>
      <c r="E5" s="238"/>
      <c r="F5" s="239"/>
      <c r="G5" s="240"/>
      <c r="H5" s="241" t="str">
        <f>CONCATENATE("+",RIGHT('Personal File'!$B$6,1)+RIGHT('Personal File'!$C$8)+D5)</f>
        <v>+10</v>
      </c>
      <c r="I5" s="242">
        <f ca="1">RANDBETWEEN(1,20)</f>
        <v>5</v>
      </c>
      <c r="J5" s="243">
        <f t="shared" ca="1" si="1"/>
        <v>15</v>
      </c>
      <c r="K5" s="244"/>
    </row>
    <row r="6" spans="1:11" ht="6" customHeight="1" thickTop="1" thickBot="1">
      <c r="I6" s="106"/>
      <c r="J6" s="106"/>
    </row>
    <row r="7" spans="1:11" ht="17.25" thickTop="1" thickBot="1">
      <c r="A7" s="107" t="s">
        <v>9</v>
      </c>
      <c r="B7" s="108" t="s">
        <v>10</v>
      </c>
      <c r="C7" s="108" t="s">
        <v>28</v>
      </c>
      <c r="D7" s="108" t="s">
        <v>29</v>
      </c>
      <c r="E7" s="109" t="s">
        <v>71</v>
      </c>
      <c r="F7" s="108" t="s">
        <v>11</v>
      </c>
      <c r="G7" s="108" t="s">
        <v>30</v>
      </c>
      <c r="H7" s="110" t="s">
        <v>96</v>
      </c>
      <c r="I7" s="212" t="s">
        <v>108</v>
      </c>
      <c r="J7" s="110" t="s">
        <v>86</v>
      </c>
      <c r="K7" s="111" t="s">
        <v>5</v>
      </c>
    </row>
    <row r="8" spans="1:11" ht="16.5" thickBot="1">
      <c r="A8" s="95"/>
      <c r="B8" s="92"/>
      <c r="C8" s="96"/>
      <c r="D8" s="96"/>
      <c r="E8" s="92"/>
      <c r="F8" s="96"/>
      <c r="G8" s="104"/>
      <c r="H8" s="105" t="str">
        <f>CONCATENATE("+",RIGHT('Personal File'!$B$6,1)+RIGHT('Personal File'!$C$9)+D8)</f>
        <v>+7</v>
      </c>
      <c r="I8" s="214">
        <f ca="1">RANDBETWEEN(1,20)</f>
        <v>18</v>
      </c>
      <c r="J8" s="215">
        <f t="shared" ref="J8" ca="1" si="2">I8+H8</f>
        <v>25</v>
      </c>
      <c r="K8" s="24"/>
    </row>
    <row r="9" spans="1:11" ht="6" customHeight="1" thickTop="1" thickBot="1">
      <c r="D9" s="26"/>
      <c r="E9" s="26"/>
      <c r="G9" s="27"/>
      <c r="H9" s="27"/>
      <c r="I9" s="27"/>
      <c r="J9" s="27"/>
    </row>
    <row r="10" spans="1:11" ht="17.25" thickTop="1" thickBot="1">
      <c r="A10" s="107" t="s">
        <v>75</v>
      </c>
      <c r="B10" s="108" t="s">
        <v>19</v>
      </c>
      <c r="C10" s="108" t="s">
        <v>37</v>
      </c>
      <c r="D10" s="108" t="s">
        <v>86</v>
      </c>
      <c r="E10" s="108" t="s">
        <v>87</v>
      </c>
      <c r="F10" s="108" t="s">
        <v>88</v>
      </c>
      <c r="G10" s="108" t="s">
        <v>30</v>
      </c>
      <c r="H10" s="112" t="s">
        <v>5</v>
      </c>
      <c r="I10" s="210"/>
      <c r="J10" s="210"/>
      <c r="K10" s="113"/>
    </row>
    <row r="11" spans="1:11">
      <c r="A11" s="245" t="s">
        <v>130</v>
      </c>
      <c r="B11" s="246">
        <v>4</v>
      </c>
      <c r="C11" s="247">
        <v>5</v>
      </c>
      <c r="D11" s="248">
        <v>0</v>
      </c>
      <c r="E11" s="249">
        <v>0.15</v>
      </c>
      <c r="F11" s="247" t="s">
        <v>118</v>
      </c>
      <c r="G11" s="250">
        <v>20</v>
      </c>
      <c r="H11" s="251"/>
      <c r="I11" s="252"/>
      <c r="J11" s="252"/>
      <c r="K11" s="253"/>
    </row>
    <row r="12" spans="1:11" ht="16.5" thickBot="1">
      <c r="A12" s="254"/>
      <c r="B12" s="255"/>
      <c r="C12" s="256"/>
      <c r="D12" s="255"/>
      <c r="E12" s="257"/>
      <c r="F12" s="258"/>
      <c r="G12" s="259"/>
      <c r="H12" s="260"/>
      <c r="I12" s="261"/>
      <c r="J12" s="261"/>
      <c r="K12" s="262"/>
    </row>
    <row r="13" spans="1:11" ht="6.75" customHeight="1" thickTop="1" thickBot="1"/>
    <row r="14" spans="1:11" ht="17.25" thickTop="1" thickBot="1">
      <c r="A14" s="28"/>
      <c r="B14" s="27"/>
      <c r="D14" s="114" t="s">
        <v>76</v>
      </c>
      <c r="E14" s="115"/>
      <c r="F14" s="112" t="s">
        <v>8</v>
      </c>
      <c r="G14" s="108" t="s">
        <v>30</v>
      </c>
      <c r="H14" s="110" t="s">
        <v>96</v>
      </c>
      <c r="I14" s="110"/>
      <c r="J14" s="110"/>
      <c r="K14" s="111" t="s">
        <v>5</v>
      </c>
    </row>
    <row r="15" spans="1:11" ht="16.5" thickBot="1">
      <c r="A15" s="28"/>
      <c r="B15" s="27"/>
      <c r="D15" s="97"/>
      <c r="E15" s="47"/>
      <c r="F15" s="48"/>
      <c r="G15" s="49"/>
      <c r="H15" s="98"/>
      <c r="I15" s="211"/>
      <c r="J15" s="211"/>
      <c r="K15" s="50"/>
    </row>
    <row r="16" spans="1:11" ht="16.5" thickTop="1"/>
  </sheetData>
  <phoneticPr fontId="0" type="noConversion"/>
  <conditionalFormatting sqref="I3:I5">
    <cfRule type="cellIs" dxfId="3" priority="3" operator="equal">
      <formula>20</formula>
    </cfRule>
    <cfRule type="cellIs" dxfId="2" priority="4" operator="equal">
      <formula>1</formula>
    </cfRule>
  </conditionalFormatting>
  <conditionalFormatting sqref="I8">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8"/>
  <sheetViews>
    <sheetView showGridLines="0" workbookViewId="0"/>
  </sheetViews>
  <sheetFormatPr defaultColWidth="13" defaultRowHeight="15.75"/>
  <cols>
    <col min="1" max="1" width="24.25" style="25" customWidth="1"/>
    <col min="2" max="2" width="5.625" style="27" bestFit="1" customWidth="1"/>
    <col min="3" max="4" width="26.625" style="1" customWidth="1"/>
    <col min="5" max="5" width="7" style="25" customWidth="1"/>
    <col min="6" max="16384" width="13" style="1"/>
  </cols>
  <sheetData>
    <row r="1" spans="1:5" ht="24" thickBot="1">
      <c r="A1" s="23" t="s">
        <v>81</v>
      </c>
      <c r="B1" s="60"/>
      <c r="C1" s="23"/>
      <c r="D1" s="23"/>
    </row>
    <row r="2" spans="1:5" s="25" customFormat="1" ht="16.5" thickBot="1">
      <c r="A2" s="61" t="s">
        <v>82</v>
      </c>
      <c r="B2" s="62" t="s">
        <v>30</v>
      </c>
      <c r="C2" s="63" t="s">
        <v>83</v>
      </c>
      <c r="D2" s="64" t="s">
        <v>84</v>
      </c>
    </row>
    <row r="3" spans="1:5">
      <c r="A3" s="93" t="s">
        <v>144</v>
      </c>
      <c r="B3" s="94" t="s">
        <v>109</v>
      </c>
      <c r="C3" s="67"/>
      <c r="D3" s="68"/>
      <c r="E3" s="106"/>
    </row>
    <row r="4" spans="1:5">
      <c r="A4" s="93" t="s">
        <v>131</v>
      </c>
      <c r="B4" s="94">
        <v>2</v>
      </c>
      <c r="C4" s="67"/>
      <c r="D4" s="68"/>
    </row>
    <row r="5" spans="1:5">
      <c r="A5" s="65" t="s">
        <v>132</v>
      </c>
      <c r="B5" s="66">
        <v>4</v>
      </c>
      <c r="C5" s="67"/>
      <c r="D5" s="68"/>
    </row>
    <row r="6" spans="1:5" ht="16.5" thickBot="1">
      <c r="A6" s="99"/>
      <c r="B6" s="70"/>
      <c r="C6" s="71"/>
      <c r="D6" s="72"/>
    </row>
    <row r="7" spans="1:5" ht="24.75" thickTop="1" thickBot="1">
      <c r="A7" s="23" t="s">
        <v>85</v>
      </c>
      <c r="B7" s="73"/>
      <c r="C7" s="23"/>
      <c r="D7" s="74"/>
    </row>
    <row r="8" spans="1:5" ht="16.5" thickBot="1">
      <c r="A8" s="61" t="s">
        <v>82</v>
      </c>
      <c r="B8" s="62" t="s">
        <v>30</v>
      </c>
      <c r="C8" s="63" t="s">
        <v>83</v>
      </c>
      <c r="D8" s="64" t="s">
        <v>84</v>
      </c>
    </row>
    <row r="9" spans="1:5">
      <c r="A9" s="180"/>
      <c r="B9" s="94"/>
      <c r="C9" s="67"/>
      <c r="D9" s="68"/>
      <c r="E9" s="106"/>
    </row>
    <row r="10" spans="1:5">
      <c r="A10" s="88"/>
      <c r="B10" s="181"/>
      <c r="C10" s="182"/>
      <c r="D10" s="68"/>
      <c r="E10" s="106"/>
    </row>
    <row r="11" spans="1:5">
      <c r="A11" s="88"/>
      <c r="B11" s="181"/>
      <c r="C11" s="182"/>
      <c r="D11" s="69"/>
      <c r="E11" s="106"/>
    </row>
    <row r="12" spans="1:5">
      <c r="A12" s="88"/>
      <c r="B12" s="181"/>
      <c r="C12" s="182"/>
      <c r="D12" s="68"/>
      <c r="E12" s="106"/>
    </row>
    <row r="13" spans="1:5">
      <c r="A13" s="88"/>
      <c r="B13" s="181"/>
      <c r="C13" s="182"/>
      <c r="D13" s="68"/>
      <c r="E13" s="106"/>
    </row>
    <row r="14" spans="1:5">
      <c r="A14" s="88"/>
      <c r="B14" s="181"/>
      <c r="C14" s="182"/>
      <c r="D14" s="68"/>
      <c r="E14" s="106"/>
    </row>
    <row r="15" spans="1:5">
      <c r="A15" s="88"/>
      <c r="B15" s="181"/>
      <c r="C15" s="182"/>
      <c r="D15" s="69"/>
      <c r="E15" s="106"/>
    </row>
    <row r="16" spans="1:5">
      <c r="A16" s="88"/>
      <c r="B16" s="181"/>
      <c r="C16" s="182"/>
      <c r="D16" s="69"/>
      <c r="E16" s="106"/>
    </row>
    <row r="17" spans="1:5" ht="16.5" thickBot="1">
      <c r="A17" s="99"/>
      <c r="B17" s="70"/>
      <c r="C17" s="100"/>
      <c r="D17" s="72"/>
      <c r="E17" s="106"/>
    </row>
    <row r="18" spans="1:5" ht="16.5" thickTop="1">
      <c r="A18" s="1"/>
    </row>
  </sheetData>
  <sortState ref="A3:D6">
    <sortCondition ref="A3:A6"/>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Personal File</vt:lpstr>
      <vt:lpstr>Skills</vt:lpstr>
      <vt:lpstr>Feats</vt:lpstr>
      <vt:lpstr>Martial</vt:lpstr>
      <vt:lpstr>Equipment</vt:lpstr>
      <vt:lpstr>'Personal File'!Print_Area</vt:lpstr>
      <vt:lpstr>Skills!Print_Area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Owner</cp:lastModifiedBy>
  <cp:lastPrinted>2012-10-12T16:15:15Z</cp:lastPrinted>
  <dcterms:created xsi:type="dcterms:W3CDTF">2000-10-24T15:39:59Z</dcterms:created>
  <dcterms:modified xsi:type="dcterms:W3CDTF">2013-06-03T20:52:59Z</dcterms:modified>
</cp:coreProperties>
</file>