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05" windowWidth="11910" windowHeight="10605"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File'!$A$1:$H$110</definedName>
    <definedName name="_xlnm.Print_Area" localSheetId="1">Skills!$A$1:$K$27</definedName>
  </definedNames>
  <calcPr calcId="145621"/>
</workbook>
</file>

<file path=xl/calcChain.xml><?xml version="1.0" encoding="utf-8"?>
<calcChain xmlns="http://schemas.openxmlformats.org/spreadsheetml/2006/main">
  <c r="D3" i="15" l="1"/>
  <c r="E3" i="15" s="1"/>
  <c r="H3" i="15"/>
  <c r="D4" i="15"/>
  <c r="E4" i="15"/>
  <c r="G4" i="15"/>
  <c r="H4" i="15"/>
  <c r="I4" i="15" s="1"/>
  <c r="I3" i="15" l="1"/>
  <c r="G3" i="15"/>
  <c r="E11" i="4"/>
  <c r="B10" i="4"/>
  <c r="C10" i="4" l="1"/>
  <c r="E10" i="4" l="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F9" i="15" l="1"/>
  <c r="F7" i="15"/>
  <c r="B7" i="4" l="1"/>
  <c r="E13" i="4" l="1"/>
  <c r="E12" i="4" s="1"/>
  <c r="E9" i="4"/>
  <c r="I4" i="6"/>
  <c r="I5" i="6"/>
  <c r="B42" i="15"/>
  <c r="E48" i="15"/>
  <c r="I8" i="6" l="1"/>
  <c r="I3" i="6"/>
  <c r="H5" i="15" l="1"/>
  <c r="C13" i="4" l="1"/>
  <c r="C12" i="4"/>
  <c r="D5" i="15" s="1"/>
  <c r="C11" i="4"/>
  <c r="C9" i="4"/>
  <c r="C8" i="4"/>
  <c r="H3" i="6" l="1"/>
  <c r="C3" i="6"/>
  <c r="H4" i="6"/>
  <c r="J4" i="6" s="1"/>
  <c r="H5" i="6"/>
  <c r="J5" i="6" s="1"/>
  <c r="E5" i="15"/>
  <c r="G5" i="15"/>
  <c r="H41" i="15"/>
  <c r="H8" i="15"/>
  <c r="H7" i="15"/>
  <c r="H6" i="15"/>
  <c r="I5" i="15" l="1"/>
  <c r="H8" i="6" l="1"/>
  <c r="J8" i="6" s="1"/>
  <c r="J3" i="6"/>
  <c r="D11" i="15" l="1"/>
  <c r="E11" i="15" l="1"/>
  <c r="G11" i="15"/>
  <c r="I11" i="15" l="1"/>
  <c r="E42" i="15"/>
  <c r="D29" i="15" l="1"/>
  <c r="E29" i="15" l="1"/>
  <c r="G29" i="15"/>
  <c r="D35" i="15"/>
  <c r="D19" i="15"/>
  <c r="D37" i="15"/>
  <c r="D34" i="15"/>
  <c r="D39" i="15"/>
  <c r="D36" i="15"/>
  <c r="D38" i="15"/>
  <c r="D31" i="15"/>
  <c r="D40" i="15"/>
  <c r="D27" i="15"/>
  <c r="D33" i="15"/>
  <c r="D24" i="15"/>
  <c r="D14" i="15"/>
  <c r="D12" i="15"/>
  <c r="D41" i="15"/>
  <c r="D32" i="15"/>
  <c r="D30" i="15"/>
  <c r="D28" i="15"/>
  <c r="D26" i="15"/>
  <c r="D25" i="15"/>
  <c r="D23" i="15"/>
  <c r="D22" i="15"/>
  <c r="D21" i="15"/>
  <c r="D20" i="15"/>
  <c r="D18" i="15"/>
  <c r="D17" i="15"/>
  <c r="D16" i="15"/>
  <c r="D15" i="15"/>
  <c r="D13" i="15"/>
  <c r="D10" i="15"/>
  <c r="D9" i="15"/>
  <c r="D8" i="15"/>
  <c r="D7" i="15"/>
  <c r="D6" i="15"/>
  <c r="I29" i="15" l="1"/>
  <c r="E7" i="15"/>
  <c r="G7" i="15"/>
  <c r="E9" i="15"/>
  <c r="G9" i="15"/>
  <c r="E16" i="15"/>
  <c r="G16" i="15"/>
  <c r="E6" i="15"/>
  <c r="G6" i="15"/>
  <c r="E8" i="15"/>
  <c r="G8" i="15"/>
  <c r="E10" i="15"/>
  <c r="G10" i="15"/>
  <c r="E15" i="15"/>
  <c r="G15" i="15"/>
  <c r="E17" i="15"/>
  <c r="G17" i="15"/>
  <c r="E20" i="15"/>
  <c r="G20" i="15"/>
  <c r="E22" i="15"/>
  <c r="G22" i="15"/>
  <c r="E25" i="15"/>
  <c r="G25" i="15"/>
  <c r="E28" i="15"/>
  <c r="G28" i="15"/>
  <c r="E32" i="15"/>
  <c r="G32" i="15"/>
  <c r="E12" i="15"/>
  <c r="G12" i="15"/>
  <c r="E24" i="15"/>
  <c r="G24" i="15"/>
  <c r="E27" i="15"/>
  <c r="G27" i="15"/>
  <c r="E31" i="15"/>
  <c r="G31" i="15"/>
  <c r="E36" i="15"/>
  <c r="G36" i="15"/>
  <c r="E37" i="15"/>
  <c r="G37" i="15"/>
  <c r="E13" i="15"/>
  <c r="G13" i="15"/>
  <c r="E18" i="15"/>
  <c r="G18" i="15"/>
  <c r="E21" i="15"/>
  <c r="G21" i="15"/>
  <c r="E23" i="15"/>
  <c r="G23" i="15"/>
  <c r="E26" i="15"/>
  <c r="G26" i="15"/>
  <c r="E30" i="15"/>
  <c r="G30" i="15"/>
  <c r="E41" i="15"/>
  <c r="G41" i="15"/>
  <c r="E14" i="15"/>
  <c r="G14" i="15"/>
  <c r="E33" i="15"/>
  <c r="G33" i="15"/>
  <c r="E40" i="15"/>
  <c r="G40" i="15"/>
  <c r="E38" i="15"/>
  <c r="G38" i="15"/>
  <c r="E39" i="15"/>
  <c r="G39" i="15"/>
  <c r="E34" i="15"/>
  <c r="G34" i="15"/>
  <c r="E19" i="15"/>
  <c r="G19" i="15"/>
  <c r="E35" i="15"/>
  <c r="G35" i="15"/>
  <c r="I35" i="15" l="1"/>
  <c r="I19" i="15"/>
  <c r="I34" i="15"/>
  <c r="I39" i="15"/>
  <c r="I38" i="15"/>
  <c r="I40" i="15"/>
  <c r="I33" i="15"/>
  <c r="I14" i="15"/>
  <c r="I41" i="15"/>
  <c r="I30" i="15"/>
  <c r="I26" i="15"/>
  <c r="I23" i="15"/>
  <c r="I21" i="15"/>
  <c r="I18" i="15"/>
  <c r="I13" i="15"/>
  <c r="I37" i="15"/>
  <c r="I36" i="15"/>
  <c r="I31" i="15"/>
  <c r="I27" i="15"/>
  <c r="I24" i="15"/>
  <c r="I12" i="15"/>
  <c r="I32" i="15"/>
  <c r="I28" i="15"/>
  <c r="I25" i="15"/>
  <c r="I22" i="15"/>
  <c r="I20" i="15"/>
  <c r="I17" i="15"/>
  <c r="I15" i="15"/>
  <c r="I10" i="15"/>
  <c r="I8" i="15"/>
  <c r="I6" i="15"/>
  <c r="I16" i="15"/>
  <c r="I9" i="15"/>
  <c r="I7"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+6/+1</t>
        </r>
      </text>
    </comment>
    <comment ref="C7" authorId="0">
      <text>
        <r>
          <rPr>
            <sz val="12"/>
            <color indexed="81"/>
            <rFont val="Times New Roman"/>
            <family val="1"/>
          </rPr>
          <t>Improved Initiative +4
Blooded +2</t>
        </r>
      </text>
    </comment>
    <comment ref="B8" authorId="0">
      <text>
        <r>
          <rPr>
            <b/>
            <sz val="12"/>
            <color indexed="81"/>
            <rFont val="Times New Roman"/>
            <family val="1"/>
          </rPr>
          <t>17</t>
        </r>
        <r>
          <rPr>
            <sz val="12"/>
            <color indexed="81"/>
            <rFont val="Times New Roman"/>
            <family val="1"/>
          </rPr>
          <t xml:space="preserve"> + 2 Gauntlets + 4 Rage = 23</t>
        </r>
      </text>
    </comment>
    <comment ref="E8" authorId="0">
      <text>
        <r>
          <rPr>
            <sz val="12"/>
            <color indexed="81"/>
            <rFont val="Times New Roman"/>
            <family val="1"/>
          </rPr>
          <t>See PHB 162</t>
        </r>
      </text>
    </comment>
    <comment ref="B10" authorId="0">
      <text>
        <r>
          <rPr>
            <b/>
            <sz val="12"/>
            <color indexed="81"/>
            <rFont val="Times New Roman"/>
            <family val="1"/>
          </rPr>
          <t>14</t>
        </r>
        <r>
          <rPr>
            <sz val="12"/>
            <color indexed="81"/>
            <rFont val="Times New Roman"/>
            <family val="1"/>
          </rPr>
          <t xml:space="preserve"> + 4 Rage = 18</t>
        </r>
      </text>
    </comment>
    <comment ref="E10" authorId="0">
      <text>
        <r>
          <rPr>
            <sz val="12"/>
            <color indexed="81"/>
            <rFont val="Times New Roman"/>
            <family val="1"/>
          </rPr>
          <t>[(3 * 12 Barbarian) * 75%] + [(3 * 10 Fighter) * 75%] + (6 * 2 Con) + 3 Toughness + 6 Dwarf’s Toughness</t>
        </r>
      </text>
    </comment>
    <comment ref="E11" authorId="0">
      <text>
        <r>
          <rPr>
            <sz val="12"/>
            <color indexed="81"/>
            <rFont val="Times New Roman"/>
            <family val="1"/>
          </rPr>
          <t>11 - 2 Rage = 9</t>
        </r>
      </text>
    </comment>
  </commentList>
</comments>
</file>

<file path=xl/comments2.xml><?xml version="1.0" encoding="utf-8"?>
<comments xmlns="http://schemas.openxmlformats.org/spreadsheetml/2006/main">
  <authors>
    <author>Alexis Álvarez</author>
  </authors>
  <commentList>
    <comment ref="F5" authorId="0">
      <text>
        <r>
          <rPr>
            <sz val="12"/>
            <color indexed="81"/>
            <rFont val="Times New Roman"/>
            <family val="1"/>
          </rPr>
          <t>Rage + 2</t>
        </r>
      </text>
    </comment>
    <comment ref="F36" authorId="0">
      <text>
        <r>
          <rPr>
            <sz val="12"/>
            <color indexed="81"/>
            <rFont val="Times New Roman"/>
            <family val="1"/>
          </rPr>
          <t>Blooded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know what it means to fight for your life, and the value of quick wits and quicker reactions when bglades are bared and deadly spells changed.  Enenies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34</t>
        </r>
      </text>
    </comment>
    <comment ref="C2" authorId="0">
      <text>
        <r>
          <rPr>
            <sz val="12"/>
            <color indexed="81"/>
            <rFont val="Times New Roman"/>
            <family val="1"/>
          </rPr>
          <t>A barbarian can fly into a screaming blood frenzy a certain number of times per day. In a rage, a barbarian gains phenomenal strength and durability but becomes reckless and less able to defend himself. He temporarily gains a +4 bonus to Strength, a +4 bonus to Constitution, and a +2 morale bonus on Will saves, but he takes a –2 penalty to Armor Class.
More details on PHB 25</t>
        </r>
      </text>
    </comment>
    <comment ref="A3"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 xml:space="preserve">You gain +3 hit points.
</t>
        </r>
        <r>
          <rPr>
            <b/>
            <sz val="12"/>
            <color indexed="81"/>
            <rFont val="Times New Roman"/>
            <family val="1"/>
          </rPr>
          <t xml:space="preserve">Special:  </t>
        </r>
        <r>
          <rPr>
            <sz val="12"/>
            <color indexed="81"/>
            <rFont val="Times New Roman"/>
            <family val="1"/>
          </rPr>
          <t>A character may gain this feat multiple times.  Its effects stack.
PHB 101</t>
        </r>
      </text>
    </comment>
    <comment ref="C3" authorId="0">
      <text>
        <r>
          <rPr>
            <sz val="12"/>
            <color indexed="81"/>
            <rFont val="Times New Roman"/>
            <family val="1"/>
          </rPr>
          <t>A barbarian’s land speed is faster than the norm for his race by +10 feet. This benefit applies only when he is wearing no armor, light armor, or medium armor and not carrying a heavy load. Apply this bonus before modifying the barbarian’s speed because of any load carried or armor worn. For example, a human barbarian has a speed of 40 feet, rather than 30 feet, when wearing light or no armor. When wearing medium armor or carrying a medium load, his speed drops to 30 feet. A halfling barbarian has a speed of 30 feet, rather than 20 feet, in light or no armor. When wearing medium armor or carrying a medium load, his speed drops to 20 feet.
PHB 25</t>
        </r>
      </text>
    </comment>
    <comment ref="A4" authorId="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C4" authorId="0">
      <text>
        <r>
          <rPr>
            <sz val="12"/>
            <color indexed="81"/>
            <rFont val="Times New Roman"/>
            <family val="1"/>
          </rPr>
          <t>Barbarians are the only characters who do not automatically know how to read and write. A barbarian may spend 2 skill points to gain the ability to read and write all languages he is able to speak.
A barbarian who gains a level in any other class automatically gains literacy. Any other character who gains a barbarian level does not lose the literacy he or she already had.
PHB 25</t>
        </r>
      </text>
    </comment>
    <comment ref="A5" authorId="0">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5" authorId="0">
      <text>
        <r>
          <rPr>
            <sz val="12"/>
            <color indexed="81"/>
            <rFont val="Times New Roman"/>
            <family val="1"/>
          </rPr>
          <t>Starting at 3rd level, a barbarian has an intuitive sense that alerts him to danger from traps, giving him a +1 bonus on Reflex saves made to avoid traps and a +1 dodge bonus to AC against attacks made by traps. These bonuses rise by +1 every three barbarian levels thereafter (6th, 9th, 12th, 15th, and 18th level). Trap sense bonuses gained from multiple classes stack.
PHB 25</t>
        </r>
      </text>
    </comment>
    <comment ref="A6" authorId="0">
      <text>
        <r>
          <rPr>
            <sz val="12"/>
            <color indexed="81"/>
            <rFont val="Times New Roman"/>
            <family val="1"/>
          </rPr>
          <t>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Prerequisites:  Proficiency with selected weapon, base attack bonus +1.
Benefit:  You gain a +1 bonus on all attack rolls you make using the selected weapon.
Special:  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6" authorId="0">
      <text>
        <r>
          <rPr>
            <sz val="12"/>
            <color indexed="81"/>
            <rFont val="Times New Roman"/>
            <family val="1"/>
          </rPr>
          <t>At 2nd level, a barbarian gains the ability to react to danger before his senses would normally allow him to do so.  He retains his Dexterity bonus to AC (if any) even if he is caught flat-footed or struck by an invisible attacker.  However, he still loses his Dexterity bonus to AC if immobilized.  If a barbarian already has uncanny dodge from a different class (a barbarian with at least four levels of rogue, for example), he automatically gains improved uncanny dodge (see below) instead.
PHB 25</t>
        </r>
      </text>
    </comment>
    <comment ref="A7" authorId="0">
      <text>
        <r>
          <rPr>
            <sz val="12"/>
            <color indexed="81"/>
            <rFont val="Times New Roman"/>
            <family val="1"/>
          </rPr>
          <t xml:space="preserve">You are tougher than you were before.
</t>
        </r>
        <r>
          <rPr>
            <b/>
            <sz val="12"/>
            <color indexed="81"/>
            <rFont val="Times New Roman"/>
            <family val="1"/>
          </rPr>
          <t xml:space="preserve">Prerequisite:  </t>
        </r>
        <r>
          <rPr>
            <sz val="12"/>
            <color indexed="81"/>
            <rFont val="Times New Roman"/>
            <family val="1"/>
          </rPr>
          <t xml:space="preserve">Base Fort save bonus +5.
</t>
        </r>
        <r>
          <rPr>
            <b/>
            <sz val="12"/>
            <color indexed="81"/>
            <rFont val="Times New Roman"/>
            <family val="1"/>
          </rPr>
          <t xml:space="preserve">Benefit:  </t>
        </r>
        <r>
          <rPr>
            <sz val="12"/>
            <color indexed="81"/>
            <rFont val="Times New Roman"/>
            <family val="1"/>
          </rPr>
          <t xml:space="preserve">You gain +6 hit points.
</t>
        </r>
        <r>
          <rPr>
            <b/>
            <sz val="12"/>
            <color indexed="81"/>
            <rFont val="Times New Roman"/>
            <family val="1"/>
          </rPr>
          <t xml:space="preserve">Special:  </t>
        </r>
        <r>
          <rPr>
            <sz val="12"/>
            <color indexed="81"/>
            <rFont val="Times New Roman"/>
            <family val="1"/>
          </rPr>
          <t>You can gain this feat multiple times.
Feat Bible 326</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5" authorId="0">
      <text>
        <r>
          <rPr>
            <sz val="12"/>
            <color indexed="81"/>
            <rFont val="Times New Roman"/>
            <family val="1"/>
          </rPr>
          <t>These gauntlets are made of tough leather with iron studs running across the back of the hands and fingers.  They grant the wearer great strength, adding a +2 enhancement bonus to his Strength score.  Both gauntlets must be worn for the magic to be effective.
DMG 257</t>
        </r>
      </text>
    </comment>
  </commentList>
</comments>
</file>

<file path=xl/sharedStrings.xml><?xml version="1.0" encoding="utf-8"?>
<sst xmlns="http://schemas.openxmlformats.org/spreadsheetml/2006/main" count="242" uniqueCount="148">
  <si>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</si>
  <si>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</si>
  <si>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</si>
  <si>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</si>
  <si>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</si>
  <si>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</si>
  <si>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</si>
  <si>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</si>
  <si>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</si>
  <si>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</si>
  <si>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</si>
  <si>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</si>
  <si>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</si>
  <si>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</si>
  <si>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</si>
  <si>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</si>
  <si>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</si>
  <si>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</si>
  <si>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</si>
  <si>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</si>
  <si>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</si>
  <si>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</si>
  <si>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</si>
  <si>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</si>
  <si>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</si>
  <si>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</si>
  <si>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</si>
  <si>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</si>
  <si>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</si>
  <si>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</si>
  <si>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</si>
  <si>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</si>
  <si>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</si>
  <si>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</si>
  <si>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</si>
  <si>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</si>
  <si>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</si>
  <si>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</si>
  <si>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</si>
  <si>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</si>
  <si>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</si>
  <si>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</si>
  <si>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</si>
  <si>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</si>
  <si>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</si>
  <si>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</si>
  <si>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</si>
  <si>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</si>
  <si>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</si>
  <si>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</si>
  <si>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</si>
  <si>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</si>
  <si>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</si>
  <si>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</si>
  <si>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</si>
  <si>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</si>
  <si>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</si>
  <si>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</si>
  <si>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</si>
  <si>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</si>
  <si>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</si>
  <si>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</si>
  <si>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</si>
  <si>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</si>
  <si>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</si>
  <si>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</si>
  <si>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</si>
  <si>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</si>
  <si>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</si>
  <si>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</si>
  <si>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</si>
  <si>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</si>
  <si>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</si>
  <si>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</si>
  <si>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</si>
  <si>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</si>
  <si>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</si>
  <si>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</si>
  <si>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</si>
  <si>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</si>
  <si>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</si>
  <si>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</si>
  <si>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</si>
  <si>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</si>
  <si>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</si>
  <si>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</si>
  <si>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</si>
  <si>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</si>
  <si>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</si>
  <si>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</si>
  <si>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</si>
  <si>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</si>
  <si>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</si>
  <si>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</si>
  <si>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</si>
  <si>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</si>
  <si>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Atk</t>
  </si>
  <si>
    <t>Feats</t>
  </si>
  <si>
    <t>Human</t>
  </si>
  <si>
    <t>Barbarian</t>
  </si>
  <si>
    <t>Fast Movement</t>
  </si>
  <si>
    <t>Illiteracy</t>
  </si>
  <si>
    <t>Uncanny Dodge</t>
  </si>
  <si>
    <t>Trap Sense +1</t>
  </si>
  <si>
    <t>2</t>
  </si>
  <si>
    <t>Knowledge:  Local</t>
  </si>
  <si>
    <t>x3</t>
  </si>
  <si>
    <t>Slashing</t>
  </si>
  <si>
    <t>Roll</t>
  </si>
  <si>
    <t>five</t>
  </si>
  <si>
    <t>Chaotic Good</t>
  </si>
  <si>
    <t>Val</t>
  </si>
  <si>
    <t>Mantis</t>
  </si>
  <si>
    <t>Played by Mike Laymon</t>
  </si>
  <si>
    <t>Male</t>
  </si>
  <si>
    <t>Fighter</t>
  </si>
  <si>
    <r>
      <t>116</t>
    </r>
    <r>
      <rPr>
        <sz val="13"/>
        <rFont val="Times New Roman"/>
        <family val="1"/>
      </rPr>
      <t>/</t>
    </r>
    <r>
      <rPr>
        <sz val="13"/>
        <color indexed="51"/>
        <rFont val="Times New Roman"/>
        <family val="1"/>
      </rPr>
      <t>233</t>
    </r>
    <r>
      <rPr>
        <sz val="13"/>
        <rFont val="Times New Roman"/>
        <family val="1"/>
      </rPr>
      <t>/</t>
    </r>
    <r>
      <rPr>
        <sz val="13"/>
        <color indexed="10"/>
        <rFont val="Times New Roman"/>
        <family val="1"/>
      </rPr>
      <t>350</t>
    </r>
  </si>
  <si>
    <t>Initiative:</t>
  </si>
  <si>
    <t>40’</t>
  </si>
  <si>
    <t>Barbarian 1</t>
  </si>
  <si>
    <t>Barbarian 2</t>
  </si>
  <si>
    <t>Barbarian 3</t>
  </si>
  <si>
    <t>Fighter 1</t>
  </si>
  <si>
    <t>Fighter 2</t>
  </si>
  <si>
    <t>CROSS-CLASS</t>
  </si>
  <si>
    <t>Craft:  [type]</t>
  </si>
  <si>
    <t>Human:  Blooded</t>
  </si>
  <si>
    <t>1st:  Toughness</t>
  </si>
  <si>
    <t>3rd:  Weapon Focus - Greataxe</t>
  </si>
  <si>
    <t>Greataxe +1</t>
  </si>
  <si>
    <t>Studded Leather +1</t>
  </si>
  <si>
    <t>Boots of Striding and Springing</t>
  </si>
  <si>
    <t>Gauntlets of Ogre Power</t>
  </si>
  <si>
    <t>1d12</t>
  </si>
  <si>
    <t>FF AC:</t>
  </si>
  <si>
    <t>Actual Speed:</t>
  </si>
  <si>
    <t>Perform:  [type]</t>
  </si>
  <si>
    <t>Profession:  [type]</t>
  </si>
  <si>
    <t>All Armor and Shields</t>
  </si>
  <si>
    <t>All Simple &amp; Martial Weapons</t>
  </si>
  <si>
    <t>Common</t>
  </si>
  <si>
    <t>Rage 1/day</t>
  </si>
  <si>
    <t>Fighter 1:  Improved Initiative</t>
  </si>
  <si>
    <t>Fighter 2:  Power Attack</t>
  </si>
  <si>
    <t>Traveler’s Outfit</t>
  </si>
  <si>
    <t>6th:  Dwarf’s Toughness</t>
  </si>
  <si>
    <t>+6</t>
  </si>
  <si>
    <t>Weapon Focus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</si>
</sst>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sz val="13"/>
      <color rgb="FF0000FF"/>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s>
  <fills count="1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s>
  <borders count="9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29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3"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5" fillId="0" borderId="23" xfId="0" applyFont="1" applyBorder="1" applyAlignment="1">
      <alignment horizontal="centerContinuous"/>
    </xf>
    <xf numFmtId="49" fontId="26" fillId="0" borderId="3" xfId="0" applyNumberFormat="1" applyFont="1" applyBorder="1" applyAlignment="1">
      <alignment horizontal="center"/>
    </xf>
    <xf numFmtId="49" fontId="26" fillId="0" borderId="24"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49" fontId="6" fillId="0" borderId="13" xfId="0" applyNumberFormat="1" applyFont="1" applyBorder="1" applyAlignment="1">
      <alignment horizontal="center"/>
    </xf>
    <xf numFmtId="164" fontId="5" fillId="5" borderId="29" xfId="0" applyNumberFormat="1" applyFont="1" applyFill="1" applyBorder="1" applyAlignment="1">
      <alignment horizontal="center"/>
    </xf>
    <xf numFmtId="0" fontId="4" fillId="0" borderId="31" xfId="0" applyFont="1" applyFill="1" applyBorder="1" applyAlignment="1">
      <alignment horizontal="centerContinuous"/>
    </xf>
    <xf numFmtId="0" fontId="4" fillId="0" borderId="24" xfId="0" applyFont="1" applyFill="1" applyBorder="1" applyAlignment="1">
      <alignment horizontal="centerContinuous"/>
    </xf>
    <xf numFmtId="164" fontId="4" fillId="0" borderId="12" xfId="0" applyNumberFormat="1" applyFont="1" applyFill="1" applyBorder="1" applyAlignment="1">
      <alignment horizontal="center"/>
    </xf>
    <xf numFmtId="0" fontId="4" fillId="0" borderId="13" xfId="0" applyFont="1" applyFill="1" applyBorder="1" applyAlignment="1">
      <alignment horizontal="center"/>
    </xf>
    <xf numFmtId="0" fontId="3" fillId="0" borderId="0" xfId="0" applyFont="1" applyBorder="1" applyAlignment="1">
      <alignment horizontal="center"/>
    </xf>
    <xf numFmtId="0" fontId="6" fillId="0" borderId="25" xfId="0" applyNumberFormat="1" applyFont="1" applyFill="1" applyBorder="1" applyAlignment="1">
      <alignment horizontal="center"/>
    </xf>
    <xf numFmtId="49" fontId="6" fillId="0" borderId="26" xfId="0" applyNumberFormat="1" applyFont="1" applyFill="1" applyBorder="1" applyAlignment="1">
      <alignment horizontal="center"/>
    </xf>
    <xf numFmtId="0" fontId="6" fillId="0" borderId="27"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4" xfId="0" quotePrefix="1" applyFont="1" applyBorder="1" applyAlignment="1">
      <alignment horizontal="center"/>
    </xf>
    <xf numFmtId="164" fontId="2" fillId="0" borderId="0" xfId="0" applyNumberFormat="1" applyFont="1" applyBorder="1" applyAlignment="1">
      <alignment horizontal="centerContinuous"/>
    </xf>
    <xf numFmtId="0" fontId="21" fillId="3" borderId="36" xfId="0" applyFont="1" applyFill="1" applyBorder="1" applyAlignment="1">
      <alignment horizontal="center"/>
    </xf>
    <xf numFmtId="164" fontId="21" fillId="3" borderId="37" xfId="0" applyNumberFormat="1" applyFont="1" applyFill="1" applyBorder="1" applyAlignment="1">
      <alignment horizontal="center"/>
    </xf>
    <xf numFmtId="0" fontId="21" fillId="3" borderId="36" xfId="0" applyFont="1" applyFill="1" applyBorder="1" applyAlignment="1">
      <alignment horizontal="right"/>
    </xf>
    <xf numFmtId="0" fontId="21" fillId="3" borderId="38" xfId="0" applyFont="1" applyFill="1" applyBorder="1" applyAlignment="1"/>
    <xf numFmtId="0" fontId="4" fillId="0" borderId="39" xfId="0" applyFont="1" applyBorder="1" applyAlignment="1">
      <alignment horizontal="center" shrinkToFit="1"/>
    </xf>
    <xf numFmtId="164" fontId="4" fillId="0" borderId="40" xfId="0" applyNumberFormat="1" applyFont="1" applyBorder="1" applyAlignment="1">
      <alignment horizontal="center" shrinkToFit="1"/>
    </xf>
    <xf numFmtId="0" fontId="4" fillId="0" borderId="41" xfId="0" applyFont="1" applyBorder="1" applyAlignment="1">
      <alignment horizontal="left"/>
    </xf>
    <xf numFmtId="0" fontId="4" fillId="0" borderId="42" xfId="0" applyFont="1" applyBorder="1" applyAlignment="1">
      <alignment horizontal="left" shrinkToFit="1"/>
    </xf>
    <xf numFmtId="0" fontId="4" fillId="0" borderId="46" xfId="0" applyFont="1" applyBorder="1" applyAlignment="1">
      <alignment horizontal="left" shrinkToFit="1"/>
    </xf>
    <xf numFmtId="164" fontId="4" fillId="0" borderId="48" xfId="0" applyNumberFormat="1" applyFont="1" applyBorder="1" applyAlignment="1">
      <alignment horizontal="center" shrinkToFit="1"/>
    </xf>
    <xf numFmtId="0" fontId="4" fillId="0" borderId="49" xfId="0" applyFont="1" applyBorder="1" applyAlignment="1">
      <alignment horizontal="left"/>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7" fillId="4" borderId="57" xfId="0" applyFont="1" applyFill="1" applyBorder="1" applyAlignment="1">
      <alignment horizontal="right"/>
    </xf>
    <xf numFmtId="0" fontId="7" fillId="4" borderId="55" xfId="0" applyFont="1" applyFill="1" applyBorder="1" applyAlignment="1">
      <alignment horizontal="right"/>
    </xf>
    <xf numFmtId="0" fontId="10" fillId="4" borderId="55" xfId="0" applyFont="1" applyFill="1" applyBorder="1" applyAlignment="1">
      <alignment horizontal="right"/>
    </xf>
    <xf numFmtId="0" fontId="10" fillId="4" borderId="56" xfId="0" applyFont="1" applyFill="1" applyBorder="1" applyAlignment="1">
      <alignment horizontal="right"/>
    </xf>
    <xf numFmtId="0" fontId="6" fillId="0" borderId="59" xfId="0" applyFont="1" applyFill="1" applyBorder="1" applyAlignment="1">
      <alignment horizontal="centerContinuous"/>
    </xf>
    <xf numFmtId="0" fontId="6" fillId="0" borderId="60" xfId="0" applyFont="1" applyFill="1" applyBorder="1" applyAlignment="1">
      <alignment horizontal="centerContinuous"/>
    </xf>
    <xf numFmtId="0" fontId="6" fillId="0" borderId="53" xfId="0" applyFont="1" applyFill="1" applyBorder="1" applyAlignment="1">
      <alignment horizontal="centerContinuous"/>
    </xf>
    <xf numFmtId="0" fontId="13" fillId="6" borderId="1" xfId="0" applyFont="1" applyFill="1" applyBorder="1" applyAlignment="1"/>
    <xf numFmtId="0" fontId="6" fillId="6" borderId="25" xfId="0" applyNumberFormat="1" applyFont="1" applyFill="1" applyBorder="1" applyAlignment="1">
      <alignment horizontal="center"/>
    </xf>
    <xf numFmtId="49" fontId="23" fillId="6" borderId="25" xfId="0" applyNumberFormat="1" applyFont="1" applyFill="1" applyBorder="1" applyAlignment="1">
      <alignment horizontal="center"/>
    </xf>
    <xf numFmtId="0" fontId="23" fillId="6" borderId="26" xfId="0" applyNumberFormat="1"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NumberFormat="1" applyFont="1" applyFill="1" applyBorder="1" applyAlignment="1">
      <alignment horizontal="center"/>
    </xf>
    <xf numFmtId="0" fontId="1" fillId="0" borderId="43" xfId="0" applyFont="1" applyBorder="1" applyAlignment="1">
      <alignment horizontal="center" shrinkToFi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1" fillId="0" borderId="12" xfId="0" applyFont="1" applyBorder="1" applyAlignment="1">
      <alignment horizontal="center"/>
    </xf>
    <xf numFmtId="0" fontId="1" fillId="0" borderId="39" xfId="0" applyFont="1" applyBorder="1" applyAlignment="1">
      <alignment horizontal="center" shrinkToFit="1"/>
    </xf>
    <xf numFmtId="164" fontId="1" fillId="0" borderId="40" xfId="0" applyNumberFormat="1" applyFont="1" applyBorder="1" applyAlignment="1">
      <alignment horizontal="center" shrinkToFit="1"/>
    </xf>
    <xf numFmtId="0" fontId="1" fillId="0" borderId="11" xfId="0" applyFont="1" applyBorder="1" applyAlignment="1">
      <alignment horizontal="center"/>
    </xf>
    <xf numFmtId="49" fontId="1" fillId="0" borderId="12" xfId="0" applyNumberFormat="1" applyFont="1" applyBorder="1" applyAlignment="1">
      <alignment horizontal="center"/>
    </xf>
    <xf numFmtId="0" fontId="1" fillId="0" borderId="30" xfId="0" applyFont="1" applyFill="1" applyBorder="1" applyAlignment="1">
      <alignment horizontal="centerContinuous"/>
    </xf>
    <xf numFmtId="49" fontId="1" fillId="0" borderId="58" xfId="0" applyNumberFormat="1" applyFont="1" applyFill="1" applyBorder="1" applyAlignment="1">
      <alignment horizontal="center"/>
    </xf>
    <xf numFmtId="0" fontId="1" fillId="0" borderId="47" xfId="0" applyFont="1" applyBorder="1" applyAlignment="1">
      <alignment horizontal="center" shrinkToFit="1"/>
    </xf>
    <xf numFmtId="0" fontId="1" fillId="0" borderId="49" xfId="0" applyFont="1" applyBorder="1" applyAlignment="1">
      <alignment horizontal="left"/>
    </xf>
    <xf numFmtId="0" fontId="37" fillId="2" borderId="4" xfId="0" applyFont="1" applyFill="1" applyBorder="1" applyAlignment="1">
      <alignment horizontal="right"/>
    </xf>
    <xf numFmtId="0" fontId="6" fillId="0" borderId="0" xfId="0" applyFont="1" applyBorder="1" applyAlignment="1">
      <alignment horizontal="center" wrapText="1"/>
    </xf>
    <xf numFmtId="0" fontId="13" fillId="6" borderId="26" xfId="0" applyNumberFormat="1" applyFont="1" applyFill="1" applyBorder="1" applyAlignment="1">
      <alignment horizontal="center"/>
    </xf>
    <xf numFmtId="164" fontId="1" fillId="0" borderId="12" xfId="0" applyNumberFormat="1" applyFont="1" applyBorder="1" applyAlignment="1">
      <alignment horizontal="center"/>
    </xf>
    <xf numFmtId="164" fontId="1" fillId="0" borderId="24" xfId="0" applyNumberFormat="1" applyFont="1" applyFill="1" applyBorder="1" applyAlignment="1">
      <alignment horizontal="center"/>
    </xf>
    <xf numFmtId="0" fontId="1" fillId="0" borderId="0" xfId="0" applyFont="1" applyBorder="1" applyAlignment="1">
      <alignment horizontal="center"/>
    </xf>
    <xf numFmtId="0" fontId="21" fillId="7" borderId="17" xfId="0" applyFont="1" applyFill="1" applyBorder="1" applyAlignment="1">
      <alignment horizontal="center"/>
    </xf>
    <xf numFmtId="0" fontId="21" fillId="7" borderId="18" xfId="0" applyFont="1" applyFill="1" applyBorder="1" applyAlignment="1">
      <alignment horizontal="center"/>
    </xf>
    <xf numFmtId="49" fontId="21" fillId="7" borderId="18" xfId="0" applyNumberFormat="1" applyFont="1" applyFill="1" applyBorder="1" applyAlignment="1">
      <alignment horizontal="center"/>
    </xf>
    <xf numFmtId="0" fontId="21" fillId="7" borderId="22" xfId="0" applyFont="1" applyFill="1" applyBorder="1" applyAlignment="1">
      <alignment horizontal="center"/>
    </xf>
    <xf numFmtId="0" fontId="21" fillId="7" borderId="19" xfId="0" applyFont="1" applyFill="1" applyBorder="1" applyAlignment="1">
      <alignment horizontal="center"/>
    </xf>
    <xf numFmtId="0" fontId="21" fillId="7" borderId="22" xfId="0" applyFont="1" applyFill="1" applyBorder="1" applyAlignment="1">
      <alignment horizontal="centerContinuous"/>
    </xf>
    <xf numFmtId="0" fontId="21" fillId="7" borderId="54" xfId="0" applyFont="1" applyFill="1" applyBorder="1" applyAlignment="1">
      <alignment horizontal="centerContinuous"/>
    </xf>
    <xf numFmtId="0" fontId="21" fillId="7" borderId="20" xfId="0" applyFont="1" applyFill="1" applyBorder="1" applyAlignment="1">
      <alignment horizontal="centerContinuous"/>
    </xf>
    <xf numFmtId="0" fontId="21" fillId="7" borderId="21" xfId="0" applyFont="1" applyFill="1" applyBorder="1" applyAlignment="1">
      <alignment horizontal="centerContinuous"/>
    </xf>
    <xf numFmtId="0" fontId="1" fillId="0" borderId="0" xfId="0" applyFont="1" applyBorder="1" applyAlignment="1">
      <alignment horizontal="left"/>
    </xf>
    <xf numFmtId="0" fontId="12" fillId="6" borderId="1" xfId="0" applyFont="1" applyFill="1" applyBorder="1" applyAlignment="1"/>
    <xf numFmtId="49" fontId="24" fillId="6" borderId="25" xfId="0" applyNumberFormat="1" applyFont="1" applyFill="1" applyBorder="1" applyAlignment="1">
      <alignment horizontal="center"/>
    </xf>
    <xf numFmtId="0" fontId="24" fillId="6" borderId="26" xfId="0" applyNumberFormat="1" applyFont="1" applyFill="1" applyBorder="1" applyAlignment="1">
      <alignment horizontal="center"/>
    </xf>
    <xf numFmtId="0" fontId="12" fillId="6" borderId="26" xfId="0" applyNumberFormat="1" applyFont="1" applyFill="1" applyBorder="1" applyAlignment="1">
      <alignment horizontal="center"/>
    </xf>
    <xf numFmtId="0" fontId="7" fillId="6" borderId="1" xfId="0" applyFont="1" applyFill="1" applyBorder="1" applyAlignment="1"/>
    <xf numFmtId="49" fontId="17" fillId="6" borderId="25" xfId="0" applyNumberFormat="1" applyFont="1" applyFill="1" applyBorder="1" applyAlignment="1">
      <alignment horizontal="center"/>
    </xf>
    <xf numFmtId="0" fontId="17" fillId="6" borderId="26" xfId="0" applyNumberFormat="1" applyFont="1" applyFill="1" applyBorder="1" applyAlignment="1">
      <alignment horizontal="center"/>
    </xf>
    <xf numFmtId="0" fontId="7" fillId="6" borderId="26" xfId="0" applyNumberFormat="1" applyFont="1" applyFill="1" applyBorder="1" applyAlignment="1">
      <alignment horizontal="center"/>
    </xf>
    <xf numFmtId="0" fontId="22" fillId="6" borderId="1" xfId="0" applyFont="1" applyFill="1" applyBorder="1" applyAlignment="1"/>
    <xf numFmtId="49" fontId="28" fillId="6" borderId="25" xfId="0" applyNumberFormat="1" applyFont="1" applyFill="1" applyBorder="1" applyAlignment="1">
      <alignment horizontal="center"/>
    </xf>
    <xf numFmtId="0" fontId="28" fillId="6" borderId="26" xfId="0" applyNumberFormat="1" applyFont="1" applyFill="1" applyBorder="1" applyAlignment="1">
      <alignment horizontal="center"/>
    </xf>
    <xf numFmtId="0" fontId="22" fillId="6" borderId="26" xfId="0" applyNumberFormat="1" applyFont="1" applyFill="1" applyBorder="1" applyAlignment="1">
      <alignment horizontal="center"/>
    </xf>
    <xf numFmtId="0" fontId="9" fillId="0" borderId="1" xfId="0" applyFont="1" applyFill="1" applyBorder="1" applyAlignment="1"/>
    <xf numFmtId="49" fontId="27" fillId="0" borderId="25" xfId="0" applyNumberFormat="1" applyFont="1" applyFill="1" applyBorder="1" applyAlignment="1">
      <alignment horizontal="center"/>
    </xf>
    <xf numFmtId="0" fontId="27" fillId="0" borderId="26" xfId="0" applyNumberFormat="1" applyFont="1" applyFill="1" applyBorder="1" applyAlignment="1">
      <alignment horizontal="center"/>
    </xf>
    <xf numFmtId="0" fontId="9" fillId="0" borderId="26" xfId="0" applyNumberFormat="1" applyFont="1" applyFill="1" applyBorder="1" applyAlignment="1">
      <alignment horizontal="center"/>
    </xf>
    <xf numFmtId="0" fontId="38" fillId="0" borderId="35" xfId="0" applyFont="1" applyFill="1" applyBorder="1" applyAlignment="1">
      <alignment horizontal="center" shrinkToFit="1"/>
    </xf>
    <xf numFmtId="0" fontId="38" fillId="0" borderId="60" xfId="0" applyFont="1" applyFill="1" applyBorder="1" applyAlignment="1">
      <alignment horizontal="center" shrinkToFit="1"/>
    </xf>
    <xf numFmtId="0" fontId="38" fillId="0" borderId="53" xfId="0" applyFont="1" applyFill="1" applyBorder="1" applyAlignment="1">
      <alignment horizontal="center" shrinkToFit="1"/>
    </xf>
    <xf numFmtId="0" fontId="3" fillId="0" borderId="0" xfId="0" applyFont="1" applyBorder="1" applyAlignment="1">
      <alignment horizontal="left"/>
    </xf>
    <xf numFmtId="0" fontId="10" fillId="0" borderId="1" xfId="0" applyFont="1" applyFill="1" applyBorder="1" applyAlignment="1"/>
    <xf numFmtId="49" fontId="16" fillId="0" borderId="25" xfId="0" applyNumberFormat="1" applyFont="1" applyFill="1" applyBorder="1" applyAlignment="1">
      <alignment horizontal="center"/>
    </xf>
    <xf numFmtId="0" fontId="16" fillId="0" borderId="26" xfId="0" applyNumberFormat="1" applyFont="1" applyFill="1" applyBorder="1" applyAlignment="1">
      <alignment horizontal="center"/>
    </xf>
    <xf numFmtId="0" fontId="10" fillId="0" borderId="26" xfId="0" applyNumberFormat="1" applyFont="1" applyFill="1" applyBorder="1" applyAlignment="1">
      <alignment horizontal="center"/>
    </xf>
    <xf numFmtId="0" fontId="12" fillId="0" borderId="1" xfId="0" applyFont="1" applyFill="1" applyBorder="1" applyAlignment="1"/>
    <xf numFmtId="49" fontId="24" fillId="0" borderId="25" xfId="0" applyNumberFormat="1" applyFont="1" applyFill="1" applyBorder="1" applyAlignment="1">
      <alignment horizontal="center"/>
    </xf>
    <xf numFmtId="0" fontId="24" fillId="0" borderId="26" xfId="0" applyNumberFormat="1" applyFont="1" applyFill="1" applyBorder="1" applyAlignment="1">
      <alignment horizontal="center"/>
    </xf>
    <xf numFmtId="0" fontId="12" fillId="0" borderId="26" xfId="0" applyNumberFormat="1" applyFont="1" applyFill="1" applyBorder="1" applyAlignment="1">
      <alignment horizontal="center"/>
    </xf>
    <xf numFmtId="0" fontId="13" fillId="0" borderId="1" xfId="0" applyFont="1" applyFill="1" applyBorder="1" applyAlignment="1"/>
    <xf numFmtId="49" fontId="23" fillId="0" borderId="25" xfId="0" applyNumberFormat="1" applyFont="1" applyFill="1" applyBorder="1" applyAlignment="1">
      <alignment horizontal="center"/>
    </xf>
    <xf numFmtId="0" fontId="23"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22" fillId="0" borderId="1" xfId="0" applyFont="1" applyFill="1" applyBorder="1" applyAlignment="1"/>
    <xf numFmtId="49" fontId="28" fillId="0" borderId="25" xfId="0" applyNumberFormat="1" applyFont="1" applyFill="1" applyBorder="1" applyAlignment="1">
      <alignment horizontal="center"/>
    </xf>
    <xf numFmtId="0" fontId="28" fillId="0" borderId="26" xfId="0" applyNumberFormat="1" applyFont="1" applyFill="1" applyBorder="1" applyAlignment="1">
      <alignment horizontal="center"/>
    </xf>
    <xf numFmtId="0" fontId="22" fillId="0" borderId="26" xfId="0" applyNumberFormat="1" applyFont="1" applyFill="1" applyBorder="1" applyAlignment="1">
      <alignment horizontal="center"/>
    </xf>
    <xf numFmtId="0" fontId="12" fillId="0" borderId="8" xfId="0" applyFont="1" applyFill="1" applyBorder="1" applyAlignment="1"/>
    <xf numFmtId="0" fontId="6" fillId="0" borderId="51" xfId="0" applyNumberFormat="1" applyFont="1" applyFill="1" applyBorder="1" applyAlignment="1">
      <alignment horizontal="center"/>
    </xf>
    <xf numFmtId="49" fontId="24" fillId="0" borderId="51" xfId="0" applyNumberFormat="1" applyFont="1" applyFill="1" applyBorder="1" applyAlignment="1">
      <alignment horizontal="center"/>
    </xf>
    <xf numFmtId="0" fontId="24" fillId="0" borderId="52" xfId="0" applyNumberFormat="1" applyFont="1" applyFill="1" applyBorder="1" applyAlignment="1">
      <alignment horizontal="center"/>
    </xf>
    <xf numFmtId="0" fontId="12" fillId="0" borderId="52" xfId="0" applyNumberFormat="1" applyFont="1" applyFill="1" applyBorder="1" applyAlignment="1">
      <alignment horizontal="center"/>
    </xf>
    <xf numFmtId="49" fontId="6" fillId="0" borderId="52" xfId="0" applyNumberFormat="1" applyFont="1" applyFill="1" applyBorder="1" applyAlignment="1">
      <alignment horizontal="center"/>
    </xf>
    <xf numFmtId="0" fontId="6" fillId="0" borderId="34" xfId="0" applyNumberFormat="1" applyFont="1" applyFill="1" applyBorder="1" applyAlignment="1">
      <alignment horizontal="center"/>
    </xf>
    <xf numFmtId="0" fontId="13" fillId="8" borderId="1" xfId="0" applyFont="1" applyFill="1" applyBorder="1" applyAlignment="1"/>
    <xf numFmtId="0" fontId="6" fillId="8" borderId="25" xfId="0" applyNumberFormat="1" applyFont="1" applyFill="1" applyBorder="1" applyAlignment="1">
      <alignment horizontal="center"/>
    </xf>
    <xf numFmtId="49" fontId="23" fillId="8" borderId="25" xfId="0" applyNumberFormat="1" applyFont="1" applyFill="1" applyBorder="1" applyAlignment="1">
      <alignment horizontal="center"/>
    </xf>
    <xf numFmtId="0" fontId="23" fillId="8" borderId="26" xfId="0" applyNumberFormat="1" applyFont="1" applyFill="1" applyBorder="1" applyAlignment="1">
      <alignment horizontal="center"/>
    </xf>
    <xf numFmtId="0" fontId="13" fillId="8" borderId="26" xfId="0" applyNumberFormat="1" applyFont="1" applyFill="1" applyBorder="1" applyAlignment="1">
      <alignment horizontal="center"/>
    </xf>
    <xf numFmtId="49" fontId="6" fillId="8" borderId="26" xfId="0" applyNumberFormat="1" applyFont="1" applyFill="1" applyBorder="1" applyAlignment="1">
      <alignment horizontal="center"/>
    </xf>
    <xf numFmtId="0" fontId="6" fillId="8" borderId="27" xfId="0" applyNumberFormat="1" applyFont="1" applyFill="1" applyBorder="1" applyAlignment="1">
      <alignment horizontal="center"/>
    </xf>
    <xf numFmtId="0" fontId="10" fillId="8" borderId="1" xfId="0" applyFont="1" applyFill="1" applyBorder="1" applyAlignment="1"/>
    <xf numFmtId="49" fontId="16" fillId="8" borderId="25" xfId="0" applyNumberFormat="1" applyFont="1" applyFill="1" applyBorder="1" applyAlignment="1">
      <alignment horizontal="center"/>
    </xf>
    <xf numFmtId="0" fontId="16" fillId="8" borderId="26" xfId="0" applyNumberFormat="1" applyFont="1" applyFill="1" applyBorder="1" applyAlignment="1">
      <alignment horizontal="center"/>
    </xf>
    <xf numFmtId="0" fontId="10" fillId="8" borderId="26" xfId="0" applyNumberFormat="1" applyFont="1" applyFill="1" applyBorder="1" applyAlignment="1">
      <alignment horizontal="center"/>
    </xf>
    <xf numFmtId="0" fontId="12" fillId="8" borderId="1" xfId="0" applyFont="1" applyFill="1" applyBorder="1" applyAlignment="1"/>
    <xf numFmtId="49" fontId="24" fillId="8" borderId="25" xfId="0" applyNumberFormat="1" applyFont="1" applyFill="1" applyBorder="1" applyAlignment="1">
      <alignment horizontal="center"/>
    </xf>
    <xf numFmtId="0" fontId="24" fillId="8" borderId="26" xfId="0" applyNumberFormat="1" applyFont="1" applyFill="1" applyBorder="1" applyAlignment="1">
      <alignment horizontal="center"/>
    </xf>
    <xf numFmtId="0" fontId="12" fillId="8" borderId="26" xfId="0" applyNumberFormat="1" applyFont="1" applyFill="1" applyBorder="1" applyAlignment="1">
      <alignment horizontal="center"/>
    </xf>
    <xf numFmtId="49" fontId="28" fillId="8" borderId="25" xfId="0" applyNumberFormat="1" applyFont="1" applyFill="1" applyBorder="1" applyAlignment="1">
      <alignment horizontal="center"/>
    </xf>
    <xf numFmtId="0" fontId="28" fillId="8" borderId="26" xfId="0" applyNumberFormat="1" applyFont="1" applyFill="1" applyBorder="1" applyAlignment="1">
      <alignment horizontal="center"/>
    </xf>
    <xf numFmtId="0" fontId="22" fillId="8" borderId="26" xfId="0" applyNumberFormat="1" applyFont="1" applyFill="1" applyBorder="1" applyAlignment="1">
      <alignment horizontal="center"/>
    </xf>
    <xf numFmtId="0" fontId="6" fillId="8" borderId="27" xfId="0" quotePrefix="1" applyNumberFormat="1" applyFont="1" applyFill="1" applyBorder="1" applyAlignment="1">
      <alignment horizontal="center"/>
    </xf>
    <xf numFmtId="0" fontId="41" fillId="0" borderId="35" xfId="0" applyFont="1" applyFill="1" applyBorder="1" applyAlignment="1">
      <alignment horizontal="center" shrinkToFit="1"/>
    </xf>
    <xf numFmtId="0" fontId="1" fillId="0" borderId="61" xfId="0" applyFont="1" applyBorder="1" applyAlignment="1">
      <alignment horizontal="center" shrinkToFit="1"/>
    </xf>
    <xf numFmtId="164" fontId="1" fillId="0" borderId="44" xfId="0" applyNumberFormat="1" applyFont="1" applyBorder="1" applyAlignment="1">
      <alignment horizontal="center" shrinkToFit="1"/>
    </xf>
    <xf numFmtId="0" fontId="1" fillId="0" borderId="45" xfId="0" applyFont="1" applyBorder="1" applyAlignment="1">
      <alignment horizontal="left"/>
    </xf>
    <xf numFmtId="0" fontId="26" fillId="0" borderId="15" xfId="0" applyNumberFormat="1" applyFont="1" applyBorder="1" applyAlignment="1">
      <alignment horizontal="center"/>
    </xf>
    <xf numFmtId="0" fontId="42" fillId="0" borderId="1" xfId="0" applyFont="1" applyFill="1" applyBorder="1" applyAlignment="1"/>
    <xf numFmtId="0" fontId="5" fillId="0" borderId="25" xfId="0" applyFont="1" applyFill="1" applyBorder="1" applyAlignment="1">
      <alignment horizontal="center"/>
    </xf>
    <xf numFmtId="0" fontId="6" fillId="0" borderId="25" xfId="0" applyFont="1" applyFill="1" applyBorder="1" applyAlignment="1">
      <alignment horizontal="center"/>
    </xf>
    <xf numFmtId="0" fontId="43" fillId="0" borderId="25" xfId="0" applyFont="1" applyFill="1" applyBorder="1" applyAlignment="1">
      <alignment horizontal="center" wrapText="1"/>
    </xf>
    <xf numFmtId="0" fontId="6" fillId="0" borderId="25" xfId="0" applyFont="1" applyFill="1" applyBorder="1" applyAlignment="1">
      <alignment horizontal="center" wrapText="1"/>
    </xf>
    <xf numFmtId="1" fontId="6" fillId="0" borderId="25" xfId="0" applyNumberFormat="1" applyFont="1" applyFill="1" applyBorder="1" applyAlignment="1">
      <alignment horizontal="center" wrapText="1"/>
    </xf>
    <xf numFmtId="0" fontId="44" fillId="9" borderId="26" xfId="0" applyNumberFormat="1" applyFont="1" applyFill="1" applyBorder="1" applyAlignment="1">
      <alignment horizontal="center"/>
    </xf>
    <xf numFmtId="49" fontId="6" fillId="0" borderId="25" xfId="0" applyNumberFormat="1" applyFont="1" applyFill="1" applyBorder="1" applyAlignment="1">
      <alignment horizontal="center" wrapText="1"/>
    </xf>
    <xf numFmtId="0" fontId="45" fillId="0" borderId="1" xfId="0" applyFont="1" applyFill="1" applyBorder="1" applyAlignment="1"/>
    <xf numFmtId="0" fontId="43" fillId="0" borderId="64" xfId="0" applyFont="1" applyFill="1" applyBorder="1" applyAlignment="1"/>
    <xf numFmtId="0" fontId="5" fillId="0" borderId="65" xfId="0" applyFont="1" applyFill="1" applyBorder="1" applyAlignment="1">
      <alignment horizontal="center"/>
    </xf>
    <xf numFmtId="0" fontId="6" fillId="0" borderId="65" xfId="0" applyFont="1" applyFill="1" applyBorder="1" applyAlignment="1">
      <alignment horizontal="center"/>
    </xf>
    <xf numFmtId="0" fontId="46" fillId="0" borderId="65" xfId="0" applyFont="1" applyFill="1" applyBorder="1" applyAlignment="1">
      <alignment horizontal="center" wrapText="1"/>
    </xf>
    <xf numFmtId="1" fontId="6" fillId="0" borderId="65" xfId="0" applyNumberFormat="1" applyFont="1" applyFill="1" applyBorder="1" applyAlignment="1">
      <alignment horizontal="center" wrapText="1"/>
    </xf>
    <xf numFmtId="0" fontId="44" fillId="9" borderId="65" xfId="0" applyNumberFormat="1" applyFont="1" applyFill="1" applyBorder="1" applyAlignment="1">
      <alignment horizontal="center"/>
    </xf>
    <xf numFmtId="49" fontId="6" fillId="0" borderId="65" xfId="0" applyNumberFormat="1" applyFont="1" applyFill="1" applyBorder="1" applyAlignment="1">
      <alignment horizontal="center" wrapText="1"/>
    </xf>
    <xf numFmtId="0" fontId="11" fillId="3" borderId="62"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3" xfId="0" applyFont="1" applyFill="1" applyBorder="1" applyAlignment="1">
      <alignment horizontal="center" vertical="center"/>
    </xf>
    <xf numFmtId="0" fontId="5" fillId="4" borderId="67" xfId="0" applyFont="1" applyFill="1" applyBorder="1" applyAlignment="1">
      <alignment horizontal="right"/>
    </xf>
    <xf numFmtId="0" fontId="5" fillId="4" borderId="68" xfId="0" applyFont="1" applyFill="1" applyBorder="1" applyAlignment="1">
      <alignment horizontal="right"/>
    </xf>
    <xf numFmtId="0" fontId="3" fillId="4" borderId="11" xfId="0" applyFont="1" applyFill="1" applyBorder="1" applyAlignment="1">
      <alignment horizontal="right"/>
    </xf>
    <xf numFmtId="0" fontId="6" fillId="0" borderId="13" xfId="0" applyFont="1" applyFill="1" applyBorder="1" applyAlignment="1">
      <alignment horizontal="center"/>
    </xf>
    <xf numFmtId="0" fontId="21" fillId="7" borderId="70" xfId="0" applyFont="1" applyFill="1" applyBorder="1" applyAlignment="1">
      <alignment horizontal="centerContinuous"/>
    </xf>
    <xf numFmtId="49" fontId="1" fillId="0" borderId="52" xfId="0" applyNumberFormat="1" applyFont="1" applyFill="1" applyBorder="1" applyAlignment="1">
      <alignment horizontal="center"/>
    </xf>
    <xf numFmtId="0" fontId="47" fillId="9" borderId="22" xfId="0" applyFont="1" applyFill="1" applyBorder="1" applyAlignment="1">
      <alignment horizontal="center"/>
    </xf>
    <xf numFmtId="1" fontId="1" fillId="0" borderId="71" xfId="0" applyNumberFormat="1" applyFont="1" applyBorder="1" applyAlignment="1">
      <alignment horizontal="center" vertical="center"/>
    </xf>
    <xf numFmtId="1" fontId="48" fillId="9" borderId="24" xfId="0" applyNumberFormat="1" applyFont="1" applyFill="1" applyBorder="1" applyAlignment="1">
      <alignment horizontal="center"/>
    </xf>
    <xf numFmtId="1" fontId="1" fillId="0" borderId="52" xfId="0" applyNumberFormat="1" applyFont="1" applyFill="1" applyBorder="1" applyAlignment="1">
      <alignment horizont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3" xfId="0" quotePrefix="1" applyFont="1" applyFill="1" applyBorder="1" applyAlignment="1">
      <alignment horizontal="center" vertical="center" wrapText="1"/>
    </xf>
    <xf numFmtId="49" fontId="1" fillId="0" borderId="73" xfId="2" applyNumberFormat="1" applyFont="1" applyFill="1" applyBorder="1" applyAlignment="1">
      <alignment horizontal="center" vertical="center"/>
    </xf>
    <xf numFmtId="0" fontId="1" fillId="0" borderId="73" xfId="0" applyFont="1" applyFill="1" applyBorder="1" applyAlignment="1">
      <alignment horizontal="center" vertical="center" shrinkToFit="1"/>
    </xf>
    <xf numFmtId="164" fontId="1" fillId="0" borderId="73" xfId="0" applyNumberFormat="1" applyFont="1" applyFill="1" applyBorder="1" applyAlignment="1">
      <alignment horizontal="center" vertical="center"/>
    </xf>
    <xf numFmtId="164" fontId="4" fillId="0" borderId="74" xfId="0" applyNumberFormat="1" applyFont="1" applyBorder="1" applyAlignment="1">
      <alignment horizontal="center" vertical="center"/>
    </xf>
    <xf numFmtId="1" fontId="48" fillId="9" borderId="74" xfId="0" applyNumberFormat="1" applyFont="1" applyFill="1" applyBorder="1" applyAlignment="1">
      <alignment horizontal="center" vertical="center"/>
    </xf>
    <xf numFmtId="1" fontId="1" fillId="0" borderId="74" xfId="0" applyNumberFormat="1" applyFont="1" applyBorder="1" applyAlignment="1">
      <alignment horizontal="center" vertical="center"/>
    </xf>
    <xf numFmtId="0" fontId="3" fillId="0" borderId="76"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wrapText="1"/>
    </xf>
    <xf numFmtId="49" fontId="1" fillId="0" borderId="71" xfId="2" applyNumberFormat="1" applyFont="1" applyFill="1" applyBorder="1" applyAlignment="1">
      <alignment horizontal="center" vertical="center"/>
    </xf>
    <xf numFmtId="0" fontId="1" fillId="0" borderId="71" xfId="0" applyFont="1" applyFill="1" applyBorder="1" applyAlignment="1">
      <alignment horizontal="center" vertical="center" shrinkToFit="1"/>
    </xf>
    <xf numFmtId="164" fontId="1" fillId="0" borderId="71" xfId="0" applyNumberFormat="1" applyFont="1" applyFill="1" applyBorder="1" applyAlignment="1">
      <alignment horizontal="center" vertical="center"/>
    </xf>
    <xf numFmtId="164" fontId="4" fillId="0" borderId="77" xfId="0" applyNumberFormat="1" applyFont="1" applyBorder="1" applyAlignment="1">
      <alignment horizontal="center" vertical="center"/>
    </xf>
    <xf numFmtId="1" fontId="48" fillId="9" borderId="77" xfId="0" applyNumberFormat="1" applyFont="1" applyFill="1" applyBorder="1" applyAlignment="1">
      <alignment horizontal="center" vertical="center"/>
    </xf>
    <xf numFmtId="0" fontId="4"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4" fillId="0" borderId="80" xfId="0" quotePrefix="1" applyFont="1" applyBorder="1" applyAlignment="1">
      <alignment horizontal="center" vertical="center" wrapText="1"/>
    </xf>
    <xf numFmtId="49" fontId="4" fillId="0" borderId="80" xfId="2" applyNumberFormat="1" applyFont="1" applyBorder="1" applyAlignment="1">
      <alignment horizontal="center" vertical="center"/>
    </xf>
    <xf numFmtId="49" fontId="1" fillId="0" borderId="80" xfId="2" applyNumberFormat="1" applyFont="1" applyBorder="1" applyAlignment="1">
      <alignment horizontal="center" vertical="center"/>
    </xf>
    <xf numFmtId="0" fontId="1" fillId="0" borderId="80" xfId="0" applyFont="1" applyBorder="1" applyAlignment="1">
      <alignment horizontal="center" vertical="center" shrinkToFit="1"/>
    </xf>
    <xf numFmtId="164" fontId="4" fillId="0" borderId="80" xfId="0" applyNumberFormat="1" applyFont="1" applyBorder="1" applyAlignment="1">
      <alignment horizontal="center" vertical="center"/>
    </xf>
    <xf numFmtId="164" fontId="4" fillId="0" borderId="81" xfId="0" applyNumberFormat="1" applyFont="1" applyBorder="1" applyAlignment="1">
      <alignment horizontal="center" vertical="center"/>
    </xf>
    <xf numFmtId="1" fontId="48" fillId="9" borderId="81" xfId="0" applyNumberFormat="1" applyFont="1" applyFill="1" applyBorder="1" applyAlignment="1">
      <alignment horizontal="center"/>
    </xf>
    <xf numFmtId="1" fontId="1" fillId="0" borderId="81" xfId="0" applyNumberFormat="1" applyFont="1" applyFill="1" applyBorder="1" applyAlignment="1">
      <alignment horizontal="center"/>
    </xf>
    <xf numFmtId="0" fontId="3" fillId="0" borderId="82" xfId="0" applyFont="1" applyBorder="1" applyAlignment="1">
      <alignment horizontal="center" vertical="center"/>
    </xf>
    <xf numFmtId="0" fontId="3" fillId="0" borderId="72" xfId="0" applyFont="1" applyBorder="1" applyAlignment="1">
      <alignment horizontal="center" shrinkToFit="1"/>
    </xf>
    <xf numFmtId="0" fontId="4" fillId="0" borderId="73" xfId="0" applyFont="1" applyBorder="1" applyAlignment="1">
      <alignment horizontal="center"/>
    </xf>
    <xf numFmtId="0" fontId="1" fillId="0" borderId="73" xfId="0" quotePrefix="1" applyFont="1" applyBorder="1" applyAlignment="1">
      <alignment horizontal="center"/>
    </xf>
    <xf numFmtId="0" fontId="1" fillId="0" borderId="73" xfId="0" applyFont="1" applyBorder="1" applyAlignment="1">
      <alignment horizontal="center"/>
    </xf>
    <xf numFmtId="9" fontId="1" fillId="0" borderId="73" xfId="0" applyNumberFormat="1" applyFont="1" applyBorder="1" applyAlignment="1">
      <alignment horizontal="center"/>
    </xf>
    <xf numFmtId="164" fontId="4" fillId="0" borderId="73" xfId="0" applyNumberFormat="1" applyFont="1" applyFill="1" applyBorder="1" applyAlignment="1">
      <alignment horizontal="center"/>
    </xf>
    <xf numFmtId="164" fontId="1" fillId="0" borderId="74" xfId="0" applyNumberFormat="1" applyFont="1" applyFill="1" applyBorder="1" applyAlignment="1">
      <alignment horizontal="centerContinuous"/>
    </xf>
    <xf numFmtId="164" fontId="1" fillId="0" borderId="83" xfId="0" applyNumberFormat="1" applyFont="1" applyFill="1" applyBorder="1" applyAlignment="1">
      <alignment horizontal="centerContinuous"/>
    </xf>
    <xf numFmtId="0" fontId="4" fillId="0" borderId="84" xfId="0" quotePrefix="1" applyFont="1" applyBorder="1" applyAlignment="1">
      <alignment horizontal="centerContinuous"/>
    </xf>
    <xf numFmtId="0" fontId="3" fillId="0" borderId="79" xfId="0" applyFont="1" applyBorder="1" applyAlignment="1">
      <alignment horizontal="center"/>
    </xf>
    <xf numFmtId="0" fontId="4" fillId="0" borderId="80" xfId="0" applyFont="1" applyBorder="1" applyAlignment="1">
      <alignment horizontal="center"/>
    </xf>
    <xf numFmtId="0" fontId="1" fillId="0" borderId="80" xfId="0" quotePrefix="1" applyFont="1" applyBorder="1" applyAlignment="1">
      <alignment horizontal="center"/>
    </xf>
    <xf numFmtId="9" fontId="4" fillId="0" borderId="80" xfId="0" applyNumberFormat="1" applyFont="1" applyBorder="1" applyAlignment="1">
      <alignment horizontal="center"/>
    </xf>
    <xf numFmtId="0" fontId="1" fillId="0" borderId="80" xfId="0" applyFont="1" applyBorder="1" applyAlignment="1">
      <alignment horizontal="center"/>
    </xf>
    <xf numFmtId="164" fontId="4" fillId="0" borderId="80" xfId="0" applyNumberFormat="1" applyFont="1" applyBorder="1" applyAlignment="1">
      <alignment horizontal="center"/>
    </xf>
    <xf numFmtId="164" fontId="4" fillId="0" borderId="81" xfId="0" applyNumberFormat="1" applyFont="1" applyBorder="1" applyAlignment="1">
      <alignment horizontal="centerContinuous"/>
    </xf>
    <xf numFmtId="164" fontId="4" fillId="0" borderId="85" xfId="0" applyNumberFormat="1" applyFont="1" applyBorder="1" applyAlignment="1">
      <alignment horizontal="centerContinuous"/>
    </xf>
    <xf numFmtId="0" fontId="4" fillId="0" borderId="86" xfId="0" applyFont="1" applyBorder="1" applyAlignment="1">
      <alignment horizontal="centerContinuous"/>
    </xf>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66" xfId="0" applyFont="1" applyFill="1" applyBorder="1" applyAlignment="1">
      <alignment horizontal="center"/>
    </xf>
    <xf numFmtId="49" fontId="6" fillId="0" borderId="69" xfId="0" applyNumberFormat="1" applyFont="1" applyBorder="1" applyAlignment="1">
      <alignment horizontal="center"/>
    </xf>
    <xf numFmtId="0" fontId="40" fillId="2" borderId="87" xfId="0" applyFont="1" applyFill="1" applyBorder="1" applyAlignment="1">
      <alignment horizontal="right"/>
    </xf>
    <xf numFmtId="0" fontId="40" fillId="2" borderId="88" xfId="0" applyFont="1" applyFill="1" applyBorder="1" applyAlignment="1">
      <alignment horizontal="left"/>
    </xf>
    <xf numFmtId="0" fontId="20" fillId="2" borderId="88" xfId="0" applyFont="1" applyFill="1" applyBorder="1" applyAlignment="1">
      <alignment horizontal="left"/>
    </xf>
    <xf numFmtId="0" fontId="3" fillId="2" borderId="88" xfId="0" applyFont="1" applyFill="1" applyBorder="1" applyAlignment="1">
      <alignment horizontal="centerContinuous"/>
    </xf>
    <xf numFmtId="0" fontId="4" fillId="2" borderId="88" xfId="0" applyFont="1" applyFill="1" applyBorder="1" applyAlignment="1">
      <alignment horizontal="centerContinuous"/>
    </xf>
    <xf numFmtId="0" fontId="49" fillId="2" borderId="89" xfId="1" applyFont="1" applyFill="1" applyBorder="1" applyAlignment="1" applyProtection="1">
      <alignment horizontal="right"/>
    </xf>
    <xf numFmtId="49" fontId="16" fillId="0" borderId="33" xfId="0" applyNumberFormat="1" applyFont="1" applyBorder="1" applyAlignment="1">
      <alignment horizontal="center" shrinkToFit="1"/>
    </xf>
    <xf numFmtId="49" fontId="6" fillId="0" borderId="90" xfId="0" applyNumberFormat="1" applyFont="1" applyBorder="1" applyAlignment="1">
      <alignment horizontal="centerContinuous"/>
    </xf>
    <xf numFmtId="0" fontId="1" fillId="0" borderId="91" xfId="0" applyFont="1" applyBorder="1" applyAlignment="1">
      <alignment horizontal="centerContinuous"/>
    </xf>
    <xf numFmtId="0" fontId="38" fillId="0" borderId="35" xfId="0" applyFont="1" applyFill="1" applyBorder="1" applyAlignment="1">
      <alignment horizontal="centerContinuous"/>
    </xf>
    <xf numFmtId="0" fontId="50" fillId="4" borderId="31" xfId="0" applyFont="1" applyFill="1" applyBorder="1" applyAlignment="1">
      <alignment horizontal="right"/>
    </xf>
    <xf numFmtId="0" fontId="1" fillId="0" borderId="92" xfId="0" applyFont="1" applyBorder="1" applyAlignment="1">
      <alignment horizontal="centerContinuous"/>
    </xf>
    <xf numFmtId="49" fontId="1" fillId="0" borderId="24" xfId="0" applyNumberFormat="1" applyFont="1" applyFill="1" applyBorder="1" applyAlignment="1">
      <alignment horizontal="centerContinuous"/>
    </xf>
    <xf numFmtId="49" fontId="5" fillId="0" borderId="28" xfId="0" applyNumberFormat="1" applyFont="1" applyBorder="1" applyAlignment="1">
      <alignment horizontal="center"/>
    </xf>
    <xf numFmtId="0" fontId="51" fillId="0" borderId="32" xfId="0" applyFont="1" applyBorder="1" applyAlignment="1">
      <alignment horizontal="centerContinuous"/>
    </xf>
    <xf numFmtId="0" fontId="52" fillId="0" borderId="32" xfId="0" applyFont="1" applyBorder="1" applyAlignment="1">
      <alignment horizontal="centerContinuous" vertical="center" wrapText="1"/>
    </xf>
    <xf numFmtId="0" fontId="53" fillId="0" borderId="32" xfId="0" applyFont="1" applyBorder="1" applyAlignment="1">
      <alignment horizontal="centerContinuous" vertical="center" wrapText="1"/>
    </xf>
    <xf numFmtId="0" fontId="6" fillId="0" borderId="28" xfId="0" applyNumberFormat="1" applyFont="1" applyBorder="1" applyAlignment="1">
      <alignment horizontal="center"/>
    </xf>
    <xf numFmtId="0" fontId="6" fillId="0" borderId="26" xfId="0" applyNumberFormat="1" applyFont="1" applyFill="1" applyBorder="1" applyAlignment="1">
      <alignment horizontal="center"/>
    </xf>
    <xf numFmtId="0" fontId="44" fillId="9" borderId="51" xfId="0" applyNumberFormat="1" applyFont="1" applyFill="1" applyBorder="1" applyAlignment="1">
      <alignment horizontal="center"/>
    </xf>
    <xf numFmtId="0" fontId="44" fillId="9" borderId="36" xfId="0" applyNumberFormat="1" applyFont="1" applyFill="1" applyBorder="1" applyAlignment="1">
      <alignment horizontal="center" vertical="center" wrapText="1"/>
    </xf>
    <xf numFmtId="0" fontId="1" fillId="0" borderId="75" xfId="0" applyFont="1" applyBorder="1" applyAlignment="1">
      <alignment horizontal="center" vertical="center"/>
    </xf>
    <xf numFmtId="0" fontId="8" fillId="0" borderId="3" xfId="0" quotePrefix="1" applyFont="1" applyFill="1" applyBorder="1" applyAlignment="1">
      <alignment horizontal="center"/>
    </xf>
    <xf numFmtId="49" fontId="6" fillId="0" borderId="28" xfId="0" applyNumberFormat="1" applyFont="1" applyFill="1" applyBorder="1" applyAlignment="1">
      <alignment horizontal="center"/>
    </xf>
    <xf numFmtId="0" fontId="6" fillId="0" borderId="15" xfId="0" applyFont="1" applyFill="1" applyBorder="1" applyAlignment="1">
      <alignment horizontal="center"/>
    </xf>
    <xf numFmtId="0" fontId="6" fillId="0" borderId="65" xfId="0" applyFont="1" applyFill="1" applyBorder="1" applyAlignment="1">
      <alignment horizontal="center" wrapText="1"/>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190499</xdr:rowOff>
    </xdr:to>
    <xdr:sp macro="" textlink="">
      <xdr:nvSpPr>
        <xdr:cNvPr id="1084" name="Text Box 60"/>
        <xdr:cNvSpPr txBox="1">
          <a:spLocks noChangeArrowheads="1"/>
        </xdr:cNvSpPr>
      </xdr:nvSpPr>
      <xdr:spPr bwMode="auto">
        <a:xfrm>
          <a:off x="47625" y="3305175"/>
          <a:ext cx="7058025" cy="182879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ke.laymon@hpid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1"/>
  <sheetViews>
    <sheetView showGridLines="0" tabSelected="1" zoomScaleNormal="100" workbookViewId="0"/>
  </sheetViews>
  <sheetFormatPr defaultColWidth="13" defaultRowHeight="15.75"/>
  <cols>
    <col min="1" max="1" width="22.625" style="20" customWidth="1"/>
    <col min="2" max="2" width="10" style="21" customWidth="1"/>
    <col min="3" max="3" width="6.125" style="21" customWidth="1"/>
    <col min="4" max="4" width="13.75" style="20" bestFit="1" customWidth="1"/>
    <col min="5" max="5" width="9.625" style="21" bestFit="1" customWidth="1"/>
    <col min="6" max="6" width="14.75" style="20" customWidth="1"/>
    <col min="7" max="7" width="17.125" style="21" customWidth="1"/>
    <col min="8" max="16384" width="13" style="1"/>
  </cols>
  <sheetData>
    <row r="1" spans="1:7" ht="29.25" thickTop="1" thickBot="1">
      <c r="A1" s="267" t="s">
        <v>111</v>
      </c>
      <c r="B1" s="268" t="s">
        <v>112</v>
      </c>
      <c r="C1" s="269"/>
      <c r="D1" s="270"/>
      <c r="E1" s="271"/>
      <c r="F1" s="270"/>
      <c r="G1" s="272" t="s">
        <v>113</v>
      </c>
    </row>
    <row r="2" spans="1:7" ht="17.25" thickTop="1">
      <c r="A2" s="2" t="s">
        <v>0</v>
      </c>
      <c r="B2" s="16" t="s">
        <v>98</v>
      </c>
      <c r="C2" s="44"/>
      <c r="D2" s="4" t="s">
        <v>1</v>
      </c>
      <c r="E2" s="44" t="s">
        <v>114</v>
      </c>
      <c r="F2"/>
      <c r="G2" s="5"/>
    </row>
    <row r="3" spans="1:7" ht="16.5">
      <c r="A3" s="2" t="s">
        <v>67</v>
      </c>
      <c r="B3" s="16" t="s">
        <v>99</v>
      </c>
      <c r="C3" s="44"/>
      <c r="D3" s="4" t="s">
        <v>68</v>
      </c>
      <c r="E3" s="44">
        <v>3</v>
      </c>
      <c r="F3" s="4"/>
      <c r="G3" s="5"/>
    </row>
    <row r="4" spans="1:7" ht="16.5">
      <c r="A4" s="2" t="s">
        <v>67</v>
      </c>
      <c r="B4" s="16" t="s">
        <v>115</v>
      </c>
      <c r="C4" s="44"/>
      <c r="D4" s="4" t="s">
        <v>68</v>
      </c>
      <c r="E4" s="44">
        <v>3</v>
      </c>
      <c r="F4" s="4"/>
      <c r="G4" s="5"/>
    </row>
    <row r="5" spans="1:7" ht="17.25" thickBot="1">
      <c r="A5" s="2" t="s">
        <v>69</v>
      </c>
      <c r="B5" s="16" t="s">
        <v>110</v>
      </c>
      <c r="C5" s="44"/>
      <c r="D5" s="4"/>
      <c r="E5" s="44"/>
      <c r="F5" s="4"/>
      <c r="G5" s="5"/>
    </row>
    <row r="6" spans="1:7" ht="17.25" thickTop="1">
      <c r="A6" s="206" t="s">
        <v>92</v>
      </c>
      <c r="B6" s="274" t="s">
        <v>146</v>
      </c>
      <c r="C6" s="275"/>
      <c r="D6" s="207" t="s">
        <v>79</v>
      </c>
      <c r="E6" s="266" t="s">
        <v>118</v>
      </c>
      <c r="F6" s="3"/>
      <c r="G6" s="5"/>
    </row>
    <row r="7" spans="1:7" ht="17.25" thickBot="1">
      <c r="A7" s="208" t="s">
        <v>117</v>
      </c>
      <c r="B7" s="279">
        <f>C9+4+2</f>
        <v>7</v>
      </c>
      <c r="C7" s="278"/>
      <c r="D7" s="277" t="s">
        <v>135</v>
      </c>
      <c r="E7" s="209" t="s">
        <v>118</v>
      </c>
      <c r="F7" s="3"/>
      <c r="G7" s="5"/>
    </row>
    <row r="8" spans="1:7" ht="17.25" thickTop="1">
      <c r="A8" s="31" t="s">
        <v>2</v>
      </c>
      <c r="B8" s="291">
        <v>19</v>
      </c>
      <c r="C8" s="183" t="str">
        <f t="shared" ref="C8:C13" si="0">IF(B8&gt;9.9,CONCATENATE("+",ROUNDDOWN((B8-10)/2,0)),ROUNDUP((B8-10)/2,0))</f>
        <v>+4</v>
      </c>
      <c r="D8" s="75" t="s">
        <v>77</v>
      </c>
      <c r="E8" s="273" t="s">
        <v>116</v>
      </c>
      <c r="F8" s="3"/>
      <c r="G8" s="5"/>
    </row>
    <row r="9" spans="1:7" ht="16.5">
      <c r="A9" s="7" t="s">
        <v>3</v>
      </c>
      <c r="B9" s="57">
        <v>12</v>
      </c>
      <c r="C9" s="41" t="str">
        <f t="shared" si="0"/>
        <v>+1</v>
      </c>
      <c r="D9" s="76" t="s">
        <v>78</v>
      </c>
      <c r="E9" s="46">
        <f>SUM(Martial!G3:G15)+SUM(Equipment!B3:B17)</f>
        <v>38</v>
      </c>
      <c r="F9" s="3"/>
      <c r="G9" s="5"/>
    </row>
    <row r="10" spans="1:7" ht="16.5">
      <c r="A10" s="29" t="s">
        <v>14</v>
      </c>
      <c r="B10" s="289">
        <f>14</f>
        <v>14</v>
      </c>
      <c r="C10" s="34" t="str">
        <f t="shared" si="0"/>
        <v>+2</v>
      </c>
      <c r="D10" s="76" t="s">
        <v>16</v>
      </c>
      <c r="E10" s="280">
        <f>ROUNDUP(((E3*12)*0.75)+((E4*10)*0.75)+((E3+E4)*C10),0)+3+6</f>
        <v>71</v>
      </c>
      <c r="F10" s="3"/>
      <c r="G10" s="5"/>
    </row>
    <row r="11" spans="1:7" ht="16.5">
      <c r="A11" s="101" t="s">
        <v>15</v>
      </c>
      <c r="B11" s="58">
        <v>10</v>
      </c>
      <c r="C11" s="41" t="str">
        <f t="shared" si="0"/>
        <v>+0</v>
      </c>
      <c r="D11" s="77" t="s">
        <v>94</v>
      </c>
      <c r="E11" s="290">
        <f>10+C9</f>
        <v>11</v>
      </c>
      <c r="F11" s="3"/>
      <c r="G11" s="5"/>
    </row>
    <row r="12" spans="1:7" ht="16.5">
      <c r="A12" s="30" t="s">
        <v>17</v>
      </c>
      <c r="B12" s="6">
        <v>10</v>
      </c>
      <c r="C12" s="41" t="str">
        <f t="shared" si="0"/>
        <v>+0</v>
      </c>
      <c r="D12" s="77" t="s">
        <v>134</v>
      </c>
      <c r="E12" s="284">
        <f>E13-C9</f>
        <v>14</v>
      </c>
      <c r="F12" s="3"/>
      <c r="G12" s="5"/>
    </row>
    <row r="13" spans="1:7" ht="17.25" thickBot="1">
      <c r="A13" s="32" t="s">
        <v>13</v>
      </c>
      <c r="B13" s="59">
        <v>12</v>
      </c>
      <c r="C13" s="35" t="str">
        <f t="shared" si="0"/>
        <v>+1</v>
      </c>
      <c r="D13" s="78" t="s">
        <v>66</v>
      </c>
      <c r="E13" s="45">
        <f>E11+SUM(Martial!B11:B12)</f>
        <v>15</v>
      </c>
      <c r="F13" s="3"/>
      <c r="G13" s="5"/>
    </row>
    <row r="14" spans="1:7" ht="24.75" thickTop="1" thickBot="1">
      <c r="A14" s="8" t="s">
        <v>27</v>
      </c>
      <c r="B14" s="9"/>
      <c r="C14" s="9"/>
      <c r="D14" s="10"/>
      <c r="E14" s="10"/>
      <c r="F14" s="10"/>
      <c r="G14" s="11"/>
    </row>
    <row r="15" spans="1:7" s="15" customFormat="1" ht="17.25" thickTop="1">
      <c r="A15" s="12"/>
      <c r="B15" s="13"/>
      <c r="C15" s="13"/>
      <c r="D15" s="13"/>
      <c r="E15" s="13"/>
      <c r="F15" s="13"/>
      <c r="G15" s="14"/>
    </row>
    <row r="16" spans="1:7" s="15" customFormat="1" ht="16.5">
      <c r="A16" s="55"/>
      <c r="B16" s="16"/>
      <c r="C16" s="16"/>
      <c r="D16" s="16"/>
      <c r="E16" s="16"/>
      <c r="F16" s="16"/>
      <c r="G16" s="56"/>
    </row>
    <row r="17" spans="1:7" s="15" customFormat="1" ht="16.5">
      <c r="A17" s="55"/>
      <c r="B17" s="16"/>
      <c r="C17" s="16"/>
      <c r="D17" s="16"/>
      <c r="E17" s="16"/>
      <c r="F17" s="16"/>
      <c r="G17" s="56"/>
    </row>
    <row r="18" spans="1:7" s="15" customFormat="1" ht="16.5">
      <c r="A18" s="55"/>
      <c r="B18" s="16"/>
      <c r="C18" s="16"/>
      <c r="D18" s="16"/>
      <c r="E18" s="16"/>
      <c r="F18" s="16"/>
      <c r="G18" s="56"/>
    </row>
    <row r="19" spans="1:7" s="15" customFormat="1" ht="16.5">
      <c r="A19" s="55"/>
      <c r="B19" s="16"/>
      <c r="C19" s="16"/>
      <c r="D19" s="16"/>
      <c r="E19" s="16"/>
      <c r="F19" s="16"/>
      <c r="G19" s="56"/>
    </row>
    <row r="20" spans="1:7" s="15" customFormat="1" ht="16.5">
      <c r="A20" s="55"/>
      <c r="B20" s="16"/>
      <c r="C20" s="16"/>
      <c r="D20" s="16"/>
      <c r="E20" s="16"/>
      <c r="F20" s="16"/>
      <c r="G20" s="56"/>
    </row>
    <row r="21" spans="1:7" s="15" customFormat="1" ht="16.5">
      <c r="A21" s="55"/>
      <c r="B21" s="16"/>
      <c r="C21" s="16"/>
      <c r="D21" s="16"/>
      <c r="E21" s="16"/>
      <c r="F21" s="16"/>
      <c r="G21" s="56"/>
    </row>
    <row r="22" spans="1:7" s="15" customFormat="1" ht="16.5">
      <c r="A22" s="55"/>
      <c r="B22" s="16"/>
      <c r="C22" s="16"/>
      <c r="D22" s="16"/>
      <c r="E22" s="16"/>
      <c r="F22" s="16"/>
      <c r="G22" s="56"/>
    </row>
    <row r="23" spans="1:7" s="15" customFormat="1" ht="16.5">
      <c r="A23" s="55"/>
      <c r="B23" s="16"/>
      <c r="C23" s="16"/>
      <c r="D23" s="16"/>
      <c r="E23" s="16"/>
      <c r="F23" s="16"/>
      <c r="G23" s="56"/>
    </row>
    <row r="24" spans="1:7" s="15" customFormat="1" ht="16.5">
      <c r="A24" s="55"/>
      <c r="B24" s="16"/>
      <c r="C24" s="16"/>
      <c r="D24" s="16"/>
      <c r="E24" s="16"/>
      <c r="F24" s="16"/>
      <c r="G24" s="56"/>
    </row>
    <row r="25" spans="1:7" s="15" customFormat="1" ht="16.5">
      <c r="A25" s="55"/>
      <c r="B25" s="16"/>
      <c r="C25" s="16"/>
      <c r="D25" s="16"/>
      <c r="E25" s="16"/>
      <c r="F25" s="16"/>
      <c r="G25" s="56"/>
    </row>
    <row r="26" spans="1:7" s="15" customFormat="1" ht="16.5">
      <c r="A26" s="55"/>
      <c r="B26" s="16"/>
      <c r="C26" s="16"/>
      <c r="D26" s="16"/>
      <c r="E26" s="16"/>
      <c r="F26" s="16"/>
      <c r="G26" s="56"/>
    </row>
    <row r="27" spans="1:7" s="15" customFormat="1" ht="16.5">
      <c r="A27" s="55"/>
      <c r="B27" s="16"/>
      <c r="C27" s="16"/>
      <c r="D27" s="16"/>
      <c r="E27" s="16"/>
      <c r="F27" s="16"/>
      <c r="G27" s="56"/>
    </row>
    <row r="28" spans="1:7" s="15" customFormat="1" ht="16.5">
      <c r="A28" s="55"/>
      <c r="B28" s="16"/>
      <c r="C28" s="16"/>
      <c r="D28" s="16"/>
      <c r="E28" s="16"/>
      <c r="F28" s="16"/>
      <c r="G28" s="56"/>
    </row>
    <row r="29" spans="1:7" s="15" customFormat="1" ht="16.5">
      <c r="A29" s="55"/>
      <c r="B29" s="16"/>
      <c r="C29" s="16"/>
      <c r="D29" s="16"/>
      <c r="E29" s="16"/>
      <c r="F29" s="16"/>
      <c r="G29" s="56"/>
    </row>
    <row r="30" spans="1:7" s="15" customFormat="1" ht="16.5">
      <c r="A30" s="55"/>
      <c r="B30" s="16"/>
      <c r="C30" s="16"/>
      <c r="D30" s="16"/>
      <c r="E30" s="16"/>
      <c r="F30" s="16"/>
      <c r="G30" s="56"/>
    </row>
    <row r="31" spans="1:7" s="15" customFormat="1" ht="16.5">
      <c r="A31" s="55"/>
      <c r="B31" s="16"/>
      <c r="C31" s="16"/>
      <c r="D31" s="16"/>
      <c r="E31" s="16"/>
      <c r="F31" s="16"/>
      <c r="G31" s="56"/>
    </row>
    <row r="32" spans="1:7" s="15" customFormat="1" ht="16.5">
      <c r="A32" s="55"/>
      <c r="B32" s="16"/>
      <c r="C32" s="16"/>
      <c r="D32" s="16"/>
      <c r="E32" s="16"/>
      <c r="F32" s="16"/>
      <c r="G32" s="56"/>
    </row>
    <row r="33" spans="1:7" s="15" customFormat="1" ht="16.5">
      <c r="A33" s="55"/>
      <c r="B33" s="16"/>
      <c r="C33" s="16"/>
      <c r="D33" s="16"/>
      <c r="E33" s="16"/>
      <c r="F33" s="16"/>
      <c r="G33" s="56"/>
    </row>
    <row r="34" spans="1:7" s="15" customFormat="1" ht="16.5">
      <c r="A34" s="55"/>
      <c r="B34" s="16"/>
      <c r="C34" s="16"/>
      <c r="D34" s="16"/>
      <c r="E34" s="16"/>
      <c r="F34" s="16"/>
      <c r="G34" s="56"/>
    </row>
    <row r="35" spans="1:7" s="15" customFormat="1" ht="16.5">
      <c r="A35" s="55"/>
      <c r="B35" s="16"/>
      <c r="C35" s="16"/>
      <c r="D35" s="16"/>
      <c r="E35" s="16"/>
      <c r="F35" s="16"/>
      <c r="G35" s="56"/>
    </row>
    <row r="36" spans="1:7" s="15" customFormat="1" ht="16.5">
      <c r="A36" s="55"/>
      <c r="B36" s="16"/>
      <c r="C36" s="16"/>
      <c r="D36" s="16"/>
      <c r="E36" s="16"/>
      <c r="F36" s="16"/>
      <c r="G36" s="56"/>
    </row>
    <row r="37" spans="1:7" s="15" customFormat="1" ht="16.5">
      <c r="A37" s="55"/>
      <c r="B37" s="16"/>
      <c r="C37" s="16"/>
      <c r="D37" s="16"/>
      <c r="E37" s="16"/>
      <c r="F37" s="16"/>
      <c r="G37" s="56"/>
    </row>
    <row r="38" spans="1:7" s="15" customFormat="1" ht="16.5">
      <c r="A38" s="55"/>
      <c r="B38" s="16"/>
      <c r="C38" s="16"/>
      <c r="D38" s="16"/>
      <c r="E38" s="16"/>
      <c r="F38" s="16"/>
      <c r="G38" s="56"/>
    </row>
    <row r="39" spans="1:7" s="15" customFormat="1" ht="16.5">
      <c r="A39" s="55"/>
      <c r="B39" s="16"/>
      <c r="C39" s="16"/>
      <c r="D39" s="16"/>
      <c r="E39" s="16"/>
      <c r="F39" s="16"/>
      <c r="G39" s="56"/>
    </row>
    <row r="40" spans="1:7" s="15" customFormat="1" ht="16.5">
      <c r="A40" s="55"/>
      <c r="B40" s="16"/>
      <c r="C40" s="16"/>
      <c r="D40" s="16"/>
      <c r="E40" s="16"/>
      <c r="F40" s="16"/>
      <c r="G40" s="56"/>
    </row>
    <row r="41" spans="1:7" s="15" customFormat="1" ht="16.5">
      <c r="A41" s="55"/>
      <c r="B41" s="16"/>
      <c r="C41" s="16"/>
      <c r="D41" s="16"/>
      <c r="E41" s="16"/>
      <c r="F41" s="16"/>
      <c r="G41" s="56"/>
    </row>
    <row r="42" spans="1:7" s="15" customFormat="1" ht="16.5">
      <c r="A42" s="55"/>
      <c r="B42" s="16"/>
      <c r="C42" s="16"/>
      <c r="D42" s="16"/>
      <c r="E42" s="16"/>
      <c r="F42" s="16"/>
      <c r="G42" s="56"/>
    </row>
    <row r="43" spans="1:7" s="15" customFormat="1" ht="16.5">
      <c r="A43" s="55"/>
      <c r="B43" s="16"/>
      <c r="C43" s="16"/>
      <c r="D43" s="16"/>
      <c r="E43" s="16"/>
      <c r="F43" s="16"/>
      <c r="G43" s="56"/>
    </row>
    <row r="44" spans="1:7" s="15" customFormat="1" ht="16.5">
      <c r="A44" s="55"/>
      <c r="B44" s="16"/>
      <c r="C44" s="16"/>
      <c r="D44" s="16"/>
      <c r="E44" s="16"/>
      <c r="F44" s="16"/>
      <c r="G44" s="56"/>
    </row>
    <row r="45" spans="1:7" s="15" customFormat="1" ht="16.5">
      <c r="A45" s="55"/>
      <c r="B45" s="16"/>
      <c r="C45" s="16"/>
      <c r="D45" s="16"/>
      <c r="E45" s="16"/>
      <c r="F45" s="16"/>
      <c r="G45" s="56"/>
    </row>
    <row r="46" spans="1:7" s="15" customFormat="1" ht="16.5">
      <c r="A46" s="55"/>
      <c r="B46" s="16"/>
      <c r="C46" s="16"/>
      <c r="D46" s="16"/>
      <c r="E46" s="16"/>
      <c r="F46" s="16"/>
      <c r="G46" s="56"/>
    </row>
    <row r="47" spans="1:7" s="15" customFormat="1" ht="16.5">
      <c r="A47" s="55"/>
      <c r="B47" s="16"/>
      <c r="C47" s="16"/>
      <c r="D47" s="16"/>
      <c r="E47" s="16"/>
      <c r="F47" s="16"/>
      <c r="G47" s="56"/>
    </row>
    <row r="48" spans="1:7" s="15" customFormat="1" ht="16.5">
      <c r="A48" s="55"/>
      <c r="B48" s="16"/>
      <c r="C48" s="16"/>
      <c r="D48" s="16"/>
      <c r="E48" s="16"/>
      <c r="F48" s="16"/>
      <c r="G48" s="56"/>
    </row>
    <row r="49" spans="1:7" s="15" customFormat="1" ht="16.5">
      <c r="A49" s="55"/>
      <c r="B49" s="16"/>
      <c r="C49" s="16"/>
      <c r="D49" s="16"/>
      <c r="E49" s="16"/>
      <c r="F49" s="16"/>
      <c r="G49" s="56"/>
    </row>
    <row r="50" spans="1:7" s="15" customFormat="1" ht="16.5">
      <c r="A50" s="55"/>
      <c r="B50" s="16"/>
      <c r="C50" s="16"/>
      <c r="D50" s="16"/>
      <c r="E50" s="16"/>
      <c r="F50" s="16"/>
      <c r="G50" s="56"/>
    </row>
    <row r="51" spans="1:7" s="15" customFormat="1" ht="16.5">
      <c r="A51" s="55"/>
      <c r="B51" s="16"/>
      <c r="C51" s="16"/>
      <c r="D51" s="16"/>
      <c r="E51" s="16"/>
      <c r="F51" s="16"/>
      <c r="G51" s="56"/>
    </row>
    <row r="52" spans="1:7" s="15" customFormat="1" ht="16.5">
      <c r="A52" s="55"/>
      <c r="B52" s="16"/>
      <c r="C52" s="16"/>
      <c r="D52" s="16"/>
      <c r="E52" s="16"/>
      <c r="F52" s="16"/>
      <c r="G52" s="56"/>
    </row>
    <row r="53" spans="1:7" s="15" customFormat="1" ht="16.5">
      <c r="A53" s="55"/>
      <c r="B53" s="16"/>
      <c r="C53" s="16"/>
      <c r="D53" s="16"/>
      <c r="E53" s="16"/>
      <c r="F53" s="16"/>
      <c r="G53" s="56"/>
    </row>
    <row r="54" spans="1:7" s="15" customFormat="1" ht="16.5">
      <c r="A54" s="55"/>
      <c r="B54" s="16"/>
      <c r="C54" s="16"/>
      <c r="D54" s="16"/>
      <c r="E54" s="16"/>
      <c r="F54" s="16"/>
      <c r="G54" s="56"/>
    </row>
    <row r="55" spans="1:7" s="15" customFormat="1" ht="16.5">
      <c r="A55" s="55"/>
      <c r="B55" s="16"/>
      <c r="C55" s="16"/>
      <c r="D55" s="16"/>
      <c r="E55" s="16"/>
      <c r="F55" s="16"/>
      <c r="G55" s="56"/>
    </row>
    <row r="56" spans="1:7" s="15" customFormat="1" ht="16.5">
      <c r="A56" s="55"/>
      <c r="B56" s="16"/>
      <c r="C56" s="16"/>
      <c r="D56" s="16"/>
      <c r="E56" s="16"/>
      <c r="F56" s="16"/>
      <c r="G56" s="56"/>
    </row>
    <row r="57" spans="1:7" s="15" customFormat="1" ht="16.5">
      <c r="A57" s="55"/>
      <c r="B57" s="16"/>
      <c r="C57" s="16"/>
      <c r="D57" s="16"/>
      <c r="E57" s="16"/>
      <c r="F57" s="16"/>
      <c r="G57" s="56"/>
    </row>
    <row r="58" spans="1:7" s="15" customFormat="1" ht="16.5">
      <c r="A58" s="55"/>
      <c r="B58" s="16"/>
      <c r="C58" s="16"/>
      <c r="D58" s="16"/>
      <c r="E58" s="16"/>
      <c r="F58" s="16"/>
      <c r="G58" s="56"/>
    </row>
    <row r="59" spans="1:7" s="15" customFormat="1" ht="16.5">
      <c r="A59" s="55"/>
      <c r="B59" s="16"/>
      <c r="C59" s="16"/>
      <c r="D59" s="16"/>
      <c r="E59" s="16"/>
      <c r="F59" s="16"/>
      <c r="G59" s="56"/>
    </row>
    <row r="60" spans="1:7" s="15" customFormat="1" ht="16.5">
      <c r="A60" s="55"/>
      <c r="B60" s="16"/>
      <c r="C60" s="16"/>
      <c r="D60" s="16"/>
      <c r="E60" s="16"/>
      <c r="F60" s="16"/>
      <c r="G60" s="56"/>
    </row>
    <row r="61" spans="1:7" s="15" customFormat="1" ht="16.5">
      <c r="A61" s="55"/>
      <c r="B61" s="16"/>
      <c r="C61" s="16"/>
      <c r="D61" s="16"/>
      <c r="E61" s="16"/>
      <c r="F61" s="16"/>
      <c r="G61" s="56"/>
    </row>
    <row r="62" spans="1:7" s="15" customFormat="1" ht="16.5">
      <c r="A62" s="55"/>
      <c r="B62" s="16"/>
      <c r="C62" s="16"/>
      <c r="D62" s="16"/>
      <c r="E62" s="16"/>
      <c r="F62" s="16"/>
      <c r="G62" s="56"/>
    </row>
    <row r="63" spans="1:7" s="15" customFormat="1" ht="16.5">
      <c r="A63" s="55"/>
      <c r="B63" s="16"/>
      <c r="C63" s="16"/>
      <c r="D63" s="16"/>
      <c r="E63" s="16"/>
      <c r="F63" s="16"/>
      <c r="G63" s="56"/>
    </row>
    <row r="64" spans="1:7" s="15" customFormat="1" ht="16.5">
      <c r="A64" s="55"/>
      <c r="B64" s="16"/>
      <c r="C64" s="16"/>
      <c r="D64" s="16"/>
      <c r="E64" s="16"/>
      <c r="F64" s="16"/>
      <c r="G64" s="56"/>
    </row>
    <row r="65" spans="1:7" s="15" customFormat="1" ht="16.5">
      <c r="A65" s="55"/>
      <c r="B65" s="16"/>
      <c r="C65" s="16"/>
      <c r="D65" s="16"/>
      <c r="E65" s="16"/>
      <c r="F65" s="16"/>
      <c r="G65" s="56"/>
    </row>
    <row r="66" spans="1:7" s="15" customFormat="1" ht="16.5">
      <c r="A66" s="55"/>
      <c r="B66" s="16"/>
      <c r="C66" s="16"/>
      <c r="D66" s="16"/>
      <c r="E66" s="16"/>
      <c r="F66" s="16"/>
      <c r="G66" s="56"/>
    </row>
    <row r="67" spans="1:7" s="15" customFormat="1" ht="16.5">
      <c r="A67" s="55"/>
      <c r="B67" s="16"/>
      <c r="C67" s="16"/>
      <c r="D67" s="16"/>
      <c r="E67" s="16"/>
      <c r="F67" s="16"/>
      <c r="G67" s="56"/>
    </row>
    <row r="68" spans="1:7" s="15" customFormat="1" ht="16.5">
      <c r="A68" s="55"/>
      <c r="B68" s="16"/>
      <c r="C68" s="16"/>
      <c r="D68" s="16"/>
      <c r="E68" s="16"/>
      <c r="F68" s="16"/>
      <c r="G68" s="56"/>
    </row>
    <row r="69" spans="1:7" s="15" customFormat="1" ht="16.5">
      <c r="A69" s="55"/>
      <c r="B69" s="16"/>
      <c r="C69" s="16"/>
      <c r="D69" s="16"/>
      <c r="E69" s="16"/>
      <c r="F69" s="16"/>
      <c r="G69" s="56"/>
    </row>
    <row r="70" spans="1:7" s="15" customFormat="1" ht="16.5">
      <c r="A70" s="55"/>
      <c r="B70" s="16"/>
      <c r="C70" s="16"/>
      <c r="D70" s="16"/>
      <c r="E70" s="16"/>
      <c r="F70" s="16"/>
      <c r="G70" s="56"/>
    </row>
    <row r="71" spans="1:7" s="15" customFormat="1" ht="16.5">
      <c r="A71" s="55"/>
      <c r="B71" s="16"/>
      <c r="C71" s="16"/>
      <c r="D71" s="16"/>
      <c r="E71" s="16"/>
      <c r="F71" s="16"/>
      <c r="G71" s="56"/>
    </row>
    <row r="72" spans="1:7" s="15" customFormat="1" ht="16.5">
      <c r="A72" s="55"/>
      <c r="B72" s="16"/>
      <c r="C72" s="16"/>
      <c r="D72" s="16"/>
      <c r="E72" s="16"/>
      <c r="F72" s="16"/>
      <c r="G72" s="56"/>
    </row>
    <row r="73" spans="1:7" s="15" customFormat="1" ht="16.5">
      <c r="A73" s="55"/>
      <c r="B73" s="16"/>
      <c r="C73" s="16"/>
      <c r="D73" s="16"/>
      <c r="E73" s="16"/>
      <c r="F73" s="16"/>
      <c r="G73" s="56"/>
    </row>
    <row r="74" spans="1:7" s="15" customFormat="1" ht="16.5">
      <c r="A74" s="55"/>
      <c r="B74" s="16"/>
      <c r="C74" s="16"/>
      <c r="D74" s="16"/>
      <c r="E74" s="16"/>
      <c r="F74" s="16"/>
      <c r="G74" s="56"/>
    </row>
    <row r="75" spans="1:7" s="15" customFormat="1" ht="16.5">
      <c r="A75" s="55"/>
      <c r="B75" s="16"/>
      <c r="C75" s="16"/>
      <c r="D75" s="16"/>
      <c r="E75" s="16"/>
      <c r="F75" s="16"/>
      <c r="G75" s="56"/>
    </row>
    <row r="76" spans="1:7" s="15" customFormat="1" ht="16.5">
      <c r="A76" s="55"/>
      <c r="B76" s="16"/>
      <c r="C76" s="16"/>
      <c r="D76" s="16"/>
      <c r="E76" s="16"/>
      <c r="F76" s="16"/>
      <c r="G76" s="56"/>
    </row>
    <row r="77" spans="1:7" s="15" customFormat="1" ht="16.5">
      <c r="A77" s="55"/>
      <c r="B77" s="16"/>
      <c r="C77" s="16"/>
      <c r="D77" s="16"/>
      <c r="E77" s="16"/>
      <c r="F77" s="16"/>
      <c r="G77" s="56"/>
    </row>
    <row r="78" spans="1:7" s="15" customFormat="1" ht="16.5">
      <c r="A78" s="55"/>
      <c r="B78" s="16"/>
      <c r="C78" s="16"/>
      <c r="D78" s="16"/>
      <c r="E78" s="16"/>
      <c r="F78" s="16"/>
      <c r="G78" s="56"/>
    </row>
    <row r="79" spans="1:7" s="15" customFormat="1" ht="16.5">
      <c r="A79" s="55"/>
      <c r="B79" s="16"/>
      <c r="C79" s="16"/>
      <c r="D79" s="16"/>
      <c r="E79" s="16"/>
      <c r="F79" s="16"/>
      <c r="G79" s="56"/>
    </row>
    <row r="80" spans="1:7" s="15" customFormat="1" ht="16.5">
      <c r="A80" s="55"/>
      <c r="B80" s="16"/>
      <c r="C80" s="16"/>
      <c r="D80" s="16"/>
      <c r="E80" s="16"/>
      <c r="F80" s="16"/>
      <c r="G80" s="56"/>
    </row>
    <row r="81" spans="1:7" s="15" customFormat="1" ht="16.5">
      <c r="A81" s="55"/>
      <c r="B81" s="16"/>
      <c r="C81" s="16"/>
      <c r="D81" s="16"/>
      <c r="E81" s="16"/>
      <c r="F81" s="16"/>
      <c r="G81" s="56"/>
    </row>
    <row r="82" spans="1:7" s="15" customFormat="1" ht="16.5">
      <c r="A82" s="55"/>
      <c r="B82" s="16"/>
      <c r="C82" s="16"/>
      <c r="D82" s="16"/>
      <c r="E82" s="16"/>
      <c r="F82" s="16"/>
      <c r="G82" s="56"/>
    </row>
    <row r="83" spans="1:7" s="15" customFormat="1" ht="16.5">
      <c r="A83" s="55"/>
      <c r="B83" s="16"/>
      <c r="C83" s="16"/>
      <c r="D83" s="16"/>
      <c r="E83" s="16"/>
      <c r="F83" s="16"/>
      <c r="G83" s="56"/>
    </row>
    <row r="84" spans="1:7" s="15" customFormat="1" ht="16.5">
      <c r="A84" s="55"/>
      <c r="B84" s="16"/>
      <c r="C84" s="16"/>
      <c r="D84" s="16"/>
      <c r="E84" s="16"/>
      <c r="F84" s="16"/>
      <c r="G84" s="56"/>
    </row>
    <row r="85" spans="1:7" s="15" customFormat="1" ht="16.5">
      <c r="A85" s="55"/>
      <c r="B85" s="16"/>
      <c r="C85" s="16"/>
      <c r="D85" s="16"/>
      <c r="E85" s="16"/>
      <c r="F85" s="16"/>
      <c r="G85" s="56"/>
    </row>
    <row r="86" spans="1:7" s="15" customFormat="1" ht="16.5">
      <c r="A86" s="55"/>
      <c r="B86" s="16"/>
      <c r="C86" s="16"/>
      <c r="D86" s="16"/>
      <c r="E86" s="16"/>
      <c r="F86" s="16"/>
      <c r="G86" s="56"/>
    </row>
    <row r="87" spans="1:7" s="15" customFormat="1" ht="16.5">
      <c r="A87" s="55"/>
      <c r="B87" s="16"/>
      <c r="C87" s="16"/>
      <c r="D87" s="16"/>
      <c r="E87" s="16"/>
      <c r="F87" s="16"/>
      <c r="G87" s="56"/>
    </row>
    <row r="88" spans="1:7" s="15" customFormat="1" ht="16.5">
      <c r="A88" s="55"/>
      <c r="B88" s="16"/>
      <c r="C88" s="16"/>
      <c r="D88" s="16"/>
      <c r="E88" s="16"/>
      <c r="F88" s="16"/>
      <c r="G88" s="56"/>
    </row>
    <row r="89" spans="1:7" s="15" customFormat="1" ht="16.5">
      <c r="A89" s="55"/>
      <c r="B89" s="16"/>
      <c r="C89" s="16"/>
      <c r="D89" s="16"/>
      <c r="E89" s="16"/>
      <c r="F89" s="16"/>
      <c r="G89" s="56"/>
    </row>
    <row r="90" spans="1:7" s="15" customFormat="1" ht="16.5">
      <c r="A90" s="55"/>
      <c r="B90" s="16"/>
      <c r="C90" s="16"/>
      <c r="D90" s="16"/>
      <c r="E90" s="16"/>
      <c r="F90" s="16"/>
      <c r="G90" s="56"/>
    </row>
    <row r="91" spans="1:7" s="15" customFormat="1" ht="16.5">
      <c r="A91" s="55"/>
      <c r="B91" s="16"/>
      <c r="C91" s="16"/>
      <c r="D91" s="16"/>
      <c r="E91" s="16"/>
      <c r="F91" s="16"/>
      <c r="G91" s="56"/>
    </row>
    <row r="92" spans="1:7" s="15" customFormat="1" ht="16.5">
      <c r="A92" s="55"/>
      <c r="B92" s="16"/>
      <c r="C92" s="16"/>
      <c r="D92" s="16"/>
      <c r="E92" s="16"/>
      <c r="F92" s="16"/>
      <c r="G92" s="56"/>
    </row>
    <row r="93" spans="1:7" s="15" customFormat="1" ht="16.5">
      <c r="A93" s="55"/>
      <c r="B93" s="16"/>
      <c r="C93" s="16"/>
      <c r="D93" s="16"/>
      <c r="E93" s="16"/>
      <c r="F93" s="16"/>
      <c r="G93" s="56"/>
    </row>
    <row r="94" spans="1:7" s="15" customFormat="1" ht="16.5">
      <c r="A94" s="55"/>
      <c r="B94" s="16"/>
      <c r="C94" s="16"/>
      <c r="D94" s="16"/>
      <c r="E94" s="16"/>
      <c r="F94" s="16"/>
      <c r="G94" s="56"/>
    </row>
    <row r="95" spans="1:7" s="15" customFormat="1" ht="16.5">
      <c r="A95" s="55"/>
      <c r="B95" s="16"/>
      <c r="C95" s="16"/>
      <c r="D95" s="16"/>
      <c r="E95" s="16"/>
      <c r="F95" s="16"/>
      <c r="G95" s="56"/>
    </row>
    <row r="96" spans="1:7" s="15" customFormat="1" ht="16.5">
      <c r="A96" s="55"/>
      <c r="B96" s="16"/>
      <c r="C96" s="16"/>
      <c r="D96" s="16"/>
      <c r="E96" s="16"/>
      <c r="F96" s="16"/>
      <c r="G96" s="56"/>
    </row>
    <row r="97" spans="1:8" s="15" customFormat="1" ht="16.5">
      <c r="A97" s="55"/>
      <c r="B97" s="16"/>
      <c r="C97" s="16"/>
      <c r="D97" s="16"/>
      <c r="E97" s="16"/>
      <c r="F97" s="16"/>
      <c r="G97" s="56"/>
    </row>
    <row r="98" spans="1:8" s="15" customFormat="1" ht="16.5">
      <c r="A98" s="55"/>
      <c r="B98" s="16"/>
      <c r="C98" s="16"/>
      <c r="D98" s="16"/>
      <c r="E98" s="16"/>
      <c r="F98" s="16"/>
      <c r="G98" s="56"/>
    </row>
    <row r="99" spans="1:8" s="15" customFormat="1" ht="16.5">
      <c r="A99" s="55"/>
      <c r="B99" s="16"/>
      <c r="C99" s="16"/>
      <c r="D99" s="16"/>
      <c r="E99" s="16"/>
      <c r="F99" s="16"/>
      <c r="G99" s="56"/>
    </row>
    <row r="100" spans="1:8" s="15" customFormat="1" ht="16.5">
      <c r="A100" s="55"/>
      <c r="B100" s="16"/>
      <c r="C100" s="16"/>
      <c r="D100" s="16"/>
      <c r="E100" s="16"/>
      <c r="F100" s="16"/>
      <c r="G100" s="56"/>
    </row>
    <row r="101" spans="1:8" s="15" customFormat="1" ht="16.5">
      <c r="A101" s="55"/>
      <c r="B101" s="16"/>
      <c r="C101" s="16"/>
      <c r="D101" s="16"/>
      <c r="E101" s="16"/>
      <c r="F101" s="16"/>
      <c r="G101" s="56"/>
    </row>
    <row r="102" spans="1:8" s="15" customFormat="1" ht="16.5">
      <c r="A102" s="55"/>
      <c r="B102" s="16"/>
      <c r="C102" s="16"/>
      <c r="D102" s="16"/>
      <c r="E102" s="16"/>
      <c r="F102" s="16"/>
      <c r="G102" s="56"/>
    </row>
    <row r="103" spans="1:8" s="15" customFormat="1" ht="16.5">
      <c r="A103" s="55"/>
      <c r="B103" s="16"/>
      <c r="C103" s="16"/>
      <c r="D103" s="16"/>
      <c r="E103" s="16"/>
      <c r="F103" s="16"/>
      <c r="G103" s="56"/>
    </row>
    <row r="104" spans="1:8" s="15" customFormat="1" ht="16.5">
      <c r="A104" s="55"/>
      <c r="B104" s="16"/>
      <c r="C104" s="16"/>
      <c r="D104" s="16"/>
      <c r="E104" s="16"/>
      <c r="F104" s="16"/>
      <c r="G104" s="56"/>
    </row>
    <row r="105" spans="1:8" s="15" customFormat="1" ht="16.5">
      <c r="A105" s="55"/>
      <c r="B105" s="16"/>
      <c r="C105" s="16"/>
      <c r="D105" s="16"/>
      <c r="E105" s="16"/>
      <c r="F105" s="16"/>
      <c r="G105" s="56"/>
    </row>
    <row r="106" spans="1:8" s="15" customFormat="1" ht="16.5">
      <c r="A106" s="55"/>
      <c r="B106" s="16"/>
      <c r="C106" s="16"/>
      <c r="D106" s="16"/>
      <c r="E106" s="16"/>
      <c r="F106" s="16"/>
      <c r="G106" s="56"/>
    </row>
    <row r="107" spans="1:8" s="15" customFormat="1" ht="16.5">
      <c r="A107" s="55"/>
      <c r="B107" s="16"/>
      <c r="C107" s="16"/>
      <c r="D107" s="16"/>
      <c r="E107" s="16"/>
      <c r="F107" s="16"/>
      <c r="G107" s="56"/>
    </row>
    <row r="108" spans="1:8" s="15" customFormat="1" ht="16.5">
      <c r="A108" s="55"/>
      <c r="B108" s="16"/>
      <c r="C108" s="16"/>
      <c r="D108" s="16"/>
      <c r="E108" s="16"/>
      <c r="F108" s="16"/>
      <c r="G108" s="56"/>
    </row>
    <row r="109" spans="1:8" s="15" customFormat="1" ht="16.5">
      <c r="A109" s="55"/>
      <c r="B109" s="16"/>
      <c r="C109" s="16"/>
      <c r="D109" s="16"/>
      <c r="E109" s="16"/>
      <c r="F109" s="16"/>
      <c r="G109" s="56"/>
    </row>
    <row r="110" spans="1:8" ht="17.25" thickBot="1">
      <c r="A110" s="17"/>
      <c r="B110" s="18"/>
      <c r="C110" s="18"/>
      <c r="D110" s="18"/>
      <c r="E110" s="18"/>
      <c r="F110" s="18"/>
      <c r="G110" s="19"/>
      <c r="H110" s="15"/>
    </row>
    <row r="111" spans="1:8" ht="16.5" thickTop="1"/>
  </sheetData>
  <phoneticPr fontId="0" type="noConversion"/>
  <conditionalFormatting sqref="E9">
    <cfRule type="cellIs" dxfId="13" priority="4" stopIfTrue="1" operator="greaterThan">
      <formula>116</formula>
    </cfRule>
    <cfRule type="cellIs" dxfId="12"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showGridLines="0" workbookViewId="0">
      <pane ySplit="2" topLeftCell="A3" activePane="bottomLeft" state="frozen"/>
      <selection pane="bottomLeft" activeCell="A3" sqref="A3"/>
    </sheetView>
  </sheetViews>
  <sheetFormatPr defaultColWidth="13" defaultRowHeight="15.75"/>
  <cols>
    <col min="1" max="1" width="23.25" style="20" bestFit="1" customWidth="1"/>
    <col min="2" max="2" width="5.875" style="20" bestFit="1" customWidth="1"/>
    <col min="3" max="3" width="7.625" style="21" hidden="1" customWidth="1"/>
    <col min="4" max="4" width="5.875" style="21" hidden="1" customWidth="1"/>
    <col min="5" max="5" width="9.25" style="21" bestFit="1" customWidth="1"/>
    <col min="6" max="6" width="9.75" style="21" bestFit="1" customWidth="1"/>
    <col min="7" max="7" width="6" style="43" bestFit="1" customWidth="1"/>
    <col min="8" max="8" width="5.25" style="43" bestFit="1" customWidth="1"/>
    <col min="9" max="9" width="6.875" style="43" bestFit="1" customWidth="1"/>
    <col min="10" max="10" width="41.125" style="20" customWidth="1"/>
    <col min="11" max="16384" width="13" style="1"/>
  </cols>
  <sheetData>
    <row r="1" spans="1:10" ht="24" thickBot="1">
      <c r="A1" s="33" t="s">
        <v>12</v>
      </c>
      <c r="B1" s="22"/>
      <c r="C1" s="22"/>
      <c r="D1" s="22"/>
      <c r="E1" s="22"/>
      <c r="F1" s="22"/>
      <c r="G1" s="42"/>
      <c r="H1" s="42"/>
      <c r="I1" s="42"/>
      <c r="J1" s="22"/>
    </row>
    <row r="2" spans="1:10" s="15" customFormat="1" ht="33.75" thickBot="1">
      <c r="A2" s="200" t="s">
        <v>4</v>
      </c>
      <c r="B2" s="201" t="s">
        <v>32</v>
      </c>
      <c r="C2" s="201" t="s">
        <v>39</v>
      </c>
      <c r="D2" s="201" t="s">
        <v>31</v>
      </c>
      <c r="E2" s="202" t="s">
        <v>64</v>
      </c>
      <c r="F2" s="202" t="s">
        <v>40</v>
      </c>
      <c r="G2" s="203" t="s">
        <v>70</v>
      </c>
      <c r="H2" s="287" t="s">
        <v>108</v>
      </c>
      <c r="I2" s="204" t="s">
        <v>86</v>
      </c>
      <c r="J2" s="205" t="s">
        <v>5</v>
      </c>
    </row>
    <row r="3" spans="1:10" s="15" customFormat="1" ht="16.5">
      <c r="A3" s="184" t="s">
        <v>72</v>
      </c>
      <c r="B3" s="185">
        <v>6</v>
      </c>
      <c r="C3" s="186" t="s">
        <v>34</v>
      </c>
      <c r="D3" s="186" t="str">
        <f>IF(C3="Str",'Personal File'!$C$8,IF(C3="Dex",'Personal File'!$C$9,IF(C3="Con",'Personal File'!$C$10,IF(C3="Int",'Personal File'!$C$11,IF(C3="Wis",'Personal File'!$C$12,IF(C3="Cha",'Personal File'!$C$13))))))</f>
        <v>+2</v>
      </c>
      <c r="E3" s="187" t="str">
        <f t="shared" ref="E3:E5" si="0">CONCATENATE(C3," (",D3,")")</f>
        <v>Con (+2)</v>
      </c>
      <c r="F3" s="188">
        <v>0</v>
      </c>
      <c r="G3" s="189">
        <f t="shared" ref="G3:G41" si="1">B3+D3+F3</f>
        <v>8</v>
      </c>
      <c r="H3" s="190">
        <f t="shared" ref="H3:H5" ca="1" si="2">RANDBETWEEN(1,20)</f>
        <v>8</v>
      </c>
      <c r="I3" s="191">
        <f t="shared" ref="I3:I5" ca="1" si="3">SUM(G3:H3)</f>
        <v>16</v>
      </c>
      <c r="J3" s="263"/>
    </row>
    <row r="4" spans="1:10" s="15" customFormat="1" ht="16.5">
      <c r="A4" s="192" t="s">
        <v>73</v>
      </c>
      <c r="B4" s="185">
        <v>1</v>
      </c>
      <c r="C4" s="186" t="s">
        <v>37</v>
      </c>
      <c r="D4" s="186" t="str">
        <f>IF(C4="Str",'Personal File'!$C$8,IF(C4="Dex",'Personal File'!$C$9,IF(C4="Con",'Personal File'!$C$10,IF(C4="Int",'Personal File'!$C$11,IF(C4="Wis",'Personal File'!$C$12,IF(C4="Cha",'Personal File'!$C$13))))))</f>
        <v>+1</v>
      </c>
      <c r="E4" s="144" t="str">
        <f t="shared" si="0"/>
        <v>Dex (+1)</v>
      </c>
      <c r="F4" s="188">
        <v>0</v>
      </c>
      <c r="G4" s="189">
        <f t="shared" si="1"/>
        <v>2</v>
      </c>
      <c r="H4" s="190">
        <f t="shared" ca="1" si="2"/>
        <v>17</v>
      </c>
      <c r="I4" s="191">
        <f t="shared" ca="1" si="3"/>
        <v>19</v>
      </c>
      <c r="J4" s="264"/>
    </row>
    <row r="5" spans="1:10" s="15" customFormat="1" ht="16.5">
      <c r="A5" s="193" t="s">
        <v>74</v>
      </c>
      <c r="B5" s="194">
        <v>1</v>
      </c>
      <c r="C5" s="195" t="s">
        <v>36</v>
      </c>
      <c r="D5" s="195" t="str">
        <f>IF(C5="Str",'Personal File'!$C$8,IF(C5="Dex",'Personal File'!$C$9,IF(C5="Con",'Personal File'!$C$10,IF(C5="Int",'Personal File'!$C$11,IF(C5="Wis",'Personal File'!$C$12,IF(C5="Cha",'Personal File'!$C$13))))))</f>
        <v>+0</v>
      </c>
      <c r="E5" s="196" t="str">
        <f t="shared" si="0"/>
        <v>Wis (+0)</v>
      </c>
      <c r="F5" s="292">
        <v>0</v>
      </c>
      <c r="G5" s="197">
        <f t="shared" si="1"/>
        <v>1</v>
      </c>
      <c r="H5" s="198">
        <f t="shared" ca="1" si="2"/>
        <v>10</v>
      </c>
      <c r="I5" s="199">
        <f t="shared" ca="1" si="3"/>
        <v>11</v>
      </c>
      <c r="J5" s="265"/>
    </row>
    <row r="6" spans="1:10" s="36" customFormat="1" ht="16.5">
      <c r="A6" s="137" t="s">
        <v>41</v>
      </c>
      <c r="B6" s="52">
        <v>0</v>
      </c>
      <c r="C6" s="138" t="s">
        <v>35</v>
      </c>
      <c r="D6" s="139" t="str">
        <f>IF(C6="Str",'Personal File'!$C$8,IF(C6="Dex",'Personal File'!$C$9,IF(C6="Con",'Personal File'!$C$10,IF(C6="Int",'Personal File'!$C$11,IF(C6="Wis",'Personal File'!$C$12,IF(C6="Cha",'Personal File'!$C$13))))))</f>
        <v>+0</v>
      </c>
      <c r="E6" s="140" t="str">
        <f t="shared" ref="E6:E41" si="4">CONCATENATE(C6," (",D6,")")</f>
        <v>Int (+0)</v>
      </c>
      <c r="F6" s="53" t="s">
        <v>65</v>
      </c>
      <c r="G6" s="53">
        <f t="shared" si="1"/>
        <v>0</v>
      </c>
      <c r="H6" s="190">
        <f ca="1">RANDBETWEEN(1,20)</f>
        <v>15</v>
      </c>
      <c r="I6" s="53">
        <f t="shared" ref="I6:I7" ca="1" si="5">SUM(G6:H6)</f>
        <v>15</v>
      </c>
      <c r="J6" s="54"/>
    </row>
    <row r="7" spans="1:10" s="40" customFormat="1" ht="16.5">
      <c r="A7" s="141" t="s">
        <v>42</v>
      </c>
      <c r="B7" s="52">
        <v>0</v>
      </c>
      <c r="C7" s="142" t="s">
        <v>37</v>
      </c>
      <c r="D7" s="143" t="str">
        <f>IF(C7="Str",'Personal File'!$C$8,IF(C7="Dex",'Personal File'!$C$9,IF(C7="Con",'Personal File'!$C$10,IF(C7="Int",'Personal File'!$C$11,IF(C7="Wis",'Personal File'!$C$12,IF(C7="Cha",'Personal File'!$C$13))))))</f>
        <v>+1</v>
      </c>
      <c r="E7" s="144" t="str">
        <f t="shared" si="4"/>
        <v>Dex (+1)</v>
      </c>
      <c r="F7" s="285">
        <f>SUM(Martial!D11:D12)</f>
        <v>0</v>
      </c>
      <c r="G7" s="53">
        <f t="shared" si="1"/>
        <v>1</v>
      </c>
      <c r="H7" s="190">
        <f ca="1">RANDBETWEEN(1,20)</f>
        <v>14</v>
      </c>
      <c r="I7" s="53">
        <f t="shared" ca="1" si="5"/>
        <v>15</v>
      </c>
      <c r="J7" s="54"/>
    </row>
    <row r="8" spans="1:10" s="38" customFormat="1" ht="16.5">
      <c r="A8" s="145" t="s">
        <v>43</v>
      </c>
      <c r="B8" s="52">
        <v>0</v>
      </c>
      <c r="C8" s="146" t="s">
        <v>33</v>
      </c>
      <c r="D8" s="147" t="str">
        <f>IF(C8="Str",'Personal File'!$C$8,IF(C8="Dex",'Personal File'!$C$9,IF(C8="Con",'Personal File'!$C$10,IF(C8="Int",'Personal File'!$C$11,IF(C8="Wis",'Personal File'!$C$12,IF(C8="Cha",'Personal File'!$C$13))))))</f>
        <v>+1</v>
      </c>
      <c r="E8" s="148" t="str">
        <f t="shared" si="4"/>
        <v>Cha (+1)</v>
      </c>
      <c r="F8" s="53" t="s">
        <v>65</v>
      </c>
      <c r="G8" s="53">
        <f t="shared" si="1"/>
        <v>1</v>
      </c>
      <c r="H8" s="190">
        <f t="shared" ref="H8:H41" ca="1" si="6">RANDBETWEEN(1,20)</f>
        <v>15</v>
      </c>
      <c r="I8" s="53">
        <f t="shared" ref="I8:I41" ca="1" si="7">SUM(G8:H8)</f>
        <v>16</v>
      </c>
      <c r="J8" s="54"/>
    </row>
    <row r="9" spans="1:10" s="37" customFormat="1" ht="16.5">
      <c r="A9" s="121" t="s">
        <v>44</v>
      </c>
      <c r="B9" s="83">
        <v>3</v>
      </c>
      <c r="C9" s="122" t="s">
        <v>38</v>
      </c>
      <c r="D9" s="123" t="str">
        <f>IF(C9="Str",'Personal File'!$C$8,IF(C9="Dex",'Personal File'!$C$9,IF(C9="Con",'Personal File'!$C$10,IF(C9="Int",'Personal File'!$C$11,IF(C9="Wis",'Personal File'!$C$12,IF(C9="Cha",'Personal File'!$C$13))))))</f>
        <v>+4</v>
      </c>
      <c r="E9" s="124" t="str">
        <f t="shared" si="4"/>
        <v>Str (+4)</v>
      </c>
      <c r="F9" s="86">
        <f>SUM(Martial!D13:D14)</f>
        <v>0</v>
      </c>
      <c r="G9" s="86">
        <f t="shared" si="1"/>
        <v>7</v>
      </c>
      <c r="H9" s="190">
        <f t="shared" ca="1" si="6"/>
        <v>1</v>
      </c>
      <c r="I9" s="86">
        <f t="shared" ca="1" si="7"/>
        <v>8</v>
      </c>
      <c r="J9" s="87"/>
    </row>
    <row r="10" spans="1:10" s="37" customFormat="1" ht="16.5">
      <c r="A10" s="129" t="s">
        <v>18</v>
      </c>
      <c r="B10" s="52">
        <v>0</v>
      </c>
      <c r="C10" s="130" t="s">
        <v>34</v>
      </c>
      <c r="D10" s="131" t="str">
        <f>IF(C10="Str",'Personal File'!$C$8,IF(C10="Dex",'Personal File'!$C$9,IF(C10="Con",'Personal File'!$C$10,IF(C10="Int",'Personal File'!$C$11,IF(C10="Wis",'Personal File'!$C$12,IF(C10="Cha",'Personal File'!$C$13))))))</f>
        <v>+2</v>
      </c>
      <c r="E10" s="132" t="str">
        <f t="shared" si="4"/>
        <v>Con (+2)</v>
      </c>
      <c r="F10" s="53" t="s">
        <v>65</v>
      </c>
      <c r="G10" s="53">
        <f t="shared" si="1"/>
        <v>2</v>
      </c>
      <c r="H10" s="190">
        <f t="shared" ca="1" si="6"/>
        <v>17</v>
      </c>
      <c r="I10" s="53">
        <f t="shared" ca="1" si="7"/>
        <v>19</v>
      </c>
      <c r="J10" s="54"/>
    </row>
    <row r="11" spans="1:10" s="36" customFormat="1" ht="16.5">
      <c r="A11" s="137" t="s">
        <v>125</v>
      </c>
      <c r="B11" s="52">
        <v>0</v>
      </c>
      <c r="C11" s="138" t="s">
        <v>35</v>
      </c>
      <c r="D11" s="139" t="str">
        <f>IF(C11="Str",'Personal File'!$C$8,IF(C11="Dex",'Personal File'!$C$9,IF(C11="Con",'Personal File'!$C$10,IF(C11="Int",'Personal File'!$C$11,IF(C11="Wis",'Personal File'!$C$12,IF(C11="Cha",'Personal File'!$C$13))))))</f>
        <v>+0</v>
      </c>
      <c r="E11" s="140" t="str">
        <f t="shared" ref="E11" si="8">CONCATENATE(C11," (",D11,")")</f>
        <v>Int (+0)</v>
      </c>
      <c r="F11" s="53" t="s">
        <v>65</v>
      </c>
      <c r="G11" s="53">
        <f t="shared" si="1"/>
        <v>0</v>
      </c>
      <c r="H11" s="190">
        <f t="shared" ca="1" si="6"/>
        <v>5</v>
      </c>
      <c r="I11" s="53">
        <f t="shared" ca="1" si="7"/>
        <v>5</v>
      </c>
      <c r="J11" s="54"/>
    </row>
    <row r="12" spans="1:10" s="39" customFormat="1" ht="16.5">
      <c r="A12" s="167" t="s">
        <v>45</v>
      </c>
      <c r="B12" s="161">
        <v>0</v>
      </c>
      <c r="C12" s="168" t="s">
        <v>35</v>
      </c>
      <c r="D12" s="169" t="str">
        <f>IF(C12="Str",'Personal File'!$C$8,IF(C12="Dex",'Personal File'!$C$9,IF(C12="Con",'Personal File'!$C$10,IF(C12="Int",'Personal File'!$C$11,IF(C12="Wis",'Personal File'!$C$12,IF(C12="Cha",'Personal File'!$C$13))))))</f>
        <v>+0</v>
      </c>
      <c r="E12" s="170" t="str">
        <f t="shared" si="4"/>
        <v>Int (+0)</v>
      </c>
      <c r="F12" s="165" t="s">
        <v>65</v>
      </c>
      <c r="G12" s="165">
        <f t="shared" si="1"/>
        <v>0</v>
      </c>
      <c r="H12" s="190">
        <f t="shared" ca="1" si="6"/>
        <v>9</v>
      </c>
      <c r="I12" s="165">
        <f t="shared" ca="1" si="7"/>
        <v>9</v>
      </c>
      <c r="J12" s="166"/>
    </row>
    <row r="13" spans="1:10" s="40" customFormat="1" ht="16.5">
      <c r="A13" s="145" t="s">
        <v>46</v>
      </c>
      <c r="B13" s="52">
        <v>0</v>
      </c>
      <c r="C13" s="146" t="s">
        <v>33</v>
      </c>
      <c r="D13" s="147" t="str">
        <f>IF(C13="Str",'Personal File'!$C$8,IF(C13="Dex",'Personal File'!$C$9,IF(C13="Con",'Personal File'!$C$10,IF(C13="Int",'Personal File'!$C$11,IF(C13="Wis",'Personal File'!$C$12,IF(C13="Cha",'Personal File'!$C$13))))))</f>
        <v>+1</v>
      </c>
      <c r="E13" s="148" t="str">
        <f t="shared" si="4"/>
        <v>Cha (+1)</v>
      </c>
      <c r="F13" s="53" t="s">
        <v>65</v>
      </c>
      <c r="G13" s="53">
        <f t="shared" si="1"/>
        <v>1</v>
      </c>
      <c r="H13" s="190">
        <f t="shared" ca="1" si="6"/>
        <v>2</v>
      </c>
      <c r="I13" s="53">
        <f t="shared" ca="1" si="7"/>
        <v>3</v>
      </c>
      <c r="J13" s="54"/>
    </row>
    <row r="14" spans="1:10" s="40" customFormat="1" ht="16.5">
      <c r="A14" s="167" t="s">
        <v>47</v>
      </c>
      <c r="B14" s="161">
        <v>0</v>
      </c>
      <c r="C14" s="168" t="s">
        <v>35</v>
      </c>
      <c r="D14" s="169" t="str">
        <f>IF(C14="Str",'Personal File'!$C$8,IF(C14="Dex",'Personal File'!$C$9,IF(C14="Con",'Personal File'!$C$10,IF(C14="Int",'Personal File'!$C$11,IF(C14="Wis",'Personal File'!$C$12,IF(C14="Cha",'Personal File'!$C$13))))))</f>
        <v>+0</v>
      </c>
      <c r="E14" s="170" t="str">
        <f t="shared" si="4"/>
        <v>Int (+0)</v>
      </c>
      <c r="F14" s="165" t="s">
        <v>65</v>
      </c>
      <c r="G14" s="165">
        <f t="shared" si="1"/>
        <v>0</v>
      </c>
      <c r="H14" s="190">
        <f t="shared" ca="1" si="6"/>
        <v>7</v>
      </c>
      <c r="I14" s="165">
        <f t="shared" ca="1" si="7"/>
        <v>7</v>
      </c>
      <c r="J14" s="166"/>
    </row>
    <row r="15" spans="1:10" s="40" customFormat="1" ht="16.5">
      <c r="A15" s="145" t="s">
        <v>48</v>
      </c>
      <c r="B15" s="52">
        <v>0</v>
      </c>
      <c r="C15" s="146" t="s">
        <v>33</v>
      </c>
      <c r="D15" s="147" t="str">
        <f>IF(C15="Str",'Personal File'!$C$8,IF(C15="Dex",'Personal File'!$C$9,IF(C15="Con",'Personal File'!$C$10,IF(C15="Int",'Personal File'!$C$11,IF(C15="Wis",'Personal File'!$C$12,IF(C15="Cha",'Personal File'!$C$13))))))</f>
        <v>+1</v>
      </c>
      <c r="E15" s="148" t="str">
        <f t="shared" si="4"/>
        <v>Cha (+1)</v>
      </c>
      <c r="F15" s="53" t="s">
        <v>65</v>
      </c>
      <c r="G15" s="53">
        <f t="shared" si="1"/>
        <v>1</v>
      </c>
      <c r="H15" s="190">
        <f t="shared" ca="1" si="6"/>
        <v>8</v>
      </c>
      <c r="I15" s="53">
        <f t="shared" ca="1" si="7"/>
        <v>9</v>
      </c>
      <c r="J15" s="54"/>
    </row>
    <row r="16" spans="1:10" s="40" customFormat="1" ht="16.5">
      <c r="A16" s="141" t="s">
        <v>49</v>
      </c>
      <c r="B16" s="52">
        <v>0</v>
      </c>
      <c r="C16" s="142" t="s">
        <v>37</v>
      </c>
      <c r="D16" s="143" t="str">
        <f>IF(C16="Str",'Personal File'!$C$8,IF(C16="Dex",'Personal File'!$C$9,IF(C16="Con",'Personal File'!$C$10,IF(C16="Int",'Personal File'!$C$11,IF(C16="Wis",'Personal File'!$C$12,IF(C16="Cha",'Personal File'!$C$13))))))</f>
        <v>+1</v>
      </c>
      <c r="E16" s="144" t="str">
        <f t="shared" si="4"/>
        <v>Dex (+1)</v>
      </c>
      <c r="F16" s="53" t="s">
        <v>65</v>
      </c>
      <c r="G16" s="53">
        <f t="shared" si="1"/>
        <v>1</v>
      </c>
      <c r="H16" s="190">
        <f t="shared" ca="1" si="6"/>
        <v>16</v>
      </c>
      <c r="I16" s="53">
        <f t="shared" ca="1" si="7"/>
        <v>17</v>
      </c>
      <c r="J16" s="54"/>
    </row>
    <row r="17" spans="1:10" s="40" customFormat="1" ht="16.5">
      <c r="A17" s="137" t="s">
        <v>50</v>
      </c>
      <c r="B17" s="52">
        <v>0</v>
      </c>
      <c r="C17" s="138" t="s">
        <v>35</v>
      </c>
      <c r="D17" s="139" t="str">
        <f>IF(C17="Str",'Personal File'!$C$8,IF(C17="Dex",'Personal File'!$C$9,IF(C17="Con",'Personal File'!$C$10,IF(C17="Int",'Personal File'!$C$11,IF(C17="Wis",'Personal File'!$C$12,IF(C17="Cha",'Personal File'!$C$13))))))</f>
        <v>+0</v>
      </c>
      <c r="E17" s="140" t="str">
        <f t="shared" si="4"/>
        <v>Int (+0)</v>
      </c>
      <c r="F17" s="53" t="s">
        <v>65</v>
      </c>
      <c r="G17" s="53">
        <f t="shared" si="1"/>
        <v>0</v>
      </c>
      <c r="H17" s="190">
        <f t="shared" ca="1" si="6"/>
        <v>14</v>
      </c>
      <c r="I17" s="53">
        <f t="shared" ca="1" si="7"/>
        <v>14</v>
      </c>
      <c r="J17" s="54"/>
    </row>
    <row r="18" spans="1:10" s="40" customFormat="1" ht="16.5">
      <c r="A18" s="145" t="s">
        <v>51</v>
      </c>
      <c r="B18" s="52">
        <v>0</v>
      </c>
      <c r="C18" s="146" t="s">
        <v>33</v>
      </c>
      <c r="D18" s="147" t="str">
        <f>IF(C18="Str",'Personal File'!$C$8,IF(C18="Dex",'Personal File'!$C$9,IF(C18="Con",'Personal File'!$C$10,IF(C18="Int",'Personal File'!$C$11,IF(C18="Wis",'Personal File'!$C$12,IF(C18="Cha",'Personal File'!$C$13))))))</f>
        <v>+1</v>
      </c>
      <c r="E18" s="148" t="str">
        <f t="shared" si="4"/>
        <v>Cha (+1)</v>
      </c>
      <c r="F18" s="53" t="s">
        <v>65</v>
      </c>
      <c r="G18" s="53">
        <f t="shared" si="1"/>
        <v>1</v>
      </c>
      <c r="H18" s="190">
        <f t="shared" ca="1" si="6"/>
        <v>13</v>
      </c>
      <c r="I18" s="53">
        <f t="shared" ca="1" si="7"/>
        <v>14</v>
      </c>
      <c r="J18" s="54"/>
    </row>
    <row r="19" spans="1:10" s="40" customFormat="1" ht="16.5">
      <c r="A19" s="145" t="s">
        <v>20</v>
      </c>
      <c r="B19" s="52">
        <v>0</v>
      </c>
      <c r="C19" s="146" t="s">
        <v>33</v>
      </c>
      <c r="D19" s="147" t="str">
        <f>IF(C19="Str",'Personal File'!$C$8,IF(C19="Dex",'Personal File'!$C$9,IF(C19="Con",'Personal File'!$C$10,IF(C19="Int",'Personal File'!$C$11,IF(C19="Wis",'Personal File'!$C$12,IF(C19="Cha",'Personal File'!$C$13))))))</f>
        <v>+1</v>
      </c>
      <c r="E19" s="148" t="str">
        <f t="shared" si="4"/>
        <v>Cha (+1)</v>
      </c>
      <c r="F19" s="53" t="s">
        <v>65</v>
      </c>
      <c r="G19" s="53">
        <f t="shared" si="1"/>
        <v>1</v>
      </c>
      <c r="H19" s="190">
        <f t="shared" ca="1" si="6"/>
        <v>15</v>
      </c>
      <c r="I19" s="53">
        <f t="shared" ca="1" si="7"/>
        <v>16</v>
      </c>
      <c r="J19" s="54"/>
    </row>
    <row r="20" spans="1:10" s="40" customFormat="1" ht="16.5">
      <c r="A20" s="149" t="s">
        <v>52</v>
      </c>
      <c r="B20" s="52">
        <v>0</v>
      </c>
      <c r="C20" s="150" t="s">
        <v>36</v>
      </c>
      <c r="D20" s="151" t="str">
        <f>IF(C20="Str",'Personal File'!$C$8,IF(C20="Dex",'Personal File'!$C$9,IF(C20="Con",'Personal File'!$C$10,IF(C20="Int",'Personal File'!$C$11,IF(C20="Wis",'Personal File'!$C$12,IF(C20="Cha",'Personal File'!$C$13))))))</f>
        <v>+0</v>
      </c>
      <c r="E20" s="152" t="str">
        <f t="shared" si="4"/>
        <v>Wis (+0)</v>
      </c>
      <c r="F20" s="53" t="s">
        <v>65</v>
      </c>
      <c r="G20" s="53">
        <f t="shared" si="1"/>
        <v>0</v>
      </c>
      <c r="H20" s="190">
        <f t="shared" ca="1" si="6"/>
        <v>5</v>
      </c>
      <c r="I20" s="53">
        <f t="shared" ca="1" si="7"/>
        <v>5</v>
      </c>
      <c r="J20" s="54"/>
    </row>
    <row r="21" spans="1:10" s="40" customFormat="1" ht="16.5">
      <c r="A21" s="141" t="s">
        <v>53</v>
      </c>
      <c r="B21" s="52">
        <v>0</v>
      </c>
      <c r="C21" s="142" t="s">
        <v>37</v>
      </c>
      <c r="D21" s="143" t="str">
        <f>IF(C21="Str",'Personal File'!$C$8,IF(C21="Dex",'Personal File'!$C$9,IF(C21="Con",'Personal File'!$C$10,IF(C21="Int",'Personal File'!$C$11,IF(C21="Wis",'Personal File'!$C$12,IF(C21="Cha",'Personal File'!$C$13))))))</f>
        <v>+1</v>
      </c>
      <c r="E21" s="144" t="str">
        <f t="shared" si="4"/>
        <v>Dex (+1)</v>
      </c>
      <c r="F21" s="53" t="s">
        <v>65</v>
      </c>
      <c r="G21" s="53">
        <f t="shared" si="1"/>
        <v>1</v>
      </c>
      <c r="H21" s="190">
        <f t="shared" ca="1" si="6"/>
        <v>9</v>
      </c>
      <c r="I21" s="53">
        <f t="shared" ca="1" si="7"/>
        <v>10</v>
      </c>
      <c r="J21" s="54"/>
    </row>
    <row r="22" spans="1:10" s="40" customFormat="1" ht="16.5">
      <c r="A22" s="82" t="s">
        <v>54</v>
      </c>
      <c r="B22" s="83">
        <v>11</v>
      </c>
      <c r="C22" s="84" t="s">
        <v>33</v>
      </c>
      <c r="D22" s="85" t="str">
        <f>IF(C22="Str",'Personal File'!$C$8,IF(C22="Dex",'Personal File'!$C$9,IF(C22="Con",'Personal File'!$C$10,IF(C22="Int",'Personal File'!$C$11,IF(C22="Wis",'Personal File'!$C$12,IF(C22="Cha",'Personal File'!$C$13))))))</f>
        <v>+1</v>
      </c>
      <c r="E22" s="103" t="str">
        <f t="shared" si="4"/>
        <v>Cha (+1)</v>
      </c>
      <c r="F22" s="86" t="s">
        <v>65</v>
      </c>
      <c r="G22" s="86">
        <f t="shared" si="1"/>
        <v>12</v>
      </c>
      <c r="H22" s="190">
        <f t="shared" ca="1" si="6"/>
        <v>12</v>
      </c>
      <c r="I22" s="86">
        <f t="shared" ca="1" si="7"/>
        <v>24</v>
      </c>
      <c r="J22" s="87"/>
    </row>
    <row r="23" spans="1:10" s="40" customFormat="1" ht="16.5">
      <c r="A23" s="121" t="s">
        <v>55</v>
      </c>
      <c r="B23" s="83">
        <v>3</v>
      </c>
      <c r="C23" s="122" t="s">
        <v>38</v>
      </c>
      <c r="D23" s="123" t="str">
        <f>IF(C23="Str",'Personal File'!$C$8,IF(C23="Dex",'Personal File'!$C$9,IF(C23="Con",'Personal File'!$C$10,IF(C23="Int",'Personal File'!$C$11,IF(C23="Wis",'Personal File'!$C$12,IF(C23="Cha",'Personal File'!$C$13))))))</f>
        <v>+4</v>
      </c>
      <c r="E23" s="124" t="str">
        <f t="shared" si="4"/>
        <v>Str (+4)</v>
      </c>
      <c r="F23" s="86" t="s">
        <v>65</v>
      </c>
      <c r="G23" s="86">
        <f t="shared" si="1"/>
        <v>7</v>
      </c>
      <c r="H23" s="190">
        <f t="shared" ca="1" si="6"/>
        <v>8</v>
      </c>
      <c r="I23" s="86">
        <f t="shared" ca="1" si="7"/>
        <v>15</v>
      </c>
      <c r="J23" s="87"/>
    </row>
    <row r="24" spans="1:10" s="40" customFormat="1" ht="16.5">
      <c r="A24" s="167" t="s">
        <v>105</v>
      </c>
      <c r="B24" s="161">
        <v>0</v>
      </c>
      <c r="C24" s="168" t="s">
        <v>35</v>
      </c>
      <c r="D24" s="169" t="str">
        <f>IF(C24="Str",'Personal File'!$C$8,IF(C24="Dex",'Personal File'!$C$9,IF(C24="Con",'Personal File'!$C$10,IF(C24="Int",'Personal File'!$C$11,IF(C24="Wis",'Personal File'!$C$12,IF(C24="Cha",'Personal File'!$C$13))))))</f>
        <v>+0</v>
      </c>
      <c r="E24" s="170" t="str">
        <f t="shared" si="4"/>
        <v>Int (+0)</v>
      </c>
      <c r="F24" s="165" t="s">
        <v>65</v>
      </c>
      <c r="G24" s="165">
        <f t="shared" si="1"/>
        <v>0</v>
      </c>
      <c r="H24" s="190">
        <f t="shared" ca="1" si="6"/>
        <v>5</v>
      </c>
      <c r="I24" s="165">
        <f t="shared" ca="1" si="7"/>
        <v>5</v>
      </c>
      <c r="J24" s="166"/>
    </row>
    <row r="25" spans="1:10" s="40" customFormat="1" ht="16.5">
      <c r="A25" s="125" t="s">
        <v>56</v>
      </c>
      <c r="B25" s="83">
        <v>3</v>
      </c>
      <c r="C25" s="126" t="s">
        <v>36</v>
      </c>
      <c r="D25" s="127" t="str">
        <f>IF(C25="Str",'Personal File'!$C$8,IF(C25="Dex",'Personal File'!$C$9,IF(C25="Con",'Personal File'!$C$10,IF(C25="Int",'Personal File'!$C$11,IF(C25="Wis",'Personal File'!$C$12,IF(C25="Cha",'Personal File'!$C$13))))))</f>
        <v>+0</v>
      </c>
      <c r="E25" s="128" t="str">
        <f t="shared" si="4"/>
        <v>Wis (+0)</v>
      </c>
      <c r="F25" s="86" t="s">
        <v>65</v>
      </c>
      <c r="G25" s="86">
        <f t="shared" si="1"/>
        <v>3</v>
      </c>
      <c r="H25" s="190">
        <f t="shared" ca="1" si="6"/>
        <v>9</v>
      </c>
      <c r="I25" s="86">
        <f t="shared" ca="1" si="7"/>
        <v>12</v>
      </c>
      <c r="J25" s="87"/>
    </row>
    <row r="26" spans="1:10" s="40" customFormat="1" ht="16.5">
      <c r="A26" s="141" t="s">
        <v>21</v>
      </c>
      <c r="B26" s="52">
        <v>0</v>
      </c>
      <c r="C26" s="142" t="s">
        <v>37</v>
      </c>
      <c r="D26" s="143" t="str">
        <f>IF(C26="Str",'Personal File'!$C$8,IF(C26="Dex",'Personal File'!$C$9,IF(C26="Con",'Personal File'!$C$10,IF(C26="Int",'Personal File'!$C$11,IF(C26="Wis",'Personal File'!$C$12,IF(C26="Cha",'Personal File'!$C$13))))))</f>
        <v>+1</v>
      </c>
      <c r="E26" s="144" t="str">
        <f t="shared" si="4"/>
        <v>Dex (+1)</v>
      </c>
      <c r="F26" s="53" t="s">
        <v>65</v>
      </c>
      <c r="G26" s="53">
        <f t="shared" si="1"/>
        <v>1</v>
      </c>
      <c r="H26" s="190">
        <f t="shared" ca="1" si="6"/>
        <v>20</v>
      </c>
      <c r="I26" s="53">
        <f t="shared" ca="1" si="7"/>
        <v>21</v>
      </c>
      <c r="J26" s="54"/>
    </row>
    <row r="27" spans="1:10" s="40" customFormat="1" ht="16.5">
      <c r="A27" s="171" t="s">
        <v>57</v>
      </c>
      <c r="B27" s="161">
        <v>0</v>
      </c>
      <c r="C27" s="172" t="s">
        <v>37</v>
      </c>
      <c r="D27" s="173" t="str">
        <f>IF(C27="Str",'Personal File'!$C$8,IF(C27="Dex",'Personal File'!$C$9,IF(C27="Con",'Personal File'!$C$10,IF(C27="Int",'Personal File'!$C$11,IF(C27="Wis",'Personal File'!$C$12,IF(C27="Cha",'Personal File'!$C$13))))))</f>
        <v>+1</v>
      </c>
      <c r="E27" s="174" t="str">
        <f t="shared" si="4"/>
        <v>Dex (+1)</v>
      </c>
      <c r="F27" s="165" t="s">
        <v>65</v>
      </c>
      <c r="G27" s="165">
        <f t="shared" si="1"/>
        <v>1</v>
      </c>
      <c r="H27" s="190">
        <f t="shared" ca="1" si="6"/>
        <v>8</v>
      </c>
      <c r="I27" s="165">
        <f t="shared" ca="1" si="7"/>
        <v>9</v>
      </c>
      <c r="J27" s="166"/>
    </row>
    <row r="28" spans="1:10" ht="16.5">
      <c r="A28" s="145" t="s">
        <v>136</v>
      </c>
      <c r="B28" s="52">
        <v>0</v>
      </c>
      <c r="C28" s="146" t="s">
        <v>33</v>
      </c>
      <c r="D28" s="147" t="str">
        <f>IF(C28="Str",'Personal File'!$C$8,IF(C28="Dex",'Personal File'!$C$9,IF(C28="Con",'Personal File'!$C$10,IF(C28="Int",'Personal File'!$C$11,IF(C28="Wis",'Personal File'!$C$12,IF(C28="Cha",'Personal File'!$C$13))))))</f>
        <v>+1</v>
      </c>
      <c r="E28" s="148" t="str">
        <f t="shared" si="4"/>
        <v>Cha (+1)</v>
      </c>
      <c r="F28" s="53" t="s">
        <v>65</v>
      </c>
      <c r="G28" s="53">
        <f t="shared" si="1"/>
        <v>1</v>
      </c>
      <c r="H28" s="190">
        <f t="shared" ca="1" si="6"/>
        <v>9</v>
      </c>
      <c r="I28" s="53">
        <f t="shared" ca="1" si="7"/>
        <v>10</v>
      </c>
      <c r="J28" s="54"/>
    </row>
    <row r="29" spans="1:10" ht="16.5">
      <c r="A29" s="160" t="s">
        <v>137</v>
      </c>
      <c r="B29" s="161">
        <v>0</v>
      </c>
      <c r="C29" s="175" t="s">
        <v>36</v>
      </c>
      <c r="D29" s="176" t="str">
        <f>IF(C29="Str",'Personal File'!$C$8,IF(C29="Dex",'Personal File'!$C$9,IF(C29="Con",'Personal File'!$C$10,IF(C29="Int",'Personal File'!$C$11,IF(C29="Wis",'Personal File'!$C$12,IF(C29="Cha",'Personal File'!$C$13))))))</f>
        <v>+0</v>
      </c>
      <c r="E29" s="177" t="str">
        <f t="shared" ref="E29" si="9">CONCATENATE(C29," (",D29,")")</f>
        <v>Wis (+0)</v>
      </c>
      <c r="F29" s="165" t="s">
        <v>65</v>
      </c>
      <c r="G29" s="165">
        <f t="shared" si="1"/>
        <v>0</v>
      </c>
      <c r="H29" s="190">
        <f t="shared" ca="1" si="6"/>
        <v>17</v>
      </c>
      <c r="I29" s="165">
        <f t="shared" ca="1" si="7"/>
        <v>17</v>
      </c>
      <c r="J29" s="166"/>
    </row>
    <row r="30" spans="1:10" ht="16.5">
      <c r="A30" s="117" t="s">
        <v>22</v>
      </c>
      <c r="B30" s="83">
        <v>3</v>
      </c>
      <c r="C30" s="118" t="s">
        <v>37</v>
      </c>
      <c r="D30" s="119" t="str">
        <f>IF(C30="Str",'Personal File'!$C$8,IF(C30="Dex",'Personal File'!$C$9,IF(C30="Con",'Personal File'!$C$10,IF(C30="Int",'Personal File'!$C$11,IF(C30="Wis",'Personal File'!$C$12,IF(C30="Cha",'Personal File'!$C$13))))))</f>
        <v>+1</v>
      </c>
      <c r="E30" s="120" t="str">
        <f t="shared" si="4"/>
        <v>Dex (+1)</v>
      </c>
      <c r="F30" s="86" t="s">
        <v>65</v>
      </c>
      <c r="G30" s="86">
        <f t="shared" si="1"/>
        <v>4</v>
      </c>
      <c r="H30" s="190">
        <f t="shared" ca="1" si="6"/>
        <v>6</v>
      </c>
      <c r="I30" s="86">
        <f t="shared" ca="1" si="7"/>
        <v>10</v>
      </c>
      <c r="J30" s="87"/>
    </row>
    <row r="31" spans="1:10" ht="16.5">
      <c r="A31" s="137" t="s">
        <v>23</v>
      </c>
      <c r="B31" s="52">
        <v>0</v>
      </c>
      <c r="C31" s="138" t="s">
        <v>35</v>
      </c>
      <c r="D31" s="139" t="str">
        <f>IF(C31="Str",'Personal File'!$C$8,IF(C31="Dex",'Personal File'!$C$9,IF(C31="Con",'Personal File'!$C$10,IF(C31="Int",'Personal File'!$C$11,IF(C31="Wis",'Personal File'!$C$12,IF(C31="Cha",'Personal File'!$C$13))))))</f>
        <v>+0</v>
      </c>
      <c r="E31" s="140" t="str">
        <f t="shared" si="4"/>
        <v>Int (+0)</v>
      </c>
      <c r="F31" s="53" t="s">
        <v>65</v>
      </c>
      <c r="G31" s="53">
        <f t="shared" si="1"/>
        <v>0</v>
      </c>
      <c r="H31" s="190">
        <f t="shared" ca="1" si="6"/>
        <v>4</v>
      </c>
      <c r="I31" s="53">
        <f t="shared" ca="1" si="7"/>
        <v>4</v>
      </c>
      <c r="J31" s="54"/>
    </row>
    <row r="32" spans="1:10" ht="16.5">
      <c r="A32" s="149" t="s">
        <v>58</v>
      </c>
      <c r="B32" s="52">
        <v>0</v>
      </c>
      <c r="C32" s="150" t="s">
        <v>36</v>
      </c>
      <c r="D32" s="151" t="str">
        <f>IF(C32="Str",'Personal File'!$C$8,IF(C32="Dex",'Personal File'!$C$9,IF(C32="Con",'Personal File'!$C$10,IF(C32="Int",'Personal File'!$C$11,IF(C32="Wis",'Personal File'!$C$12,IF(C32="Cha",'Personal File'!$C$13))))))</f>
        <v>+0</v>
      </c>
      <c r="E32" s="152" t="str">
        <f t="shared" si="4"/>
        <v>Wis (+0)</v>
      </c>
      <c r="F32" s="53" t="s">
        <v>65</v>
      </c>
      <c r="G32" s="53">
        <f t="shared" si="1"/>
        <v>0</v>
      </c>
      <c r="H32" s="190">
        <f t="shared" ca="1" si="6"/>
        <v>19</v>
      </c>
      <c r="I32" s="53">
        <f t="shared" ca="1" si="7"/>
        <v>19</v>
      </c>
      <c r="J32" s="54"/>
    </row>
    <row r="33" spans="1:10" ht="16.5">
      <c r="A33" s="171" t="s">
        <v>90</v>
      </c>
      <c r="B33" s="161">
        <v>0</v>
      </c>
      <c r="C33" s="172" t="s">
        <v>37</v>
      </c>
      <c r="D33" s="173" t="str">
        <f>IF(C33="Str",'Personal File'!$C$8,IF(C33="Dex",'Personal File'!$C$9,IF(C33="Con",'Personal File'!$C$10,IF(C33="Int",'Personal File'!$C$11,IF(C33="Wis",'Personal File'!$C$12,IF(C33="Cha",'Personal File'!$C$13))))))</f>
        <v>+1</v>
      </c>
      <c r="E33" s="174" t="str">
        <f t="shared" si="4"/>
        <v>Dex (+1)</v>
      </c>
      <c r="F33" s="165" t="s">
        <v>65</v>
      </c>
      <c r="G33" s="165">
        <f t="shared" si="1"/>
        <v>1</v>
      </c>
      <c r="H33" s="190">
        <f t="shared" ca="1" si="6"/>
        <v>8</v>
      </c>
      <c r="I33" s="165">
        <f t="shared" ca="1" si="7"/>
        <v>9</v>
      </c>
      <c r="J33" s="166"/>
    </row>
    <row r="34" spans="1:10" ht="16.5">
      <c r="A34" s="167" t="s">
        <v>89</v>
      </c>
      <c r="B34" s="161">
        <v>0</v>
      </c>
      <c r="C34" s="168" t="s">
        <v>35</v>
      </c>
      <c r="D34" s="169" t="str">
        <f>IF(C34="Str",'Personal File'!$C$8,IF(C34="Dex",'Personal File'!$C$9,IF(C34="Con",'Personal File'!$C$10,IF(C34="Int",'Personal File'!$C$11,IF(C34="Wis",'Personal File'!$C$12,IF(C34="Cha",'Personal File'!$C$13))))))</f>
        <v>+0</v>
      </c>
      <c r="E34" s="170" t="str">
        <f t="shared" si="4"/>
        <v>Int (+0)</v>
      </c>
      <c r="F34" s="165" t="s">
        <v>65</v>
      </c>
      <c r="G34" s="165">
        <f t="shared" si="1"/>
        <v>0</v>
      </c>
      <c r="H34" s="190">
        <f t="shared" ca="1" si="6"/>
        <v>18</v>
      </c>
      <c r="I34" s="165">
        <f t="shared" ca="1" si="7"/>
        <v>18</v>
      </c>
      <c r="J34" s="178"/>
    </row>
    <row r="35" spans="1:10" ht="16.5">
      <c r="A35" s="167" t="s">
        <v>59</v>
      </c>
      <c r="B35" s="161">
        <v>0</v>
      </c>
      <c r="C35" s="168" t="s">
        <v>35</v>
      </c>
      <c r="D35" s="169" t="str">
        <f>IF(C35="Str",'Personal File'!$C$8,IF(C35="Dex",'Personal File'!$C$9,IF(C35="Con",'Personal File'!$C$10,IF(C35="Int",'Personal File'!$C$11,IF(C35="Wis",'Personal File'!$C$12,IF(C35="Cha",'Personal File'!$C$13))))))</f>
        <v>+0</v>
      </c>
      <c r="E35" s="170" t="str">
        <f t="shared" si="4"/>
        <v>Int (+0)</v>
      </c>
      <c r="F35" s="165" t="s">
        <v>65</v>
      </c>
      <c r="G35" s="165">
        <f t="shared" si="1"/>
        <v>0</v>
      </c>
      <c r="H35" s="190">
        <f t="shared" ca="1" si="6"/>
        <v>9</v>
      </c>
      <c r="I35" s="165">
        <f t="shared" ca="1" si="7"/>
        <v>9</v>
      </c>
      <c r="J35" s="178"/>
    </row>
    <row r="36" spans="1:10" ht="16.5">
      <c r="A36" s="125" t="s">
        <v>60</v>
      </c>
      <c r="B36" s="83">
        <v>2</v>
      </c>
      <c r="C36" s="126" t="s">
        <v>36</v>
      </c>
      <c r="D36" s="127" t="str">
        <f>IF(C36="Str",'Personal File'!$C$8,IF(C36="Dex",'Personal File'!$C$9,IF(C36="Con",'Personal File'!$C$10,IF(C36="Int",'Personal File'!$C$11,IF(C36="Wis",'Personal File'!$C$12,IF(C36="Cha",'Personal File'!$C$13))))))</f>
        <v>+0</v>
      </c>
      <c r="E36" s="128" t="str">
        <f t="shared" si="4"/>
        <v>Wis (+0)</v>
      </c>
      <c r="F36" s="86" t="s">
        <v>104</v>
      </c>
      <c r="G36" s="86">
        <f t="shared" si="1"/>
        <v>4</v>
      </c>
      <c r="H36" s="190">
        <f t="shared" ca="1" si="6"/>
        <v>14</v>
      </c>
      <c r="I36" s="86">
        <f t="shared" ca="1" si="7"/>
        <v>18</v>
      </c>
      <c r="J36" s="87" t="s">
        <v>124</v>
      </c>
    </row>
    <row r="37" spans="1:10" ht="16.5">
      <c r="A37" s="149" t="s">
        <v>91</v>
      </c>
      <c r="B37" s="52">
        <v>0</v>
      </c>
      <c r="C37" s="150" t="s">
        <v>36</v>
      </c>
      <c r="D37" s="151" t="str">
        <f>IF(C37="Str",'Personal File'!$C$8,IF(C37="Dex",'Personal File'!$C$9,IF(C37="Con",'Personal File'!$C$10,IF(C37="Int",'Personal File'!$C$11,IF(C37="Wis",'Personal File'!$C$12,IF(C37="Cha",'Personal File'!$C$13))))))</f>
        <v>+0</v>
      </c>
      <c r="E37" s="152" t="str">
        <f t="shared" si="4"/>
        <v>Wis (+0)</v>
      </c>
      <c r="F37" s="53" t="s">
        <v>65</v>
      </c>
      <c r="G37" s="53">
        <f t="shared" si="1"/>
        <v>0</v>
      </c>
      <c r="H37" s="190">
        <f t="shared" ca="1" si="6"/>
        <v>18</v>
      </c>
      <c r="I37" s="53">
        <f t="shared" ca="1" si="7"/>
        <v>18</v>
      </c>
      <c r="J37" s="54"/>
    </row>
    <row r="38" spans="1:10" ht="16.5">
      <c r="A38" s="121" t="s">
        <v>24</v>
      </c>
      <c r="B38" s="83">
        <v>3</v>
      </c>
      <c r="C38" s="122" t="s">
        <v>38</v>
      </c>
      <c r="D38" s="123" t="str">
        <f>IF(C38="Str",'Personal File'!$C$8,IF(C38="Dex",'Personal File'!$C$9,IF(C38="Con",'Personal File'!$C$10,IF(C38="Int",'Personal File'!$C$11,IF(C38="Wis",'Personal File'!$C$12,IF(C38="Cha",'Personal File'!$C$13))))))</f>
        <v>+4</v>
      </c>
      <c r="E38" s="124" t="str">
        <f t="shared" si="4"/>
        <v>Str (+4)</v>
      </c>
      <c r="F38" s="86" t="s">
        <v>65</v>
      </c>
      <c r="G38" s="86">
        <f t="shared" si="1"/>
        <v>7</v>
      </c>
      <c r="H38" s="190">
        <f t="shared" ca="1" si="6"/>
        <v>8</v>
      </c>
      <c r="I38" s="86">
        <f t="shared" ca="1" si="7"/>
        <v>15</v>
      </c>
      <c r="J38" s="87"/>
    </row>
    <row r="39" spans="1:10" ht="16.5">
      <c r="A39" s="171" t="s">
        <v>61</v>
      </c>
      <c r="B39" s="161">
        <v>0</v>
      </c>
      <c r="C39" s="172" t="s">
        <v>37</v>
      </c>
      <c r="D39" s="173" t="str">
        <f>IF(C39="Str",'Personal File'!$C$8,IF(C39="Dex",'Personal File'!$C$9,IF(C39="Con",'Personal File'!$C$10,IF(C39="Int",'Personal File'!$C$11,IF(C39="Wis",'Personal File'!$C$12,IF(C39="Cha",'Personal File'!$C$13))))))</f>
        <v>+1</v>
      </c>
      <c r="E39" s="174" t="str">
        <f t="shared" si="4"/>
        <v>Dex (+1)</v>
      </c>
      <c r="F39" s="165" t="s">
        <v>65</v>
      </c>
      <c r="G39" s="165">
        <f t="shared" si="1"/>
        <v>1</v>
      </c>
      <c r="H39" s="190">
        <f t="shared" ca="1" si="6"/>
        <v>17</v>
      </c>
      <c r="I39" s="165">
        <f t="shared" ca="1" si="7"/>
        <v>18</v>
      </c>
      <c r="J39" s="166"/>
    </row>
    <row r="40" spans="1:10" ht="16.5">
      <c r="A40" s="160" t="s">
        <v>62</v>
      </c>
      <c r="B40" s="161">
        <v>0</v>
      </c>
      <c r="C40" s="162" t="s">
        <v>33</v>
      </c>
      <c r="D40" s="163" t="str">
        <f>IF(C40="Str",'Personal File'!$C$8,IF(C40="Dex",'Personal File'!$C$9,IF(C40="Con",'Personal File'!$C$10,IF(C40="Int",'Personal File'!$C$11,IF(C40="Wis",'Personal File'!$C$12,IF(C40="Cha",'Personal File'!$C$13))))))</f>
        <v>+1</v>
      </c>
      <c r="E40" s="164" t="str">
        <f t="shared" si="4"/>
        <v>Cha (+1)</v>
      </c>
      <c r="F40" s="165" t="s">
        <v>65</v>
      </c>
      <c r="G40" s="165">
        <f t="shared" si="1"/>
        <v>1</v>
      </c>
      <c r="H40" s="190">
        <f t="shared" ca="1" si="6"/>
        <v>11</v>
      </c>
      <c r="I40" s="165">
        <f t="shared" ca="1" si="7"/>
        <v>12</v>
      </c>
      <c r="J40" s="166"/>
    </row>
    <row r="41" spans="1:10" ht="17.25" thickBot="1">
      <c r="A41" s="153" t="s">
        <v>63</v>
      </c>
      <c r="B41" s="154">
        <v>0</v>
      </c>
      <c r="C41" s="155" t="s">
        <v>37</v>
      </c>
      <c r="D41" s="156" t="str">
        <f>IF(C41="Str",'Personal File'!$C$8,IF(C41="Dex",'Personal File'!$C$9,IF(C41="Con",'Personal File'!$C$10,IF(C41="Int",'Personal File'!$C$11,IF(C41="Wis",'Personal File'!$C$12,IF(C41="Cha",'Personal File'!$C$13))))))</f>
        <v>+1</v>
      </c>
      <c r="E41" s="157" t="str">
        <f t="shared" si="4"/>
        <v>Dex (+1)</v>
      </c>
      <c r="F41" s="158" t="s">
        <v>65</v>
      </c>
      <c r="G41" s="158">
        <f t="shared" si="1"/>
        <v>1</v>
      </c>
      <c r="H41" s="286">
        <f t="shared" ca="1" si="6"/>
        <v>19</v>
      </c>
      <c r="I41" s="158">
        <f t="shared" ca="1" si="7"/>
        <v>20</v>
      </c>
      <c r="J41" s="159"/>
    </row>
    <row r="42" spans="1:10" ht="16.5" thickTop="1">
      <c r="B42" s="51">
        <f>SUM(B6:B41)+B36</f>
        <v>30</v>
      </c>
      <c r="E42" s="51">
        <f>SUM(E43:E48)</f>
        <v>29</v>
      </c>
      <c r="F42" s="136" t="s">
        <v>70</v>
      </c>
    </row>
    <row r="43" spans="1:10">
      <c r="B43" s="51"/>
      <c r="E43" s="106">
        <v>12</v>
      </c>
      <c r="F43" s="116" t="s">
        <v>119</v>
      </c>
    </row>
    <row r="44" spans="1:10">
      <c r="B44" s="51"/>
      <c r="E44" s="106">
        <v>3</v>
      </c>
      <c r="F44" s="116" t="s">
        <v>120</v>
      </c>
    </row>
    <row r="45" spans="1:10">
      <c r="B45" s="51"/>
      <c r="E45" s="106">
        <v>3</v>
      </c>
      <c r="F45" s="116" t="s">
        <v>121</v>
      </c>
    </row>
    <row r="46" spans="1:10">
      <c r="B46" s="51"/>
      <c r="E46" s="106">
        <v>1</v>
      </c>
      <c r="F46" s="116" t="s">
        <v>122</v>
      </c>
    </row>
    <row r="47" spans="1:10">
      <c r="B47" s="51"/>
      <c r="E47" s="106">
        <v>1</v>
      </c>
      <c r="F47" s="116" t="s">
        <v>123</v>
      </c>
    </row>
    <row r="48" spans="1:10">
      <c r="E48" s="25">
        <f>3+SUM('Personal File'!E3:E4)</f>
        <v>9</v>
      </c>
      <c r="F48" s="116" t="s">
        <v>98</v>
      </c>
    </row>
  </sheetData>
  <phoneticPr fontId="0" type="noConversion"/>
  <conditionalFormatting sqref="H6:H40">
    <cfRule type="cellIs" dxfId="11" priority="7" operator="equal">
      <formula>20</formula>
    </cfRule>
    <cfRule type="cellIs" dxfId="10" priority="8" operator="equal">
      <formula>1</formula>
    </cfRule>
  </conditionalFormatting>
  <conditionalFormatting sqref="H41">
    <cfRule type="cellIs" dxfId="9" priority="5" operator="equal">
      <formula>20</formula>
    </cfRule>
    <cfRule type="cellIs" dxfId="8" priority="6" operator="equal">
      <formula>1</formula>
    </cfRule>
  </conditionalFormatting>
  <conditionalFormatting sqref="H3:H5">
    <cfRule type="cellIs" dxfId="7" priority="3" operator="equal">
      <formula>20</formula>
    </cfRule>
    <cfRule type="cellIs" dxfId="6" priority="4" operator="equal">
      <formula>1</formula>
    </cfRule>
  </conditionalFormatting>
  <conditionalFormatting sqref="H11">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workbookViewId="0"/>
  </sheetViews>
  <sheetFormatPr defaultColWidth="13" defaultRowHeight="16.5"/>
  <cols>
    <col min="1" max="1" width="28.125" style="90" bestFit="1" customWidth="1"/>
    <col min="2" max="2" width="1.875" style="91" customWidth="1"/>
    <col min="3" max="3" width="18.5" style="89" bestFit="1" customWidth="1"/>
    <col min="4" max="4" width="17.75" style="102" hidden="1" customWidth="1"/>
    <col min="5" max="10" width="0" style="89" hidden="1" customWidth="1"/>
    <col min="11" max="16384" width="13" style="89"/>
  </cols>
  <sheetData>
    <row r="1" spans="1:3" ht="21.75" thickTop="1" thickBot="1">
      <c r="A1" s="281" t="s">
        <v>97</v>
      </c>
      <c r="B1" s="89"/>
      <c r="C1" s="281" t="s">
        <v>93</v>
      </c>
    </row>
    <row r="2" spans="1:3">
      <c r="A2" s="276" t="s">
        <v>126</v>
      </c>
      <c r="B2" s="89"/>
      <c r="C2" s="133" t="s">
        <v>141</v>
      </c>
    </row>
    <row r="3" spans="1:3">
      <c r="A3" s="276" t="s">
        <v>127</v>
      </c>
      <c r="B3" s="89"/>
      <c r="C3" s="179" t="s">
        <v>100</v>
      </c>
    </row>
    <row r="4" spans="1:3">
      <c r="A4" s="276" t="s">
        <v>142</v>
      </c>
      <c r="B4" s="89"/>
      <c r="C4" s="179" t="s">
        <v>101</v>
      </c>
    </row>
    <row r="5" spans="1:3">
      <c r="A5" s="276" t="s">
        <v>143</v>
      </c>
      <c r="B5" s="89"/>
      <c r="C5" s="179" t="s">
        <v>103</v>
      </c>
    </row>
    <row r="6" spans="1:3" ht="17.25" thickBot="1">
      <c r="A6" s="276" t="s">
        <v>128</v>
      </c>
      <c r="B6" s="89"/>
      <c r="C6" s="134" t="s">
        <v>102</v>
      </c>
    </row>
    <row r="7" spans="1:3" ht="18" thickTop="1" thickBot="1">
      <c r="A7" s="135" t="s">
        <v>145</v>
      </c>
      <c r="B7" s="89"/>
      <c r="C7" s="90"/>
    </row>
    <row r="8" spans="1:3" ht="21.75" thickTop="1" thickBot="1">
      <c r="B8" s="89"/>
      <c r="C8" s="282" t="s">
        <v>80</v>
      </c>
    </row>
    <row r="9" spans="1:3" ht="21.75" thickTop="1" thickBot="1">
      <c r="A9" s="283" t="s">
        <v>95</v>
      </c>
      <c r="B9" s="89"/>
      <c r="C9" s="80" t="s">
        <v>140</v>
      </c>
    </row>
    <row r="10" spans="1:3">
      <c r="A10" s="79" t="s">
        <v>138</v>
      </c>
      <c r="B10" s="89"/>
    </row>
    <row r="11" spans="1:3" ht="17.25" thickBot="1">
      <c r="A11" s="81" t="s">
        <v>139</v>
      </c>
      <c r="B11" s="89"/>
    </row>
    <row r="12" spans="1:3" ht="17.2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showGridLines="0" workbookViewId="0"/>
  </sheetViews>
  <sheetFormatPr defaultColWidth="13" defaultRowHeight="15.75"/>
  <cols>
    <col min="1" max="1" width="23.25" style="25" customWidth="1"/>
    <col min="2" max="2" width="8.625" style="25" customWidth="1"/>
    <col min="3" max="3" width="6.125" style="25" customWidth="1"/>
    <col min="4" max="4" width="8.25" style="25" customWidth="1"/>
    <col min="5" max="5" width="8.375" style="25" customWidth="1"/>
    <col min="6" max="6" width="8.375" style="25" bestFit="1" customWidth="1"/>
    <col min="7" max="10" width="5.625" style="25" customWidth="1"/>
    <col min="11" max="11" width="26.625" style="25" customWidth="1"/>
    <col min="12" max="16384" width="13" style="1"/>
  </cols>
  <sheetData>
    <row r="1" spans="1:11" ht="24" thickBot="1">
      <c r="A1" s="23" t="s">
        <v>25</v>
      </c>
      <c r="B1" s="23"/>
      <c r="C1" s="23"/>
      <c r="D1" s="23"/>
      <c r="E1" s="23"/>
      <c r="F1" s="23"/>
      <c r="G1" s="23"/>
      <c r="H1" s="23"/>
      <c r="I1" s="23"/>
      <c r="J1" s="23"/>
      <c r="K1" s="23"/>
    </row>
    <row r="2" spans="1:11" ht="17.25" thickTop="1" thickBot="1">
      <c r="A2" s="107" t="s">
        <v>6</v>
      </c>
      <c r="B2" s="108" t="s">
        <v>7</v>
      </c>
      <c r="C2" s="108" t="s">
        <v>28</v>
      </c>
      <c r="D2" s="108" t="s">
        <v>29</v>
      </c>
      <c r="E2" s="109" t="s">
        <v>71</v>
      </c>
      <c r="F2" s="108" t="s">
        <v>26</v>
      </c>
      <c r="G2" s="108" t="s">
        <v>30</v>
      </c>
      <c r="H2" s="110" t="s">
        <v>96</v>
      </c>
      <c r="I2" s="212" t="s">
        <v>108</v>
      </c>
      <c r="J2" s="110" t="s">
        <v>86</v>
      </c>
      <c r="K2" s="111" t="s">
        <v>5</v>
      </c>
    </row>
    <row r="3" spans="1:11">
      <c r="A3" s="216" t="s">
        <v>129</v>
      </c>
      <c r="B3" s="217" t="s">
        <v>133</v>
      </c>
      <c r="C3" s="218" t="str">
        <f>CONCATENATE('Personal File'!C8," + 1")</f>
        <v>+4 + 1</v>
      </c>
      <c r="D3" s="219">
        <v>1</v>
      </c>
      <c r="E3" s="219" t="s">
        <v>106</v>
      </c>
      <c r="F3" s="220" t="s">
        <v>107</v>
      </c>
      <c r="G3" s="221">
        <v>12</v>
      </c>
      <c r="H3" s="222" t="str">
        <f>CONCATENATE("+",RIGHT('Personal File'!$B$6,1)+RIGHT('Personal File'!$C$8)+D3+1)</f>
        <v>+12</v>
      </c>
      <c r="I3" s="223">
        <f t="shared" ref="I3:I4" ca="1" si="0">RANDBETWEEN(1,20)</f>
        <v>8</v>
      </c>
      <c r="J3" s="224">
        <f t="shared" ref="J3:J5" ca="1" si="1">I3+H3</f>
        <v>20</v>
      </c>
      <c r="K3" s="288" t="s">
        <v>147</v>
      </c>
    </row>
    <row r="4" spans="1:11">
      <c r="A4" s="225"/>
      <c r="B4" s="226"/>
      <c r="C4" s="227"/>
      <c r="D4" s="228"/>
      <c r="E4" s="228"/>
      <c r="F4" s="229"/>
      <c r="G4" s="230"/>
      <c r="H4" s="231" t="str">
        <f>CONCATENATE("+",RIGHT('Personal File'!$B$6,1)+RIGHT('Personal File'!$C$8)+D4)</f>
        <v>+10</v>
      </c>
      <c r="I4" s="232">
        <f t="shared" ca="1" si="0"/>
        <v>11</v>
      </c>
      <c r="J4" s="213">
        <f t="shared" ca="1" si="1"/>
        <v>21</v>
      </c>
      <c r="K4" s="233"/>
    </row>
    <row r="5" spans="1:11" ht="16.5" thickBot="1">
      <c r="A5" s="234"/>
      <c r="B5" s="235"/>
      <c r="C5" s="236"/>
      <c r="D5" s="237"/>
      <c r="E5" s="238"/>
      <c r="F5" s="239"/>
      <c r="G5" s="240"/>
      <c r="H5" s="241" t="str">
        <f>CONCATENATE("+",RIGHT('Personal File'!$B$6,1)+RIGHT('Personal File'!$C$8)+D5)</f>
        <v>+10</v>
      </c>
      <c r="I5" s="242">
        <f ca="1">RANDBETWEEN(1,20)</f>
        <v>5</v>
      </c>
      <c r="J5" s="243">
        <f t="shared" ca="1" si="1"/>
        <v>15</v>
      </c>
      <c r="K5" s="244"/>
    </row>
    <row r="6" spans="1:11" ht="6" customHeight="1" thickTop="1" thickBot="1">
      <c r="I6" s="106"/>
      <c r="J6" s="106"/>
    </row>
    <row r="7" spans="1:11" ht="17.25" thickTop="1" thickBot="1">
      <c r="A7" s="107" t="s">
        <v>9</v>
      </c>
      <c r="B7" s="108" t="s">
        <v>10</v>
      </c>
      <c r="C7" s="108" t="s">
        <v>28</v>
      </c>
      <c r="D7" s="108" t="s">
        <v>29</v>
      </c>
      <c r="E7" s="109" t="s">
        <v>71</v>
      </c>
      <c r="F7" s="108" t="s">
        <v>11</v>
      </c>
      <c r="G7" s="108" t="s">
        <v>30</v>
      </c>
      <c r="H7" s="110" t="s">
        <v>96</v>
      </c>
      <c r="I7" s="212" t="s">
        <v>108</v>
      </c>
      <c r="J7" s="110" t="s">
        <v>86</v>
      </c>
      <c r="K7" s="111" t="s">
        <v>5</v>
      </c>
    </row>
    <row r="8" spans="1:11" ht="16.5" thickBot="1">
      <c r="A8" s="95"/>
      <c r="B8" s="92"/>
      <c r="C8" s="96"/>
      <c r="D8" s="96"/>
      <c r="E8" s="92"/>
      <c r="F8" s="96"/>
      <c r="G8" s="104"/>
      <c r="H8" s="105" t="str">
        <f>CONCATENATE("+",RIGHT('Personal File'!$B$6,1)+RIGHT('Personal File'!$C$9)+D8)</f>
        <v>+7</v>
      </c>
      <c r="I8" s="214">
        <f ca="1">RANDBETWEEN(1,20)</f>
        <v>18</v>
      </c>
      <c r="J8" s="215">
        <f t="shared" ref="J8" ca="1" si="2">I8+H8</f>
        <v>25</v>
      </c>
      <c r="K8" s="24"/>
    </row>
    <row r="9" spans="1:11" ht="6" customHeight="1" thickTop="1" thickBot="1">
      <c r="D9" s="26"/>
      <c r="E9" s="26"/>
      <c r="G9" s="27"/>
      <c r="H9" s="27"/>
      <c r="I9" s="27"/>
      <c r="J9" s="27"/>
    </row>
    <row r="10" spans="1:11" ht="17.25" thickTop="1" thickBot="1">
      <c r="A10" s="107" t="s">
        <v>75</v>
      </c>
      <c r="B10" s="108" t="s">
        <v>19</v>
      </c>
      <c r="C10" s="108" t="s">
        <v>37</v>
      </c>
      <c r="D10" s="108" t="s">
        <v>86</v>
      </c>
      <c r="E10" s="108" t="s">
        <v>87</v>
      </c>
      <c r="F10" s="108" t="s">
        <v>88</v>
      </c>
      <c r="G10" s="108" t="s">
        <v>30</v>
      </c>
      <c r="H10" s="112" t="s">
        <v>5</v>
      </c>
      <c r="I10" s="210"/>
      <c r="J10" s="210"/>
      <c r="K10" s="113"/>
    </row>
    <row r="11" spans="1:11">
      <c r="A11" s="245" t="s">
        <v>130</v>
      </c>
      <c r="B11" s="246">
        <v>4</v>
      </c>
      <c r="C11" s="247">
        <v>5</v>
      </c>
      <c r="D11" s="248">
        <v>0</v>
      </c>
      <c r="E11" s="249">
        <v>0.15</v>
      </c>
      <c r="F11" s="247" t="s">
        <v>118</v>
      </c>
      <c r="G11" s="250">
        <v>20</v>
      </c>
      <c r="H11" s="251"/>
      <c r="I11" s="252"/>
      <c r="J11" s="252"/>
      <c r="K11" s="253"/>
    </row>
    <row r="12" spans="1:11" ht="16.5" thickBot="1">
      <c r="A12" s="254"/>
      <c r="B12" s="255"/>
      <c r="C12" s="256"/>
      <c r="D12" s="255"/>
      <c r="E12" s="257"/>
      <c r="F12" s="258"/>
      <c r="G12" s="259"/>
      <c r="H12" s="260"/>
      <c r="I12" s="261"/>
      <c r="J12" s="261"/>
      <c r="K12" s="262"/>
    </row>
    <row r="13" spans="1:11" ht="6.75" customHeight="1" thickTop="1" thickBot="1"/>
    <row r="14" spans="1:11" ht="17.25" thickTop="1" thickBot="1">
      <c r="A14" s="28"/>
      <c r="B14" s="27"/>
      <c r="D14" s="114" t="s">
        <v>76</v>
      </c>
      <c r="E14" s="115"/>
      <c r="F14" s="112" t="s">
        <v>8</v>
      </c>
      <c r="G14" s="108" t="s">
        <v>30</v>
      </c>
      <c r="H14" s="110" t="s">
        <v>96</v>
      </c>
      <c r="I14" s="110"/>
      <c r="J14" s="110"/>
      <c r="K14" s="111" t="s">
        <v>5</v>
      </c>
    </row>
    <row r="15" spans="1:11" ht="16.5" thickBot="1">
      <c r="A15" s="28"/>
      <c r="B15" s="27"/>
      <c r="D15" s="97"/>
      <c r="E15" s="47"/>
      <c r="F15" s="48"/>
      <c r="G15" s="49"/>
      <c r="H15" s="98"/>
      <c r="I15" s="211"/>
      <c r="J15" s="211"/>
      <c r="K15" s="50"/>
    </row>
    <row r="16" spans="1:11" ht="16.5" thickTop="1"/>
  </sheetData>
  <phoneticPr fontId="0" type="noConversion"/>
  <conditionalFormatting sqref="I3:I5">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showGridLines="0" workbookViewId="0"/>
  </sheetViews>
  <sheetFormatPr defaultColWidth="13" defaultRowHeight="15.75"/>
  <cols>
    <col min="1" max="1" width="24.25" style="25" customWidth="1"/>
    <col min="2" max="2" width="5.625" style="27" bestFit="1" customWidth="1"/>
    <col min="3" max="4" width="26.625" style="1" customWidth="1"/>
    <col min="5" max="5" width="7" style="25" customWidth="1"/>
    <col min="6" max="16384" width="13" style="1"/>
  </cols>
  <sheetData>
    <row r="1" spans="1:5" ht="24" thickBot="1">
      <c r="A1" s="23" t="s">
        <v>81</v>
      </c>
      <c r="B1" s="60"/>
      <c r="C1" s="23"/>
      <c r="D1" s="23"/>
    </row>
    <row r="2" spans="1:5" s="25" customFormat="1" ht="16.5" thickBot="1">
      <c r="A2" s="61" t="s">
        <v>82</v>
      </c>
      <c r="B2" s="62" t="s">
        <v>30</v>
      </c>
      <c r="C2" s="63" t="s">
        <v>83</v>
      </c>
      <c r="D2" s="64" t="s">
        <v>84</v>
      </c>
    </row>
    <row r="3" spans="1:5">
      <c r="A3" s="93" t="s">
        <v>144</v>
      </c>
      <c r="B3" s="94" t="s">
        <v>109</v>
      </c>
      <c r="C3" s="67"/>
      <c r="D3" s="68"/>
      <c r="E3" s="106"/>
    </row>
    <row r="4" spans="1:5">
      <c r="A4" s="93" t="s">
        <v>131</v>
      </c>
      <c r="B4" s="94">
        <v>2</v>
      </c>
      <c r="C4" s="67"/>
      <c r="D4" s="68"/>
    </row>
    <row r="5" spans="1:5">
      <c r="A5" s="65" t="s">
        <v>132</v>
      </c>
      <c r="B5" s="66">
        <v>4</v>
      </c>
      <c r="C5" s="67"/>
      <c r="D5" s="68"/>
    </row>
    <row r="6" spans="1:5" ht="16.5" thickBot="1">
      <c r="A6" s="99"/>
      <c r="B6" s="70"/>
      <c r="C6" s="71"/>
      <c r="D6" s="72"/>
    </row>
    <row r="7" spans="1:5" ht="24.75" thickTop="1" thickBot="1">
      <c r="A7" s="23" t="s">
        <v>85</v>
      </c>
      <c r="B7" s="73"/>
      <c r="C7" s="23"/>
      <c r="D7" s="74"/>
    </row>
    <row r="8" spans="1:5" ht="16.5" thickBot="1">
      <c r="A8" s="61" t="s">
        <v>82</v>
      </c>
      <c r="B8" s="62" t="s">
        <v>30</v>
      </c>
      <c r="C8" s="63" t="s">
        <v>83</v>
      </c>
      <c r="D8" s="64" t="s">
        <v>84</v>
      </c>
    </row>
    <row r="9" spans="1:5">
      <c r="A9" s="180"/>
      <c r="B9" s="94"/>
      <c r="C9" s="67"/>
      <c r="D9" s="68"/>
      <c r="E9" s="106"/>
    </row>
    <row r="10" spans="1:5">
      <c r="A10" s="88"/>
      <c r="B10" s="181"/>
      <c r="C10" s="182"/>
      <c r="D10" s="68"/>
      <c r="E10" s="106"/>
    </row>
    <row r="11" spans="1:5">
      <c r="A11" s="88"/>
      <c r="B11" s="181"/>
      <c r="C11" s="182"/>
      <c r="D11" s="69"/>
      <c r="E11" s="106"/>
    </row>
    <row r="12" spans="1:5">
      <c r="A12" s="88"/>
      <c r="B12" s="181"/>
      <c r="C12" s="182"/>
      <c r="D12" s="68"/>
      <c r="E12" s="106"/>
    </row>
    <row r="13" spans="1:5">
      <c r="A13" s="88"/>
      <c r="B13" s="181"/>
      <c r="C13" s="182"/>
      <c r="D13" s="68"/>
      <c r="E13" s="106"/>
    </row>
    <row r="14" spans="1:5">
      <c r="A14" s="88"/>
      <c r="B14" s="181"/>
      <c r="C14" s="182"/>
      <c r="D14" s="68"/>
      <c r="E14" s="106"/>
    </row>
    <row r="15" spans="1:5">
      <c r="A15" s="88"/>
      <c r="B15" s="181"/>
      <c r="C15" s="182"/>
      <c r="D15" s="69"/>
      <c r="E15" s="106"/>
    </row>
    <row r="16" spans="1:5">
      <c r="A16" s="88"/>
      <c r="B16" s="181"/>
      <c r="C16" s="182"/>
      <c r="D16" s="69"/>
      <c r="E16" s="106"/>
    </row>
    <row r="17" spans="1:5" ht="16.5" thickBot="1">
      <c r="A17" s="99"/>
      <c r="B17" s="70"/>
      <c r="C17" s="100"/>
      <c r="D17" s="72"/>
      <c r="E17" s="106"/>
    </row>
    <row r="18" spans="1:5" ht="16.5" thickTop="1">
      <c r="A18" s="1"/>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Owner</cp:lastModifiedBy>
  <cp:lastPrinted>2012-10-12T16:15:15Z</cp:lastPrinted>
  <dcterms:created xsi:type="dcterms:W3CDTF">2000-10-24T15:39:59Z</dcterms:created>
  <dcterms:modified xsi:type="dcterms:W3CDTF">2013-06-03T20:52:59Z</dcterms:modified>
</cp:coreProperties>
</file>