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hade" sheetId="20" r:id="rId2"/>
    <sheet name="Skills" sheetId="15" r:id="rId3"/>
    <sheet name="Spells" sheetId="21" r:id="rId4"/>
    <sheet name="Feats" sheetId="17" r:id="rId5"/>
    <sheet name="Martial" sheetId="6" r:id="rId6"/>
    <sheet name="Equipment" sheetId="19" r:id="rId7"/>
    <sheet name="Familiar" sheetId="22" r:id="rId8"/>
  </sheets>
  <definedNames>
    <definedName name="_xlnm.Print_Area" localSheetId="6">Equipment!#REF!</definedName>
    <definedName name="_xlnm.Print_Area" localSheetId="7">Familiar!$A$1:$H$22</definedName>
    <definedName name="_xlnm.Print_Area" localSheetId="4">Feats!#REF!</definedName>
    <definedName name="_xlnm.Print_Area" localSheetId="5">Martial!#REF!</definedName>
    <definedName name="_xlnm.Print_Area" localSheetId="0">'Personal File'!$A$1:$H$30</definedName>
    <definedName name="_xlnm.Print_Area" localSheetId="1">Shade!$A$1:$H$11</definedName>
    <definedName name="_xlnm.Print_Area" localSheetId="2">Skills!$A$1:$L$28</definedName>
    <definedName name="_xlnm.Print_Area" localSheetId="3">Spells!$A$1:$I$16</definedName>
  </definedNames>
  <calcPr calcId="145621"/>
</workbook>
</file>

<file path=xl/calcChain.xml><?xml version="1.0" encoding="utf-8"?>
<calcChain xmlns="http://schemas.openxmlformats.org/spreadsheetml/2006/main">
  <c r="E4" i="22" l="1"/>
  <c r="E43" i="15"/>
  <c r="E50" i="15"/>
  <c r="E49" i="15"/>
  <c r="E48" i="15"/>
  <c r="E47" i="15"/>
  <c r="E46" i="15"/>
  <c r="E45" i="15"/>
  <c r="E44" i="15"/>
  <c r="O7" i="17"/>
  <c r="O6" i="17"/>
  <c r="F6" i="17" l="1"/>
  <c r="N6" i="17"/>
  <c r="N7" i="17"/>
  <c r="B9" i="4" l="1"/>
  <c r="B10" i="4" l="1"/>
  <c r="J7" i="6" l="1"/>
  <c r="C18" i="21" l="1"/>
  <c r="J9" i="6" l="1"/>
  <c r="J8" i="6"/>
  <c r="F39" i="15" l="1"/>
  <c r="F27" i="15"/>
  <c r="F23" i="15"/>
  <c r="F21" i="15"/>
  <c r="F16" i="15"/>
  <c r="F9" i="15"/>
  <c r="F7" i="15"/>
  <c r="I40" i="15" l="1"/>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B9" i="20" l="1"/>
  <c r="T11" i="17" l="1"/>
  <c r="C9" i="22" l="1"/>
  <c r="C8" i="22"/>
  <c r="C7" i="22"/>
  <c r="C6" i="22"/>
  <c r="C5" i="22"/>
  <c r="C4" i="22"/>
  <c r="I3" i="15" l="1"/>
  <c r="I5" i="15"/>
  <c r="I4" i="15"/>
  <c r="J10" i="6" l="1"/>
  <c r="J4" i="6"/>
  <c r="J3" i="6"/>
  <c r="E51" i="15" l="1"/>
  <c r="E42" i="15" s="1"/>
  <c r="C14" i="4" l="1"/>
  <c r="C13" i="4"/>
  <c r="D5" i="15" s="1"/>
  <c r="C12" i="4"/>
  <c r="C11" i="4"/>
  <c r="D3" i="15" s="1"/>
  <c r="C10" i="4"/>
  <c r="H7" i="6" s="1"/>
  <c r="I7" i="6" s="1"/>
  <c r="K7" i="6" s="1"/>
  <c r="C9" i="4"/>
  <c r="E12" i="4" l="1"/>
  <c r="H9" i="6"/>
  <c r="I9" i="6" s="1"/>
  <c r="K9" i="6" s="1"/>
  <c r="H10" i="6"/>
  <c r="H8" i="6"/>
  <c r="I8" i="6" s="1"/>
  <c r="K8" i="6" s="1"/>
  <c r="E5" i="15"/>
  <c r="G5" i="15"/>
  <c r="E3" i="15"/>
  <c r="G3" i="15"/>
  <c r="D4" i="15"/>
  <c r="G17" i="6"/>
  <c r="G18" i="6"/>
  <c r="H3" i="15" l="1"/>
  <c r="J3" i="15" s="1"/>
  <c r="H5" i="15"/>
  <c r="J5" i="15" s="1"/>
  <c r="E7" i="22"/>
  <c r="E4" i="15"/>
  <c r="G4" i="15"/>
  <c r="E9" i="20"/>
  <c r="E14" i="4"/>
  <c r="B3" i="20"/>
  <c r="B4" i="20"/>
  <c r="E9" i="22" l="1"/>
  <c r="H4" i="15"/>
  <c r="E8" i="22" s="1"/>
  <c r="E13" i="4"/>
  <c r="E10" i="20" s="1"/>
  <c r="E11" i="20"/>
  <c r="I41" i="15"/>
  <c r="I11" i="15"/>
  <c r="I10" i="15"/>
  <c r="I9" i="15"/>
  <c r="I8" i="15"/>
  <c r="I7" i="15"/>
  <c r="I6" i="15"/>
  <c r="J4" i="15" l="1"/>
  <c r="C21" i="19"/>
  <c r="C22" i="19"/>
  <c r="I10" i="6" l="1"/>
  <c r="K10" i="6" s="1"/>
  <c r="E6" i="17" l="1"/>
  <c r="B42" i="15" l="1"/>
  <c r="E4" i="20" l="1"/>
  <c r="E11" i="4" l="1"/>
  <c r="E8" i="20" s="1"/>
  <c r="G4" i="6"/>
  <c r="K6" i="17" l="1"/>
  <c r="J6" i="17"/>
  <c r="D6" i="17"/>
  <c r="O5" i="17" s="1"/>
  <c r="I6" i="17"/>
  <c r="H6" i="17"/>
  <c r="G6" i="17"/>
  <c r="C6" i="17"/>
  <c r="O4" i="17" s="1"/>
  <c r="B6" i="17"/>
  <c r="O3" i="17" s="1"/>
  <c r="B11" i="20" l="1"/>
  <c r="C11" i="20" s="1"/>
  <c r="B8" i="20"/>
  <c r="C8" i="20" s="1"/>
  <c r="B6" i="20"/>
  <c r="C6" i="20" s="1"/>
  <c r="B7" i="20"/>
  <c r="C7" i="20" s="1"/>
  <c r="C9" i="20"/>
  <c r="B10" i="20"/>
  <c r="C10" i="20" s="1"/>
  <c r="C4" i="6" l="1"/>
  <c r="C3" i="6"/>
  <c r="N5" i="17"/>
  <c r="N3" i="17"/>
  <c r="N4" i="17"/>
  <c r="C12" i="19"/>
  <c r="E10" i="4"/>
  <c r="D25" i="15" l="1"/>
  <c r="E25" i="15" l="1"/>
  <c r="G25" i="15"/>
  <c r="H25" i="15" s="1"/>
  <c r="J25" i="15" s="1"/>
  <c r="B5" i="20" l="1"/>
  <c r="H3" i="6" l="1"/>
  <c r="I3" i="6" s="1"/>
  <c r="K3" i="6" s="1"/>
  <c r="H4" i="6"/>
  <c r="I4" i="6" s="1"/>
  <c r="K4" i="6" s="1"/>
  <c r="E3" i="20" l="1"/>
  <c r="D35" i="15"/>
  <c r="D40" i="15"/>
  <c r="C23" i="19"/>
  <c r="D30" i="15"/>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E11" i="15"/>
  <c r="G11" i="15"/>
  <c r="H11" i="15" s="1"/>
  <c r="J11" i="15" s="1"/>
  <c r="E15" i="15"/>
  <c r="G15" i="15"/>
  <c r="E17" i="15"/>
  <c r="G17" i="15"/>
  <c r="H17" i="15" s="1"/>
  <c r="J17" i="15" s="1"/>
  <c r="E20" i="15"/>
  <c r="G20" i="15"/>
  <c r="E22" i="15"/>
  <c r="G22" i="15"/>
  <c r="H22" i="15" s="1"/>
  <c r="J22" i="15" s="1"/>
  <c r="E26" i="15"/>
  <c r="G26" i="15"/>
  <c r="E29" i="15"/>
  <c r="G29" i="15"/>
  <c r="H29" i="15" s="1"/>
  <c r="J29" i="15" s="1"/>
  <c r="E33" i="15"/>
  <c r="G33" i="15"/>
  <c r="E12" i="15"/>
  <c r="G12" i="15"/>
  <c r="E24" i="15"/>
  <c r="G24" i="15"/>
  <c r="E28" i="15"/>
  <c r="G28" i="15"/>
  <c r="E32" i="15"/>
  <c r="G32" i="15"/>
  <c r="E36" i="15"/>
  <c r="G36" i="15"/>
  <c r="E39" i="15"/>
  <c r="G39" i="15"/>
  <c r="E35" i="15"/>
  <c r="G35" i="15"/>
  <c r="H35" i="15" s="1"/>
  <c r="J35" i="15" s="1"/>
  <c r="E7" i="15"/>
  <c r="G7" i="15"/>
  <c r="E6" i="15"/>
  <c r="G6" i="15"/>
  <c r="E8" i="15"/>
  <c r="G8" i="15"/>
  <c r="E10" i="15"/>
  <c r="G10" i="15"/>
  <c r="H10" i="15" s="1"/>
  <c r="J10" i="15" s="1"/>
  <c r="E13" i="15"/>
  <c r="G13" i="15"/>
  <c r="H13" i="15" s="1"/>
  <c r="J13" i="15" s="1"/>
  <c r="E16" i="15"/>
  <c r="G16" i="15"/>
  <c r="H16" i="15" s="1"/>
  <c r="J16" i="15" s="1"/>
  <c r="E18" i="15"/>
  <c r="G18" i="15"/>
  <c r="E21" i="15"/>
  <c r="G21" i="15"/>
  <c r="E23" i="15"/>
  <c r="G23" i="15"/>
  <c r="E27" i="15"/>
  <c r="G27" i="15"/>
  <c r="E31" i="15"/>
  <c r="G31" i="15"/>
  <c r="E41" i="15"/>
  <c r="G41" i="15"/>
  <c r="H41" i="15" s="1"/>
  <c r="J41" i="15" s="1"/>
  <c r="E14" i="15"/>
  <c r="G14" i="15"/>
  <c r="E34" i="15"/>
  <c r="G34" i="15"/>
  <c r="E19" i="15"/>
  <c r="G19" i="15"/>
  <c r="E38" i="15"/>
  <c r="G38" i="15"/>
  <c r="E37" i="15"/>
  <c r="G37" i="15"/>
  <c r="E30" i="15"/>
  <c r="G30" i="15"/>
  <c r="E40" i="15"/>
  <c r="G40" i="15"/>
  <c r="H7" i="15"/>
  <c r="J7" i="15" s="1"/>
  <c r="H8" i="15"/>
  <c r="J8" i="15" s="1"/>
  <c r="H18" i="15"/>
  <c r="J18" i="15" s="1"/>
  <c r="H23" i="15"/>
  <c r="J23" i="15" s="1"/>
  <c r="H31" i="15"/>
  <c r="J31" i="15" s="1"/>
  <c r="H33" i="15"/>
  <c r="J33" i="15" s="1"/>
  <c r="H24" i="15"/>
  <c r="J24" i="15" s="1"/>
  <c r="H32" i="15"/>
  <c r="J32" i="15" s="1"/>
  <c r="H37" i="15"/>
  <c r="J37" i="15" s="1"/>
  <c r="H9" i="15"/>
  <c r="J9" i="15" s="1"/>
  <c r="H15" i="15"/>
  <c r="J15" i="15" s="1"/>
  <c r="H20" i="15"/>
  <c r="J20" i="15" s="1"/>
  <c r="E7" i="20"/>
  <c r="H30" i="15" l="1"/>
  <c r="J30" i="15" s="1"/>
  <c r="H38" i="15"/>
  <c r="J38" i="15" s="1"/>
  <c r="H40" i="15"/>
  <c r="J40" i="15" s="1"/>
  <c r="H19" i="15"/>
  <c r="J19" i="15" s="1"/>
  <c r="H14" i="15"/>
  <c r="J14" i="15" s="1"/>
  <c r="H34" i="15"/>
  <c r="J34" i="15" s="1"/>
  <c r="H39" i="15"/>
  <c r="J39" i="15" s="1"/>
  <c r="H28" i="15"/>
  <c r="J28" i="15" s="1"/>
  <c r="H12" i="15"/>
  <c r="J12" i="15" s="1"/>
  <c r="H36" i="15"/>
  <c r="J36" i="15" s="1"/>
  <c r="H26" i="15"/>
  <c r="J26" i="15" s="1"/>
  <c r="H27" i="15"/>
  <c r="J27" i="15" s="1"/>
  <c r="H21" i="15"/>
  <c r="J21" i="15" s="1"/>
  <c r="H6" i="15"/>
  <c r="J6" i="15" s="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Unearthed Arcana</t>
        </r>
      </text>
    </comment>
    <comment ref="C5" authorId="0">
      <text>
        <r>
          <rPr>
            <sz val="12"/>
            <color indexed="81"/>
            <rFont val="Times New Roman"/>
            <family val="1"/>
          </rPr>
          <t>Undetectable Alignment</t>
        </r>
      </text>
    </comment>
    <comment ref="C7" authorId="0">
      <text>
        <r>
          <rPr>
            <sz val="12"/>
            <color indexed="81"/>
            <rFont val="Times New Roman"/>
            <family val="1"/>
          </rPr>
          <t>BAB advances as a cleric</t>
        </r>
      </text>
    </comment>
    <comment ref="C8" authorId="0">
      <text>
        <r>
          <rPr>
            <sz val="12"/>
            <color indexed="81"/>
            <rFont val="Times New Roman"/>
            <family val="1"/>
          </rPr>
          <t>Next level at 36,000 XPs</t>
        </r>
      </text>
    </comment>
    <comment ref="B9" authorId="0">
      <text>
        <r>
          <rPr>
            <sz val="12"/>
            <color indexed="81"/>
            <rFont val="Times New Roman"/>
            <family val="1"/>
          </rPr>
          <t xml:space="preserve">12 + 2
</t>
        </r>
        <r>
          <rPr>
            <i/>
            <sz val="12"/>
            <color indexed="81"/>
            <rFont val="Times New Roman"/>
            <family val="1"/>
          </rPr>
          <t>enlarge person</t>
        </r>
      </text>
    </comment>
    <comment ref="E9" authorId="0">
      <text>
        <r>
          <rPr>
            <sz val="12"/>
            <color indexed="81"/>
            <rFont val="Times New Roman"/>
            <family val="1"/>
          </rPr>
          <t>See PHB 162</t>
        </r>
      </text>
    </comment>
    <comment ref="B10" authorId="0">
      <text>
        <r>
          <rPr>
            <sz val="12"/>
            <color indexed="81"/>
            <rFont val="Times New Roman"/>
            <family val="1"/>
          </rPr>
          <t xml:space="preserve">12 + 4 </t>
        </r>
        <r>
          <rPr>
            <i/>
            <sz val="12"/>
            <color indexed="81"/>
            <rFont val="Times New Roman"/>
            <family val="1"/>
          </rPr>
          <t>cat’s grace</t>
        </r>
        <r>
          <rPr>
            <sz val="12"/>
            <color indexed="81"/>
            <rFont val="Times New Roman"/>
            <family val="1"/>
          </rPr>
          <t xml:space="preserve">
- 2 </t>
        </r>
        <r>
          <rPr>
            <i/>
            <sz val="12"/>
            <color indexed="81"/>
            <rFont val="Times New Roman"/>
            <family val="1"/>
          </rPr>
          <t>enlarge person</t>
        </r>
      </text>
    </comment>
    <comment ref="E11" authorId="0">
      <text>
        <r>
          <rPr>
            <sz val="12"/>
            <color indexed="81"/>
            <rFont val="Times New Roman"/>
            <family val="1"/>
          </rPr>
          <t>[(7 * 8 Battle Sorcerer) * 75%] + (7 * 1 Con)</t>
        </r>
      </text>
    </comment>
    <comment ref="E12" authorId="0">
      <text>
        <r>
          <rPr>
            <sz val="12"/>
            <color indexed="81"/>
            <rFont val="Times New Roman"/>
            <family val="1"/>
          </rPr>
          <t xml:space="preserve">Includes +4 </t>
        </r>
        <r>
          <rPr>
            <i/>
            <sz val="12"/>
            <color indexed="81"/>
            <rFont val="Times New Roman"/>
            <family val="1"/>
          </rPr>
          <t>mage armor</t>
        </r>
        <r>
          <rPr>
            <sz val="12"/>
            <color indexed="81"/>
            <rFont val="Times New Roman"/>
            <family val="1"/>
          </rPr>
          <t xml:space="preserve"> bonus</t>
        </r>
      </text>
    </comment>
    <comment ref="E14" authorId="0">
      <text>
        <r>
          <rPr>
            <sz val="12"/>
            <color indexed="81"/>
            <rFont val="Times New Roman"/>
            <family val="1"/>
          </rPr>
          <t>resistance 5/[fire, cold and acid]
dr 1/cold iron</t>
        </r>
      </text>
    </comment>
  </commentList>
</comments>
</file>

<file path=xl/comments2.xml><?xml version="1.0" encoding="utf-8"?>
<comments xmlns="http://schemas.openxmlformats.org/spreadsheetml/2006/main">
  <authors>
    <author>Alexis Álvarez</author>
  </authors>
  <commentList>
    <comment ref="E6" authorId="0">
      <text>
        <r>
          <rPr>
            <sz val="12"/>
            <color indexed="81"/>
            <rFont val="Times New Roman"/>
            <family val="1"/>
          </rPr>
          <t>See PHB 162</t>
        </r>
      </text>
    </comment>
    <comment ref="E8" authorId="0">
      <text>
        <r>
          <rPr>
            <sz val="12"/>
            <color indexed="81"/>
            <rFont val="Times New Roman"/>
            <family val="1"/>
          </rPr>
          <t>Base HPs + (class levels * +1 Con)</t>
        </r>
      </text>
    </comment>
    <comment ref="E11" authorId="0">
      <text>
        <r>
          <rPr>
            <sz val="12"/>
            <color indexed="81"/>
            <rFont val="Times New Roman"/>
            <family val="1"/>
          </rPr>
          <t>dr 5/[fire, cold and acid]
dr 1/cold iron</t>
        </r>
      </text>
    </comment>
  </commentList>
</comments>
</file>

<file path=xl/comments3.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Familiar bonus +3
Alertness +2</t>
        </r>
      </text>
    </comment>
    <comment ref="F27" authorId="0">
      <text>
        <r>
          <rPr>
            <sz val="12"/>
            <color indexed="81"/>
            <rFont val="Times New Roman"/>
            <family val="1"/>
          </rPr>
          <t>Chain Shirt</t>
        </r>
      </text>
    </comment>
    <comment ref="F32" authorId="0">
      <text>
        <r>
          <rPr>
            <sz val="12"/>
            <color indexed="81"/>
            <rFont val="Times New Roman"/>
            <family val="1"/>
          </rPr>
          <t>K: Archit. synergy +2 w secret compartments</t>
        </r>
      </text>
    </comment>
    <comment ref="F34" authorId="0">
      <text>
        <r>
          <rPr>
            <sz val="12"/>
            <color indexed="81"/>
            <rFont val="Times New Roman"/>
            <family val="1"/>
          </rPr>
          <t>Chain Shirt</t>
        </r>
      </text>
    </comment>
    <comment ref="F35" authorId="0">
      <text>
        <r>
          <rPr>
            <sz val="12"/>
            <color indexed="81"/>
            <rFont val="Times New Roman"/>
            <family val="1"/>
          </rPr>
          <t>Knowledge (Arcana) synergy bonus</t>
        </r>
      </text>
    </comment>
    <comment ref="F36" authorId="0">
      <text>
        <r>
          <rPr>
            <sz val="12"/>
            <color indexed="81"/>
            <rFont val="Times New Roman"/>
            <family val="1"/>
          </rPr>
          <t>Alertness +2</t>
        </r>
      </text>
    </comment>
    <comment ref="F39" authorId="0">
      <text>
        <r>
          <rPr>
            <sz val="12"/>
            <color indexed="81"/>
            <rFont val="Times New Roman"/>
            <family val="1"/>
          </rPr>
          <t>Chain Shirt</t>
        </r>
      </text>
    </comment>
    <comment ref="F40" authorId="0">
      <text>
        <r>
          <rPr>
            <sz val="12"/>
            <color indexed="81"/>
            <rFont val="Times New Roman"/>
            <family val="1"/>
          </rPr>
          <t>+2 to use scrolls (Spellcraft synergy)</t>
        </r>
      </text>
    </comment>
  </commentList>
</comments>
</file>

<file path=xl/comments4.xml><?xml version="1.0" encoding="utf-8"?>
<comments xmlns="http://schemas.openxmlformats.org/spreadsheetml/2006/main">
  <authors>
    <author>Alexis Álvarez</author>
  </authors>
  <commentList>
    <comment ref="D6" authorId="0">
      <text>
        <r>
          <rPr>
            <sz val="12"/>
            <color indexed="81"/>
            <rFont val="Times New Roman"/>
            <family val="1"/>
          </rPr>
          <t>Copper wire</t>
        </r>
      </text>
    </comment>
    <comment ref="D7" authorId="0">
      <text>
        <r>
          <rPr>
            <sz val="12"/>
            <color indexed="81"/>
            <rFont val="Times New Roman"/>
            <family val="1"/>
          </rPr>
          <t>Drop of sweat</t>
        </r>
      </text>
    </comment>
    <comment ref="D10" authorId="0">
      <text>
        <r>
          <rPr>
            <sz val="12"/>
            <color indexed="81"/>
            <rFont val="Times New Roman"/>
            <family val="1"/>
          </rPr>
          <t>Pinch of powdered iron</t>
        </r>
      </text>
    </comment>
    <comment ref="D12" authorId="0">
      <text>
        <r>
          <rPr>
            <sz val="12"/>
            <color indexed="81"/>
            <rFont val="Times New Roman"/>
            <family val="1"/>
          </rPr>
          <t>Cured leather</t>
        </r>
      </text>
    </comment>
    <comment ref="D14" authorId="0">
      <text>
        <r>
          <rPr>
            <sz val="12"/>
            <color indexed="81"/>
            <rFont val="Times New Roman"/>
            <family val="1"/>
          </rPr>
          <t>Pinch of cat fur</t>
        </r>
      </text>
    </comment>
    <comment ref="D15" authorId="0">
      <text>
        <r>
          <rPr>
            <sz val="12"/>
            <color indexed="81"/>
            <rFont val="Times New Roman"/>
            <family val="1"/>
          </rPr>
          <t>Powdered rhubarb leaf and adder's stomach</t>
        </r>
      </text>
    </comment>
    <comment ref="D16" authorId="0">
      <text>
        <r>
          <rPr>
            <sz val="12"/>
            <color indexed="81"/>
            <rFont val="Times New Roman"/>
            <family val="1"/>
          </rPr>
          <t>Bird's wing feather</t>
        </r>
      </text>
    </comment>
  </commentList>
</comments>
</file>

<file path=xl/comments5.xml><?xml version="1.0" encoding="utf-8"?>
<comments xmlns="http://schemas.openxmlformats.org/spreadsheetml/2006/main">
  <authors>
    <author>Alexis Álvarez</author>
  </authors>
  <commentList>
    <comment ref="R2" authorId="0">
      <text>
        <r>
          <rPr>
            <sz val="12"/>
            <color indexed="81"/>
            <rFont val="Times New Roman"/>
            <family val="1"/>
          </rPr>
          <t xml:space="preserve">So long as you are able to acquire a new familiar, you may choose your new familiar from a nonstandard list.
</t>
        </r>
        <r>
          <rPr>
            <b/>
            <sz val="12"/>
            <color indexed="81"/>
            <rFont val="Times New Roman"/>
            <family val="1"/>
          </rPr>
          <t xml:space="preserve">Prerequisite:  </t>
        </r>
        <r>
          <rPr>
            <sz val="12"/>
            <color indexed="81"/>
            <rFont val="Times New Roman"/>
            <family val="1"/>
          </rPr>
          <t xml:space="preserve">Ability to acquire a new familiar, compatible alignment.
</t>
        </r>
        <r>
          <rPr>
            <b/>
            <sz val="12"/>
            <color indexed="81"/>
            <rFont val="Times New Roman"/>
            <family val="1"/>
          </rPr>
          <t xml:space="preserve">Benefit:  </t>
        </r>
        <r>
          <rPr>
            <sz val="12"/>
            <color indexed="81"/>
            <rFont val="Times New Roman"/>
            <family val="1"/>
          </rPr>
          <t xml:space="preserve">When choosing a familiar, the following creatures are also available to you. You may choose a familiar with an alignment up to one step away on each of the alignment axes (lawful through chaotic, good through evil).
The improved familiar is magically linked to its master just like a normal familiar.  The familiar uses the basic statistics for a creature of its kind, as given in the Monster Manual or Chapter 9:  Monsters of this book, with these exceptions:
</t>
        </r>
        <r>
          <rPr>
            <b/>
            <sz val="12"/>
            <color indexed="81"/>
            <rFont val="Times New Roman"/>
            <family val="1"/>
          </rPr>
          <t xml:space="preserve">Hit Points:  </t>
        </r>
        <r>
          <rPr>
            <sz val="12"/>
            <color indexed="81"/>
            <rFont val="Times New Roman"/>
            <family val="1"/>
          </rPr>
          <t xml:space="preserve">One-half the master’s total or the familiar’s normal total, whichever is higher.
</t>
        </r>
        <r>
          <rPr>
            <b/>
            <sz val="12"/>
            <color indexed="81"/>
            <rFont val="Times New Roman"/>
            <family val="1"/>
          </rPr>
          <t xml:space="preserve">Attacks:  </t>
        </r>
        <r>
          <rPr>
            <sz val="12"/>
            <color indexed="81"/>
            <rFont val="Times New Roman"/>
            <family val="1"/>
          </rPr>
          <t xml:space="preserve">Use the master’s base attack bonus or the familiar’s, whichever is better. Use the familiar’s Dexterity or Strength modifier, whichever is greater, to get the familiar’s melee attack bonus with unarmed attacks.  Damage equals that of a normal creature of that kind.
</t>
        </r>
        <r>
          <rPr>
            <b/>
            <sz val="12"/>
            <color indexed="81"/>
            <rFont val="Times New Roman"/>
            <family val="1"/>
          </rPr>
          <t xml:space="preserve">Special Attacks:  </t>
        </r>
        <r>
          <rPr>
            <sz val="12"/>
            <color indexed="81"/>
            <rFont val="Times New Roman"/>
            <family val="1"/>
          </rPr>
          <t xml:space="preserve">The familiar has all the special attacks of its kind.
</t>
        </r>
        <r>
          <rPr>
            <b/>
            <sz val="12"/>
            <color indexed="81"/>
            <rFont val="Times New Roman"/>
            <family val="1"/>
          </rPr>
          <t xml:space="preserve">Special Qualities:  </t>
        </r>
        <r>
          <rPr>
            <sz val="12"/>
            <color indexed="81"/>
            <rFont val="Times New Roman"/>
            <family val="1"/>
          </rPr>
          <t xml:space="preserve">The familiar has all the special qualities of its kind.
</t>
        </r>
        <r>
          <rPr>
            <b/>
            <sz val="12"/>
            <color indexed="81"/>
            <rFont val="Times New Roman"/>
            <family val="1"/>
          </rPr>
          <t xml:space="preserve">Saving Throws:  </t>
        </r>
        <r>
          <rPr>
            <sz val="12"/>
            <color indexed="81"/>
            <rFont val="Times New Roman"/>
            <family val="1"/>
          </rPr>
          <t xml:space="preserve">The familiar uses the master’s base save bonuses if they’re better than the familiar’s.
</t>
        </r>
        <r>
          <rPr>
            <b/>
            <sz val="12"/>
            <color indexed="81"/>
            <rFont val="Times New Roman"/>
            <family val="1"/>
          </rPr>
          <t xml:space="preserve">Skills:  </t>
        </r>
        <r>
          <rPr>
            <sz val="12"/>
            <color indexed="81"/>
            <rFont val="Times New Roman"/>
            <family val="1"/>
          </rPr>
          <t xml:space="preserve">Use the normal skills for a creature of its kind.
</t>
        </r>
        <r>
          <rPr>
            <b/>
            <sz val="12"/>
            <color indexed="81"/>
            <rFont val="Times New Roman"/>
            <family val="1"/>
          </rPr>
          <t xml:space="preserve">Familiar Special Abilities:  </t>
        </r>
        <r>
          <rPr>
            <sz val="12"/>
            <color indexed="81"/>
            <rFont val="Times New Roman"/>
            <family val="1"/>
          </rPr>
          <t>Use Table 3–19: Familiar Abilities in the Player’s Handbook to determine additional abilities as you would for a normal familiar. 
 FRCS 35 – 36</t>
        </r>
      </text>
    </comment>
    <comment ref="T2" authorId="0">
      <text>
        <r>
          <rPr>
            <sz val="12"/>
            <color indexed="81"/>
            <rFont val="Times New Roman"/>
            <family val="1"/>
          </rPr>
          <t>Shades gain a +2 competence bonus to their attacks and damage in darkness.
FRCS 314</t>
        </r>
      </text>
    </comment>
    <comment ref="R3" authorId="0">
      <text>
        <r>
          <rPr>
            <sz val="12"/>
            <color indexed="81"/>
            <rFont val="Times New Roman"/>
            <family val="1"/>
          </rPr>
          <t xml:space="preserve">You deal more damage with ranged touch attack spells.
</t>
        </r>
        <r>
          <rPr>
            <b/>
            <sz val="12"/>
            <color indexed="81"/>
            <rFont val="Times New Roman"/>
            <family val="1"/>
          </rPr>
          <t xml:space="preserve">Prerequisites:  </t>
        </r>
        <r>
          <rPr>
            <sz val="12"/>
            <color indexed="81"/>
            <rFont val="Times New Roman"/>
            <family val="1"/>
          </rPr>
          <t xml:space="preserve">Weapon Focus (ranged spell), caster level 4th.
</t>
        </r>
        <r>
          <rPr>
            <b/>
            <sz val="12"/>
            <color indexed="81"/>
            <rFont val="Times New Roman"/>
            <family val="1"/>
          </rPr>
          <t xml:space="preserve">Benefit:  </t>
        </r>
        <r>
          <rPr>
            <sz val="12"/>
            <color indexed="81"/>
            <rFont val="Times New Roman"/>
            <family val="1"/>
          </rPr>
          <t>Damage-dealing spells that require a ranged touch attack roll gain a +2 bonus on the damage they deal.
This extra damage applies only to the first successful attack of spells that create multiple rays or missiles, or to the first round of damage for spells that deal damage over multiple rounds on a single successful attack (such as Melf’s acid arrow).
Because you must be able to strike precisely, the extra damage applies only to targets within 30 feet.
Only spells that deal hit point damage can be affected by this feat.
Complete Arcane __</t>
        </r>
      </text>
    </comment>
    <comment ref="T3"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4" authorId="0">
      <text>
        <r>
          <rPr>
            <sz val="12"/>
            <color indexed="81"/>
            <rFont val="Times New Roman"/>
            <family val="1"/>
          </rPr>
          <t xml:space="preserve">The creature can use a spell-like ability with a moment’s thought.
</t>
        </r>
        <r>
          <rPr>
            <b/>
            <sz val="12"/>
            <color indexed="81"/>
            <rFont val="Times New Roman"/>
            <family val="1"/>
          </rPr>
          <t xml:space="preserve">Benefit:  </t>
        </r>
        <r>
          <rPr>
            <sz val="12"/>
            <color indexed="81"/>
            <rFont val="Times New Roman"/>
            <family val="1"/>
          </rPr>
          <t>Using a quickened spell-like ability is a free action that does not provoke an attack of opportunity.
The creature can perform another action—including the use of another spell-like ability—in the same round that it uses a quickened spell-like ability.  The creature may use only one quickened spell-like ability per round.
A spell-like ability that duplicates a spell with a casting time greater than 1 full round cannot be quickened.  Each of a creature’s spell-like abilities can be quickened only once per day, and the feat does not allow the creature to exceed its normal usage limit for any ability.
Feat Bible 14</t>
        </r>
      </text>
    </comment>
    <comment ref="T4" authorId="0">
      <text>
        <r>
          <rPr>
            <sz val="12"/>
            <color indexed="81"/>
            <rFont val="Times New Roman"/>
            <family val="1"/>
          </rPr>
          <t>Shades can decrease the levels of light within a 100-ft. radius of themselves by a factor of 10% per level.  This decreases the overall effective range of vision for characters and creatures dependent on light by the same percentage.  For example, a human can normally see 20 feet by the light of a torch. If a 5th-level shade were to diminish the light by 50%, the human could see only 10 feet.  Characters within the affected area gain a +1 bonus to Hide checks for each 25% decrease in light.
FRCS 314</t>
        </r>
      </text>
    </comment>
    <comment ref="R5"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1½ times its normal damage (roll 1d4+1 and multiply the result by 1½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T5" authorId="0">
      <text>
        <r>
          <rPr>
            <sz val="12"/>
            <color indexed="81"/>
            <rFont val="Times New Roman"/>
            <family val="1"/>
          </rPr>
          <t>A shade regains 2 lost hit points every round.  The shade cannot regain hit points when in bright light.
FRCS 314</t>
        </r>
      </text>
    </comment>
    <comment ref="T6" authorId="0">
      <text>
        <r>
          <rPr>
            <sz val="12"/>
            <color indexed="81"/>
            <rFont val="Times New Roman"/>
            <family val="1"/>
          </rPr>
          <t>A shade can use this spell-like ability only upon itself once per round as a sorcerer of its character level.
FRCS 314</t>
        </r>
      </text>
    </comment>
    <comment ref="T7" authorId="0">
      <text>
        <r>
          <rPr>
            <sz val="12"/>
            <color indexed="81"/>
            <rFont val="Times New Roman"/>
            <family val="1"/>
          </rPr>
          <t>A shade has 60-foot darkvision. It can see normally through any darkness effects, but not through fog, invisibility, obscurement, and so forth.
FRCS 314</t>
        </r>
      </text>
    </comment>
    <comment ref="T8" authorId="0">
      <text>
        <r>
          <rPr>
            <sz val="12"/>
            <color indexed="81"/>
            <rFont val="Times New Roman"/>
            <family val="1"/>
          </rPr>
          <t>Three times per day, a shade can use this spell-like ability (similar to the mirror image spell) as a sorcerer of its character level.  The ability creates figments of the shade (1d4, +1 per three levels).
FRCS 314</t>
        </r>
      </text>
    </comment>
    <comment ref="T9" authorId="0">
      <text>
        <r>
          <rPr>
            <sz val="12"/>
            <color indexed="81"/>
            <rFont val="Times New Roman"/>
            <family val="1"/>
          </rPr>
          <t>A shade of at least 8th level can vanish from its current location and reappear in any shadowy area within 300 feet, as often as once every 2 rounds. Using this ability is a move equivalent action, so the shade can use another ability, cast a spell, or attack in the same round.
FRCS 315</t>
        </r>
      </text>
    </comment>
    <comment ref="T10" authorId="0">
      <text>
        <r>
          <rPr>
            <sz val="12"/>
            <color indexed="81"/>
            <rFont val="Times New Roman"/>
            <family val="1"/>
          </rPr>
          <t>Once per day, a shade of at least 12th level can use either teleport without error to reach a shadowy locale on the same world as the shade or plane shift to access the Plane of Shadow.  The shade must be in shadows to use this ability.
FRCS 315</t>
        </r>
      </text>
    </comment>
    <comment ref="R11" authorId="0">
      <text>
        <r>
          <rPr>
            <sz val="12"/>
            <color indexed="81"/>
            <rFont val="Times New Roman"/>
            <family val="1"/>
          </rPr>
          <t>Avoid arcane spell failure so long as you stick to light armor.</t>
        </r>
      </text>
    </comment>
    <comment ref="T11" authorId="0">
      <text>
        <r>
          <rPr>
            <sz val="12"/>
            <color indexed="81"/>
            <rFont val="Times New Roman"/>
            <family val="1"/>
          </rPr>
          <t>Shades have SR of 11 + character level.
FRCS 314</t>
        </r>
      </text>
    </comment>
    <comment ref="R1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R16"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R17"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R18"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R19"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R20" authorId="0">
      <text>
        <r>
          <rPr>
            <b/>
            <i/>
            <sz val="12"/>
            <color indexed="81"/>
            <rFont val="Times New Roman"/>
            <family val="1"/>
          </rPr>
          <t xml:space="preserve">
</t>
        </r>
        <r>
          <rPr>
            <sz val="12"/>
            <color indexed="81"/>
            <rFont val="Times New Roman"/>
            <family val="1"/>
          </rPr>
          <t>PHB 89</t>
        </r>
      </text>
    </comment>
  </commentList>
</comments>
</file>

<file path=xl/comments6.xml><?xml version="1.0" encoding="utf-8"?>
<comments xmlns="http://schemas.openxmlformats.org/spreadsheetml/2006/main">
  <authors>
    <author>Alexis Álvarez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<sst xmlns="http://schemas.openxmlformats.org/spreadsheetml/2006/main" count="535" uniqueCount="335">
  <si>
    <t>Race:</t>
  </si>
  <si>
    <t>Sex:</t>
  </si>
  <si>
    <t>Height:</t>
  </si>
  <si>
    <t>Weight:</t>
  </si>
  <si>
    <t>Strength:</t>
  </si>
  <si>
    <t>Dexterity:</t>
  </si>
  <si>
    <t>Properties</t>
  </si>
  <si>
    <t>Melee Weapon</t>
  </si>
  <si>
    <t>Dmg</t>
  </si>
  <si>
    <t>Qty.</t>
  </si>
  <si>
    <t>Ranged Weapon</t>
  </si>
  <si>
    <t>Rng.</t>
  </si>
  <si>
    <t>XP:</t>
  </si>
  <si>
    <t>Charisma:</t>
  </si>
  <si>
    <t>Constitution:</t>
  </si>
  <si>
    <t>Intelligence:</t>
  </si>
  <si>
    <t>Hit Points:</t>
  </si>
  <si>
    <t>Wisdom:</t>
  </si>
  <si>
    <t>Concentration</t>
  </si>
  <si>
    <t>Handle Animal</t>
  </si>
  <si>
    <t>Move Silently</t>
  </si>
  <si>
    <t>Ride</t>
  </si>
  <si>
    <t>Search</t>
  </si>
  <si>
    <t>Swim</t>
  </si>
  <si>
    <t>Weapons and Armor</t>
  </si>
  <si>
    <t>Type</t>
  </si>
  <si>
    <t>Duration</t>
  </si>
  <si>
    <t>Personality, History, and Notes</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</si>
  <si>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</si>
  <si>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</si>
  <si>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</si>
  <si>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</si>
  <si>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</si>
  <si>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</si>
  <si>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</si>
  <si>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</si>
  <si>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</si>
  <si>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</si>
  <si>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</si>
  <si>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</si>
  <si>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</si>
  <si>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</si>
  <si>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</si>
  <si>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</si>
  <si>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</si>
  <si>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</si>
  <si>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</si>
  <si>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</si>
  <si>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</si>
  <si>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</si>
  <si>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</si>
  <si>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</si>
  <si>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</si>
  <si>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</si>
  <si>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</si>
  <si>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</si>
  <si>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</si>
  <si>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</si>
  <si>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</si>
  <si>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</si>
  <si>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</si>
  <si>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</si>
  <si>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</si>
  <si>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</si>
  <si>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</si>
  <si>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</si>
  <si>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</si>
  <si>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</si>
  <si>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</si>
  <si>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</si>
  <si>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</si>
  <si>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</si>
  <si>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</si>
  <si>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Range</t>
  </si>
  <si>
    <t>Fortitude</t>
  </si>
  <si>
    <t>Reflex</t>
  </si>
  <si>
    <t>Will</t>
  </si>
  <si>
    <t>Armor &amp; Shield</t>
  </si>
  <si>
    <t>Missiles</t>
  </si>
  <si>
    <t>Instant</t>
  </si>
  <si>
    <t>Lb. Capacity:</t>
  </si>
  <si>
    <t>Lb. Carried:</t>
  </si>
  <si>
    <t>+0</t>
  </si>
  <si>
    <t>Spell</t>
  </si>
  <si>
    <t>Languages</t>
  </si>
  <si>
    <t>Equipment Worn</t>
  </si>
  <si>
    <t>Item</t>
  </si>
  <si>
    <t>Mass</t>
  </si>
  <si>
    <t>Effects/</t>
  </si>
  <si>
    <t>Notes</t>
  </si>
  <si>
    <t>Equipment Carried</t>
  </si>
  <si>
    <t>Horse Encumbrance:</t>
  </si>
  <si>
    <t>Check</t>
  </si>
  <si>
    <t>Arcane</t>
  </si>
  <si>
    <t>Speed</t>
  </si>
  <si>
    <t>19-20, x2</t>
  </si>
  <si>
    <t>Bolt</t>
  </si>
  <si>
    <t>Perform:  (type)</t>
  </si>
  <si>
    <t>Knowledge:  Arcana</t>
  </si>
  <si>
    <t>Male</t>
  </si>
  <si>
    <t>195 lbs.</t>
  </si>
  <si>
    <t>Left</t>
  </si>
  <si>
    <t>Profession:  (type)</t>
  </si>
  <si>
    <t>Waterskin</t>
  </si>
  <si>
    <t>1 liter</t>
  </si>
  <si>
    <t>Sleight of Hand</t>
  </si>
  <si>
    <t>Survival</t>
  </si>
  <si>
    <t>Touch AC:</t>
  </si>
  <si>
    <t>Template:</t>
  </si>
  <si>
    <t>Shade</t>
  </si>
  <si>
    <t>+4 Luck bonus on Saving Throws</t>
  </si>
  <si>
    <t>+2 to BAB &amp; damage</t>
  </si>
  <si>
    <t>2</t>
  </si>
  <si>
    <t>Piercing</t>
  </si>
  <si>
    <t>the Geistfather</t>
  </si>
  <si>
    <t>Whisper</t>
  </si>
  <si>
    <t>Proficiencies</t>
  </si>
  <si>
    <t>Attack Bonus:</t>
  </si>
  <si>
    <t>Atk</t>
  </si>
  <si>
    <t>Human Shade</t>
  </si>
  <si>
    <t>5</t>
  </si>
  <si>
    <t>Feats</t>
  </si>
  <si>
    <t>Bludgeon</t>
  </si>
  <si>
    <t>x2</t>
  </si>
  <si>
    <t>Shade Abilities</t>
  </si>
  <si>
    <t>100’ + 10’/lvl</t>
  </si>
  <si>
    <t>1 SA</t>
  </si>
  <si>
    <t>V S</t>
  </si>
  <si>
    <t>Evocation</t>
  </si>
  <si>
    <t>Magic Missile</t>
  </si>
  <si>
    <t>25’ + 2½’/lvl</t>
  </si>
  <si>
    <t>V S F</t>
  </si>
  <si>
    <t>Casting</t>
  </si>
  <si>
    <t xml:space="preserve">Components </t>
  </si>
  <si>
    <t>School</t>
  </si>
  <si>
    <t>Level</t>
  </si>
  <si>
    <t>Spells</t>
  </si>
  <si>
    <t>Backpack</t>
  </si>
  <si>
    <t>Flint and Steel</t>
  </si>
  <si>
    <t>Metal Cup</t>
  </si>
  <si>
    <t>Scroll Case</t>
  </si>
  <si>
    <t>In the Dark</t>
  </si>
  <si>
    <t>0th</t>
  </si>
  <si>
    <t>1st</t>
  </si>
  <si>
    <t>2nd</t>
  </si>
  <si>
    <t>3rd</t>
  </si>
  <si>
    <t>4th</t>
  </si>
  <si>
    <t>5th</t>
  </si>
  <si>
    <t>6th</t>
  </si>
  <si>
    <t>7th</t>
  </si>
  <si>
    <t>8th</t>
  </si>
  <si>
    <t>9th</t>
  </si>
  <si>
    <t>Total Spells</t>
  </si>
  <si>
    <t>Charisma Bonus</t>
  </si>
  <si>
    <t>Base Spells</t>
  </si>
  <si>
    <t>Summon Familiar</t>
  </si>
  <si>
    <t>Craft:  Torture Devices</t>
  </si>
  <si>
    <t>DC</t>
  </si>
  <si>
    <t>Daily</t>
  </si>
  <si>
    <t>Cast?</t>
  </si>
  <si>
    <t>Spells Cast</t>
  </si>
  <si>
    <t>Spells per Day by Level</t>
  </si>
  <si>
    <t>Electric Jolt</t>
  </si>
  <si>
    <t>Ray of Frost</t>
  </si>
  <si>
    <t>Acid Splash</t>
  </si>
  <si>
    <t>Conjuration</t>
  </si>
  <si>
    <t>2 Silver Daggers</t>
  </si>
  <si>
    <t>Armored Mage (Light)</t>
  </si>
  <si>
    <t>Battle Mage Variant</t>
  </si>
  <si>
    <t>Battle Sorcerer</t>
  </si>
  <si>
    <t>Invisibility (1/round)</t>
  </si>
  <si>
    <t>Shadow Image (3/day as Mirror Image)</t>
  </si>
  <si>
    <t>Will:</t>
  </si>
  <si>
    <t>Ref:</t>
  </si>
  <si>
    <t>Fort:</t>
  </si>
  <si>
    <t>Size:</t>
  </si>
  <si>
    <t>Immediate</t>
  </si>
  <si>
    <t>Distance from PC:</t>
  </si>
  <si>
    <t>Familiar</t>
  </si>
  <si>
    <t>Mage Robes</t>
  </si>
  <si>
    <t>shade stats while in the darkness</t>
  </si>
  <si>
    <t>Initiative:</t>
  </si>
  <si>
    <t>Quasit</t>
  </si>
  <si>
    <t>Tiny</t>
  </si>
  <si>
    <t>Typhoid</t>
  </si>
  <si>
    <t>+7</t>
  </si>
  <si>
    <t>Flight Speed:</t>
  </si>
  <si>
    <t>Land Speed:</t>
  </si>
  <si>
    <t>Fast Healing (2 hp/round)</t>
  </si>
  <si>
    <t>Knowledge:  Archit./Engin.</t>
  </si>
  <si>
    <t>Touch</t>
  </si>
  <si>
    <t>Ranged Touch Attack</t>
  </si>
  <si>
    <t>varies</t>
  </si>
  <si>
    <t>On Mount:  Warhorse</t>
  </si>
  <si>
    <t>Silver Pieces</t>
  </si>
  <si>
    <t>Gold Pieces</t>
  </si>
  <si>
    <t>Gold:</t>
  </si>
  <si>
    <t>Amulet of Undetectable Alignment</t>
  </si>
  <si>
    <t>Conceals alignment</t>
  </si>
  <si>
    <t>Human</t>
  </si>
  <si>
    <t>Variant Penalty</t>
  </si>
  <si>
    <t>Familiar Bonuses</t>
  </si>
  <si>
    <t>Alertness</t>
  </si>
  <si>
    <t>Improved Evasion</t>
  </si>
  <si>
    <t>Deliver Touch Spells</t>
  </si>
  <si>
    <t>Speak with Master</t>
  </si>
  <si>
    <t>Speak with Animals of Its Kind</t>
  </si>
  <si>
    <t>Battle Sorcerer 5</t>
  </si>
  <si>
    <t>Chaotic Evil</t>
  </si>
  <si>
    <t>Roll</t>
  </si>
  <si>
    <t>Type:</t>
  </si>
  <si>
    <t>Medium Outsider [Native to Material Plane]</t>
  </si>
  <si>
    <t>Blade Fire Bolts</t>
  </si>
  <si>
    <t>Blade Fire Damage</t>
  </si>
  <si>
    <t>Battle Sorcerer 2</t>
  </si>
  <si>
    <t>Battle Sorcerer 4</t>
  </si>
  <si>
    <t>Battle Sorcerer 3</t>
  </si>
  <si>
    <t>Battle Sorcerer 1</t>
  </si>
  <si>
    <t>Shadow Stride</t>
  </si>
  <si>
    <t>Launch Item</t>
  </si>
  <si>
    <t>S</t>
  </si>
  <si>
    <t>Battle Sorcerer 6</t>
  </si>
  <si>
    <t>V S M</t>
  </si>
  <si>
    <t>Skill/Save</t>
  </si>
  <si>
    <t>Skills &amp; Saves</t>
  </si>
  <si>
    <t>Fly</t>
  </si>
  <si>
    <t>Message</t>
  </si>
  <si>
    <t>Control Light (100’-radius)</t>
  </si>
  <si>
    <t>Shadesight (60’ Darkvision)</t>
  </si>
  <si>
    <t>Armor (Light), Simple Weapons, Flail</t>
  </si>
  <si>
    <t>Common, Draconic, Abyssal</t>
  </si>
  <si>
    <t>n.a.</t>
  </si>
  <si>
    <t>Level Adj.:</t>
  </si>
  <si>
    <t>6’</t>
  </si>
  <si>
    <t>30’</t>
  </si>
  <si>
    <t>50’</t>
  </si>
  <si>
    <t>80’</t>
  </si>
  <si>
    <t>50’ fly (perfect)</t>
  </si>
  <si>
    <t>20’</t>
  </si>
  <si>
    <t>Results</t>
  </si>
  <si>
    <t>Burning Hands</t>
  </si>
  <si>
    <t>Detect Magic</t>
  </si>
  <si>
    <t>Ectoplasmic Armor</t>
  </si>
  <si>
    <t>Enlarge Person</t>
  </si>
  <si>
    <t>Feather Fall</t>
  </si>
  <si>
    <t>Grease</t>
  </si>
  <si>
    <t>Identify</t>
  </si>
  <si>
    <t>Mage Armor</t>
  </si>
  <si>
    <t>Mage Hand</t>
  </si>
  <si>
    <t>Power Word Fatigue</t>
  </si>
  <si>
    <t>Power Word Pain</t>
  </si>
  <si>
    <t>Protection from Good</t>
  </si>
  <si>
    <t>Protection from Law</t>
  </si>
  <si>
    <t>Ray of Clumsiness</t>
  </si>
  <si>
    <t>Ray of Enfeeblement</t>
  </si>
  <si>
    <t>Read Magic</t>
  </si>
  <si>
    <t>Scatterspray</t>
  </si>
  <si>
    <t>Shield</t>
  </si>
  <si>
    <t>Spell Flower</t>
  </si>
  <si>
    <t>Stick</t>
  </si>
  <si>
    <t>Targeting Ray</t>
  </si>
  <si>
    <t>Touch of Fatigue</t>
  </si>
  <si>
    <t>True Strike</t>
  </si>
  <si>
    <t>Unnerving Gaze</t>
  </si>
  <si>
    <t>Daytime Speed:</t>
  </si>
  <si>
    <t>Darkness Speed:</t>
  </si>
  <si>
    <t>FF AC:</t>
  </si>
  <si>
    <t>Transmutation</t>
  </si>
  <si>
    <t>1 FR</t>
  </si>
  <si>
    <t>1 min/lvl</t>
  </si>
  <si>
    <t>Battle Sorcerer 7</t>
  </si>
  <si>
    <t>NPC</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</si>
  <si>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</si>
  <si>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Human:  Improved Familiar</t>
  </si>
  <si>
    <t>3rd:  Ranged Spell Specialization</t>
  </si>
  <si>
    <t>FF, Tch, AC:</t>
  </si>
  <si>
    <t>20/20/23</t>
  </si>
  <si>
    <t>V S F/DF</t>
  </si>
  <si>
    <t>10 min/lvl</t>
  </si>
  <si>
    <t>Flask, Alchemist’s Fire</t>
  </si>
  <si>
    <t>Flask, Acid</t>
  </si>
  <si>
    <t>10’</t>
  </si>
  <si>
    <t>special</t>
  </si>
  <si>
    <t>Spells Known:</t>
  </si>
  <si>
    <t>Battle Sorcerer caster level:</t>
  </si>
  <si>
    <t>At Next Level:</t>
  </si>
  <si>
    <t>7, 4, 2, 1, 0</t>
  </si>
  <si>
    <t>Class Features</t>
  </si>
  <si>
    <t>6th:  Quicken Spell-like Ability</t>
  </si>
  <si>
    <t>Unholy Light Flail</t>
  </si>
  <si>
    <t>1d8+</t>
  </si>
  <si>
    <t>+ Mod</t>
  </si>
  <si>
    <t>varies+</t>
  </si>
  <si>
    <t>AC +</t>
  </si>
  <si>
    <t>+2 damage in darkness</t>
  </si>
  <si>
    <t>MW Light Crossbow</t>
  </si>
  <si>
    <t>1</t>
  </si>
  <si>
    <t>Chain Shirt +1</t>
  </si>
  <si>
    <t>Level Adjust:</t>
  </si>
  <si>
    <t>1 hr/lvl</t>
  </si>
  <si>
    <t>Cat’s Grace</t>
  </si>
  <si>
    <r>
      <rPr>
        <b/>
        <sz val="13"/>
        <color rgb="FF66FF33"/>
        <rFont val="Times New Roman"/>
        <family val="1"/>
      </rPr>
      <t>43</t>
    </r>
    <r>
      <rPr>
        <b/>
        <sz val="13"/>
        <color rgb="FFFFFF00"/>
        <rFont val="Times New Roman"/>
        <family val="1"/>
      </rPr>
      <t>/</t>
    </r>
    <r>
      <rPr>
        <b/>
        <sz val="13"/>
        <color indexed="52"/>
        <rFont val="Times New Roman"/>
        <family val="1"/>
      </rPr>
      <t>86</t>
    </r>
    <r>
      <rPr>
        <b/>
        <sz val="13"/>
        <color rgb="FFFFFF00"/>
        <rFont val="Times New Roman"/>
        <family val="1"/>
      </rPr>
      <t>/</t>
    </r>
    <r>
      <rPr>
        <b/>
        <sz val="13"/>
        <color indexed="10"/>
        <rFont val="Times New Roman"/>
        <family val="1"/>
      </rPr>
      <t>130</t>
    </r>
  </si>
  <si>
    <t>Shadow Travel (@ 12 ECLs)</t>
  </si>
  <si>
    <t>Potion of Blur</t>
  </si>
  <si>
    <t>Shopping List</t>
  </si>
  <si>
    <t>Scroll of Darkness</t>
  </si>
  <si>
    <t>Jet of Steam</t>
  </si>
  <si>
    <t>Reference</t>
  </si>
  <si>
    <t>Page</t>
  </si>
  <si>
    <t>PHB</t>
  </si>
  <si>
    <t>Spell Compendium</t>
  </si>
  <si>
    <t>Book of Vile Darkness</t>
  </si>
  <si>
    <t>Complete Mage</t>
  </si>
  <si>
    <t>Melf’s Acid Arrow</t>
  </si>
  <si>
    <t>V S M F</t>
  </si>
  <si>
    <t>400’ + 40’/lvl</t>
  </si>
  <si>
    <t>Potion of Cure Moderate Wounds</t>
  </si>
  <si>
    <t>dr 5/fire, cold and acid</t>
  </si>
  <si>
    <t>3 (0 thrown)</t>
  </si>
  <si>
    <t>2 (SF)</t>
  </si>
  <si>
    <t>6 (1 thrown)</t>
  </si>
  <si>
    <t>Scroll of No Light</t>
  </si>
  <si>
    <t>Stash</t>
  </si>
  <si>
    <t>9th:  Empower Spell</t>
  </si>
  <si>
    <t>1d4</t>
  </si>
  <si>
    <t>1d8</t>
  </si>
  <si>
    <t>Potion of Bull’s Strength</t>
  </si>
  <si>
    <t>No Light</t>
  </si>
  <si>
    <t>Potion of Cure Serious Wounds</t>
  </si>
  <si>
    <t>7, 4, 3, 2, 1</t>
  </si>
  <si>
    <t>none yet</t>
  </si>
  <si>
    <t>+6</t>
  </si>
  <si>
    <t>Necromancy</t>
  </si>
  <si>
    <t>1 rnd/lvl</t>
  </si>
  <si>
    <t>Battle Sorcerer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</si>
</sst>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3"/>
      <color theme="0"/>
      <name val="Times New Roman"/>
      <family val="1"/>
    </font>
    <font>
      <sz val="12"/>
      <color theme="0"/>
      <name val="Times New Roman"/>
      <family val="1"/>
    </font>
    <font>
      <sz val="12"/>
      <name val="Times New Roman"/>
      <family val="1"/>
    </font>
    <font>
      <b/>
      <sz val="12"/>
      <color theme="0"/>
      <name val="Times New Roman"/>
      <family val="1"/>
    </font>
    <font>
      <i/>
      <sz val="18"/>
      <color rgb="FF7030A0"/>
      <name val="Times New Roman"/>
      <family val="1"/>
    </font>
    <font>
      <sz val="13"/>
      <color theme="0" tint="-0.499984740745262"/>
      <name val="Times New Roman"/>
      <family val="1"/>
    </font>
    <font>
      <sz val="12"/>
      <color theme="0" tint="-0.499984740745262"/>
      <name val="Times New Roman"/>
      <family val="1"/>
    </font>
    <font>
      <b/>
      <sz val="12"/>
      <color theme="0" tint="-0.499984740745262"/>
      <name val="Times New Roman"/>
      <family val="1"/>
    </font>
    <font>
      <b/>
      <sz val="12"/>
      <color rgb="FFFF0000"/>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b/>
      <sz val="13"/>
      <color indexed="20"/>
      <name val="Times New Roman"/>
      <family val="1"/>
    </font>
    <font>
      <i/>
      <sz val="12"/>
      <color indexed="9"/>
      <name val="Times New Roman"/>
      <family val="1"/>
    </font>
    <font>
      <b/>
      <sz val="12"/>
      <color indexed="48"/>
      <name val="Times New Roman"/>
      <family val="1"/>
    </font>
    <font>
      <i/>
      <sz val="20"/>
      <color indexed="40"/>
      <name val="Times New Roman"/>
      <family val="1"/>
    </font>
    <font>
      <sz val="12"/>
      <name val="Times New Roman"/>
      <family val="1"/>
      <charset val="1"/>
    </font>
    <font>
      <b/>
      <sz val="14"/>
      <color indexed="17"/>
      <name val="Times New Roman"/>
      <family val="1"/>
    </font>
    <font>
      <b/>
      <i/>
      <sz val="12"/>
      <color indexed="81"/>
      <name val="Times New Roman"/>
      <family val="1"/>
    </font>
    <font>
      <i/>
      <sz val="20"/>
      <color rgb="FF9966FF"/>
      <name val="Times New Roman"/>
      <family val="1"/>
    </font>
    <font>
      <b/>
      <sz val="13"/>
      <color rgb="FF00CC00"/>
      <name val="Times New Roman"/>
      <family val="1"/>
    </font>
    <font>
      <b/>
      <sz val="13"/>
      <color theme="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sz val="13"/>
      <color theme="0" tint="-0.249977111117893"/>
      <name val="Times New Roman"/>
      <family val="1"/>
    </font>
    <font>
      <b/>
      <sz val="11"/>
      <name val="Times New Roman"/>
      <family val="1"/>
    </font>
    <font>
      <b/>
      <sz val="11"/>
      <color theme="0"/>
      <name val="Times New Roman"/>
      <family val="1"/>
    </font>
    <font>
      <b/>
      <sz val="13"/>
      <color rgb="FFFF9900"/>
      <name val="Times New Roman"/>
      <family val="1"/>
    </font>
    <font>
      <i/>
      <sz val="12"/>
      <color indexed="81"/>
      <name val="Times New Roman"/>
      <family val="1"/>
    </font>
    <font>
      <b/>
      <sz val="13"/>
      <color rgb="FF66FF33"/>
      <name val="Times New Roman"/>
      <family val="1"/>
    </font>
    <font>
      <b/>
      <sz val="13"/>
      <color rgb="FFFFFF00"/>
      <name val="Times New Roman"/>
      <family val="1"/>
    </font>
    <font>
      <i/>
      <sz val="13"/>
      <color indexed="20"/>
      <name val="Times New Roman"/>
      <family val="1"/>
    </font>
  </fonts>
  <fills count="1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9966FF"/>
        <bgColor indexed="64"/>
      </patternFill>
    </fill>
    <fill>
      <patternFill patternType="solid">
        <fgColor rgb="FFFFFF00"/>
        <bgColor indexed="64"/>
      </patternFill>
    </fill>
  </fills>
  <borders count="14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bottom style="medium">
        <color indexed="64"/>
      </bottom>
      <diagonal/>
    </border>
    <border>
      <left style="double">
        <color indexed="64"/>
      </left>
      <right style="double">
        <color indexed="64"/>
      </right>
      <top style="medium">
        <color indexed="64"/>
      </top>
      <bottom style="hair">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medium">
        <color indexed="64"/>
      </right>
      <top style="double">
        <color indexed="64"/>
      </top>
      <bottom style="medium">
        <color theme="0"/>
      </bottom>
      <diagonal/>
    </border>
    <border>
      <left style="thin">
        <color indexed="64"/>
      </left>
      <right/>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top style="thick">
        <color rgb="FFFF0000"/>
      </top>
      <bottom/>
      <diagonal/>
    </border>
    <border>
      <left/>
      <right/>
      <top/>
      <bottom style="thin">
        <color indexed="64"/>
      </bottom>
      <diagonal/>
    </border>
    <border>
      <left style="double">
        <color indexed="64"/>
      </left>
      <right/>
      <top style="thin">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s>
  <cellStyleXfs count="7">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5" fillId="0" borderId="0" applyFont="0" applyFill="0" applyBorder="0" applyAlignment="0" applyProtection="0"/>
    <xf numFmtId="0" fontId="1" fillId="0" borderId="0"/>
    <xf numFmtId="0" fontId="60" fillId="0" borderId="0"/>
    <xf numFmtId="0" fontId="1" fillId="0" borderId="0"/>
  </cellStyleXfs>
  <cellXfs count="544">
    <xf numFmtId="0" fontId="0" fillId="0" borderId="0" xfId="0"/>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49" fontId="26" fillId="0" borderId="17" xfId="0" applyNumberFormat="1" applyFont="1" applyBorder="1" applyAlignment="1">
      <alignment horizontal="center"/>
    </xf>
    <xf numFmtId="0" fontId="37" fillId="0" borderId="39" xfId="0" applyFont="1" applyBorder="1" applyAlignment="1">
      <alignment horizontal="centerContinuous" vertical="center" wrapText="1"/>
    </xf>
    <xf numFmtId="0" fontId="6" fillId="0" borderId="31" xfId="0" applyFont="1" applyBorder="1" applyAlignment="1">
      <alignment horizontal="center" vertical="center" wrapText="1"/>
    </xf>
    <xf numFmtId="0" fontId="6" fillId="0" borderId="32" xfId="3" applyNumberFormat="1" applyFont="1" applyFill="1" applyBorder="1" applyAlignment="1">
      <alignment horizontal="center" vertical="center" shrinkToFit="1"/>
    </xf>
    <xf numFmtId="9" fontId="6" fillId="0" borderId="32" xfId="3" applyFont="1" applyFill="1" applyBorder="1" applyAlignment="1">
      <alignment horizontal="center" vertical="center" shrinkToFit="1"/>
    </xf>
    <xf numFmtId="0" fontId="1" fillId="0" borderId="32" xfId="3" applyNumberFormat="1" applyFont="1" applyFill="1" applyBorder="1" applyAlignment="1">
      <alignment horizontal="center" vertical="center" shrinkToFit="1"/>
    </xf>
    <xf numFmtId="0" fontId="6" fillId="0" borderId="31" xfId="0" applyFont="1" applyFill="1" applyBorder="1" applyAlignment="1">
      <alignment horizontal="center" vertical="center" shrinkToFit="1"/>
    </xf>
    <xf numFmtId="9" fontId="6" fillId="0" borderId="32" xfId="2" applyFont="1" applyFill="1" applyBorder="1" applyAlignment="1">
      <alignment horizontal="center" vertical="center" shrinkToFit="1"/>
    </xf>
    <xf numFmtId="0" fontId="6" fillId="0" borderId="32" xfId="2" applyNumberFormat="1" applyFont="1" applyFill="1" applyBorder="1" applyAlignment="1">
      <alignment horizontal="center" vertical="center" shrinkToFit="1"/>
    </xf>
    <xf numFmtId="0" fontId="1" fillId="0" borderId="0" xfId="4" applyFont="1" applyBorder="1" applyAlignment="1"/>
    <xf numFmtId="0" fontId="1" fillId="0" borderId="0" xfId="4" applyFont="1" applyBorder="1" applyAlignment="1">
      <alignment horizontal="left"/>
    </xf>
    <xf numFmtId="0" fontId="3" fillId="0" borderId="0" xfId="4" applyFont="1" applyBorder="1" applyAlignment="1">
      <alignment horizontal="right"/>
    </xf>
    <xf numFmtId="0" fontId="6" fillId="0" borderId="11" xfId="4" applyFont="1" applyBorder="1" applyAlignment="1"/>
    <xf numFmtId="0" fontId="6" fillId="0" borderId="10" xfId="4" applyFont="1" applyBorder="1" applyAlignment="1"/>
    <xf numFmtId="0" fontId="6" fillId="0" borderId="9" xfId="4" applyFont="1" applyBorder="1" applyAlignment="1"/>
    <xf numFmtId="0" fontId="6" fillId="0" borderId="2" xfId="4" applyFont="1" applyBorder="1" applyAlignment="1">
      <alignment horizontal="left"/>
    </xf>
    <xf numFmtId="0" fontId="6" fillId="0" borderId="0" xfId="4" applyFont="1" applyBorder="1" applyAlignment="1">
      <alignment horizontal="left"/>
    </xf>
    <xf numFmtId="0" fontId="6" fillId="0" borderId="1" xfId="4" applyFont="1" applyBorder="1" applyAlignment="1"/>
    <xf numFmtId="0" fontId="6" fillId="0" borderId="2" xfId="4" applyFont="1" applyFill="1" applyBorder="1" applyAlignment="1">
      <alignment horizontal="center"/>
    </xf>
    <xf numFmtId="0" fontId="10" fillId="0" borderId="1" xfId="4" applyFont="1" applyFill="1" applyBorder="1" applyAlignment="1">
      <alignment horizontal="right"/>
    </xf>
    <xf numFmtId="0" fontId="5" fillId="0" borderId="1" xfId="4" applyFont="1" applyBorder="1" applyAlignment="1">
      <alignment horizontal="right"/>
    </xf>
    <xf numFmtId="0" fontId="9" fillId="2" borderId="28" xfId="4" applyFont="1" applyFill="1" applyBorder="1" applyAlignment="1">
      <alignment horizontal="right"/>
    </xf>
    <xf numFmtId="0" fontId="6" fillId="0" borderId="27" xfId="4" applyFont="1" applyBorder="1" applyAlignment="1">
      <alignment horizontal="center"/>
    </xf>
    <xf numFmtId="0" fontId="13" fillId="3" borderId="19" xfId="4" applyFont="1" applyFill="1" applyBorder="1" applyAlignment="1">
      <alignment horizontal="right"/>
    </xf>
    <xf numFmtId="49" fontId="6" fillId="0" borderId="37" xfId="4" applyNumberFormat="1" applyFont="1" applyBorder="1" applyAlignment="1">
      <alignment horizontal="center"/>
    </xf>
    <xf numFmtId="0" fontId="56" fillId="2" borderId="4" xfId="4" applyFont="1" applyFill="1" applyBorder="1" applyAlignment="1">
      <alignment horizontal="right"/>
    </xf>
    <xf numFmtId="0" fontId="6" fillId="0" borderId="3" xfId="4" applyFont="1" applyBorder="1" applyAlignment="1">
      <alignment horizontal="center"/>
    </xf>
    <xf numFmtId="0" fontId="22" fillId="3" borderId="5" xfId="4" applyFont="1" applyFill="1" applyBorder="1" applyAlignment="1">
      <alignment horizontal="right"/>
    </xf>
    <xf numFmtId="0" fontId="7" fillId="2" borderId="4" xfId="4" applyFont="1" applyFill="1" applyBorder="1" applyAlignment="1">
      <alignment horizontal="right"/>
    </xf>
    <xf numFmtId="0" fontId="10" fillId="3" borderId="5" xfId="4" applyFont="1" applyFill="1" applyBorder="1" applyAlignment="1">
      <alignment horizontal="right"/>
    </xf>
    <xf numFmtId="0" fontId="7" fillId="0" borderId="1" xfId="4" applyFont="1" applyFill="1" applyBorder="1" applyAlignment="1">
      <alignment horizontal="right"/>
    </xf>
    <xf numFmtId="0" fontId="10" fillId="2" borderId="4" xfId="4" applyFont="1" applyFill="1" applyBorder="1" applyAlignment="1">
      <alignment horizontal="right"/>
    </xf>
    <xf numFmtId="0" fontId="9" fillId="3" borderId="5" xfId="4" applyFont="1" applyFill="1" applyBorder="1" applyAlignment="1">
      <alignment horizontal="right"/>
    </xf>
    <xf numFmtId="0" fontId="12" fillId="3" borderId="5" xfId="4" applyFont="1" applyFill="1" applyBorder="1" applyAlignment="1">
      <alignment horizontal="right"/>
    </xf>
    <xf numFmtId="0" fontId="6" fillId="0" borderId="8" xfId="4" applyFont="1" applyFill="1" applyBorder="1" applyAlignment="1">
      <alignment horizontal="center"/>
    </xf>
    <xf numFmtId="0" fontId="7" fillId="0" borderId="6" xfId="4" applyFont="1" applyFill="1" applyBorder="1" applyAlignment="1">
      <alignment horizontal="right"/>
    </xf>
    <xf numFmtId="0" fontId="6" fillId="0" borderId="17" xfId="4" applyFont="1" applyBorder="1" applyAlignment="1">
      <alignment horizontal="center"/>
    </xf>
    <xf numFmtId="0" fontId="7" fillId="3" borderId="16" xfId="4" applyFont="1" applyFill="1" applyBorder="1" applyAlignment="1">
      <alignment horizontal="right"/>
    </xf>
    <xf numFmtId="0" fontId="6" fillId="0" borderId="11" xfId="4" applyFont="1" applyBorder="1" applyAlignment="1">
      <alignment horizontal="left"/>
    </xf>
    <xf numFmtId="0" fontId="5" fillId="0" borderId="10" xfId="4" applyFont="1" applyBorder="1" applyAlignment="1">
      <alignment horizontal="right"/>
    </xf>
    <xf numFmtId="0" fontId="6" fillId="0" borderId="10" xfId="4" applyFont="1" applyBorder="1" applyAlignment="1">
      <alignment horizontal="center"/>
    </xf>
    <xf numFmtId="0" fontId="6" fillId="0" borderId="10" xfId="4" applyFont="1" applyBorder="1" applyAlignment="1">
      <alignment horizontal="centerContinuous"/>
    </xf>
    <xf numFmtId="0" fontId="5" fillId="0" borderId="9" xfId="4" applyFont="1" applyBorder="1" applyAlignment="1">
      <alignment horizontal="right"/>
    </xf>
    <xf numFmtId="0" fontId="6" fillId="0" borderId="2" xfId="4" quotePrefix="1" applyFont="1" applyBorder="1" applyAlignment="1">
      <alignment horizontal="left"/>
    </xf>
    <xf numFmtId="0" fontId="5" fillId="0" borderId="0" xfId="4" applyFont="1" applyBorder="1" applyAlignment="1">
      <alignment horizontal="right"/>
    </xf>
    <xf numFmtId="0" fontId="6" fillId="0" borderId="0" xfId="4" applyFont="1" applyBorder="1" applyAlignment="1">
      <alignment horizontal="center"/>
    </xf>
    <xf numFmtId="0" fontId="6" fillId="0" borderId="0" xfId="4" applyFont="1" applyBorder="1" applyAlignment="1">
      <alignment horizontal="centerContinuous"/>
    </xf>
    <xf numFmtId="0" fontId="57" fillId="3" borderId="99" xfId="4" applyFont="1" applyFill="1" applyBorder="1" applyAlignment="1">
      <alignment horizontal="right"/>
    </xf>
    <xf numFmtId="0" fontId="3" fillId="3" borderId="100" xfId="4" applyFont="1" applyFill="1" applyBorder="1" applyAlignment="1">
      <alignment horizontal="centerContinuous"/>
    </xf>
    <xf numFmtId="0" fontId="1" fillId="3" borderId="100" xfId="4" applyFont="1" applyFill="1" applyBorder="1" applyAlignment="1">
      <alignment horizontal="left"/>
    </xf>
    <xf numFmtId="0" fontId="58" fillId="3" borderId="100" xfId="4" applyFont="1" applyFill="1" applyBorder="1" applyAlignment="1">
      <alignment horizontal="centerContinuous"/>
    </xf>
    <xf numFmtId="0" fontId="20" fillId="3" borderId="100" xfId="4" applyFont="1" applyFill="1" applyBorder="1" applyAlignment="1">
      <alignment horizontal="left"/>
    </xf>
    <xf numFmtId="0" fontId="59" fillId="3" borderId="100" xfId="4" applyFont="1" applyFill="1" applyBorder="1" applyAlignment="1">
      <alignment horizontal="left"/>
    </xf>
    <xf numFmtId="0" fontId="63" fillId="3" borderId="101" xfId="4" applyFont="1" applyFill="1" applyBorder="1" applyAlignment="1">
      <alignment horizontal="right"/>
    </xf>
    <xf numFmtId="0" fontId="6" fillId="0" borderId="87" xfId="0" applyFont="1" applyFill="1" applyBorder="1" applyAlignment="1">
      <alignment horizontal="center" vertical="center" shrinkToFit="1"/>
    </xf>
    <xf numFmtId="9" fontId="6" fillId="0" borderId="17" xfId="2" applyFont="1" applyFill="1" applyBorder="1" applyAlignment="1">
      <alignment horizontal="center" vertical="center" shrinkToFit="1"/>
    </xf>
    <xf numFmtId="1" fontId="5" fillId="0" borderId="37" xfId="4" applyNumberFormat="1" applyFont="1" applyFill="1" applyBorder="1" applyAlignment="1">
      <alignment horizontal="center"/>
    </xf>
    <xf numFmtId="1" fontId="5" fillId="0" borderId="37" xfId="4" applyNumberFormat="1" applyFont="1" applyBorder="1" applyAlignment="1">
      <alignment horizontal="center"/>
    </xf>
    <xf numFmtId="0" fontId="1" fillId="0" borderId="17" xfId="3" applyNumberFormat="1" applyFont="1" applyFill="1" applyBorder="1" applyAlignment="1">
      <alignment horizontal="center" vertical="center" shrinkToFit="1"/>
    </xf>
    <xf numFmtId="0" fontId="6" fillId="0" borderId="87" xfId="0" applyFont="1" applyFill="1" applyBorder="1" applyAlignment="1">
      <alignment horizontal="center" vertical="center" wrapText="1"/>
    </xf>
    <xf numFmtId="49" fontId="1" fillId="0" borderId="68" xfId="0" applyNumberFormat="1" applyFont="1" applyBorder="1" applyAlignment="1">
      <alignment horizontal="center" vertical="center"/>
    </xf>
    <xf numFmtId="0" fontId="26" fillId="0" borderId="17" xfId="0" applyNumberFormat="1" applyFont="1" applyBorder="1" applyAlignment="1">
      <alignment horizontal="center"/>
    </xf>
    <xf numFmtId="0" fontId="11" fillId="4" borderId="117" xfId="0" applyFont="1" applyFill="1" applyBorder="1" applyAlignment="1">
      <alignment horizontal="centerContinuous" vertical="center"/>
    </xf>
    <xf numFmtId="0" fontId="11" fillId="4" borderId="43" xfId="0" applyFont="1" applyFill="1" applyBorder="1" applyAlignment="1">
      <alignment horizontal="center" vertical="center"/>
    </xf>
    <xf numFmtId="0" fontId="11" fillId="4" borderId="43" xfId="0" applyFont="1" applyFill="1" applyBorder="1" applyAlignment="1">
      <alignment horizontal="center" vertical="center" wrapText="1"/>
    </xf>
    <xf numFmtId="0" fontId="11" fillId="4" borderId="43" xfId="0" applyNumberFormat="1" applyFont="1" applyFill="1" applyBorder="1" applyAlignment="1">
      <alignment horizontal="center" vertical="center" wrapText="1"/>
    </xf>
    <xf numFmtId="0" fontId="66" fillId="13" borderId="42" xfId="0" applyNumberFormat="1" applyFont="1" applyFill="1" applyBorder="1" applyAlignment="1">
      <alignment horizontal="center" vertical="center" wrapText="1"/>
    </xf>
    <xf numFmtId="0" fontId="11" fillId="4" borderId="118" xfId="0" applyFont="1" applyFill="1" applyBorder="1" applyAlignment="1">
      <alignment horizontal="center" vertical="center"/>
    </xf>
    <xf numFmtId="0" fontId="3" fillId="0" borderId="0" xfId="0" applyFont="1" applyBorder="1" applyAlignment="1">
      <alignment vertical="center"/>
    </xf>
    <xf numFmtId="1" fontId="68" fillId="13" borderId="121" xfId="0" applyNumberFormat="1" applyFont="1" applyFill="1" applyBorder="1" applyAlignment="1">
      <alignment horizontal="center" vertical="center"/>
    </xf>
    <xf numFmtId="1" fontId="1" fillId="0" borderId="121" xfId="0" applyNumberFormat="1" applyFont="1" applyBorder="1" applyAlignment="1">
      <alignment horizontal="center" vertical="center"/>
    </xf>
    <xf numFmtId="1" fontId="68" fillId="13" borderId="123" xfId="0" applyNumberFormat="1" applyFont="1" applyFill="1" applyBorder="1" applyAlignment="1">
      <alignment horizontal="center" vertical="center"/>
    </xf>
    <xf numFmtId="0" fontId="11" fillId="10" borderId="43" xfId="0" applyNumberFormat="1" applyFont="1" applyFill="1" applyBorder="1" applyAlignment="1">
      <alignment horizontal="center" vertical="center" wrapText="1"/>
    </xf>
    <xf numFmtId="0" fontId="3" fillId="0" borderId="124" xfId="0" applyFont="1" applyFill="1" applyBorder="1" applyAlignment="1">
      <alignment horizontal="center" vertical="center"/>
    </xf>
    <xf numFmtId="49" fontId="1" fillId="0" borderId="115" xfId="2" applyNumberFormat="1" applyFont="1" applyFill="1" applyBorder="1" applyAlignment="1">
      <alignment horizontal="center" vertical="center"/>
    </xf>
    <xf numFmtId="0" fontId="1" fillId="0" borderId="115" xfId="0" applyFont="1" applyFill="1" applyBorder="1" applyAlignment="1">
      <alignment horizontal="center" vertical="center" shrinkToFit="1"/>
    </xf>
    <xf numFmtId="164" fontId="4" fillId="0" borderId="115" xfId="0" applyNumberFormat="1" applyFont="1" applyFill="1" applyBorder="1" applyAlignment="1">
      <alignment horizontal="center" vertical="center"/>
    </xf>
    <xf numFmtId="164" fontId="4" fillId="0" borderId="121" xfId="0" applyNumberFormat="1" applyFont="1" applyBorder="1" applyAlignment="1">
      <alignment horizontal="center" vertical="center"/>
    </xf>
    <xf numFmtId="0" fontId="1" fillId="0" borderId="125" xfId="0" quotePrefix="1" applyFont="1" applyFill="1" applyBorder="1" applyAlignment="1">
      <alignment horizontal="center" vertical="center"/>
    </xf>
    <xf numFmtId="164" fontId="44" fillId="10" borderId="130" xfId="0" applyNumberFormat="1" applyFont="1" applyFill="1" applyBorder="1" applyAlignment="1">
      <alignment horizontal="center" vertical="center"/>
    </xf>
    <xf numFmtId="1" fontId="46" fillId="17" borderId="121" xfId="0" applyNumberFormat="1" applyFont="1" applyFill="1" applyBorder="1" applyAlignment="1">
      <alignment horizontal="center" vertical="center"/>
    </xf>
    <xf numFmtId="1" fontId="6" fillId="0" borderId="37" xfId="4" applyNumberFormat="1" applyFont="1" applyBorder="1" applyAlignment="1">
      <alignment horizontal="center"/>
    </xf>
    <xf numFmtId="1" fontId="6" fillId="0" borderId="14" xfId="4" applyNumberFormat="1" applyFont="1" applyBorder="1" applyAlignment="1">
      <alignment horizontal="center"/>
    </xf>
    <xf numFmtId="0" fontId="73" fillId="0" borderId="39" xfId="0" applyFont="1" applyBorder="1" applyAlignment="1">
      <alignment horizontal="centerContinuous" vertical="center" wrapText="1"/>
    </xf>
    <xf numFmtId="0" fontId="6" fillId="0" borderId="70" xfId="0" applyFont="1" applyFill="1" applyBorder="1" applyAlignment="1">
      <alignment horizontal="center" vertical="center" wrapText="1"/>
    </xf>
    <xf numFmtId="0" fontId="6" fillId="0" borderId="31" xfId="0" applyFont="1" applyFill="1" applyBorder="1" applyAlignment="1">
      <alignment horizontal="center" vertical="center" wrapText="1"/>
    </xf>
    <xf numFmtId="9" fontId="6" fillId="0" borderId="17" xfId="3" applyFont="1" applyFill="1" applyBorder="1" applyAlignment="1">
      <alignment horizontal="center" vertical="center" shrinkToFit="1"/>
    </xf>
    <xf numFmtId="0" fontId="6" fillId="0" borderId="17" xfId="3" applyNumberFormat="1" applyFont="1" applyFill="1" applyBorder="1" applyAlignment="1">
      <alignment horizontal="center" vertical="center" shrinkToFit="1"/>
    </xf>
    <xf numFmtId="1" fontId="1" fillId="0" borderId="141" xfId="0" applyNumberFormat="1" applyFont="1" applyFill="1" applyBorder="1" applyAlignment="1">
      <alignment horizontal="center" vertical="center"/>
    </xf>
    <xf numFmtId="0" fontId="1" fillId="0" borderId="121" xfId="0" applyFont="1" applyFill="1" applyBorder="1" applyAlignment="1">
      <alignment horizontal="right" vertical="center"/>
    </xf>
    <xf numFmtId="0" fontId="6" fillId="0" borderId="68" xfId="0" applyFont="1" applyFill="1" applyBorder="1" applyAlignment="1">
      <alignment horizontal="center" vertical="center" wrapText="1"/>
    </xf>
    <xf numFmtId="9" fontId="6" fillId="0" borderId="3" xfId="3" applyFont="1" applyFill="1" applyBorder="1" applyAlignment="1">
      <alignment horizontal="center" vertical="center" shrinkToFit="1"/>
    </xf>
    <xf numFmtId="0" fontId="1" fillId="0" borderId="3" xfId="3" applyNumberFormat="1" applyFont="1" applyFill="1" applyBorder="1" applyAlignment="1">
      <alignment horizontal="center" vertical="center" shrinkToFit="1"/>
    </xf>
    <xf numFmtId="9" fontId="6" fillId="0" borderId="31" xfId="2" applyFont="1" applyFill="1" applyBorder="1" applyAlignment="1">
      <alignment horizontal="center" vertical="center" shrinkToFit="1"/>
    </xf>
    <xf numFmtId="0" fontId="6" fillId="0" borderId="32" xfId="0" applyNumberFormat="1" applyFont="1" applyFill="1" applyBorder="1" applyAlignment="1">
      <alignment horizontal="center" vertical="center" shrinkToFit="1"/>
    </xf>
    <xf numFmtId="0" fontId="11" fillId="9" borderId="147" xfId="0" applyFont="1" applyFill="1" applyBorder="1" applyAlignment="1">
      <alignment horizontal="center" vertical="center" wrapText="1"/>
    </xf>
    <xf numFmtId="0" fontId="11" fillId="9" borderId="148" xfId="0" applyNumberFormat="1" applyFont="1" applyFill="1" applyBorder="1" applyAlignment="1">
      <alignment horizontal="centerContinuous" vertical="center" wrapText="1"/>
    </xf>
    <xf numFmtId="0" fontId="6" fillId="0" borderId="33" xfId="0" applyNumberFormat="1" applyFont="1" applyFill="1" applyBorder="1" applyAlignment="1">
      <alignment horizontal="center" vertical="center" wrapText="1"/>
    </xf>
    <xf numFmtId="0" fontId="6" fillId="0" borderId="32" xfId="2" applyNumberFormat="1" applyFont="1" applyBorder="1" applyAlignment="1">
      <alignment horizontal="center" vertical="center" shrinkToFit="1"/>
    </xf>
    <xf numFmtId="0" fontId="6" fillId="0" borderId="33" xfId="6" applyNumberFormat="1" applyFont="1" applyBorder="1" applyAlignment="1">
      <alignment horizontal="center" vertical="center" wrapText="1"/>
    </xf>
    <xf numFmtId="0" fontId="6" fillId="0" borderId="87" xfId="2" applyNumberFormat="1" applyFont="1" applyBorder="1" applyAlignment="1">
      <alignment horizontal="center" vertical="center" shrinkToFit="1"/>
    </xf>
    <xf numFmtId="0" fontId="6" fillId="0" borderId="87" xfId="2"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wrapText="1"/>
    </xf>
    <xf numFmtId="0" fontId="6" fillId="0" borderId="67"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3" fillId="0" borderId="137" xfId="0" applyFont="1" applyBorder="1" applyAlignment="1">
      <alignment horizontal="center"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164" fontId="21" fillId="4" borderId="74"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0" fontId="4" fillId="0" borderId="0" xfId="0" applyFont="1" applyBorder="1" applyAlignment="1">
      <alignment horizontal="center" vertical="center"/>
    </xf>
    <xf numFmtId="0" fontId="1" fillId="0" borderId="114" xfId="0" applyFont="1" applyBorder="1" applyAlignment="1">
      <alignment horizontal="center" vertical="center" shrinkToFit="1"/>
    </xf>
    <xf numFmtId="0" fontId="1" fillId="0" borderId="49"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164" fontId="4" fillId="0" borderId="50" xfId="0" applyNumberFormat="1" applyFont="1" applyFill="1" applyBorder="1" applyAlignment="1">
      <alignment horizontal="center" vertical="center" shrinkToFit="1"/>
    </xf>
    <xf numFmtId="0" fontId="1" fillId="0" borderId="51" xfId="0" applyFont="1" applyFill="1" applyBorder="1" applyAlignment="1">
      <alignment horizontal="left" vertical="center"/>
    </xf>
    <xf numFmtId="0" fontId="4" fillId="0" borderId="52" xfId="0" applyFont="1" applyFill="1" applyBorder="1" applyAlignment="1">
      <alignment horizontal="left" vertical="center" shrinkToFit="1"/>
    </xf>
    <xf numFmtId="0" fontId="1" fillId="0" borderId="53" xfId="0" applyFont="1" applyBorder="1" applyAlignment="1">
      <alignment horizontal="center" vertical="center" shrinkToFit="1"/>
    </xf>
    <xf numFmtId="0" fontId="4" fillId="0" borderId="55" xfId="0" applyFont="1" applyBorder="1" applyAlignment="1">
      <alignment horizontal="center" vertical="center" shrinkToFit="1"/>
    </xf>
    <xf numFmtId="164" fontId="4" fillId="0" borderId="54" xfId="0" applyNumberFormat="1" applyFont="1" applyBorder="1" applyAlignment="1">
      <alignment horizontal="center" vertical="center" shrinkToFit="1"/>
    </xf>
    <xf numFmtId="0" fontId="1" fillId="0" borderId="55" xfId="0" quotePrefix="1" applyFont="1" applyBorder="1" applyAlignment="1">
      <alignment horizontal="left" vertical="center"/>
    </xf>
    <xf numFmtId="0" fontId="4" fillId="0" borderId="56" xfId="0" applyFont="1" applyBorder="1" applyAlignment="1">
      <alignment horizontal="left" vertical="center" shrinkToFit="1"/>
    </xf>
    <xf numFmtId="0" fontId="2" fillId="0" borderId="0" xfId="0" applyFont="1" applyBorder="1" applyAlignment="1">
      <alignment horizontal="centerContinuous" vertical="center" shrinkToFit="1"/>
    </xf>
    <xf numFmtId="164" fontId="21" fillId="4" borderId="43" xfId="0" applyNumberFormat="1" applyFont="1" applyFill="1" applyBorder="1" applyAlignment="1">
      <alignment horizontal="center" vertical="center"/>
    </xf>
    <xf numFmtId="0" fontId="1" fillId="0" borderId="45"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164" fontId="1" fillId="0" borderId="62" xfId="0" applyNumberFormat="1" applyFont="1" applyFill="1" applyBorder="1" applyAlignment="1">
      <alignment horizontal="center" vertical="center" shrinkToFit="1"/>
    </xf>
    <xf numFmtId="0" fontId="1" fillId="0" borderId="47" xfId="0" applyFont="1" applyFill="1" applyBorder="1" applyAlignment="1">
      <alignment horizontal="left" vertical="center"/>
    </xf>
    <xf numFmtId="0" fontId="4" fillId="0" borderId="48" xfId="0" applyFont="1" applyFill="1" applyBorder="1" applyAlignment="1">
      <alignment horizontal="left" vertical="center" shrinkToFit="1"/>
    </xf>
    <xf numFmtId="0" fontId="4" fillId="0" borderId="45" xfId="0" applyFont="1" applyFill="1" applyBorder="1" applyAlignment="1">
      <alignment horizontal="center" vertical="center" shrinkToFit="1"/>
    </xf>
    <xf numFmtId="164" fontId="4" fillId="0" borderId="62" xfId="0" applyNumberFormat="1" applyFont="1" applyFill="1" applyBorder="1" applyAlignment="1">
      <alignment horizontal="center" vertical="center" shrinkToFit="1"/>
    </xf>
    <xf numFmtId="0" fontId="4" fillId="0" borderId="47" xfId="0" applyFont="1" applyFill="1" applyBorder="1" applyAlignment="1">
      <alignment horizontal="left" vertical="center"/>
    </xf>
    <xf numFmtId="0" fontId="1"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164" fontId="4" fillId="0" borderId="54" xfId="0" applyNumberFormat="1" applyFont="1" applyFill="1" applyBorder="1" applyAlignment="1">
      <alignment horizontal="center" vertical="center" shrinkToFit="1"/>
    </xf>
    <xf numFmtId="0" fontId="1" fillId="0" borderId="55" xfId="0" applyFont="1" applyFill="1" applyBorder="1" applyAlignment="1">
      <alignment horizontal="left" vertical="center"/>
    </xf>
    <xf numFmtId="0" fontId="4" fillId="0" borderId="56" xfId="0" applyFont="1" applyFill="1" applyBorder="1" applyAlignment="1">
      <alignment horizontal="left" vertical="center" shrinkToFit="1"/>
    </xf>
    <xf numFmtId="0" fontId="2" fillId="0" borderId="0" xfId="0" applyFont="1" applyBorder="1" applyAlignment="1">
      <alignment vertical="center"/>
    </xf>
    <xf numFmtId="0" fontId="4" fillId="0" borderId="60" xfId="0" applyFont="1" applyFill="1" applyBorder="1" applyAlignment="1">
      <alignment horizontal="center" vertical="center" shrinkToFit="1"/>
    </xf>
    <xf numFmtId="0" fontId="4" fillId="0" borderId="61" xfId="0" applyFont="1" applyBorder="1" applyAlignment="1">
      <alignment horizontal="left" vertical="center"/>
    </xf>
    <xf numFmtId="0" fontId="4" fillId="0" borderId="57" xfId="0" applyFont="1" applyBorder="1" applyAlignment="1">
      <alignment horizontal="left" vertical="center" shrinkToFit="1"/>
    </xf>
    <xf numFmtId="0" fontId="4" fillId="0" borderId="63" xfId="0" applyFont="1" applyBorder="1" applyAlignment="1">
      <alignment horizontal="left" vertical="center"/>
    </xf>
    <xf numFmtId="0" fontId="4" fillId="0" borderId="58" xfId="0" applyFont="1" applyBorder="1" applyAlignment="1">
      <alignment horizontal="left" vertical="center" shrinkToFit="1"/>
    </xf>
    <xf numFmtId="0" fontId="1" fillId="0" borderId="59" xfId="0" applyFont="1" applyBorder="1" applyAlignment="1">
      <alignment horizontal="center" vertical="center" shrinkToFit="1"/>
    </xf>
    <xf numFmtId="0" fontId="4" fillId="0" borderId="62" xfId="0" applyFont="1" applyBorder="1" applyAlignment="1">
      <alignment horizontal="center" vertical="center" shrinkToFit="1"/>
    </xf>
    <xf numFmtId="164" fontId="4" fillId="0" borderId="62" xfId="0" applyNumberFormat="1"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left" vertical="center"/>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4" fillId="0" borderId="59"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4" fillId="0" borderId="53" xfId="0" applyFont="1" applyBorder="1" applyAlignment="1">
      <alignment horizontal="center" vertical="center" shrinkToFit="1"/>
    </xf>
    <xf numFmtId="0" fontId="1" fillId="0" borderId="0" xfId="0" applyFont="1" applyBorder="1" applyAlignment="1">
      <alignment vertical="center"/>
    </xf>
    <xf numFmtId="0" fontId="21" fillId="15" borderId="20" xfId="0" applyFont="1" applyFill="1" applyBorder="1" applyAlignment="1">
      <alignment horizontal="center" vertical="center"/>
    </xf>
    <xf numFmtId="0" fontId="21" fillId="15" borderId="25" xfId="0" applyFont="1" applyFill="1" applyBorder="1" applyAlignment="1">
      <alignment horizontal="right" vertical="center"/>
    </xf>
    <xf numFmtId="0" fontId="21" fillId="15" borderId="24" xfId="0" quotePrefix="1" applyFont="1" applyFill="1" applyBorder="1" applyAlignment="1">
      <alignment vertical="center"/>
    </xf>
    <xf numFmtId="0" fontId="21" fillId="15" borderId="21" xfId="0" applyFont="1" applyFill="1" applyBorder="1" applyAlignment="1">
      <alignment horizontal="center" vertical="center"/>
    </xf>
    <xf numFmtId="49" fontId="21" fillId="15" borderId="21" xfId="0" applyNumberFormat="1" applyFont="1" applyFill="1" applyBorder="1" applyAlignment="1">
      <alignment horizontal="center" vertical="center"/>
    </xf>
    <xf numFmtId="0" fontId="21" fillId="15" borderId="25" xfId="0" applyFont="1" applyFill="1" applyBorder="1" applyAlignment="1">
      <alignment horizontal="center" vertical="center"/>
    </xf>
    <xf numFmtId="0" fontId="46" fillId="10" borderId="129" xfId="0" applyFont="1" applyFill="1" applyBorder="1" applyAlignment="1">
      <alignment horizontal="center" vertical="center"/>
    </xf>
    <xf numFmtId="0" fontId="52" fillId="13" borderId="25" xfId="0" applyFont="1" applyFill="1" applyBorder="1" applyAlignment="1">
      <alignment horizontal="center" vertical="center"/>
    </xf>
    <xf numFmtId="0" fontId="21" fillId="15" borderId="22" xfId="0" applyFont="1" applyFill="1" applyBorder="1" applyAlignment="1">
      <alignment horizontal="center" vertical="center"/>
    </xf>
    <xf numFmtId="0" fontId="1" fillId="0" borderId="126" xfId="0" applyFont="1" applyFill="1" applyBorder="1" applyAlignment="1">
      <alignment horizontal="center" vertical="center"/>
    </xf>
    <xf numFmtId="0" fontId="1" fillId="0" borderId="122" xfId="0" applyFont="1" applyFill="1" applyBorder="1" applyAlignment="1">
      <alignment horizontal="right" vertical="center"/>
    </xf>
    <xf numFmtId="49" fontId="1" fillId="0" borderId="144" xfId="2" applyNumberFormat="1" applyFont="1" applyFill="1" applyBorder="1" applyAlignment="1">
      <alignment vertical="center"/>
    </xf>
    <xf numFmtId="0" fontId="4" fillId="0" borderId="127" xfId="0" applyFont="1" applyFill="1" applyBorder="1" applyAlignment="1">
      <alignment horizontal="center" vertical="center"/>
    </xf>
    <xf numFmtId="0" fontId="4" fillId="0" borderId="127" xfId="0" applyFont="1" applyBorder="1" applyAlignment="1">
      <alignment horizontal="center" vertical="center"/>
    </xf>
    <xf numFmtId="164" fontId="4" fillId="0" borderId="127" xfId="0" applyNumberFormat="1" applyFont="1" applyFill="1" applyBorder="1" applyAlignment="1">
      <alignment horizontal="center" vertical="center"/>
    </xf>
    <xf numFmtId="164" fontId="4" fillId="0" borderId="122" xfId="0" applyNumberFormat="1" applyFont="1" applyFill="1" applyBorder="1" applyAlignment="1">
      <alignment horizontal="center" vertical="center"/>
    </xf>
    <xf numFmtId="164" fontId="44" fillId="10" borderId="122" xfId="0" applyNumberFormat="1" applyFont="1" applyFill="1" applyBorder="1" applyAlignment="1">
      <alignment horizontal="center" vertical="center"/>
    </xf>
    <xf numFmtId="1" fontId="68" fillId="13" borderId="122" xfId="0" applyNumberFormat="1" applyFont="1" applyFill="1" applyBorder="1" applyAlignment="1">
      <alignment horizontal="center" vertical="center"/>
    </xf>
    <xf numFmtId="1" fontId="1" fillId="0" borderId="122" xfId="0" applyNumberFormat="1" applyFont="1" applyFill="1" applyBorder="1" applyAlignment="1">
      <alignment horizontal="center" vertical="center"/>
    </xf>
    <xf numFmtId="0" fontId="1" fillId="0" borderId="128" xfId="0" quotePrefix="1" applyFont="1" applyFill="1" applyBorder="1" applyAlignment="1">
      <alignment horizontal="center" vertical="center"/>
    </xf>
    <xf numFmtId="0" fontId="21" fillId="15" borderId="24" xfId="0" quotePrefix="1" applyFont="1" applyFill="1" applyBorder="1" applyAlignment="1">
      <alignment horizontal="left" vertical="center"/>
    </xf>
    <xf numFmtId="0" fontId="46" fillId="17" borderId="124" xfId="0" applyFont="1" applyFill="1" applyBorder="1" applyAlignment="1">
      <alignment horizontal="center" vertical="center"/>
    </xf>
    <xf numFmtId="0" fontId="46" fillId="17" borderId="121" xfId="0" applyFont="1" applyFill="1" applyBorder="1" applyAlignment="1">
      <alignment horizontal="right" vertical="center"/>
    </xf>
    <xf numFmtId="49" fontId="46" fillId="17" borderId="143" xfId="0" applyNumberFormat="1" applyFont="1" applyFill="1" applyBorder="1" applyAlignment="1">
      <alignment horizontal="left" vertical="center"/>
    </xf>
    <xf numFmtId="49" fontId="46" fillId="17" borderId="115" xfId="0" applyNumberFormat="1" applyFont="1" applyFill="1" applyBorder="1" applyAlignment="1">
      <alignment horizontal="center" vertical="center"/>
    </xf>
    <xf numFmtId="0" fontId="46" fillId="17" borderId="115" xfId="0" applyFont="1" applyFill="1" applyBorder="1" applyAlignment="1">
      <alignment horizontal="center" vertical="center"/>
    </xf>
    <xf numFmtId="164" fontId="46" fillId="17" borderId="115" xfId="0" applyNumberFormat="1" applyFont="1" applyFill="1" applyBorder="1" applyAlignment="1">
      <alignment horizontal="center" vertical="center"/>
    </xf>
    <xf numFmtId="164" fontId="46" fillId="17" borderId="121" xfId="0" applyNumberFormat="1" applyFont="1" applyFill="1" applyBorder="1" applyAlignment="1">
      <alignment horizontal="center" vertical="center"/>
    </xf>
    <xf numFmtId="0" fontId="46" fillId="17" borderId="125" xfId="0" applyFont="1" applyFill="1" applyBorder="1" applyAlignment="1">
      <alignment horizontal="center" vertical="center"/>
    </xf>
    <xf numFmtId="164" fontId="44" fillId="10" borderId="123" xfId="0" applyNumberFormat="1" applyFont="1" applyFill="1" applyBorder="1" applyAlignment="1">
      <alignment horizontal="center" vertical="center"/>
    </xf>
    <xf numFmtId="0" fontId="1" fillId="0" borderId="139" xfId="0" applyFont="1" applyFill="1" applyBorder="1" applyAlignment="1">
      <alignment horizontal="center" vertical="center"/>
    </xf>
    <xf numFmtId="0" fontId="1" fillId="0" borderId="141" xfId="0" applyFont="1" applyFill="1" applyBorder="1" applyAlignment="1">
      <alignment horizontal="right" vertical="center"/>
    </xf>
    <xf numFmtId="49" fontId="1" fillId="0" borderId="145" xfId="0" applyNumberFormat="1" applyFont="1" applyFill="1" applyBorder="1" applyAlignment="1">
      <alignment horizontal="left" vertical="center"/>
    </xf>
    <xf numFmtId="49" fontId="1" fillId="0" borderId="140" xfId="0" applyNumberFormat="1" applyFont="1" applyFill="1" applyBorder="1" applyAlignment="1">
      <alignment horizontal="center" vertical="center"/>
    </xf>
    <xf numFmtId="0" fontId="1" fillId="0" borderId="140" xfId="0" applyFont="1" applyFill="1" applyBorder="1" applyAlignment="1">
      <alignment horizontal="center" vertical="center"/>
    </xf>
    <xf numFmtId="164" fontId="1" fillId="0" borderId="140" xfId="0" applyNumberFormat="1" applyFont="1" applyFill="1" applyBorder="1" applyAlignment="1">
      <alignment horizontal="center" vertical="center"/>
    </xf>
    <xf numFmtId="164" fontId="1" fillId="0" borderId="141" xfId="0" applyNumberFormat="1" applyFont="1" applyFill="1" applyBorder="1" applyAlignment="1">
      <alignment horizontal="center" vertical="center"/>
    </xf>
    <xf numFmtId="0" fontId="1" fillId="0" borderId="142" xfId="0" quotePrefix="1" applyFont="1" applyFill="1" applyBorder="1" applyAlignment="1">
      <alignment horizontal="center" vertical="center"/>
    </xf>
    <xf numFmtId="49" fontId="4" fillId="0" borderId="144" xfId="0" applyNumberFormat="1" applyFont="1" applyFill="1" applyBorder="1" applyAlignment="1">
      <alignment horizontal="left" vertical="center"/>
    </xf>
    <xf numFmtId="49" fontId="1" fillId="0" borderId="127" xfId="0" applyNumberFormat="1" applyFont="1" applyFill="1" applyBorder="1" applyAlignment="1">
      <alignment horizontal="center" vertical="center"/>
    </xf>
    <xf numFmtId="0" fontId="4" fillId="0" borderId="0" xfId="0" applyFont="1" applyBorder="1" applyAlignment="1">
      <alignment horizontal="centerContinuous" vertical="center"/>
    </xf>
    <xf numFmtId="0" fontId="21" fillId="15" borderId="25" xfId="0" applyFont="1" applyFill="1" applyBorder="1" applyAlignment="1">
      <alignment horizontal="centerContinuous" vertical="center"/>
    </xf>
    <xf numFmtId="0" fontId="21" fillId="15" borderId="81" xfId="0" applyFont="1" applyFill="1" applyBorder="1" applyAlignment="1">
      <alignment horizontal="centerContinuous" vertical="center"/>
    </xf>
    <xf numFmtId="0" fontId="21" fillId="15" borderId="82" xfId="0" applyFont="1" applyFill="1" applyBorder="1" applyAlignment="1">
      <alignment horizontal="centerContinuous" vertical="center"/>
    </xf>
    <xf numFmtId="0" fontId="3" fillId="0" borderId="69" xfId="0" applyFont="1" applyFill="1" applyBorder="1" applyAlignment="1">
      <alignment horizontal="center" vertical="center"/>
    </xf>
    <xf numFmtId="0" fontId="4" fillId="0" borderId="70" xfId="0" applyFont="1" applyFill="1" applyBorder="1" applyAlignment="1">
      <alignment horizontal="center" vertical="center"/>
    </xf>
    <xf numFmtId="9" fontId="4" fillId="0" borderId="70" xfId="0" applyNumberFormat="1" applyFont="1" applyFill="1" applyBorder="1" applyAlignment="1">
      <alignment horizontal="center" vertical="center"/>
    </xf>
    <xf numFmtId="0" fontId="1" fillId="0" borderId="70" xfId="0"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0" borderId="80" xfId="0" applyNumberFormat="1" applyFont="1" applyFill="1" applyBorder="1" applyAlignment="1">
      <alignment horizontal="centerContinuous" vertical="center"/>
    </xf>
    <xf numFmtId="164" fontId="4" fillId="0" borderId="85" xfId="0" applyNumberFormat="1" applyFont="1" applyFill="1" applyBorder="1" applyAlignment="1">
      <alignment horizontal="centerContinuous" vertical="center"/>
    </xf>
    <xf numFmtId="0" fontId="4" fillId="0" borderId="86" xfId="0" quotePrefix="1" applyFont="1" applyFill="1" applyBorder="1" applyAlignment="1">
      <alignment horizontal="centerContinuous"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27" xfId="0" applyNumberFormat="1" applyFont="1" applyBorder="1" applyAlignment="1">
      <alignment horizontal="centerContinuous" vertical="center"/>
    </xf>
    <xf numFmtId="164" fontId="4" fillId="0" borderId="83" xfId="0" applyNumberFormat="1" applyFont="1" applyBorder="1" applyAlignment="1">
      <alignment horizontal="centerContinuous" vertical="center"/>
    </xf>
    <xf numFmtId="0" fontId="4" fillId="0" borderId="84" xfId="0" applyFont="1" applyBorder="1" applyAlignment="1">
      <alignment horizontal="centerContinuous" vertical="center"/>
    </xf>
    <xf numFmtId="0" fontId="18" fillId="0" borderId="0" xfId="0" applyFont="1" applyBorder="1" applyAlignment="1">
      <alignment horizontal="right" vertical="center"/>
    </xf>
    <xf numFmtId="0" fontId="21" fillId="15" borderId="23" xfId="0" applyFont="1" applyFill="1" applyBorder="1" applyAlignment="1">
      <alignment horizontal="centerContinuous" vertical="center"/>
    </xf>
    <xf numFmtId="0" fontId="21" fillId="15" borderId="24" xfId="0" applyFont="1" applyFill="1" applyBorder="1" applyAlignment="1">
      <alignment horizontal="centerContinuous" vertical="center"/>
    </xf>
    <xf numFmtId="0" fontId="21" fillId="15" borderId="116"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11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71" xfId="0" applyFont="1" applyFill="1" applyBorder="1" applyAlignment="1">
      <alignment horizontal="centerContinuous" vertical="center"/>
    </xf>
    <xf numFmtId="0" fontId="4" fillId="0" borderId="72" xfId="0" applyFont="1" applyFill="1" applyBorder="1" applyAlignment="1">
      <alignment horizontal="centerContinuous" vertical="center"/>
    </xf>
    <xf numFmtId="0" fontId="4" fillId="0" borderId="27" xfId="0" applyFont="1" applyFill="1" applyBorder="1" applyAlignment="1">
      <alignment horizontal="centerContinuous" vertical="center"/>
    </xf>
    <xf numFmtId="164" fontId="4" fillId="0" borderId="13"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164" fontId="4" fillId="0" borderId="83" xfId="0" applyNumberFormat="1" applyFont="1" applyFill="1" applyBorder="1" applyAlignment="1">
      <alignment horizontal="centerContinuous" vertical="center"/>
    </xf>
    <xf numFmtId="0" fontId="4" fillId="0" borderId="84" xfId="0" applyFont="1" applyFill="1" applyBorder="1" applyAlignment="1">
      <alignment horizontal="centerContinuous" vertical="center"/>
    </xf>
    <xf numFmtId="0" fontId="47" fillId="0" borderId="107" xfId="0" applyFont="1" applyBorder="1" applyAlignment="1">
      <alignment horizontal="centerContinuous" vertical="center"/>
    </xf>
    <xf numFmtId="0" fontId="1" fillId="0" borderId="108" xfId="0" applyFont="1" applyBorder="1" applyAlignment="1">
      <alignment horizontal="centerContinuous" vertical="center" wrapText="1"/>
    </xf>
    <xf numFmtId="0" fontId="1" fillId="0" borderId="109" xfId="0" applyFont="1" applyBorder="1" applyAlignment="1">
      <alignment horizontal="centerContinuous" vertical="center" wrapText="1"/>
    </xf>
    <xf numFmtId="0" fontId="47" fillId="0" borderId="94" xfId="0" applyFont="1" applyBorder="1" applyAlignment="1">
      <alignment horizontal="centerContinuous" vertical="center" wrapText="1"/>
    </xf>
    <xf numFmtId="0" fontId="3" fillId="0" borderId="95" xfId="0" applyFont="1" applyBorder="1" applyAlignment="1">
      <alignment horizontal="centerContinuous" vertical="center" wrapText="1"/>
    </xf>
    <xf numFmtId="0" fontId="3" fillId="0" borderId="96" xfId="0" applyFont="1" applyBorder="1" applyAlignment="1">
      <alignment horizontal="centerContinuous" vertical="center" wrapText="1"/>
    </xf>
    <xf numFmtId="0" fontId="36" fillId="0" borderId="39" xfId="0" applyFont="1" applyBorder="1" applyAlignment="1">
      <alignment horizontal="centerContinuous" vertical="center"/>
    </xf>
    <xf numFmtId="0" fontId="11" fillId="13" borderId="110" xfId="0" applyFont="1" applyFill="1" applyBorder="1" applyAlignment="1">
      <alignment horizontal="centerContinuous" vertical="center" wrapText="1"/>
    </xf>
    <xf numFmtId="0" fontId="11" fillId="13" borderId="111" xfId="0" applyFont="1" applyFill="1" applyBorder="1" applyAlignment="1">
      <alignment horizontal="center" vertical="center" wrapText="1"/>
    </xf>
    <xf numFmtId="0" fontId="11" fillId="13" borderId="111" xfId="0" applyFont="1" applyFill="1" applyBorder="1" applyAlignment="1">
      <alignment horizontal="centerContinuous" vertical="center" wrapText="1"/>
    </xf>
    <xf numFmtId="0" fontId="11" fillId="13" borderId="112" xfId="0" applyFont="1" applyFill="1" applyBorder="1" applyAlignment="1">
      <alignment horizontal="center" vertical="center" wrapText="1"/>
    </xf>
    <xf numFmtId="0" fontId="4" fillId="0" borderId="0" xfId="0" applyFont="1" applyBorder="1" applyAlignment="1">
      <alignment vertical="center" wrapText="1"/>
    </xf>
    <xf numFmtId="0" fontId="11" fillId="13" borderId="88" xfId="0" applyFont="1" applyFill="1" applyBorder="1" applyAlignment="1">
      <alignment horizontal="centerContinuous" vertical="center" wrapText="1"/>
    </xf>
    <xf numFmtId="0" fontId="65" fillId="10" borderId="129" xfId="0" applyFont="1" applyFill="1" applyBorder="1" applyAlignment="1">
      <alignment horizontal="center" vertical="center" wrapText="1"/>
    </xf>
    <xf numFmtId="0" fontId="11" fillId="13" borderId="97" xfId="0" applyFont="1" applyFill="1" applyBorder="1" applyAlignment="1">
      <alignment horizontal="center" vertical="center" wrapText="1"/>
    </xf>
    <xf numFmtId="0" fontId="11" fillId="13" borderId="98" xfId="0" applyFont="1" applyFill="1" applyBorder="1" applyAlignment="1">
      <alignment horizontal="center" vertical="center" wrapText="1"/>
    </xf>
    <xf numFmtId="0" fontId="1" fillId="0" borderId="0" xfId="0" applyFont="1" applyBorder="1" applyAlignment="1">
      <alignment vertical="center" wrapText="1"/>
    </xf>
    <xf numFmtId="0" fontId="27" fillId="0" borderId="40" xfId="0" applyFont="1" applyFill="1" applyBorder="1" applyAlignment="1">
      <alignment horizontal="center" vertical="center" shrinkToFit="1"/>
    </xf>
    <xf numFmtId="0" fontId="43" fillId="10" borderId="40" xfId="0" applyFont="1" applyFill="1" applyBorder="1" applyAlignment="1">
      <alignment horizontal="centerContinuous" vertical="center"/>
    </xf>
    <xf numFmtId="0" fontId="3" fillId="0" borderId="133" xfId="0" applyFont="1" applyBorder="1" applyAlignment="1">
      <alignment horizontal="right" vertical="center"/>
    </xf>
    <xf numFmtId="0" fontId="1" fillId="0" borderId="89"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90" xfId="0" applyFont="1" applyFill="1" applyBorder="1" applyAlignment="1">
      <alignment horizontal="center" vertical="center" wrapText="1"/>
    </xf>
    <xf numFmtId="0" fontId="49" fillId="12" borderId="90" xfId="0" applyFont="1" applyFill="1" applyBorder="1" applyAlignment="1">
      <alignment horizontal="center" vertical="center" wrapText="1"/>
    </xf>
    <xf numFmtId="0" fontId="49" fillId="12" borderId="91" xfId="0" applyFont="1" applyFill="1" applyBorder="1" applyAlignment="1">
      <alignment horizontal="center" vertical="center" wrapText="1"/>
    </xf>
    <xf numFmtId="0" fontId="6" fillId="0" borderId="102" xfId="0" applyFont="1" applyFill="1" applyBorder="1" applyAlignment="1">
      <alignment horizontal="center" vertical="center" shrinkToFit="1"/>
    </xf>
    <xf numFmtId="49" fontId="43" fillId="10" borderId="62" xfId="0" applyNumberFormat="1" applyFont="1" applyFill="1" applyBorder="1" applyAlignment="1">
      <alignment horizontal="center" vertical="center"/>
    </xf>
    <xf numFmtId="0" fontId="6" fillId="0" borderId="103" xfId="0" applyNumberFormat="1" applyFont="1" applyBorder="1" applyAlignment="1">
      <alignment horizontal="center" vertical="center"/>
    </xf>
    <xf numFmtId="0" fontId="6" fillId="8" borderId="104" xfId="2" applyNumberFormat="1" applyFont="1" applyFill="1" applyBorder="1" applyAlignment="1">
      <alignment horizontal="center" vertical="center" shrinkToFit="1"/>
    </xf>
    <xf numFmtId="0" fontId="54" fillId="0" borderId="40" xfId="0" applyFont="1" applyFill="1" applyBorder="1" applyAlignment="1">
      <alignment horizontal="center" vertical="center" shrinkToFit="1"/>
    </xf>
    <xf numFmtId="0" fontId="51" fillId="0" borderId="134" xfId="0" applyFont="1" applyFill="1" applyBorder="1" applyAlignment="1">
      <alignment horizontal="right" vertical="center"/>
    </xf>
    <xf numFmtId="0" fontId="1" fillId="0" borderId="9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6" xfId="0" applyFont="1" applyFill="1" applyBorder="1" applyAlignment="1">
      <alignment horizontal="center" vertical="center" wrapText="1"/>
    </xf>
    <xf numFmtId="0" fontId="49" fillId="12" borderId="46" xfId="0" applyFont="1" applyFill="1" applyBorder="1" applyAlignment="1">
      <alignment horizontal="center" vertical="center" wrapText="1"/>
    </xf>
    <xf numFmtId="0" fontId="49" fillId="12" borderId="48" xfId="0" applyFont="1" applyFill="1" applyBorder="1" applyAlignment="1">
      <alignment horizontal="center" vertical="center" wrapText="1"/>
    </xf>
    <xf numFmtId="0" fontId="6" fillId="0" borderId="105" xfId="0" applyFont="1" applyFill="1" applyBorder="1" applyAlignment="1">
      <alignment horizontal="center" vertical="center" shrinkToFit="1"/>
    </xf>
    <xf numFmtId="49" fontId="43" fillId="10" borderId="46" xfId="0" applyNumberFormat="1" applyFont="1" applyFill="1" applyBorder="1" applyAlignment="1">
      <alignment horizontal="center" vertical="center"/>
    </xf>
    <xf numFmtId="0" fontId="6" fillId="0" borderId="46" xfId="0" applyNumberFormat="1" applyFont="1" applyFill="1" applyBorder="1" applyAlignment="1">
      <alignment horizontal="center" vertical="center"/>
    </xf>
    <xf numFmtId="0" fontId="6" fillId="8" borderId="48" xfId="2" applyNumberFormat="1" applyFont="1" applyFill="1" applyBorder="1" applyAlignment="1">
      <alignment horizontal="center" vertical="center" shrinkToFit="1"/>
    </xf>
    <xf numFmtId="0" fontId="55" fillId="0" borderId="40" xfId="0" applyFont="1" applyFill="1" applyBorder="1" applyAlignment="1">
      <alignment horizontal="center" vertical="center" shrinkToFit="1"/>
    </xf>
    <xf numFmtId="0" fontId="72" fillId="0" borderId="134" xfId="0" applyFont="1" applyBorder="1" applyAlignment="1">
      <alignment horizontal="right" vertical="center"/>
    </xf>
    <xf numFmtId="0" fontId="27" fillId="0" borderId="73" xfId="0" applyFont="1" applyBorder="1" applyAlignment="1">
      <alignment horizontal="centerContinuous" vertical="center" shrinkToFit="1"/>
    </xf>
    <xf numFmtId="0" fontId="53" fillId="0" borderId="135" xfId="0" applyFont="1" applyBorder="1" applyAlignment="1">
      <alignment horizontal="right" vertical="center"/>
    </xf>
    <xf numFmtId="0" fontId="46" fillId="13" borderId="93" xfId="0" applyFont="1" applyFill="1" applyBorder="1" applyAlignment="1">
      <alignment horizontal="center" vertical="center" wrapText="1"/>
    </xf>
    <xf numFmtId="0" fontId="46" fillId="13" borderId="54" xfId="0" applyFont="1" applyFill="1" applyBorder="1" applyAlignment="1">
      <alignment horizontal="center" vertical="center" wrapText="1"/>
    </xf>
    <xf numFmtId="0" fontId="50" fillId="12" borderId="54" xfId="0" applyFont="1" applyFill="1" applyBorder="1" applyAlignment="1">
      <alignment horizontal="center" vertical="center" wrapText="1"/>
    </xf>
    <xf numFmtId="0" fontId="50" fillId="12" borderId="56" xfId="0" applyFont="1" applyFill="1" applyBorder="1" applyAlignment="1">
      <alignment horizontal="center" vertical="center" wrapText="1"/>
    </xf>
    <xf numFmtId="0" fontId="6" fillId="0" borderId="106" xfId="0" applyFont="1" applyFill="1" applyBorder="1" applyAlignment="1">
      <alignment horizontal="center" vertical="center" shrinkToFit="1"/>
    </xf>
    <xf numFmtId="49" fontId="43" fillId="10" borderId="54" xfId="0" applyNumberFormat="1" applyFont="1" applyFill="1" applyBorder="1" applyAlignment="1">
      <alignment horizontal="center" vertical="center"/>
    </xf>
    <xf numFmtId="0" fontId="6" fillId="0" borderId="54" xfId="0" applyNumberFormat="1" applyFont="1" applyFill="1" applyBorder="1" applyAlignment="1">
      <alignment horizontal="center" vertical="center"/>
    </xf>
    <xf numFmtId="0" fontId="6" fillId="14" borderId="56" xfId="2" applyNumberFormat="1" applyFont="1" applyFill="1" applyBorder="1" applyAlignment="1">
      <alignment horizontal="center" vertical="center" shrinkToFit="1"/>
    </xf>
    <xf numFmtId="0" fontId="6" fillId="0" borderId="73" xfId="0" applyFont="1" applyFill="1" applyBorder="1" applyAlignment="1">
      <alignment horizontal="centerContinuous" vertical="center"/>
    </xf>
    <xf numFmtId="0" fontId="48" fillId="10" borderId="40" xfId="0" applyFont="1" applyFill="1" applyBorder="1" applyAlignment="1">
      <alignment horizontal="centerContinuous" vertical="center"/>
    </xf>
    <xf numFmtId="0" fontId="3" fillId="0" borderId="0" xfId="0" applyFont="1" applyBorder="1" applyAlignment="1">
      <alignment horizontal="right" vertical="center" wrapText="1"/>
    </xf>
    <xf numFmtId="0" fontId="54" fillId="0" borderId="79" xfId="0" applyFont="1" applyFill="1" applyBorder="1" applyAlignment="1">
      <alignment horizontal="centerContinuous" vertical="center"/>
    </xf>
    <xf numFmtId="0" fontId="27" fillId="0" borderId="41" xfId="0" applyFont="1" applyBorder="1" applyAlignment="1">
      <alignment horizontal="centerContinuous" vertical="center"/>
    </xf>
    <xf numFmtId="0" fontId="55" fillId="0" borderId="41" xfId="0" applyFont="1" applyFill="1" applyBorder="1" applyAlignment="1">
      <alignment horizontal="centerContinuous" vertical="center"/>
    </xf>
    <xf numFmtId="0" fontId="39" fillId="0" borderId="26"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11" fillId="9" borderId="117" xfId="0" applyFont="1" applyFill="1" applyBorder="1" applyAlignment="1">
      <alignment horizontal="centerContinuous" vertical="center" wrapText="1"/>
    </xf>
    <xf numFmtId="0" fontId="11" fillId="9" borderId="43"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3" fillId="0" borderId="0" xfId="0" applyFont="1" applyBorder="1" applyAlignment="1">
      <alignment vertical="center" wrapText="1"/>
    </xf>
    <xf numFmtId="0" fontId="38" fillId="0" borderId="1" xfId="0" applyFont="1" applyBorder="1" applyAlignment="1">
      <alignment horizontal="center" vertical="center" shrinkToFit="1"/>
    </xf>
    <xf numFmtId="0" fontId="1" fillId="0" borderId="32"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2" xfId="2" applyNumberFormat="1" applyFont="1" applyFill="1" applyBorder="1" applyAlignment="1">
      <alignment horizontal="center" vertical="center" shrinkToFit="1"/>
    </xf>
    <xf numFmtId="0" fontId="38" fillId="0" borderId="88" xfId="0" applyFont="1" applyFill="1" applyBorder="1" applyAlignment="1">
      <alignment horizontal="center" vertical="center" shrinkToFit="1"/>
    </xf>
    <xf numFmtId="0" fontId="38" fillId="0" borderId="1" xfId="6" applyFont="1" applyFill="1" applyBorder="1" applyAlignment="1">
      <alignment horizontal="center" vertical="center" shrinkToFit="1"/>
    </xf>
    <xf numFmtId="0" fontId="6" fillId="0" borderId="31" xfId="6" applyFont="1" applyFill="1" applyBorder="1" applyAlignment="1">
      <alignment horizontal="center" vertical="center" wrapText="1"/>
    </xf>
    <xf numFmtId="9" fontId="6" fillId="0" borderId="31" xfId="3" applyFont="1" applyFill="1" applyBorder="1" applyAlignment="1">
      <alignment horizontal="center" vertical="center" shrinkToFit="1"/>
    </xf>
    <xf numFmtId="9" fontId="6" fillId="0" borderId="87" xfId="2" applyFont="1" applyFill="1" applyBorder="1" applyAlignment="1">
      <alignment horizontal="center" vertical="center" shrinkToFit="1"/>
    </xf>
    <xf numFmtId="0" fontId="6" fillId="0" borderId="17" xfId="2" applyNumberFormat="1" applyFont="1" applyFill="1" applyBorder="1" applyAlignment="1">
      <alignment horizontal="center" vertical="center" shrinkToFit="1"/>
    </xf>
    <xf numFmtId="0" fontId="38" fillId="0" borderId="138" xfId="0" applyFont="1" applyFill="1" applyBorder="1" applyAlignment="1">
      <alignment horizontal="center" vertical="center" shrinkToFit="1"/>
    </xf>
    <xf numFmtId="9" fontId="6" fillId="0" borderId="87" xfId="3" applyFont="1" applyFill="1" applyBorder="1" applyAlignment="1">
      <alignment horizontal="center" vertical="center" shrinkToFit="1"/>
    </xf>
    <xf numFmtId="0" fontId="1" fillId="0" borderId="17" xfId="0" applyFont="1" applyFill="1" applyBorder="1" applyAlignment="1">
      <alignment horizontal="center" vertical="center" wrapText="1"/>
    </xf>
    <xf numFmtId="0" fontId="38" fillId="0" borderId="146" xfId="0" applyFont="1" applyFill="1" applyBorder="1" applyAlignment="1">
      <alignment horizontal="center" vertical="center" shrinkToFit="1"/>
    </xf>
    <xf numFmtId="9" fontId="6" fillId="0" borderId="68" xfId="3"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6" fillId="0" borderId="3" xfId="3" applyNumberFormat="1" applyFont="1" applyFill="1" applyBorder="1" applyAlignment="1">
      <alignment horizontal="center" vertical="center" shrinkToFi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5" fillId="0" borderId="26"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69" fillId="0" borderId="1" xfId="0" applyFont="1" applyFill="1" applyBorder="1" applyAlignment="1">
      <alignment vertical="center"/>
    </xf>
    <xf numFmtId="0" fontId="5"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70" fillId="0" borderId="31" xfId="0" applyFont="1" applyFill="1" applyBorder="1" applyAlignment="1">
      <alignment horizontal="center" vertical="center" wrapText="1"/>
    </xf>
    <xf numFmtId="1" fontId="6" fillId="0" borderId="31" xfId="0" applyNumberFormat="1" applyFont="1" applyFill="1" applyBorder="1" applyAlignment="1">
      <alignment horizontal="center" vertical="center" wrapText="1"/>
    </xf>
    <xf numFmtId="1" fontId="43" fillId="10" borderId="31" xfId="0" applyNumberFormat="1" applyFont="1" applyFill="1" applyBorder="1" applyAlignment="1">
      <alignment horizontal="center" vertical="center" wrapText="1"/>
    </xf>
    <xf numFmtId="0" fontId="67" fillId="13" borderId="32" xfId="0" applyNumberFormat="1" applyFont="1" applyFill="1" applyBorder="1" applyAlignment="1">
      <alignment horizontal="center" vertical="center"/>
    </xf>
    <xf numFmtId="0" fontId="6" fillId="0" borderId="33" xfId="0" applyNumberFormat="1" applyFont="1" applyFill="1" applyBorder="1" applyAlignment="1">
      <alignment horizontal="center" vertical="center"/>
    </xf>
    <xf numFmtId="0" fontId="71" fillId="0" borderId="1" xfId="0" applyFont="1" applyFill="1" applyBorder="1" applyAlignment="1">
      <alignment vertical="center"/>
    </xf>
    <xf numFmtId="0" fontId="12" fillId="0" borderId="32" xfId="0" applyNumberFormat="1" applyFont="1" applyFill="1" applyBorder="1" applyAlignment="1">
      <alignment horizontal="center" vertical="center"/>
    </xf>
    <xf numFmtId="0" fontId="70" fillId="0" borderId="88" xfId="0" applyFont="1" applyFill="1" applyBorder="1" applyAlignment="1">
      <alignment vertical="center"/>
    </xf>
    <xf numFmtId="0" fontId="5" fillId="0" borderId="87" xfId="0" applyFont="1" applyFill="1" applyBorder="1" applyAlignment="1">
      <alignment horizontal="center" vertical="center"/>
    </xf>
    <xf numFmtId="0" fontId="6" fillId="0" borderId="87" xfId="0" applyFont="1" applyFill="1" applyBorder="1" applyAlignment="1">
      <alignment horizontal="center" vertical="center"/>
    </xf>
    <xf numFmtId="0" fontId="66" fillId="0" borderId="87" xfId="0" applyFont="1" applyFill="1" applyBorder="1" applyAlignment="1">
      <alignment horizontal="center" vertical="center" wrapText="1"/>
    </xf>
    <xf numFmtId="1" fontId="6" fillId="0" borderId="87" xfId="0" applyNumberFormat="1" applyFont="1" applyFill="1" applyBorder="1" applyAlignment="1">
      <alignment horizontal="center" vertical="center" wrapText="1"/>
    </xf>
    <xf numFmtId="1" fontId="43" fillId="10" borderId="87" xfId="0" applyNumberFormat="1" applyFont="1" applyFill="1" applyBorder="1" applyAlignment="1">
      <alignment horizontal="center" vertical="center" wrapText="1"/>
    </xf>
    <xf numFmtId="0" fontId="67" fillId="13" borderId="87" xfId="0" applyNumberFormat="1" applyFont="1" applyFill="1" applyBorder="1" applyAlignment="1">
      <alignment horizontal="center" vertical="center"/>
    </xf>
    <xf numFmtId="0" fontId="6" fillId="0" borderId="67" xfId="0" applyNumberFormat="1" applyFont="1" applyFill="1" applyBorder="1" applyAlignment="1">
      <alignment horizontal="center" vertical="center"/>
    </xf>
    <xf numFmtId="0" fontId="61" fillId="0" borderId="1" xfId="0" applyFont="1" applyFill="1" applyBorder="1" applyAlignment="1">
      <alignment vertical="center"/>
    </xf>
    <xf numFmtId="0" fontId="6" fillId="0" borderId="31" xfId="0" applyNumberFormat="1" applyFont="1" applyFill="1" applyBorder="1" applyAlignment="1">
      <alignment horizontal="center" vertical="center"/>
    </xf>
    <xf numFmtId="49" fontId="16" fillId="0" borderId="31" xfId="0" applyNumberFormat="1" applyFont="1" applyFill="1" applyBorder="1" applyAlignment="1">
      <alignment horizontal="center" vertical="center"/>
    </xf>
    <xf numFmtId="0" fontId="16" fillId="0" borderId="32"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43" fillId="10" borderId="32" xfId="0" applyNumberFormat="1" applyFont="1" applyFill="1" applyBorder="1" applyAlignment="1">
      <alignment horizontal="center" vertical="center"/>
    </xf>
    <xf numFmtId="49" fontId="67" fillId="13" borderId="119" xfId="0" applyNumberFormat="1" applyFont="1" applyFill="1" applyBorder="1" applyAlignment="1">
      <alignment horizontal="center" vertical="center"/>
    </xf>
    <xf numFmtId="49" fontId="43" fillId="10" borderId="0"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31" xfId="0" applyNumberFormat="1" applyFont="1" applyFill="1" applyBorder="1" applyAlignment="1">
      <alignment horizontal="center" vertical="center"/>
    </xf>
    <xf numFmtId="0" fontId="24" fillId="0" borderId="32" xfId="0" applyNumberFormat="1" applyFont="1" applyFill="1" applyBorder="1" applyAlignment="1">
      <alignment horizontal="center" vertical="center"/>
    </xf>
    <xf numFmtId="0" fontId="54" fillId="0" borderId="32" xfId="0" applyNumberFormat="1" applyFont="1" applyFill="1" applyBorder="1" applyAlignment="1">
      <alignment horizontal="center" vertical="center"/>
    </xf>
    <xf numFmtId="0" fontId="32" fillId="0" borderId="0" xfId="0" applyFont="1" applyBorder="1" applyAlignment="1">
      <alignment vertical="center"/>
    </xf>
    <xf numFmtId="0" fontId="13" fillId="11" borderId="1" xfId="0" applyFont="1" applyFill="1" applyBorder="1" applyAlignment="1">
      <alignment vertical="center"/>
    </xf>
    <xf numFmtId="0" fontId="6" fillId="11" borderId="31" xfId="0" applyNumberFormat="1" applyFont="1" applyFill="1" applyBorder="1" applyAlignment="1">
      <alignment horizontal="center" vertical="center"/>
    </xf>
    <xf numFmtId="49" fontId="23" fillId="11" borderId="31" xfId="0" applyNumberFormat="1" applyFont="1" applyFill="1" applyBorder="1" applyAlignment="1">
      <alignment horizontal="center" vertical="center"/>
    </xf>
    <xf numFmtId="0" fontId="23" fillId="11" borderId="32" xfId="0" applyNumberFormat="1" applyFont="1" applyFill="1" applyBorder="1" applyAlignment="1">
      <alignment horizontal="center" vertical="center"/>
    </xf>
    <xf numFmtId="49" fontId="6" fillId="11" borderId="32" xfId="0" applyNumberFormat="1" applyFont="1" applyFill="1" applyBorder="1" applyAlignment="1">
      <alignment horizontal="center" vertical="center"/>
    </xf>
    <xf numFmtId="0" fontId="6" fillId="11" borderId="33"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31" xfId="0" applyNumberFormat="1" applyFont="1" applyFill="1" applyBorder="1" applyAlignment="1">
      <alignment horizontal="center" vertical="center"/>
    </xf>
    <xf numFmtId="0" fontId="17" fillId="0" borderId="32" xfId="0" applyNumberFormat="1" applyFont="1" applyFill="1" applyBorder="1" applyAlignment="1">
      <alignment horizontal="center" vertical="center"/>
    </xf>
    <xf numFmtId="0" fontId="29" fillId="0" borderId="0" xfId="0" applyFont="1" applyBorder="1" applyAlignment="1">
      <alignment vertical="center"/>
    </xf>
    <xf numFmtId="0" fontId="9" fillId="7" borderId="1" xfId="0" applyFont="1" applyFill="1" applyBorder="1" applyAlignment="1">
      <alignment vertical="center"/>
    </xf>
    <xf numFmtId="0" fontId="6" fillId="7" borderId="31" xfId="0" applyNumberFormat="1" applyFont="1" applyFill="1" applyBorder="1" applyAlignment="1">
      <alignment horizontal="center" vertical="center"/>
    </xf>
    <xf numFmtId="49" fontId="27" fillId="7" borderId="31" xfId="0" applyNumberFormat="1" applyFont="1" applyFill="1" applyBorder="1" applyAlignment="1">
      <alignment horizontal="center" vertical="center"/>
    </xf>
    <xf numFmtId="0" fontId="27" fillId="7" borderId="32" xfId="0" applyNumberFormat="1" applyFont="1" applyFill="1" applyBorder="1" applyAlignment="1">
      <alignment horizontal="center" vertical="center"/>
    </xf>
    <xf numFmtId="49" fontId="6" fillId="7" borderId="32" xfId="0" applyNumberFormat="1" applyFont="1" applyFill="1" applyBorder="1" applyAlignment="1">
      <alignment horizontal="center" vertical="center"/>
    </xf>
    <xf numFmtId="0" fontId="6" fillId="7" borderId="33" xfId="0" applyNumberFormat="1" applyFont="1" applyFill="1" applyBorder="1" applyAlignment="1">
      <alignment horizontal="center" vertical="center"/>
    </xf>
    <xf numFmtId="0" fontId="10" fillId="11" borderId="1" xfId="0" applyFont="1" applyFill="1" applyBorder="1" applyAlignment="1">
      <alignment vertical="center"/>
    </xf>
    <xf numFmtId="49" fontId="16" fillId="11" borderId="31" xfId="0" applyNumberFormat="1" applyFont="1" applyFill="1" applyBorder="1" applyAlignment="1">
      <alignment horizontal="center" vertical="center"/>
    </xf>
    <xf numFmtId="0" fontId="16" fillId="11" borderId="32"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31" xfId="0" applyNumberFormat="1" applyFont="1" applyFill="1" applyBorder="1" applyAlignment="1">
      <alignment horizontal="center" vertical="center"/>
    </xf>
    <xf numFmtId="49" fontId="16" fillId="5" borderId="31" xfId="0" applyNumberFormat="1" applyFont="1" applyFill="1" applyBorder="1" applyAlignment="1">
      <alignment horizontal="center" vertical="center"/>
    </xf>
    <xf numFmtId="0" fontId="16" fillId="5" borderId="32" xfId="0" applyNumberFormat="1" applyFont="1" applyFill="1" applyBorder="1" applyAlignment="1">
      <alignment horizontal="center" vertical="center"/>
    </xf>
    <xf numFmtId="49" fontId="6" fillId="5" borderId="32" xfId="0" applyNumberFormat="1" applyFont="1" applyFill="1" applyBorder="1" applyAlignment="1">
      <alignment horizontal="center" vertical="center"/>
    </xf>
    <xf numFmtId="0" fontId="33" fillId="5" borderId="32" xfId="0" applyNumberFormat="1" applyFont="1" applyFill="1" applyBorder="1" applyAlignment="1">
      <alignment horizontal="center" vertical="center"/>
    </xf>
    <xf numFmtId="0" fontId="6" fillId="5" borderId="3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31" xfId="0" applyNumberFormat="1" applyFont="1" applyFill="1" applyBorder="1" applyAlignment="1">
      <alignment horizontal="center" vertical="center"/>
    </xf>
    <xf numFmtId="0" fontId="23" fillId="0" borderId="32" xfId="0" applyNumberFormat="1" applyFont="1" applyFill="1" applyBorder="1" applyAlignment="1">
      <alignment horizontal="center" vertical="center"/>
    </xf>
    <xf numFmtId="0" fontId="13" fillId="0" borderId="32" xfId="0" applyNumberFormat="1" applyFont="1" applyFill="1" applyBorder="1" applyAlignment="1">
      <alignment horizontal="center" vertical="center"/>
    </xf>
    <xf numFmtId="0" fontId="6" fillId="0" borderId="33"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31" xfId="0" applyNumberFormat="1" applyFont="1" applyFill="1" applyBorder="1" applyAlignment="1">
      <alignment horizontal="center" vertical="center"/>
    </xf>
    <xf numFmtId="49" fontId="16" fillId="6" borderId="31" xfId="0" applyNumberFormat="1" applyFont="1" applyFill="1" applyBorder="1" applyAlignment="1">
      <alignment horizontal="center" vertical="center"/>
    </xf>
    <xf numFmtId="0" fontId="16" fillId="6" borderId="32" xfId="0" applyNumberFormat="1" applyFont="1" applyFill="1" applyBorder="1" applyAlignment="1">
      <alignment horizontal="center" vertical="center"/>
    </xf>
    <xf numFmtId="49" fontId="6" fillId="6" borderId="32" xfId="0" applyNumberFormat="1" applyFont="1" applyFill="1" applyBorder="1" applyAlignment="1">
      <alignment horizontal="center" vertical="center"/>
    </xf>
    <xf numFmtId="0" fontId="6" fillId="6" borderId="33"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31" xfId="0" applyNumberFormat="1" applyFont="1" applyFill="1" applyBorder="1" applyAlignment="1">
      <alignment horizontal="center" vertical="center"/>
    </xf>
    <xf numFmtId="0" fontId="23" fillId="5" borderId="3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1" xfId="0" applyNumberFormat="1" applyFont="1" applyFill="1" applyBorder="1" applyAlignment="1">
      <alignment horizontal="center" vertical="center"/>
    </xf>
    <xf numFmtId="0" fontId="28" fillId="0" borderId="32" xfId="0" applyNumberFormat="1" applyFont="1" applyFill="1" applyBorder="1" applyAlignment="1">
      <alignment horizontal="center" vertical="center"/>
    </xf>
    <xf numFmtId="0" fontId="10" fillId="7" borderId="1" xfId="0" applyFont="1" applyFill="1" applyBorder="1" applyAlignment="1">
      <alignment vertical="center"/>
    </xf>
    <xf numFmtId="49" fontId="16" fillId="7" borderId="31" xfId="0" applyNumberFormat="1" applyFont="1" applyFill="1" applyBorder="1" applyAlignment="1">
      <alignment horizontal="center" vertical="center"/>
    </xf>
    <xf numFmtId="0" fontId="16" fillId="7" borderId="32" xfId="0" applyNumberFormat="1" applyFont="1" applyFill="1" applyBorder="1" applyAlignment="1">
      <alignment horizontal="center" vertical="center"/>
    </xf>
    <xf numFmtId="0" fontId="22" fillId="0" borderId="32"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31" xfId="0" applyNumberFormat="1" applyFont="1" applyFill="1" applyBorder="1" applyAlignment="1">
      <alignment horizontal="center" vertical="center"/>
    </xf>
    <xf numFmtId="0" fontId="24" fillId="5" borderId="32" xfId="0" applyNumberFormat="1" applyFont="1" applyFill="1" applyBorder="1" applyAlignment="1">
      <alignment horizontal="center" vertical="center"/>
    </xf>
    <xf numFmtId="0" fontId="13" fillId="2" borderId="1" xfId="0" applyFont="1" applyFill="1" applyBorder="1" applyAlignment="1">
      <alignment vertical="center"/>
    </xf>
    <xf numFmtId="49" fontId="28" fillId="5" borderId="31" xfId="0" applyNumberFormat="1" applyFont="1" applyFill="1" applyBorder="1" applyAlignment="1">
      <alignment horizontal="center" vertical="center"/>
    </xf>
    <xf numFmtId="0" fontId="28" fillId="5" borderId="32"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33" xfId="0" quotePrefix="1" applyNumberFormat="1" applyFont="1" applyFill="1" applyBorder="1" applyAlignment="1">
      <alignment horizontal="center" vertical="center"/>
    </xf>
    <xf numFmtId="0" fontId="22" fillId="6" borderId="1" xfId="0" applyFont="1" applyFill="1" applyBorder="1" applyAlignment="1">
      <alignment vertical="center"/>
    </xf>
    <xf numFmtId="49" fontId="28" fillId="6" borderId="31" xfId="0" applyNumberFormat="1" applyFont="1" applyFill="1" applyBorder="1" applyAlignment="1">
      <alignment horizontal="center" vertical="center"/>
    </xf>
    <xf numFmtId="0" fontId="28" fillId="6" borderId="32"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31" xfId="0" applyNumberFormat="1" applyFont="1" applyFill="1" applyBorder="1" applyAlignment="1">
      <alignment horizontal="center" vertical="center"/>
    </xf>
    <xf numFmtId="49" fontId="24" fillId="2" borderId="31"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49" fontId="54" fillId="5" borderId="32" xfId="0" applyNumberFormat="1" applyFont="1" applyFill="1" applyBorder="1" applyAlignment="1">
      <alignment horizontal="center" vertical="center"/>
    </xf>
    <xf numFmtId="0" fontId="6" fillId="2" borderId="33" xfId="0" applyNumberFormat="1" applyFont="1" applyFill="1" applyBorder="1" applyAlignment="1">
      <alignment horizontal="center" vertical="center"/>
    </xf>
    <xf numFmtId="0" fontId="13" fillId="12" borderId="1" xfId="0" applyFont="1" applyFill="1" applyBorder="1" applyAlignment="1">
      <alignment vertical="center"/>
    </xf>
    <xf numFmtId="0" fontId="6" fillId="12" borderId="31" xfId="0" applyNumberFormat="1" applyFont="1" applyFill="1" applyBorder="1" applyAlignment="1">
      <alignment horizontal="center" vertical="center"/>
    </xf>
    <xf numFmtId="49" fontId="23" fillId="12" borderId="31" xfId="0" applyNumberFormat="1" applyFont="1" applyFill="1" applyBorder="1" applyAlignment="1">
      <alignment horizontal="center" vertical="center"/>
    </xf>
    <xf numFmtId="0" fontId="23" fillId="12" borderId="32" xfId="0" applyNumberFormat="1" applyFont="1" applyFill="1" applyBorder="1" applyAlignment="1">
      <alignment horizontal="center" vertical="center"/>
    </xf>
    <xf numFmtId="49" fontId="6" fillId="12" borderId="32" xfId="0" applyNumberFormat="1" applyFont="1" applyFill="1" applyBorder="1" applyAlignment="1">
      <alignment horizontal="center" vertical="center"/>
    </xf>
    <xf numFmtId="0" fontId="6" fillId="2" borderId="33" xfId="0" quotePrefix="1" applyNumberFormat="1" applyFont="1" applyFill="1" applyBorder="1" applyAlignment="1">
      <alignment horizontal="center" vertical="center"/>
    </xf>
    <xf numFmtId="0" fontId="12" fillId="6" borderId="9" xfId="0" applyFont="1" applyFill="1" applyBorder="1" applyAlignment="1">
      <alignment vertical="center"/>
    </xf>
    <xf numFmtId="0" fontId="6" fillId="6" borderId="34" xfId="0" applyNumberFormat="1" applyFont="1" applyFill="1" applyBorder="1" applyAlignment="1">
      <alignment horizontal="center" vertical="center"/>
    </xf>
    <xf numFmtId="49" fontId="24" fillId="6" borderId="34" xfId="0" applyNumberFormat="1" applyFont="1" applyFill="1" applyBorder="1" applyAlignment="1">
      <alignment horizontal="center" vertical="center"/>
    </xf>
    <xf numFmtId="0" fontId="24" fillId="6" borderId="35" xfId="0" applyNumberFormat="1" applyFont="1" applyFill="1" applyBorder="1" applyAlignment="1">
      <alignment horizontal="center" vertical="center"/>
    </xf>
    <xf numFmtId="49" fontId="6" fillId="6" borderId="35" xfId="0" applyNumberFormat="1" applyFont="1" applyFill="1" applyBorder="1" applyAlignment="1">
      <alignment horizontal="center" vertical="center"/>
    </xf>
    <xf numFmtId="49" fontId="43" fillId="10" borderId="35" xfId="0" applyNumberFormat="1" applyFont="1" applyFill="1" applyBorder="1" applyAlignment="1">
      <alignment horizontal="center" vertical="center"/>
    </xf>
    <xf numFmtId="49" fontId="67" fillId="13" borderId="120" xfId="0" applyNumberFormat="1" applyFont="1" applyFill="1" applyBorder="1" applyAlignment="1">
      <alignment horizontal="center" vertical="center"/>
    </xf>
    <xf numFmtId="49" fontId="43" fillId="10" borderId="10" xfId="0" applyNumberFormat="1" applyFont="1" applyFill="1" applyBorder="1" applyAlignment="1">
      <alignment horizontal="center" vertical="center"/>
    </xf>
    <xf numFmtId="0" fontId="6" fillId="6" borderId="36"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41" fillId="3" borderId="75" xfId="0" applyFont="1" applyFill="1" applyBorder="1" applyAlignment="1">
      <alignment horizontal="right" vertical="center"/>
    </xf>
    <xf numFmtId="0" fontId="41" fillId="3" borderId="76" xfId="0" applyFont="1" applyFill="1" applyBorder="1" applyAlignment="1">
      <alignment horizontal="left" vertical="center"/>
    </xf>
    <xf numFmtId="0" fontId="20" fillId="3" borderId="76" xfId="0" applyFont="1" applyFill="1" applyBorder="1" applyAlignment="1">
      <alignment horizontal="left" vertical="center"/>
    </xf>
    <xf numFmtId="0" fontId="3" fillId="3" borderId="76" xfId="0" applyFont="1" applyFill="1" applyBorder="1" applyAlignment="1">
      <alignment horizontal="centerContinuous" vertical="center"/>
    </xf>
    <xf numFmtId="0" fontId="4" fillId="3" borderId="76" xfId="0" applyFont="1" applyFill="1" applyBorder="1" applyAlignment="1">
      <alignment horizontal="centerContinuous" vertical="center"/>
    </xf>
    <xf numFmtId="0" fontId="40" fillId="3" borderId="77" xfId="1" applyFont="1" applyFill="1" applyBorder="1" applyAlignment="1" applyProtection="1">
      <alignment horizontal="right" vertical="center"/>
    </xf>
    <xf numFmtId="0" fontId="65" fillId="10" borderId="136" xfId="0" applyFont="1" applyFill="1" applyBorder="1" applyAlignment="1">
      <alignment horizontal="right" vertical="center"/>
    </xf>
    <xf numFmtId="0" fontId="43" fillId="10" borderId="136" xfId="0" applyFont="1" applyFill="1" applyBorder="1" applyAlignment="1">
      <alignment vertical="center"/>
    </xf>
    <xf numFmtId="0" fontId="43" fillId="10" borderId="136" xfId="0" applyFont="1" applyFill="1" applyBorder="1" applyAlignment="1">
      <alignment horizontal="center" vertical="center"/>
    </xf>
    <xf numFmtId="0" fontId="65" fillId="10" borderId="0" xfId="0" applyFont="1" applyFill="1" applyBorder="1" applyAlignment="1">
      <alignment horizontal="right" vertical="center"/>
    </xf>
    <xf numFmtId="0" fontId="43" fillId="10" borderId="2" xfId="0" applyFont="1" applyFill="1" applyBorder="1" applyAlignment="1">
      <alignment horizontal="left" vertical="center"/>
    </xf>
    <xf numFmtId="0" fontId="43" fillId="10" borderId="0" xfId="0" applyFont="1" applyFill="1" applyBorder="1" applyAlignment="1">
      <alignment horizontal="centerContinuous" vertical="center"/>
    </xf>
    <xf numFmtId="0" fontId="43" fillId="10" borderId="0" xfId="0" applyFont="1" applyFill="1" applyBorder="1" applyAlignment="1">
      <alignment horizontal="center" vertical="center"/>
    </xf>
    <xf numFmtId="49" fontId="43" fillId="10" borderId="0" xfId="0" applyNumberFormat="1" applyFont="1" applyFill="1" applyBorder="1" applyAlignment="1">
      <alignment horizontal="centerContinuous" vertical="center"/>
    </xf>
    <xf numFmtId="49" fontId="65" fillId="10" borderId="0" xfId="0" applyNumberFormat="1" applyFont="1" applyFill="1" applyBorder="1" applyAlignment="1">
      <alignment horizontal="centerContinuous" vertical="center"/>
    </xf>
    <xf numFmtId="0" fontId="76" fillId="10" borderId="0" xfId="0" applyFont="1" applyFill="1" applyBorder="1" applyAlignment="1">
      <alignment horizontal="right" vertical="center"/>
    </xf>
    <xf numFmtId="0" fontId="5" fillId="10" borderId="0" xfId="0" applyFont="1" applyFill="1" applyBorder="1" applyAlignment="1">
      <alignment horizontal="right" vertical="center"/>
    </xf>
    <xf numFmtId="0" fontId="6" fillId="10" borderId="2" xfId="0" applyFont="1" applyFill="1" applyBorder="1" applyAlignment="1">
      <alignment horizontal="left" vertical="center"/>
    </xf>
    <xf numFmtId="0" fontId="7" fillId="10" borderId="0" xfId="0" applyFont="1" applyFill="1" applyBorder="1" applyAlignment="1">
      <alignment horizontal="right" vertical="center"/>
    </xf>
    <xf numFmtId="49" fontId="26" fillId="10" borderId="0" xfId="0" applyNumberFormat="1" applyFont="1" applyFill="1" applyBorder="1" applyAlignment="1">
      <alignment horizontal="center" vertical="center"/>
    </xf>
    <xf numFmtId="0" fontId="10" fillId="10" borderId="67" xfId="0" applyFont="1" applyFill="1" applyBorder="1" applyAlignment="1">
      <alignment horizontal="center" vertical="center" shrinkToFit="1"/>
    </xf>
    <xf numFmtId="0" fontId="6" fillId="10" borderId="0" xfId="0" applyFont="1" applyFill="1" applyBorder="1" applyAlignment="1">
      <alignment horizontal="left" vertical="center"/>
    </xf>
    <xf numFmtId="0" fontId="12" fillId="10" borderId="0" xfId="0" applyFont="1" applyFill="1" applyBorder="1" applyAlignment="1">
      <alignment horizontal="right" vertical="center"/>
    </xf>
    <xf numFmtId="0" fontId="43" fillId="10" borderId="0" xfId="0" quotePrefix="1" applyFont="1" applyFill="1" applyBorder="1" applyAlignment="1">
      <alignment horizontal="center" vertical="center"/>
    </xf>
    <xf numFmtId="164" fontId="5" fillId="10" borderId="0" xfId="0" applyNumberFormat="1" applyFont="1" applyFill="1" applyBorder="1" applyAlignment="1">
      <alignment horizontal="center" vertical="center"/>
    </xf>
    <xf numFmtId="0" fontId="9" fillId="10" borderId="0" xfId="0" applyFont="1" applyFill="1" applyBorder="1" applyAlignment="1">
      <alignment horizontal="right" vertical="center"/>
    </xf>
    <xf numFmtId="0" fontId="65" fillId="16" borderId="0" xfId="0" applyNumberFormat="1" applyFont="1" applyFill="1" applyBorder="1" applyAlignment="1">
      <alignment horizontal="center" vertical="center"/>
    </xf>
    <xf numFmtId="0" fontId="10" fillId="10" borderId="0" xfId="0" applyFont="1" applyFill="1" applyBorder="1" applyAlignment="1">
      <alignment horizontal="right" vertical="center"/>
    </xf>
    <xf numFmtId="0" fontId="22" fillId="10" borderId="0" xfId="0" applyFont="1" applyFill="1" applyBorder="1" applyAlignment="1">
      <alignment horizontal="right" vertical="center"/>
    </xf>
    <xf numFmtId="0" fontId="13" fillId="10" borderId="0" xfId="0" applyFont="1" applyFill="1" applyBorder="1" applyAlignment="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74" fillId="0" borderId="0" xfId="0" applyFont="1" applyBorder="1" applyAlignment="1">
      <alignment horizontal="centerContinuous" vertical="center"/>
    </xf>
    <xf numFmtId="0" fontId="5" fillId="2" borderId="132" xfId="0" applyFont="1" applyFill="1" applyBorder="1" applyAlignment="1">
      <alignment horizontal="right" vertical="center"/>
    </xf>
    <xf numFmtId="49" fontId="6" fillId="0" borderId="66" xfId="0" applyNumberFormat="1" applyFont="1" applyFill="1" applyBorder="1" applyAlignment="1">
      <alignment horizontal="centerContinuous" vertical="center"/>
    </xf>
    <xf numFmtId="49" fontId="5" fillId="0" borderId="131" xfId="0" applyNumberFormat="1" applyFont="1" applyFill="1" applyBorder="1" applyAlignment="1">
      <alignment horizontal="centerContinuous" vertical="center"/>
    </xf>
    <xf numFmtId="0" fontId="75" fillId="2" borderId="65" xfId="0" applyFont="1" applyFill="1" applyBorder="1" applyAlignment="1">
      <alignment horizontal="right" vertical="center"/>
    </xf>
    <xf numFmtId="49" fontId="6" fillId="0" borderId="64" xfId="0" applyNumberFormat="1" applyFont="1" applyBorder="1" applyAlignment="1">
      <alignment horizontal="center" vertical="center"/>
    </xf>
    <xf numFmtId="0" fontId="3" fillId="2" borderId="29" xfId="0" applyFont="1" applyFill="1" applyBorder="1" applyAlignment="1">
      <alignment horizontal="right" vertical="center"/>
    </xf>
    <xf numFmtId="49" fontId="6" fillId="0" borderId="78" xfId="0" applyNumberFormat="1" applyFont="1" applyBorder="1" applyAlignment="1">
      <alignment horizontal="centerContinuous" vertical="center"/>
    </xf>
    <xf numFmtId="0" fontId="6" fillId="0" borderId="26" xfId="0" applyFont="1" applyBorder="1" applyAlignment="1">
      <alignment horizontal="centerContinuous" vertical="center"/>
    </xf>
    <xf numFmtId="0" fontId="77" fillId="2" borderId="30" xfId="0" applyFont="1" applyFill="1" applyBorder="1" applyAlignment="1">
      <alignment horizontal="right" vertical="center"/>
    </xf>
    <xf numFmtId="0" fontId="6" fillId="0" borderId="18" xfId="0" applyFont="1" applyBorder="1" applyAlignment="1">
      <alignment horizontal="center" vertical="center"/>
    </xf>
    <xf numFmtId="0" fontId="6" fillId="0" borderId="0" xfId="0" applyFont="1" applyBorder="1" applyAlignment="1">
      <alignment horizontal="left" vertical="center"/>
    </xf>
    <xf numFmtId="0" fontId="7"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7" fillId="2" borderId="15" xfId="0" applyFont="1" applyFill="1" applyBorder="1" applyAlignment="1">
      <alignment horizontal="right" vertical="center"/>
    </xf>
    <xf numFmtId="0" fontId="16" fillId="0" borderId="67" xfId="0" applyFont="1" applyFill="1" applyBorder="1" applyAlignment="1">
      <alignment horizontal="center" vertical="center" shrinkToFit="1"/>
    </xf>
    <xf numFmtId="0" fontId="12" fillId="3" borderId="5" xfId="0" applyFont="1" applyFill="1" applyBorder="1" applyAlignment="1">
      <alignment horizontal="right" vertical="center"/>
    </xf>
    <xf numFmtId="0" fontId="6" fillId="18" borderId="3" xfId="0" quotePrefix="1" applyFont="1" applyFill="1" applyBorder="1" applyAlignment="1">
      <alignment horizontal="center" vertical="center"/>
    </xf>
    <xf numFmtId="49" fontId="26" fillId="0" borderId="17"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8"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64" fillId="3" borderId="5" xfId="0" applyFont="1" applyFill="1" applyBorder="1" applyAlignment="1">
      <alignment horizontal="right" vertical="center"/>
    </xf>
    <xf numFmtId="0" fontId="10" fillId="2" borderId="4" xfId="0" applyFont="1" applyFill="1" applyBorder="1" applyAlignment="1">
      <alignment horizontal="right" vertical="center"/>
    </xf>
    <xf numFmtId="49" fontId="6" fillId="0" borderId="37" xfId="0" applyNumberFormat="1" applyFont="1" applyBorder="1" applyAlignment="1">
      <alignment horizontal="center" vertical="center"/>
    </xf>
    <xf numFmtId="0" fontId="22"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9" xfId="0" applyFont="1" applyFill="1" applyBorder="1" applyAlignment="1">
      <alignment horizontal="right" vertical="center"/>
    </xf>
    <xf numFmtId="0" fontId="6" fillId="0" borderId="27" xfId="0" quotePrefix="1" applyFont="1" applyFill="1" applyBorder="1" applyAlignment="1">
      <alignment horizontal="center" vertical="center"/>
    </xf>
    <xf numFmtId="49" fontId="26" fillId="0" borderId="27" xfId="0" applyNumberFormat="1" applyFont="1" applyBorder="1" applyAlignment="1">
      <alignment horizontal="center" vertical="center"/>
    </xf>
    <xf numFmtId="0" fontId="10" fillId="2" borderId="28" xfId="0" applyFont="1" applyFill="1" applyBorder="1" applyAlignment="1">
      <alignment horizontal="right" vertical="center"/>
    </xf>
    <xf numFmtId="49" fontId="5" fillId="9" borderId="14" xfId="0" applyNumberFormat="1" applyFont="1" applyFill="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 fillId="0" borderId="143" xfId="0" quotePrefix="1" applyNumberFormat="1" applyFont="1" applyFill="1" applyBorder="1" applyAlignment="1">
      <alignment vertical="center" wrapText="1"/>
    </xf>
    <xf numFmtId="0" fontId="38" fillId="0" borderId="88" xfId="0" applyFont="1" applyBorder="1" applyAlignment="1">
      <alignment horizontal="center" vertical="center" shrinkToFit="1"/>
    </xf>
    <xf numFmtId="0" fontId="6" fillId="0" borderId="87" xfId="0" applyFont="1" applyBorder="1" applyAlignment="1">
      <alignment horizontal="center" vertical="center" wrapText="1"/>
    </xf>
    <xf numFmtId="0" fontId="6" fillId="0" borderId="17" xfId="0" applyNumberFormat="1" applyFont="1" applyFill="1" applyBorder="1" applyAlignment="1">
      <alignment horizontal="center" vertical="center" shrinkToFit="1"/>
    </xf>
    <xf numFmtId="0" fontId="6" fillId="0" borderId="67" xfId="0" applyNumberFormat="1" applyFont="1" applyFill="1" applyBorder="1" applyAlignment="1">
      <alignment horizontal="center" vertical="center" shrinkToFit="1"/>
    </xf>
    <xf numFmtId="0" fontId="6" fillId="0" borderId="33" xfId="0" quotePrefix="1" applyNumberFormat="1" applyFont="1" applyFill="1" applyBorder="1" applyAlignment="1">
      <alignment horizontal="center" vertical="center" wrapText="1"/>
    </xf>
    <xf numFmtId="0" fontId="8" fillId="18" borderId="17" xfId="0" applyFont="1" applyFill="1" applyBorder="1" applyAlignment="1">
      <alignment horizontal="center" vertical="center"/>
    </xf>
    <xf numFmtId="0" fontId="6" fillId="0" borderId="34" xfId="0" applyFont="1" applyFill="1" applyBorder="1" applyAlignment="1">
      <alignment horizontal="center" vertical="center" wrapText="1"/>
    </xf>
    <xf numFmtId="9" fontId="6" fillId="0" borderId="34" xfId="3" applyFont="1" applyFill="1" applyBorder="1" applyAlignment="1">
      <alignment horizontal="center" vertical="center" shrinkToFit="1"/>
    </xf>
    <xf numFmtId="9" fontId="6" fillId="0" borderId="35" xfId="3" applyFont="1" applyFill="1" applyBorder="1" applyAlignment="1">
      <alignment horizontal="center" vertical="center" shrinkToFit="1"/>
    </xf>
    <xf numFmtId="0" fontId="1" fillId="0" borderId="35" xfId="0" applyFont="1" applyFill="1" applyBorder="1" applyAlignment="1">
      <alignment horizontal="center" vertical="center" wrapText="1"/>
    </xf>
    <xf numFmtId="0" fontId="1" fillId="0" borderId="35" xfId="3" applyNumberFormat="1" applyFont="1" applyFill="1" applyBorder="1" applyAlignment="1">
      <alignment horizontal="center" vertical="center" shrinkToFit="1"/>
    </xf>
    <xf numFmtId="0" fontId="6" fillId="0" borderId="35" xfId="3" applyNumberFormat="1" applyFont="1" applyFill="1" applyBorder="1" applyAlignment="1">
      <alignment horizontal="center" vertical="center" shrinkToFit="1"/>
    </xf>
    <xf numFmtId="0" fontId="6" fillId="0" borderId="36" xfId="0" applyNumberFormat="1" applyFont="1" applyFill="1" applyBorder="1" applyAlignment="1">
      <alignment horizontal="center" vertical="center" wrapText="1"/>
    </xf>
    <xf numFmtId="0" fontId="81" fillId="0" borderId="9" xfId="0" applyFont="1" applyFill="1" applyBorder="1" applyAlignment="1">
      <alignment horizontal="center" vertical="center" shrinkToFit="1"/>
    </xf>
    <xf numFmtId="49" fontId="4"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54" fillId="5" borderId="32" xfId="0" applyNumberFormat="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2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font>
      <fill>
        <patternFill>
          <bgColor rgb="FFFF0000"/>
        </patternFill>
      </fill>
    </dxf>
  </dxfs>
  <tableStyles count="0" defaultTableStyle="TableStyleMedium9" defaultPivotStyle="PivotStyleLight16"/>
  <colors>
    <mruColors>
      <color rgb="FF66FF33"/>
      <color rgb="FF0000FF"/>
      <color rgb="FFFF9900"/>
      <color rgb="FF00FFFF"/>
      <color rgb="FF9966FF"/>
      <color rgb="FF00FF00"/>
      <color rgb="FFCCFFCC"/>
      <color rgb="FF3333FF"/>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0"/>
    </c:view3D>
    <c:floor>
      <c:thickness val="0"/>
    </c:floor>
    <c:sideWall>
      <c:thickness val="0"/>
    </c:sideWall>
    <c:backWall>
      <c:thickness val="0"/>
    </c:backWall>
    <c:plotArea>
      <c:layout>
        <c:manualLayout>
          <c:layoutTarget val="inner"/>
          <c:xMode val="edge"/>
          <c:yMode val="edge"/>
          <c:x val="2.3371760254814147E-2"/>
          <c:y val="1.6998929446918176E-2"/>
          <c:w val="0.95987388640075022"/>
          <c:h val="0.96949912756968371"/>
        </c:manualLayout>
      </c:layout>
      <c:bar3DChart>
        <c:barDir val="bar"/>
        <c:grouping val="stacked"/>
        <c:varyColors val="0"/>
        <c:ser>
          <c:idx val="0"/>
          <c:order val="0"/>
          <c:tx>
            <c:v>Total Ranks</c:v>
          </c:tx>
          <c:spPr>
            <a:solidFill>
              <a:schemeClr val="tx1"/>
            </a:solidFill>
          </c:spPr>
          <c:invertIfNegative val="0"/>
          <c:dPt>
            <c:idx val="4"/>
            <c:invertIfNegative val="0"/>
            <c:bubble3D val="0"/>
            <c:spPr>
              <a:solidFill>
                <a:srgbClr val="FF0000"/>
              </a:solidFill>
            </c:spPr>
          </c:dPt>
          <c:dPt>
            <c:idx val="6"/>
            <c:invertIfNegative val="0"/>
            <c:bubble3D val="0"/>
            <c:spPr>
              <a:solidFill>
                <a:srgbClr val="FF0000"/>
              </a:solidFill>
            </c:spPr>
          </c:dPt>
          <c:dPt>
            <c:idx val="9"/>
            <c:invertIfNegative val="0"/>
            <c:bubble3D val="0"/>
            <c:spPr>
              <a:noFill/>
            </c:spPr>
          </c:dPt>
          <c:dPt>
            <c:idx val="11"/>
            <c:invertIfNegative val="0"/>
            <c:bubble3D val="0"/>
            <c:spPr>
              <a:noFill/>
            </c:spPr>
          </c:dPt>
          <c:dPt>
            <c:idx val="13"/>
            <c:invertIfNegative val="0"/>
            <c:bubble3D val="0"/>
            <c:spPr>
              <a:solidFill>
                <a:srgbClr val="FF0000"/>
              </a:solidFill>
            </c:spPr>
          </c:dPt>
          <c:dPt>
            <c:idx val="16"/>
            <c:invertIfNegative val="0"/>
            <c:bubble3D val="0"/>
            <c:spPr>
              <a:noFill/>
            </c:spPr>
          </c:dPt>
          <c:dPt>
            <c:idx val="18"/>
            <c:invertIfNegative val="0"/>
            <c:bubble3D val="0"/>
          </c:dPt>
          <c:dPt>
            <c:idx val="20"/>
            <c:invertIfNegative val="0"/>
            <c:bubble3D val="0"/>
            <c:spPr>
              <a:solidFill>
                <a:srgbClr val="FF0000"/>
              </a:solidFill>
            </c:spPr>
          </c:dPt>
          <c:dPt>
            <c:idx val="24"/>
            <c:invertIfNegative val="0"/>
            <c:bubble3D val="0"/>
          </c:dPt>
          <c:dPt>
            <c:idx val="27"/>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Skills!$H$3:$H$41</c:f>
              <c:numCache>
                <c:formatCode>0</c:formatCode>
                <c:ptCount val="39"/>
                <c:pt idx="0">
                  <c:v>7</c:v>
                </c:pt>
                <c:pt idx="1">
                  <c:v>8</c:v>
                </c:pt>
                <c:pt idx="2">
                  <c:v>10</c:v>
                </c:pt>
                <c:pt idx="3" formatCode="@">
                  <c:v>0</c:v>
                </c:pt>
                <c:pt idx="4" formatCode="@">
                  <c:v>1</c:v>
                </c:pt>
                <c:pt idx="5" formatCode="@">
                  <c:v>3</c:v>
                </c:pt>
                <c:pt idx="6" formatCode="@">
                  <c:v>3</c:v>
                </c:pt>
                <c:pt idx="7" formatCode="@">
                  <c:v>11</c:v>
                </c:pt>
                <c:pt idx="8" formatCode="@">
                  <c:v>2</c:v>
                </c:pt>
                <c:pt idx="9" formatCode="@">
                  <c:v>0</c:v>
                </c:pt>
                <c:pt idx="10" formatCode="@">
                  <c:v>3</c:v>
                </c:pt>
                <c:pt idx="11" formatCode="@">
                  <c:v>0</c:v>
                </c:pt>
                <c:pt idx="12" formatCode="@">
                  <c:v>3</c:v>
                </c:pt>
                <c:pt idx="13" formatCode="@">
                  <c:v>1</c:v>
                </c:pt>
                <c:pt idx="14" formatCode="@">
                  <c:v>0</c:v>
                </c:pt>
                <c:pt idx="15" formatCode="@">
                  <c:v>3</c:v>
                </c:pt>
                <c:pt idx="16" formatCode="@">
                  <c:v>3</c:v>
                </c:pt>
                <c:pt idx="17" formatCode="@">
                  <c:v>0</c:v>
                </c:pt>
                <c:pt idx="18" formatCode="@">
                  <c:v>9</c:v>
                </c:pt>
                <c:pt idx="19" formatCode="@">
                  <c:v>13</c:v>
                </c:pt>
                <c:pt idx="20" formatCode="@">
                  <c:v>3</c:v>
                </c:pt>
                <c:pt idx="21" formatCode="@">
                  <c:v>5</c:v>
                </c:pt>
                <c:pt idx="22" formatCode="@">
                  <c:v>2</c:v>
                </c:pt>
                <c:pt idx="23" formatCode="@">
                  <c:v>9</c:v>
                </c:pt>
                <c:pt idx="24" formatCode="@">
                  <c:v>9</c:v>
                </c:pt>
                <c:pt idx="25" formatCode="@">
                  <c:v>2</c:v>
                </c:pt>
                <c:pt idx="26" formatCode="@">
                  <c:v>3</c:v>
                </c:pt>
                <c:pt idx="27" formatCode="@">
                  <c:v>0</c:v>
                </c:pt>
                <c:pt idx="28" formatCode="@">
                  <c:v>2</c:v>
                </c:pt>
                <c:pt idx="29" formatCode="@">
                  <c:v>0</c:v>
                </c:pt>
                <c:pt idx="30" formatCode="@">
                  <c:v>0</c:v>
                </c:pt>
                <c:pt idx="31" formatCode="@">
                  <c:v>1</c:v>
                </c:pt>
                <c:pt idx="32" formatCode="@">
                  <c:v>12</c:v>
                </c:pt>
                <c:pt idx="33" formatCode="@">
                  <c:v>6</c:v>
                </c:pt>
                <c:pt idx="34" formatCode="@">
                  <c:v>0</c:v>
                </c:pt>
                <c:pt idx="35" formatCode="@">
                  <c:v>4</c:v>
                </c:pt>
                <c:pt idx="36" formatCode="@">
                  <c:v>1</c:v>
                </c:pt>
                <c:pt idx="37" formatCode="@">
                  <c:v>3</c:v>
                </c:pt>
                <c:pt idx="38" formatCode="@">
                  <c:v>2</c:v>
                </c:pt>
              </c:numCache>
            </c:numRef>
          </c:val>
        </c:ser>
        <c:ser>
          <c:idx val="1"/>
          <c:order val="1"/>
          <c:tx>
            <c:strRef>
              <c:f>Skills!$J$2</c:f>
              <c:strCache>
                <c:ptCount val="1"/>
                <c:pt idx="0">
                  <c:v>Check</c:v>
                </c:pt>
              </c:strCache>
            </c:strRef>
          </c:tx>
          <c:spPr>
            <a:solidFill>
              <a:srgbClr val="7030A0"/>
            </a:solidFill>
          </c:spPr>
          <c:invertIfNegative val="0"/>
          <c:dPt>
            <c:idx val="9"/>
            <c:invertIfNegative val="0"/>
            <c:bubble3D val="0"/>
            <c:spPr>
              <a:noFill/>
            </c:spPr>
          </c:dPt>
          <c:dPt>
            <c:idx val="11"/>
            <c:invertIfNegative val="0"/>
            <c:bubble3D val="0"/>
            <c:spPr>
              <a:noFill/>
            </c:spPr>
          </c:dPt>
          <c:dPt>
            <c:idx val="16"/>
            <c:invertIfNegative val="0"/>
            <c:bubble3D val="0"/>
            <c:spPr>
              <a:noFill/>
            </c:spPr>
          </c:dPt>
          <c:dPt>
            <c:idx val="25"/>
            <c:invertIfNegative val="0"/>
            <c:bubble3D val="0"/>
            <c:spPr>
              <a:noFill/>
            </c:spPr>
          </c:dPt>
          <c:dPt>
            <c:idx val="27"/>
            <c:invertIfNegative val="0"/>
            <c:bubble3D val="0"/>
            <c:spPr>
              <a:noFill/>
            </c:spPr>
          </c:dPt>
          <c:dPt>
            <c:idx val="31"/>
            <c:invertIfNegative val="0"/>
            <c:bubble3D val="0"/>
            <c:spPr>
              <a:noFill/>
            </c:spPr>
          </c:dPt>
          <c:dPt>
            <c:idx val="36"/>
            <c:invertIfNegative val="0"/>
            <c:bubble3D val="0"/>
            <c:spPr>
              <a:noFill/>
            </c:spPr>
          </c:dPt>
          <c:dPt>
            <c:idx val="37"/>
            <c:invertIfNegative val="0"/>
            <c:bubble3D val="0"/>
            <c:spPr>
              <a:noFill/>
            </c:spPr>
          </c:dPt>
          <c:cat>
            <c:strRef>
              <c:f>Skills!$A$3:$A$41</c:f>
              <c:strCache>
                <c:ptCount val="39"/>
                <c:pt idx="0">
                  <c:v>Fortitude</c:v>
                </c:pt>
                <c:pt idx="1">
                  <c:v>Reflex</c:v>
                </c:pt>
                <c:pt idx="2">
                  <c:v>Will</c:v>
                </c:pt>
                <c:pt idx="3">
                  <c:v>Appraise</c:v>
                </c:pt>
                <c:pt idx="4">
                  <c:v>Balance</c:v>
                </c:pt>
                <c:pt idx="5">
                  <c:v>Bluff</c:v>
                </c:pt>
                <c:pt idx="6">
                  <c:v>Climb</c:v>
                </c:pt>
                <c:pt idx="7">
                  <c:v>Concentration</c:v>
                </c:pt>
                <c:pt idx="8">
                  <c:v>Craft:  Torture Devices</c:v>
                </c:pt>
                <c:pt idx="9">
                  <c:v>Decipher Script</c:v>
                </c:pt>
                <c:pt idx="10">
                  <c:v>Diplomacy</c:v>
                </c:pt>
                <c:pt idx="11">
                  <c:v>Disable Device</c:v>
                </c:pt>
                <c:pt idx="12">
                  <c:v>Disguise</c:v>
                </c:pt>
                <c:pt idx="13">
                  <c:v>Escape Artist</c:v>
                </c:pt>
                <c:pt idx="14">
                  <c:v>Forgery</c:v>
                </c:pt>
                <c:pt idx="15">
                  <c:v>Gather Information</c:v>
                </c:pt>
                <c:pt idx="16">
                  <c:v>Handle Animal</c:v>
                </c:pt>
                <c:pt idx="17">
                  <c:v>Heal</c:v>
                </c:pt>
                <c:pt idx="18">
                  <c:v>Hide</c:v>
                </c:pt>
                <c:pt idx="19">
                  <c:v>Intimidate</c:v>
                </c:pt>
                <c:pt idx="20">
                  <c:v>Jump</c:v>
                </c:pt>
                <c:pt idx="21">
                  <c:v>Knowledge:  Arcana</c:v>
                </c:pt>
                <c:pt idx="22">
                  <c:v>Knowledge:  Archit./Engin.</c:v>
                </c:pt>
                <c:pt idx="23">
                  <c:v>Listen</c:v>
                </c:pt>
                <c:pt idx="24">
                  <c:v>Move Silently</c:v>
                </c:pt>
                <c:pt idx="25">
                  <c:v>Open Lock</c:v>
                </c:pt>
                <c:pt idx="26">
                  <c:v>Perform:  (type)</c:v>
                </c:pt>
                <c:pt idx="27">
                  <c:v>Profession:  (type)</c:v>
                </c:pt>
                <c:pt idx="28">
                  <c:v>Ride</c:v>
                </c:pt>
                <c:pt idx="29">
                  <c:v>Search</c:v>
                </c:pt>
                <c:pt idx="30">
                  <c:v>Sense Motive</c:v>
                </c:pt>
                <c:pt idx="31">
                  <c:v>Sleight of Hand</c:v>
                </c:pt>
                <c:pt idx="32">
                  <c:v>Spellcraft</c:v>
                </c:pt>
                <c:pt idx="33">
                  <c:v>Spot</c:v>
                </c:pt>
                <c:pt idx="34">
                  <c:v>Survival</c:v>
                </c:pt>
                <c:pt idx="35">
                  <c:v>Swim</c:v>
                </c:pt>
                <c:pt idx="36">
                  <c:v>Tumble</c:v>
                </c:pt>
                <c:pt idx="37">
                  <c:v>Use Magic Device</c:v>
                </c:pt>
                <c:pt idx="38">
                  <c:v>Use Rope</c:v>
                </c:pt>
              </c:strCache>
            </c:strRef>
          </c:cat>
          <c:val>
            <c:numRef>
              <c:f>Skills!$I$3:$I$41</c:f>
              <c:numCache>
                <c:formatCode>General</c:formatCode>
                <c:ptCount val="39"/>
                <c:pt idx="0">
                  <c:v>20</c:v>
                </c:pt>
                <c:pt idx="1">
                  <c:v>9</c:v>
                </c:pt>
                <c:pt idx="2">
                  <c:v>3</c:v>
                </c:pt>
                <c:pt idx="3" formatCode="@">
                  <c:v>4</c:v>
                </c:pt>
                <c:pt idx="4" formatCode="@">
                  <c:v>9</c:v>
                </c:pt>
                <c:pt idx="5" formatCode="@">
                  <c:v>18</c:v>
                </c:pt>
                <c:pt idx="6" formatCode="@">
                  <c:v>7</c:v>
                </c:pt>
                <c:pt idx="7" formatCode="@">
                  <c:v>8</c:v>
                </c:pt>
                <c:pt idx="8" formatCode="@">
                  <c:v>12</c:v>
                </c:pt>
                <c:pt idx="9" formatCode="@">
                  <c:v>6</c:v>
                </c:pt>
                <c:pt idx="10" formatCode="@">
                  <c:v>11</c:v>
                </c:pt>
                <c:pt idx="11" formatCode="@">
                  <c:v>17</c:v>
                </c:pt>
                <c:pt idx="12" formatCode="@">
                  <c:v>7</c:v>
                </c:pt>
                <c:pt idx="13" formatCode="@">
                  <c:v>15</c:v>
                </c:pt>
                <c:pt idx="14" formatCode="@">
                  <c:v>19</c:v>
                </c:pt>
                <c:pt idx="15" formatCode="@">
                  <c:v>5</c:v>
                </c:pt>
                <c:pt idx="16" formatCode="@">
                  <c:v>17</c:v>
                </c:pt>
                <c:pt idx="17" formatCode="@">
                  <c:v>9</c:v>
                </c:pt>
                <c:pt idx="18" formatCode="@">
                  <c:v>18</c:v>
                </c:pt>
                <c:pt idx="19" formatCode="@">
                  <c:v>14</c:v>
                </c:pt>
                <c:pt idx="20" formatCode="@">
                  <c:v>5</c:v>
                </c:pt>
                <c:pt idx="21" formatCode="@">
                  <c:v>4</c:v>
                </c:pt>
                <c:pt idx="22" formatCode="@">
                  <c:v>2</c:v>
                </c:pt>
                <c:pt idx="23" formatCode="@">
                  <c:v>19</c:v>
                </c:pt>
                <c:pt idx="24" formatCode="@">
                  <c:v>2</c:v>
                </c:pt>
                <c:pt idx="25" formatCode="@">
                  <c:v>11</c:v>
                </c:pt>
                <c:pt idx="26" formatCode="@">
                  <c:v>15</c:v>
                </c:pt>
                <c:pt idx="27" formatCode="@">
                  <c:v>17</c:v>
                </c:pt>
                <c:pt idx="28" formatCode="@">
                  <c:v>18</c:v>
                </c:pt>
                <c:pt idx="29" formatCode="@">
                  <c:v>16</c:v>
                </c:pt>
                <c:pt idx="30" formatCode="@">
                  <c:v>2</c:v>
                </c:pt>
                <c:pt idx="31" formatCode="@">
                  <c:v>19</c:v>
                </c:pt>
                <c:pt idx="32" formatCode="@">
                  <c:v>17</c:v>
                </c:pt>
                <c:pt idx="33" formatCode="@">
                  <c:v>1</c:v>
                </c:pt>
                <c:pt idx="34" formatCode="@">
                  <c:v>6</c:v>
                </c:pt>
                <c:pt idx="35" formatCode="@">
                  <c:v>14</c:v>
                </c:pt>
                <c:pt idx="36" formatCode="@">
                  <c:v>20</c:v>
                </c:pt>
                <c:pt idx="37" formatCode="@">
                  <c:v>14</c:v>
                </c:pt>
                <c:pt idx="38" formatCode="@">
                  <c:v>15</c:v>
                </c:pt>
              </c:numCache>
            </c:numRef>
          </c:val>
        </c:ser>
        <c:dLbls>
          <c:showLegendKey val="0"/>
          <c:showVal val="0"/>
          <c:showCatName val="0"/>
          <c:showSerName val="0"/>
          <c:showPercent val="0"/>
          <c:showBubbleSize val="0"/>
        </c:dLbls>
        <c:gapWidth val="150"/>
        <c:shape val="cylinder"/>
        <c:axId val="121161984"/>
        <c:axId val="121167872"/>
        <c:axId val="0"/>
      </c:bar3DChart>
      <c:catAx>
        <c:axId val="121161984"/>
        <c:scaling>
          <c:orientation val="maxMin"/>
        </c:scaling>
        <c:delete val="1"/>
        <c:axPos val="l"/>
        <c:majorTickMark val="out"/>
        <c:minorTickMark val="none"/>
        <c:tickLblPos val="low"/>
        <c:crossAx val="121167872"/>
        <c:crosses val="autoZero"/>
        <c:auto val="1"/>
        <c:lblAlgn val="ctr"/>
        <c:lblOffset val="100"/>
        <c:noMultiLvlLbl val="0"/>
      </c:catAx>
      <c:valAx>
        <c:axId val="121167872"/>
        <c:scaling>
          <c:orientation val="minMax"/>
        </c:scaling>
        <c:delete val="1"/>
        <c:axPos val="t"/>
        <c:majorGridlines>
          <c:spPr>
            <a:ln>
              <a:noFill/>
            </a:ln>
          </c:spPr>
        </c:majorGridlines>
        <c:numFmt formatCode="0" sourceLinked="1"/>
        <c:majorTickMark val="out"/>
        <c:minorTickMark val="none"/>
        <c:tickLblPos val="nextTo"/>
        <c:crossAx val="121161984"/>
        <c:crosses val="autoZero"/>
        <c:crossBetween val="between"/>
      </c:valAx>
      <c:spPr>
        <a:noFill/>
        <a:ln>
          <a:noFill/>
        </a:ln>
      </c:spPr>
    </c:plotArea>
    <c:plotVisOnly val="1"/>
    <c:dispBlanksAs val="gap"/>
    <c:showDLblsOverMax val="0"/>
  </c:chart>
  <c:spPr>
    <a:noFill/>
    <a:ln>
      <a:noFill/>
    </a:ln>
  </c:spPr>
  <c:txPr>
    <a:bodyPr/>
    <a:lstStyle/>
    <a:p>
      <a:pPr>
        <a:defRPr baseline="0">
          <a:latin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xdr:col>
      <xdr:colOff>76200</xdr:colOff>
      <xdr:row>11</xdr:row>
      <xdr:rowOff>57151</xdr:rowOff>
    </xdr:from>
    <xdr:to>
      <xdr:col>6</xdr:col>
      <xdr:colOff>1247775</xdr:colOff>
      <xdr:row>14</xdr:row>
      <xdr:rowOff>238126</xdr:rowOff>
    </xdr:to>
    <xdr:sp macro="" textlink="">
      <xdr:nvSpPr>
        <xdr:cNvPr id="1081" name="Text Box 57"/>
        <xdr:cNvSpPr txBox="1">
          <a:spLocks noChangeArrowheads="1"/>
        </xdr:cNvSpPr>
      </xdr:nvSpPr>
      <xdr:spPr bwMode="auto">
        <a:xfrm>
          <a:off x="4733925" y="2562226"/>
          <a:ext cx="2295525" cy="8191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Damage bonuses:  </a:t>
          </a:r>
          <a:r>
            <a:rPr lang="en-US" sz="1200" b="0" i="0" u="none" strike="noStrike" baseline="0">
              <a:solidFill>
                <a:srgbClr val="000000"/>
              </a:solidFill>
              <a:latin typeface="Times New Roman"/>
              <a:cs typeface="Times New Roman"/>
            </a:rPr>
            <a:t>+2 in darkness, +2 to ranged touch attack spells.</a:t>
          </a:r>
        </a:p>
        <a:p>
          <a:pPr algn="just" rtl="0">
            <a:defRPr sz="1000"/>
          </a:pPr>
          <a:r>
            <a:rPr lang="en-US" sz="1200" b="1" i="0" u="none" strike="noStrike" baseline="0">
              <a:solidFill>
                <a:srgbClr val="000000"/>
              </a:solidFill>
              <a:latin typeface="Times New Roman"/>
              <a:cs typeface="Times New Roman"/>
            </a:rPr>
            <a:t>Fast Healing: </a:t>
          </a:r>
          <a:r>
            <a:rPr lang="en-US" sz="1200" b="0" i="0" u="none" strike="noStrike" baseline="0">
              <a:solidFill>
                <a:srgbClr val="000000"/>
              </a:solidFill>
              <a:latin typeface="Times New Roman"/>
              <a:cs typeface="Times New Roman"/>
            </a:rPr>
            <a:t> 2 hp/round.</a:t>
          </a:r>
        </a:p>
        <a:p>
          <a:pPr algn="just" rtl="0">
            <a:defRPr sz="1000"/>
          </a:pPr>
          <a:r>
            <a:rPr lang="en-US" sz="1200" b="1" i="0" u="none" strike="noStrike" baseline="0">
              <a:solidFill>
                <a:srgbClr val="000000"/>
              </a:solidFill>
              <a:latin typeface="Times New Roman"/>
              <a:cs typeface="Times New Roman"/>
            </a:rPr>
            <a:t>Damage:  </a:t>
          </a:r>
          <a:r>
            <a:rPr lang="en-US" sz="1200" b="0" i="0" u="none" strike="noStrike" baseline="0">
              <a:solidFill>
                <a:srgbClr val="000000"/>
              </a:solidFill>
              <a:latin typeface="Times New Roman"/>
              <a:cs typeface="Times New Roman"/>
            </a:rPr>
            <a:t>0 (</a:t>
          </a:r>
          <a:r>
            <a:rPr lang="en-US" sz="1200" b="1" i="0" u="none" strike="noStrike" baseline="0">
              <a:solidFill>
                <a:srgbClr val="000000"/>
              </a:solidFill>
              <a:latin typeface="Times New Roman"/>
              <a:cs typeface="Times New Roman"/>
            </a:rPr>
            <a:t>hp:</a:t>
          </a:r>
          <a:r>
            <a:rPr lang="en-US" sz="1200" b="0" i="0" u="none" strike="noStrike" baseline="0">
              <a:solidFill>
                <a:srgbClr val="000000"/>
              </a:solidFill>
              <a:latin typeface="Times New Roman"/>
              <a:cs typeface="Times New Roman"/>
            </a:rPr>
            <a:t>  63/63)</a:t>
          </a:r>
        </a:p>
      </xdr:txBody>
    </xdr:sp>
    <xdr:clientData/>
  </xdr:twoCellAnchor>
  <xdr:twoCellAnchor editAs="oneCell">
    <xdr:from>
      <xdr:col>5</xdr:col>
      <xdr:colOff>123825</xdr:colOff>
      <xdr:row>1</xdr:row>
      <xdr:rowOff>66675</xdr:rowOff>
    </xdr:from>
    <xdr:to>
      <xdr:col>6</xdr:col>
      <xdr:colOff>1185946</xdr:colOff>
      <xdr:row>10</xdr:row>
      <xdr:rowOff>152400</xdr:rowOff>
    </xdr:to>
    <xdr:pic>
      <xdr:nvPicPr>
        <xdr:cNvPr id="1087" name="Picture 59" descr="shadenecr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438150"/>
          <a:ext cx="2186071"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15</xdr:row>
      <xdr:rowOff>85725</xdr:rowOff>
    </xdr:from>
    <xdr:to>
      <xdr:col>6</xdr:col>
      <xdr:colOff>1219200</xdr:colOff>
      <xdr:row>29</xdr:row>
      <xdr:rowOff>161925</xdr:rowOff>
    </xdr:to>
    <xdr:sp macro="" textlink="">
      <xdr:nvSpPr>
        <xdr:cNvPr id="1084" name="Text 6"/>
        <xdr:cNvSpPr txBox="1">
          <a:spLocks noChangeArrowheads="1"/>
        </xdr:cNvSpPr>
      </xdr:nvSpPr>
      <xdr:spPr bwMode="auto">
        <a:xfrm>
          <a:off x="76200" y="4191000"/>
          <a:ext cx="6886575" cy="3019425"/>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ysClr val="windowText" lastClr="000000"/>
              </a:solidFill>
              <a:latin typeface="Times New Roman"/>
              <a:cs typeface="Times New Roman"/>
            </a:rPr>
            <a:t>Whisper’s skin is a dusky gray, and his eyes glitter with a azure-platinum glow.  Shadows cling to his form and he appears much more menacing and impressive under the shroud of darkness.  Empowered by the darkness, he often stays invisible when he can, but those who gaze upon his silhouette often see traces of misery upon his ill defined face.  His hair grows dark and is often braided or otherwise bound away from his face.  At six feet, he towers over most others, and often uses this to his advantage when intimidating his victims.</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Whisper remembers little of his tumultous youth, and suspects that a magical incantation was cast on him, that he might never truly remember who he is.  The vicioius warrior-sorcerer does recall that as a child, magic seemed to come easily to him, and before his tenth summer, he was already shooting birds down from the sky with his Electric Jolts, Acid Splashes and Rays of Frost.  Other than these fleeting images of his early powers, Whisper does not have any recollection of his identity, his parents, home community, or any real sense of his origins.  He has been at the Academy as long as he can remember, and has for quite some time yearned to strike out and free himself of the trappings of this cloistered life.</a:t>
          </a:r>
        </a:p>
        <a:p>
          <a:pPr algn="just" rtl="0">
            <a:defRPr sz="1000"/>
          </a:pPr>
          <a:endParaRPr lang="en-US" sz="1200" b="0" i="0" u="none" strike="noStrike" baseline="0">
            <a:solidFill>
              <a:sysClr val="windowText" lastClr="000000"/>
            </a:solidFill>
            <a:latin typeface="Times New Roman"/>
            <a:cs typeface="Times New Roman"/>
          </a:endParaRPr>
        </a:p>
        <a:p>
          <a:pPr algn="just" rtl="0">
            <a:defRPr sz="1000"/>
          </a:pPr>
          <a:r>
            <a:rPr lang="en-US" sz="1200" b="0" i="0" u="none" strike="noStrike" baseline="0">
              <a:solidFill>
                <a:sysClr val="windowText" lastClr="000000"/>
              </a:solidFill>
              <a:latin typeface="Times New Roman"/>
              <a:cs typeface="Times New Roman"/>
            </a:rPr>
            <a:t>After a successful endeavor, Whisper enjoys partaking in the crucifixion of livestock and other celebrations.  “Now that we’ve defeated these fools,” he once stated after a scuffle in the dining hall.  “Let the festivities ensue!  I would have a goat, a few planks of wood, a handful of nails, and a bottle of human ale, if you please.”</a:t>
          </a:r>
        </a:p>
      </xdr:txBody>
    </xdr:sp>
    <xdr:clientData/>
  </xdr:twoCellAnchor>
  <xdr:oneCellAnchor>
    <xdr:from>
      <xdr:col>0</xdr:col>
      <xdr:colOff>76200</xdr:colOff>
      <xdr:row>15</xdr:row>
      <xdr:rowOff>193173</xdr:rowOff>
    </xdr:from>
    <xdr:ext cx="6934200" cy="2690929"/>
    <xdr:sp macro="" textlink="">
      <xdr:nvSpPr>
        <xdr:cNvPr id="2" name="Rectangle 1"/>
        <xdr:cNvSpPr/>
      </xdr:nvSpPr>
      <xdr:spPr>
        <a:xfrm>
          <a:off x="76200" y="3650748"/>
          <a:ext cx="6934200" cy="2690929"/>
        </a:xfrm>
        <a:prstGeom prst="rect">
          <a:avLst/>
        </a:prstGeom>
        <a:noFill/>
      </xdr:spPr>
      <xdr:txBody>
        <a:bodyPr wrap="square" lIns="91440" tIns="45720" rIns="91440" bIns="45720">
          <a:spAutoFit/>
        </a:bodyPr>
        <a:lstStyle/>
        <a:p>
          <a:pPr algn="ctr"/>
          <a:r>
            <a:rPr lang="en-US" sz="166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Blurred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1</xdr:row>
      <xdr:rowOff>57150</xdr:rowOff>
    </xdr:from>
    <xdr:to>
      <xdr:col>6</xdr:col>
      <xdr:colOff>795709</xdr:colOff>
      <xdr:row>10</xdr:row>
      <xdr:rowOff>190500</xdr:rowOff>
    </xdr:to>
    <xdr:pic>
      <xdr:nvPicPr>
        <xdr:cNvPr id="18439" name="Picture 6" descr="arkan as a sha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428625"/>
          <a:ext cx="1900609"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514349</xdr:colOff>
      <xdr:row>1</xdr:row>
      <xdr:rowOff>403860</xdr:rowOff>
    </xdr:from>
    <xdr:to>
      <xdr:col>10</xdr:col>
      <xdr:colOff>4295775</xdr:colOff>
      <xdr:row>42</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1121007</xdr:colOff>
      <xdr:row>7</xdr:row>
      <xdr:rowOff>0</xdr:rowOff>
    </xdr:from>
    <xdr:to>
      <xdr:col>11</xdr:col>
      <xdr:colOff>0</xdr:colOff>
      <xdr:row>25</xdr:row>
      <xdr:rowOff>125730</xdr:rowOff>
    </xdr:to>
    <xdr:pic>
      <xdr:nvPicPr>
        <xdr:cNvPr id="3" name="Picture 2" descr="C:\A\Jue\SoF\Images\Scapes\subterranean &amp; exotic\shad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07" y="1695450"/>
          <a:ext cx="3174768" cy="4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457200</xdr:colOff>
      <xdr:row>1</xdr:row>
      <xdr:rowOff>123825</xdr:rowOff>
    </xdr:from>
    <xdr:to>
      <xdr:col>4</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xdr:colOff>
      <xdr:row>24</xdr:row>
      <xdr:rowOff>9525</xdr:rowOff>
    </xdr:from>
    <xdr:to>
      <xdr:col>5</xdr:col>
      <xdr:colOff>19050</xdr:colOff>
      <xdr:row>39</xdr:row>
      <xdr:rowOff>114300</xdr:rowOff>
    </xdr:to>
    <xdr:pic>
      <xdr:nvPicPr>
        <xdr:cNvPr id="2" name="Picture 1" descr="C:\Users\Owner\Desktop\mirror image plus disguis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4924425"/>
          <a:ext cx="6943726"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9</xdr:row>
      <xdr:rowOff>19050</xdr:rowOff>
    </xdr:from>
    <xdr:to>
      <xdr:col>6</xdr:col>
      <xdr:colOff>1343025</xdr:colOff>
      <xdr:row>22</xdr:row>
      <xdr:rowOff>9525</xdr:rowOff>
    </xdr:to>
    <xdr:sp macro="" textlink="">
      <xdr:nvSpPr>
        <xdr:cNvPr id="2" name="Text Box 1"/>
        <xdr:cNvSpPr txBox="1">
          <a:spLocks noChangeArrowheads="1"/>
        </xdr:cNvSpPr>
      </xdr:nvSpPr>
      <xdr:spPr bwMode="auto">
        <a:xfrm>
          <a:off x="9525" y="2105025"/>
          <a:ext cx="6896100" cy="27336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Full Attack:  </a:t>
          </a:r>
          <a:r>
            <a:rPr lang="en-US" sz="1200" b="0" i="0" baseline="0">
              <a:effectLst/>
              <a:latin typeface="Times New Roman" pitchFamily="18" charset="0"/>
              <a:ea typeface="+mn-ea"/>
              <a:cs typeface="Times New Roman" pitchFamily="18" charset="0"/>
            </a:rPr>
            <a:t>BAB +3 (+4 at night), 2 claws (+8, 1d3 - 1 + poison) and bite (+3, 1d4+1) are chaotic and evil for purposes of overcoming DR.</a:t>
          </a:r>
          <a:endParaRPr lang="en-US" sz="1200">
            <a:effectLst/>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Bluff +6, Diplomacy +2, Disguise +0 (+2 acting), Hide +17, Intimidate +2, K: </a:t>
          </a:r>
          <a:r>
            <a:rPr lang="en-US" sz="1200" b="0" i="0" u="none" strike="noStrike" baseline="0">
              <a:solidFill>
                <a:sysClr val="windowText" lastClr="000000"/>
              </a:solidFill>
              <a:latin typeface="Times New Roman" pitchFamily="18" charset="0"/>
              <a:cs typeface="Times New Roman" pitchFamily="18" charset="0"/>
            </a:rPr>
            <a:t>Dungeoneering</a:t>
          </a:r>
          <a:r>
            <a:rPr lang="en-US" sz="1200" b="0" i="0" u="none" strike="noStrike" baseline="0">
              <a:solidFill>
                <a:srgbClr val="000000"/>
              </a:solidFill>
              <a:latin typeface="Times New Roman" pitchFamily="18" charset="0"/>
              <a:cs typeface="Times New Roman" pitchFamily="18" charset="0"/>
            </a:rPr>
            <a:t> +6, Listen +7, Move Silently +9, Search +6, Spellcraft +6, Spot +6.</a:t>
          </a:r>
        </a:p>
        <a:p>
          <a:pPr algn="just" rtl="0">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Improved Evasion, Improved Initiative, Weapon Finesse (claws).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Special Qualities:  </a:t>
          </a:r>
          <a:r>
            <a:rPr lang="en-US" sz="1200" b="0" i="0" baseline="0">
              <a:effectLst/>
              <a:latin typeface="Times New Roman" pitchFamily="18" charset="0"/>
              <a:ea typeface="+mn-ea"/>
              <a:cs typeface="Times New Roman" pitchFamily="18" charset="0"/>
            </a:rPr>
            <a:t>DR 5/cold iron or good, Darkvision 60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Fast Healing 2, Immunity to Poison, Resistance to Fire (10), Deliver Touch Spell; Improved Evasion</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Share Spells</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Empathic Link</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Poison (Fort DC 13; initial damage 1d4 Dex, secondary damage 2d4 Dex.  Save DC is Con-based and includes +2 racial bonus).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200" b="0"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Spell-like Abilities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At will:  </a:t>
          </a:r>
          <a:r>
            <a:rPr lang="en-US" sz="1200" b="0" i="0" baseline="0">
              <a:effectLst/>
              <a:latin typeface="Times New Roman" pitchFamily="18" charset="0"/>
              <a:ea typeface="+mn-ea"/>
              <a:cs typeface="Times New Roman" pitchFamily="18" charset="0"/>
            </a:rPr>
            <a:t>Detect Good, Detect Magic, Invisibility</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1/day:  </a:t>
          </a:r>
          <a:r>
            <a:rPr lang="en-US" sz="1200" b="0" i="0" baseline="0">
              <a:effectLst/>
              <a:latin typeface="Times New Roman" pitchFamily="18" charset="0"/>
              <a:ea typeface="+mn-ea"/>
              <a:cs typeface="Times New Roman" pitchFamily="18" charset="0"/>
            </a:rPr>
            <a:t>Cause Fear (30</a:t>
          </a:r>
          <a:r>
            <a:rPr lang="en-US" sz="1000" b="0" i="0" baseline="0">
              <a:effectLst/>
              <a:latin typeface="+mn-lt"/>
              <a:ea typeface="+mn-ea"/>
              <a:cs typeface="+mn-cs"/>
            </a:rPr>
            <a:t>’</a:t>
          </a:r>
          <a:r>
            <a:rPr lang="en-US" sz="1200" b="0" i="0" baseline="0">
              <a:effectLst/>
              <a:latin typeface="Times New Roman" pitchFamily="18" charset="0"/>
              <a:ea typeface="+mn-ea"/>
              <a:cs typeface="Times New Roman" pitchFamily="18" charset="0"/>
            </a:rPr>
            <a:t> radius from quasit, Cha-based save DC 11, caster level based on PC ECL)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1/week:  </a:t>
          </a:r>
          <a:r>
            <a:rPr lang="en-US" sz="1200" b="0" i="0" baseline="0">
              <a:effectLst/>
              <a:latin typeface="Times New Roman" pitchFamily="18" charset="0"/>
              <a:ea typeface="+mn-ea"/>
              <a:cs typeface="Times New Roman" pitchFamily="18" charset="0"/>
            </a:rPr>
            <a:t>Commune as caster 12th</a:t>
          </a:r>
          <a:endParaRPr lang="en-US" sz="1200" b="1" i="0" baseline="0">
            <a:effectLst/>
            <a:latin typeface="Times New Roman" pitchFamily="18" charset="0"/>
            <a:ea typeface="+mn-ea"/>
            <a:cs typeface="Times New Roman" pitchFamily="18"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Alternate Form:  </a:t>
          </a:r>
          <a:r>
            <a:rPr lang="en-US" sz="1200" b="0" i="0" baseline="0">
              <a:effectLst/>
              <a:latin typeface="Times New Roman" pitchFamily="18" charset="0"/>
              <a:ea typeface="+mn-ea"/>
              <a:cs typeface="Times New Roman" pitchFamily="18" charset="0"/>
            </a:rPr>
            <a:t>Polymorph as caster 12th, no HP regained, limited to 2 forms no larger than Medium (raven, monkey).</a:t>
          </a:r>
          <a:endParaRPr lang="en-US" sz="1200">
            <a:effectLst/>
            <a:latin typeface="Times New Roman" pitchFamily="18" charset="0"/>
            <a:cs typeface="Times New Roman" pitchFamily="18" charset="0"/>
          </a:endParaRPr>
        </a:p>
      </xdr:txBody>
    </xdr:sp>
    <xdr:clientData/>
  </xdr:twoCellAnchor>
  <xdr:twoCellAnchor editAs="oneCell">
    <xdr:from>
      <xdr:col>5</xdr:col>
      <xdr:colOff>19050</xdr:colOff>
      <xdr:row>3</xdr:row>
      <xdr:rowOff>28574</xdr:rowOff>
    </xdr:from>
    <xdr:to>
      <xdr:col>6</xdr:col>
      <xdr:colOff>206854</xdr:colOff>
      <xdr:row>8</xdr:row>
      <xdr:rowOff>205252</xdr:rowOff>
    </xdr:to>
    <xdr:pic>
      <xdr:nvPicPr>
        <xdr:cNvPr id="3" name="Picture 2" descr="C:\A\Jue\SoF\quasit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838199"/>
          <a:ext cx="1321279" cy="123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428625</xdr:colOff>
      <xdr:row>3</xdr:row>
      <xdr:rowOff>27432</xdr:rowOff>
    </xdr:from>
    <xdr:to>
      <xdr:col>6</xdr:col>
      <xdr:colOff>1257300</xdr:colOff>
      <xdr:row>8</xdr:row>
      <xdr:rowOff>210616</xdr:rowOff>
    </xdr:to>
    <xdr:pic>
      <xdr:nvPicPr>
        <xdr:cNvPr id="4" name="Picture 3" descr="C:\A\Jue\SoF\quasit 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1225" y="837057"/>
          <a:ext cx="828675" cy="124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showGridLines="0" tabSelected="1" zoomScaleNormal="100" workbookViewId="0"/>
  </sheetViews>
  <sheetFormatPr defaultColWidth="13" defaultRowHeight="15.6"/>
  <cols>
    <col min="1" max="1" width="22.59765625" style="154" customWidth="1"/>
    <col min="2" max="2" width="10" style="439" customWidth="1"/>
    <col min="3" max="3" width="5.09765625" style="439" customWidth="1"/>
    <col min="4" max="4" width="13.69921875" style="154" bestFit="1" customWidth="1"/>
    <col min="5" max="5" width="9.59765625" style="439" bestFit="1" customWidth="1"/>
    <col min="6" max="6" width="14.69921875" style="154" customWidth="1"/>
    <col min="7" max="7" width="17.09765625" style="439" customWidth="1"/>
    <col min="8" max="16384" width="13" style="109"/>
  </cols>
  <sheetData>
    <row r="1" spans="1:7" ht="29.4" thickTop="1" thickBot="1">
      <c r="A1" s="442" t="s">
        <v>115</v>
      </c>
      <c r="B1" s="443" t="s">
        <v>114</v>
      </c>
      <c r="C1" s="444"/>
      <c r="D1" s="445"/>
      <c r="E1" s="446"/>
      <c r="F1" s="445"/>
      <c r="G1" s="447" t="s">
        <v>271</v>
      </c>
    </row>
    <row r="2" spans="1:7" ht="17.399999999999999" thickTop="1">
      <c r="A2" s="472" t="s">
        <v>0</v>
      </c>
      <c r="B2" s="473" t="s">
        <v>119</v>
      </c>
      <c r="C2" s="473"/>
      <c r="D2" s="474" t="s">
        <v>1</v>
      </c>
      <c r="E2" s="475" t="s">
        <v>99</v>
      </c>
      <c r="F2" s="474"/>
      <c r="G2" s="476"/>
    </row>
    <row r="3" spans="1:7" ht="16.8">
      <c r="A3" s="472" t="s">
        <v>67</v>
      </c>
      <c r="B3" s="473" t="s">
        <v>169</v>
      </c>
      <c r="C3" s="473"/>
      <c r="D3" s="474" t="s">
        <v>68</v>
      </c>
      <c r="E3" s="475">
        <v>8</v>
      </c>
      <c r="F3" s="474"/>
      <c r="G3" s="476"/>
    </row>
    <row r="4" spans="1:7" ht="16.8">
      <c r="A4" s="472" t="s">
        <v>108</v>
      </c>
      <c r="B4" s="473" t="s">
        <v>109</v>
      </c>
      <c r="C4" s="473"/>
      <c r="D4" s="474" t="s">
        <v>232</v>
      </c>
      <c r="E4" s="475">
        <v>2</v>
      </c>
      <c r="F4" s="474"/>
      <c r="G4" s="476"/>
    </row>
    <row r="5" spans="1:7" ht="16.8">
      <c r="A5" s="472" t="s">
        <v>69</v>
      </c>
      <c r="B5" s="477" t="s">
        <v>208</v>
      </c>
      <c r="C5" s="473"/>
      <c r="D5" s="474" t="s">
        <v>2</v>
      </c>
      <c r="E5" s="475" t="s">
        <v>233</v>
      </c>
      <c r="F5" s="474"/>
      <c r="G5" s="476"/>
    </row>
    <row r="6" spans="1:7" ht="17.399999999999999" thickBot="1">
      <c r="A6" s="472" t="s">
        <v>70</v>
      </c>
      <c r="B6" s="473" t="s">
        <v>101</v>
      </c>
      <c r="C6" s="473"/>
      <c r="D6" s="474" t="s">
        <v>3</v>
      </c>
      <c r="E6" s="475" t="s">
        <v>100</v>
      </c>
      <c r="F6" s="474"/>
      <c r="G6" s="476"/>
    </row>
    <row r="7" spans="1:7" ht="17.399999999999999" thickTop="1">
      <c r="A7" s="478" t="s">
        <v>117</v>
      </c>
      <c r="B7" s="479" t="s">
        <v>331</v>
      </c>
      <c r="C7" s="480"/>
      <c r="D7" s="481" t="s">
        <v>264</v>
      </c>
      <c r="E7" s="482" t="s">
        <v>234</v>
      </c>
      <c r="F7" s="474"/>
      <c r="G7" s="476"/>
    </row>
    <row r="8" spans="1:7" ht="17.399999999999999" thickBot="1">
      <c r="A8" s="483" t="s">
        <v>12</v>
      </c>
      <c r="B8" s="484"/>
      <c r="C8" s="485"/>
      <c r="D8" s="486" t="s">
        <v>196</v>
      </c>
      <c r="E8" s="487"/>
      <c r="F8" s="488"/>
      <c r="G8" s="476"/>
    </row>
    <row r="9" spans="1:7" ht="16.8">
      <c r="A9" s="489" t="s">
        <v>4</v>
      </c>
      <c r="B9" s="531">
        <f>12+4+2</f>
        <v>18</v>
      </c>
      <c r="C9" s="490" t="str">
        <f t="shared" ref="C9:C14" si="0">IF(B9&gt;9.9,CONCATENATE("+",ROUNDDOWN((B9-10)/2,0)),ROUNDUP((B9-10)/2,0))</f>
        <v>+4</v>
      </c>
      <c r="D9" s="491" t="s">
        <v>80</v>
      </c>
      <c r="E9" s="492" t="s">
        <v>272</v>
      </c>
      <c r="F9" s="488"/>
      <c r="G9" s="476"/>
    </row>
    <row r="10" spans="1:7" ht="16.8">
      <c r="A10" s="493" t="s">
        <v>5</v>
      </c>
      <c r="B10" s="494">
        <f>12+4-2</f>
        <v>14</v>
      </c>
      <c r="C10" s="495" t="str">
        <f t="shared" si="0"/>
        <v>+2</v>
      </c>
      <c r="D10" s="496" t="s">
        <v>81</v>
      </c>
      <c r="E10" s="497">
        <f>SUM(Martial!G3:G18)+SUM(Equipment!C3:C15)</f>
        <v>43.2</v>
      </c>
      <c r="F10" s="488"/>
      <c r="G10" s="476"/>
    </row>
    <row r="11" spans="1:7" ht="16.8">
      <c r="A11" s="498" t="s">
        <v>14</v>
      </c>
      <c r="B11" s="499">
        <v>12</v>
      </c>
      <c r="C11" s="500" t="str">
        <f t="shared" si="0"/>
        <v>+1</v>
      </c>
      <c r="D11" s="496" t="s">
        <v>16</v>
      </c>
      <c r="E11" s="501">
        <f>ROUNDUP(((E3*8)*0.75)+(E3*C11),0)</f>
        <v>56</v>
      </c>
      <c r="F11" s="488"/>
      <c r="G11" s="476"/>
    </row>
    <row r="12" spans="1:7" ht="16.8">
      <c r="A12" s="502" t="s">
        <v>15</v>
      </c>
      <c r="B12" s="499">
        <v>11</v>
      </c>
      <c r="C12" s="495" t="str">
        <f t="shared" si="0"/>
        <v>+0</v>
      </c>
      <c r="D12" s="503" t="s">
        <v>107</v>
      </c>
      <c r="E12" s="504">
        <f>10+C10+4</f>
        <v>16</v>
      </c>
      <c r="F12" s="472"/>
      <c r="G12" s="476"/>
    </row>
    <row r="13" spans="1:7" ht="16.8">
      <c r="A13" s="505" t="s">
        <v>17</v>
      </c>
      <c r="B13" s="506">
        <v>10</v>
      </c>
      <c r="C13" s="495" t="str">
        <f t="shared" si="0"/>
        <v>+0</v>
      </c>
      <c r="D13" s="503" t="s">
        <v>266</v>
      </c>
      <c r="E13" s="504">
        <f>E14-C10</f>
        <v>19</v>
      </c>
      <c r="F13" s="488"/>
      <c r="G13" s="476"/>
    </row>
    <row r="14" spans="1:7" ht="17.399999999999999" thickBot="1">
      <c r="A14" s="507" t="s">
        <v>13</v>
      </c>
      <c r="B14" s="508">
        <v>17</v>
      </c>
      <c r="C14" s="509" t="str">
        <f t="shared" si="0"/>
        <v>+3</v>
      </c>
      <c r="D14" s="510" t="s">
        <v>65</v>
      </c>
      <c r="E14" s="511">
        <f>E12+SUM(Martial!B13:B14)</f>
        <v>21</v>
      </c>
      <c r="F14" s="488"/>
      <c r="G14" s="476"/>
    </row>
    <row r="15" spans="1:7" ht="24" thickTop="1" thickBot="1">
      <c r="A15" s="512" t="s">
        <v>27</v>
      </c>
      <c r="B15" s="513"/>
      <c r="C15" s="513"/>
      <c r="D15" s="514"/>
      <c r="E15" s="514"/>
      <c r="F15" s="514"/>
      <c r="G15" s="515"/>
    </row>
    <row r="16" spans="1:7" s="71" customFormat="1" ht="17.399999999999999" thickTop="1">
      <c r="A16" s="516"/>
      <c r="B16" s="517"/>
      <c r="C16" s="517"/>
      <c r="D16" s="517"/>
      <c r="E16" s="517"/>
      <c r="F16" s="517"/>
      <c r="G16" s="518"/>
    </row>
    <row r="17" spans="1:7" s="71" customFormat="1" ht="16.8">
      <c r="A17" s="519"/>
      <c r="B17" s="520"/>
      <c r="C17" s="520"/>
      <c r="D17" s="520"/>
      <c r="E17" s="520"/>
      <c r="F17" s="520"/>
      <c r="G17" s="521"/>
    </row>
    <row r="18" spans="1:7" s="71" customFormat="1" ht="16.8">
      <c r="A18" s="519"/>
      <c r="B18" s="520"/>
      <c r="C18" s="520"/>
      <c r="D18" s="520"/>
      <c r="E18" s="520"/>
      <c r="F18" s="520"/>
      <c r="G18" s="521"/>
    </row>
    <row r="19" spans="1:7" s="71" customFormat="1" ht="16.8">
      <c r="A19" s="519"/>
      <c r="B19" s="520"/>
      <c r="C19" s="520"/>
      <c r="D19" s="520"/>
      <c r="E19" s="520"/>
      <c r="F19" s="520"/>
      <c r="G19" s="521"/>
    </row>
    <row r="20" spans="1:7" s="71" customFormat="1" ht="16.8">
      <c r="A20" s="519"/>
      <c r="B20" s="520"/>
      <c r="C20" s="520"/>
      <c r="D20" s="520"/>
      <c r="E20" s="520"/>
      <c r="F20" s="520"/>
      <c r="G20" s="521"/>
    </row>
    <row r="21" spans="1:7" s="71" customFormat="1" ht="16.8">
      <c r="A21" s="519"/>
      <c r="B21" s="520"/>
      <c r="C21" s="520"/>
      <c r="D21" s="520"/>
      <c r="E21" s="520"/>
      <c r="F21" s="520"/>
      <c r="G21" s="521"/>
    </row>
    <row r="22" spans="1:7" s="71" customFormat="1" ht="16.8">
      <c r="A22" s="519"/>
      <c r="B22" s="520"/>
      <c r="C22" s="520"/>
      <c r="D22" s="520"/>
      <c r="E22" s="520"/>
      <c r="F22" s="520"/>
      <c r="G22" s="521"/>
    </row>
    <row r="23" spans="1:7" s="71" customFormat="1" ht="16.8">
      <c r="A23" s="519"/>
      <c r="B23" s="520"/>
      <c r="C23" s="520"/>
      <c r="D23" s="520"/>
      <c r="E23" s="520"/>
      <c r="F23" s="520"/>
      <c r="G23" s="521"/>
    </row>
    <row r="24" spans="1:7" s="71" customFormat="1" ht="16.8">
      <c r="A24" s="519"/>
      <c r="B24" s="520"/>
      <c r="C24" s="520"/>
      <c r="D24" s="520"/>
      <c r="E24" s="520"/>
      <c r="F24" s="520"/>
      <c r="G24" s="521"/>
    </row>
    <row r="25" spans="1:7" s="71" customFormat="1" ht="16.8">
      <c r="A25" s="519"/>
      <c r="B25" s="520"/>
      <c r="C25" s="520"/>
      <c r="D25" s="520"/>
      <c r="E25" s="520"/>
      <c r="F25" s="520"/>
      <c r="G25" s="521"/>
    </row>
    <row r="26" spans="1:7" s="71" customFormat="1" ht="16.8">
      <c r="A26" s="519"/>
      <c r="B26" s="520"/>
      <c r="C26" s="520"/>
      <c r="D26" s="520"/>
      <c r="E26" s="520"/>
      <c r="F26" s="520"/>
      <c r="G26" s="521"/>
    </row>
    <row r="27" spans="1:7" s="71" customFormat="1" ht="16.8">
      <c r="A27" s="519"/>
      <c r="B27" s="520"/>
      <c r="C27" s="520"/>
      <c r="D27" s="520"/>
      <c r="E27" s="520"/>
      <c r="F27" s="520"/>
      <c r="G27" s="521"/>
    </row>
    <row r="28" spans="1:7" s="71" customFormat="1" ht="16.8">
      <c r="A28" s="519"/>
      <c r="B28" s="520"/>
      <c r="C28" s="520"/>
      <c r="D28" s="520"/>
      <c r="E28" s="520"/>
      <c r="F28" s="520"/>
      <c r="G28" s="521"/>
    </row>
    <row r="29" spans="1:7" s="71" customFormat="1" ht="16.8">
      <c r="A29" s="519"/>
      <c r="B29" s="520"/>
      <c r="C29" s="520"/>
      <c r="D29" s="520"/>
      <c r="E29" s="520"/>
      <c r="F29" s="520"/>
      <c r="G29" s="521"/>
    </row>
    <row r="30" spans="1:7" ht="17.399999999999999" thickBot="1">
      <c r="A30" s="522"/>
      <c r="B30" s="523"/>
      <c r="C30" s="523"/>
      <c r="D30" s="523"/>
      <c r="E30" s="523"/>
      <c r="F30" s="523"/>
      <c r="G30" s="524"/>
    </row>
    <row r="31" spans="1:7" ht="16.2" thickTop="1"/>
  </sheetData>
  <phoneticPr fontId="0" type="noConversion"/>
  <conditionalFormatting sqref="E10">
    <cfRule type="cellIs" dxfId="21" priority="4" stopIfTrue="1" operator="greaterThan">
      <formula>66</formula>
    </cfRule>
    <cfRule type="cellIs" dxfId="20"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showGridLines="0" workbookViewId="0"/>
  </sheetViews>
  <sheetFormatPr defaultColWidth="13" defaultRowHeight="15.6"/>
  <cols>
    <col min="1" max="1" width="22.59765625" style="154" customWidth="1"/>
    <col min="2" max="2" width="10" style="439" customWidth="1"/>
    <col min="3" max="3" width="5.09765625" style="439" customWidth="1"/>
    <col min="4" max="4" width="13.69921875" style="154" bestFit="1" customWidth="1"/>
    <col min="5" max="5" width="10.19921875" style="439" bestFit="1" customWidth="1"/>
    <col min="6" max="6" width="14.69921875" style="154" customWidth="1"/>
    <col min="7" max="7" width="10.5" style="439" customWidth="1"/>
    <col min="8" max="16384" width="13" style="109"/>
  </cols>
  <sheetData>
    <row r="1" spans="1:7" ht="29.4" thickTop="1" thickBot="1">
      <c r="A1" s="442" t="s">
        <v>115</v>
      </c>
      <c r="B1" s="443" t="s">
        <v>180</v>
      </c>
      <c r="C1" s="444"/>
      <c r="D1" s="445"/>
      <c r="E1" s="446"/>
      <c r="F1" s="445"/>
      <c r="G1" s="447"/>
    </row>
    <row r="2" spans="1:7" ht="17.399999999999999" thickTop="1">
      <c r="A2" s="448" t="s">
        <v>210</v>
      </c>
      <c r="B2" s="449" t="s">
        <v>211</v>
      </c>
      <c r="C2" s="450"/>
      <c r="D2" s="448"/>
      <c r="E2" s="450"/>
      <c r="F2" s="451"/>
      <c r="G2" s="452"/>
    </row>
    <row r="3" spans="1:7" ht="16.8">
      <c r="A3" s="451" t="s">
        <v>67</v>
      </c>
      <c r="B3" s="453" t="str">
        <f>'Personal File'!B3</f>
        <v>Battle Sorcerer</v>
      </c>
      <c r="C3" s="453"/>
      <c r="D3" s="451" t="s">
        <v>68</v>
      </c>
      <c r="E3" s="454">
        <f>'Personal File'!E3</f>
        <v>8</v>
      </c>
      <c r="F3" s="451"/>
      <c r="G3" s="452"/>
    </row>
    <row r="4" spans="1:7" ht="16.8">
      <c r="A4" s="451" t="s">
        <v>108</v>
      </c>
      <c r="B4" s="453" t="str">
        <f>'Personal File'!B4</f>
        <v>Shade</v>
      </c>
      <c r="C4" s="453"/>
      <c r="D4" s="451" t="s">
        <v>298</v>
      </c>
      <c r="E4" s="454">
        <f>'Personal File'!E4</f>
        <v>2</v>
      </c>
      <c r="F4" s="451"/>
      <c r="G4" s="452"/>
    </row>
    <row r="5" spans="1:7" ht="16.8">
      <c r="A5" s="451" t="s">
        <v>117</v>
      </c>
      <c r="B5" s="455" t="str">
        <f>CONCATENATE("+",'Personal File'!B7+2)</f>
        <v>+8</v>
      </c>
      <c r="C5" s="456"/>
      <c r="D5" s="457" t="s">
        <v>265</v>
      </c>
      <c r="E5" s="350" t="s">
        <v>235</v>
      </c>
      <c r="F5" s="458"/>
      <c r="G5" s="459"/>
    </row>
    <row r="6" spans="1:7" ht="16.8">
      <c r="A6" s="460" t="s">
        <v>4</v>
      </c>
      <c r="B6" s="454">
        <f>'Personal File'!B9</f>
        <v>18</v>
      </c>
      <c r="C6" s="461" t="str">
        <f t="shared" ref="C6:C11" si="0">IF(B6&gt;9.9,CONCATENATE("+",ROUNDDOWN((B6-10)/2,0)),ROUNDUP((B6-10)/2,0))</f>
        <v>+4</v>
      </c>
      <c r="D6" s="460" t="s">
        <v>80</v>
      </c>
      <c r="E6" s="462" t="s">
        <v>301</v>
      </c>
      <c r="F6" s="463"/>
      <c r="G6" s="459"/>
    </row>
    <row r="7" spans="1:7" ht="16.8">
      <c r="A7" s="464" t="s">
        <v>5</v>
      </c>
      <c r="B7" s="465">
        <f>'Personal File'!B10</f>
        <v>14</v>
      </c>
      <c r="C7" s="461" t="str">
        <f t="shared" si="0"/>
        <v>+2</v>
      </c>
      <c r="D7" s="460" t="s">
        <v>81</v>
      </c>
      <c r="E7" s="466">
        <f>'Personal File'!E10</f>
        <v>43.2</v>
      </c>
      <c r="F7" s="463"/>
      <c r="G7" s="459"/>
    </row>
    <row r="8" spans="1:7" ht="16.8">
      <c r="A8" s="467" t="s">
        <v>14</v>
      </c>
      <c r="B8" s="465">
        <f>'Personal File'!B11+2</f>
        <v>14</v>
      </c>
      <c r="C8" s="461" t="str">
        <f t="shared" si="0"/>
        <v>+2</v>
      </c>
      <c r="D8" s="460" t="s">
        <v>16</v>
      </c>
      <c r="E8" s="468">
        <f>'Personal File'!E11+(('Personal File'!E3*C11)/2)</f>
        <v>72</v>
      </c>
      <c r="F8" s="463"/>
      <c r="G8" s="459"/>
    </row>
    <row r="9" spans="1:7" ht="16.8">
      <c r="A9" s="469" t="s">
        <v>15</v>
      </c>
      <c r="B9" s="465">
        <f>'Personal File'!B12</f>
        <v>11</v>
      </c>
      <c r="C9" s="461" t="str">
        <f t="shared" si="0"/>
        <v>+0</v>
      </c>
      <c r="D9" s="469" t="s">
        <v>107</v>
      </c>
      <c r="E9" s="350">
        <f>'Personal File'!E12+4</f>
        <v>20</v>
      </c>
      <c r="F9" s="458"/>
      <c r="G9" s="459"/>
    </row>
    <row r="10" spans="1:7" ht="16.8">
      <c r="A10" s="470" t="s">
        <v>17</v>
      </c>
      <c r="B10" s="454">
        <f>'Personal File'!B13</f>
        <v>10</v>
      </c>
      <c r="C10" s="461" t="str">
        <f t="shared" si="0"/>
        <v>+0</v>
      </c>
      <c r="D10" s="469" t="s">
        <v>266</v>
      </c>
      <c r="E10" s="350">
        <f>'Personal File'!E13+4</f>
        <v>23</v>
      </c>
      <c r="F10" s="463"/>
      <c r="G10" s="459"/>
    </row>
    <row r="11" spans="1:7" ht="16.8">
      <c r="A11" s="471" t="s">
        <v>13</v>
      </c>
      <c r="B11" s="465">
        <f>'Personal File'!B14+2</f>
        <v>19</v>
      </c>
      <c r="C11" s="461" t="str">
        <f t="shared" si="0"/>
        <v>+4</v>
      </c>
      <c r="D11" s="469" t="s">
        <v>65</v>
      </c>
      <c r="E11" s="350">
        <f>'Personal File'!E14+4</f>
        <v>25</v>
      </c>
      <c r="F11" s="463"/>
      <c r="G11" s="459"/>
    </row>
  </sheetData>
  <phoneticPr fontId="0" type="noConversion"/>
  <conditionalFormatting sqref="E7">
    <cfRule type="cellIs" dxfId="19" priority="4" stopIfTrue="1" operator="greaterThan">
      <formula>66</formula>
    </cfRule>
    <cfRule type="cellIs" dxfId="18"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showGridLines="0" zoomScaleNormal="100" workbookViewId="0"/>
  </sheetViews>
  <sheetFormatPr defaultColWidth="13" defaultRowHeight="15.6"/>
  <cols>
    <col min="1" max="1" width="26.8984375" style="154" bestFit="1" customWidth="1"/>
    <col min="2" max="2" width="5.8984375" style="154" bestFit="1" customWidth="1"/>
    <col min="3" max="3" width="7.59765625" style="439" hidden="1" customWidth="1"/>
    <col min="4" max="4" width="5.8984375" style="439" hidden="1" customWidth="1"/>
    <col min="5" max="5" width="9.8984375" style="439" bestFit="1" customWidth="1"/>
    <col min="6" max="6" width="7" style="439" customWidth="1"/>
    <col min="7" max="7" width="6" style="440" bestFit="1" customWidth="1"/>
    <col min="8" max="8" width="6.3984375" style="440" bestFit="1" customWidth="1"/>
    <col min="9" max="9" width="5.19921875" style="440" bestFit="1" customWidth="1"/>
    <col min="10" max="10" width="6.8984375" style="440" bestFit="1" customWidth="1"/>
    <col min="11" max="11" width="57" style="154" customWidth="1"/>
    <col min="12" max="16384" width="13" style="109"/>
  </cols>
  <sheetData>
    <row r="1" spans="1:11" ht="23.4" thickBot="1">
      <c r="A1" s="321" t="s">
        <v>224</v>
      </c>
      <c r="B1" s="322"/>
      <c r="C1" s="322"/>
      <c r="D1" s="322"/>
      <c r="E1" s="322"/>
      <c r="F1" s="322"/>
      <c r="G1" s="323"/>
      <c r="H1" s="323"/>
      <c r="I1" s="323"/>
      <c r="J1" s="323"/>
      <c r="K1" s="322"/>
    </row>
    <row r="2" spans="1:11" s="71" customFormat="1" ht="51" thickBot="1">
      <c r="A2" s="65" t="s">
        <v>223</v>
      </c>
      <c r="B2" s="66" t="s">
        <v>31</v>
      </c>
      <c r="C2" s="66" t="s">
        <v>38</v>
      </c>
      <c r="D2" s="66" t="s">
        <v>30</v>
      </c>
      <c r="E2" s="67" t="s">
        <v>63</v>
      </c>
      <c r="F2" s="67" t="s">
        <v>39</v>
      </c>
      <c r="G2" s="68" t="s">
        <v>71</v>
      </c>
      <c r="H2" s="75" t="s">
        <v>141</v>
      </c>
      <c r="I2" s="69" t="s">
        <v>209</v>
      </c>
      <c r="J2" s="75" t="s">
        <v>92</v>
      </c>
      <c r="K2" s="70" t="s">
        <v>239</v>
      </c>
    </row>
    <row r="3" spans="1:11" s="71" customFormat="1" ht="16.8">
      <c r="A3" s="324" t="s">
        <v>74</v>
      </c>
      <c r="B3" s="325">
        <v>2</v>
      </c>
      <c r="C3" s="326" t="s">
        <v>33</v>
      </c>
      <c r="D3" s="326" t="str">
        <f>IF(C3="Str",'Personal File'!$C$9,IF(C3="Dex",'Personal File'!$C$10,IF(C3="Con",'Personal File'!$C$11,IF(C3="Int",'Personal File'!$C$12,IF(C3="Wis",'Personal File'!$C$13,IF(C3="Cha",'Personal File'!$C$14))))))</f>
        <v>+1</v>
      </c>
      <c r="E3" s="327" t="str">
        <f>CONCATENATE(C3," (",D3,")")</f>
        <v>Con (+1)</v>
      </c>
      <c r="F3" s="88">
        <v>0</v>
      </c>
      <c r="G3" s="328">
        <f t="shared" ref="G3:G41" si="0">B3+D3+F3</f>
        <v>3</v>
      </c>
      <c r="H3" s="329">
        <f>G3+4</f>
        <v>7</v>
      </c>
      <c r="I3" s="330">
        <f ca="1">RANDBETWEEN(1,20)</f>
        <v>20</v>
      </c>
      <c r="J3" s="329">
        <f ca="1">SUM(H3:I3)</f>
        <v>27</v>
      </c>
      <c r="K3" s="331"/>
    </row>
    <row r="4" spans="1:11" s="71" customFormat="1" ht="16.8">
      <c r="A4" s="332" t="s">
        <v>75</v>
      </c>
      <c r="B4" s="325">
        <v>2</v>
      </c>
      <c r="C4" s="326" t="s">
        <v>36</v>
      </c>
      <c r="D4" s="326" t="str">
        <f>IF(C4="Str",'Personal File'!$C$9,IF(C4="Dex",'Personal File'!$C$10,IF(C4="Con",'Personal File'!$C$11,IF(C4="Int",'Personal File'!$C$12,IF(C4="Wis",'Personal File'!$C$13,IF(C4="Cha",'Personal File'!$C$14))))))</f>
        <v>+2</v>
      </c>
      <c r="E4" s="333" t="str">
        <f t="shared" ref="E4:E5" si="1">CONCATENATE(C4," (",D4,")")</f>
        <v>Dex (+2)</v>
      </c>
      <c r="F4" s="88">
        <v>0</v>
      </c>
      <c r="G4" s="328">
        <f t="shared" si="0"/>
        <v>4</v>
      </c>
      <c r="H4" s="329">
        <f>G4+4</f>
        <v>8</v>
      </c>
      <c r="I4" s="330">
        <f t="shared" ref="I4:I5" ca="1" si="2">RANDBETWEEN(1,20)</f>
        <v>9</v>
      </c>
      <c r="J4" s="329">
        <f ca="1">SUM(H4:I4)</f>
        <v>17</v>
      </c>
      <c r="K4" s="331"/>
    </row>
    <row r="5" spans="1:11" s="71" customFormat="1" ht="16.8">
      <c r="A5" s="334" t="s">
        <v>76</v>
      </c>
      <c r="B5" s="335">
        <v>6</v>
      </c>
      <c r="C5" s="336" t="s">
        <v>35</v>
      </c>
      <c r="D5" s="336" t="str">
        <f>IF(C5="Str",'Personal File'!$C$9,IF(C5="Dex",'Personal File'!$C$10,IF(C5="Con",'Personal File'!$C$11,IF(C5="Int",'Personal File'!$C$12,IF(C5="Wis",'Personal File'!$C$13,IF(C5="Cha",'Personal File'!$C$14))))))</f>
        <v>+0</v>
      </c>
      <c r="E5" s="337" t="str">
        <f t="shared" si="1"/>
        <v>Wis (+0)</v>
      </c>
      <c r="F5" s="62">
        <v>0</v>
      </c>
      <c r="G5" s="338">
        <f t="shared" si="0"/>
        <v>6</v>
      </c>
      <c r="H5" s="339">
        <f>G5+4</f>
        <v>10</v>
      </c>
      <c r="I5" s="340">
        <f t="shared" ca="1" si="2"/>
        <v>3</v>
      </c>
      <c r="J5" s="339">
        <f ca="1">SUM(H5:I5)</f>
        <v>13</v>
      </c>
      <c r="K5" s="341"/>
    </row>
    <row r="6" spans="1:11" s="351" customFormat="1" ht="17.399999999999999">
      <c r="A6" s="342" t="s">
        <v>40</v>
      </c>
      <c r="B6" s="343">
        <v>0</v>
      </c>
      <c r="C6" s="344" t="s">
        <v>34</v>
      </c>
      <c r="D6" s="345" t="str">
        <f>IF(C6="Str",'Personal File'!$C$9,IF(C6="Dex",'Personal File'!$C$10,IF(C6="Con",'Personal File'!$C$11,IF(C6="Int",'Personal File'!$C$12,IF(C6="Wis",'Personal File'!$C$13,IF(C6="Cha",'Personal File'!$C$14))))))</f>
        <v>+0</v>
      </c>
      <c r="E6" s="345" t="str">
        <f t="shared" ref="E6:E41" si="3">CONCATENATE(C6," (",D6,")")</f>
        <v>Int (+0)</v>
      </c>
      <c r="F6" s="346" t="s">
        <v>64</v>
      </c>
      <c r="G6" s="347">
        <f t="shared" si="0"/>
        <v>0</v>
      </c>
      <c r="H6" s="348">
        <f>G6</f>
        <v>0</v>
      </c>
      <c r="I6" s="349">
        <f ca="1">RANDBETWEEN(1,20)</f>
        <v>4</v>
      </c>
      <c r="J6" s="350">
        <f ca="1">SUM(H6:I6)</f>
        <v>4</v>
      </c>
      <c r="K6" s="331"/>
    </row>
    <row r="7" spans="1:11" s="356" customFormat="1" ht="16.8">
      <c r="A7" s="352" t="s">
        <v>41</v>
      </c>
      <c r="B7" s="343">
        <v>0</v>
      </c>
      <c r="C7" s="353" t="s">
        <v>36</v>
      </c>
      <c r="D7" s="354" t="str">
        <f>IF(C7="Str",'Personal File'!$C$9,IF(C7="Dex",'Personal File'!$C$10,IF(C7="Con",'Personal File'!$C$11,IF(C7="Int",'Personal File'!$C$12,IF(C7="Wis",'Personal File'!$C$13,IF(C7="Cha",'Personal File'!$C$14))))))</f>
        <v>+2</v>
      </c>
      <c r="E7" s="354" t="str">
        <f t="shared" si="3"/>
        <v>Dex (+2)</v>
      </c>
      <c r="F7" s="355">
        <f>Martial!D$13</f>
        <v>-1</v>
      </c>
      <c r="G7" s="347">
        <f t="shared" si="0"/>
        <v>1</v>
      </c>
      <c r="H7" s="348">
        <f t="shared" ref="H7:H41" si="4">G7</f>
        <v>1</v>
      </c>
      <c r="I7" s="349">
        <f ca="1">RANDBETWEEN(1,20)</f>
        <v>9</v>
      </c>
      <c r="J7" s="350">
        <f t="shared" ref="J7" ca="1" si="5">SUM(H7:I7)</f>
        <v>10</v>
      </c>
      <c r="K7" s="331"/>
    </row>
    <row r="8" spans="1:11" s="363" customFormat="1" ht="16.8">
      <c r="A8" s="385" t="s">
        <v>42</v>
      </c>
      <c r="B8" s="343">
        <v>0</v>
      </c>
      <c r="C8" s="386" t="s">
        <v>32</v>
      </c>
      <c r="D8" s="387" t="str">
        <f>IF(C8="Str",'Personal File'!$C$9,IF(C8="Dex",'Personal File'!$C$10,IF(C8="Con",'Personal File'!$C$11,IF(C8="Int",'Personal File'!$C$12,IF(C8="Wis",'Personal File'!$C$13,IF(C8="Cha",'Personal File'!$C$14))))))</f>
        <v>+3</v>
      </c>
      <c r="E8" s="388" t="str">
        <f t="shared" si="3"/>
        <v>Cha (+3)</v>
      </c>
      <c r="F8" s="347" t="s">
        <v>64</v>
      </c>
      <c r="G8" s="347">
        <f t="shared" si="0"/>
        <v>3</v>
      </c>
      <c r="H8" s="348">
        <f t="shared" si="4"/>
        <v>3</v>
      </c>
      <c r="I8" s="349">
        <f t="shared" ref="I8:I41" ca="1" si="6">RANDBETWEEN(1,20)</f>
        <v>18</v>
      </c>
      <c r="J8" s="350">
        <f t="shared" ref="J8:J41" ca="1" si="7">SUM(H8:I8)</f>
        <v>21</v>
      </c>
      <c r="K8" s="331"/>
    </row>
    <row r="9" spans="1:11" s="367" customFormat="1" ht="16.8">
      <c r="A9" s="364" t="s">
        <v>43</v>
      </c>
      <c r="B9" s="343">
        <v>0</v>
      </c>
      <c r="C9" s="365" t="s">
        <v>37</v>
      </c>
      <c r="D9" s="366" t="str">
        <f>IF(C9="Str",'Personal File'!$C$9,IF(C9="Dex",'Personal File'!$C$10,IF(C9="Con",'Personal File'!$C$11,IF(C9="Int",'Personal File'!$C$12,IF(C9="Wis",'Personal File'!$C$13,IF(C9="Cha",'Personal File'!$C$14))))))</f>
        <v>+4</v>
      </c>
      <c r="E9" s="366" t="str">
        <f t="shared" si="3"/>
        <v>Str (+4)</v>
      </c>
      <c r="F9" s="355">
        <f>Martial!D$13</f>
        <v>-1</v>
      </c>
      <c r="G9" s="347">
        <f t="shared" si="0"/>
        <v>3</v>
      </c>
      <c r="H9" s="348">
        <f t="shared" si="4"/>
        <v>3</v>
      </c>
      <c r="I9" s="349">
        <f t="shared" ca="1" si="6"/>
        <v>7</v>
      </c>
      <c r="J9" s="350">
        <f t="shared" ca="1" si="7"/>
        <v>10</v>
      </c>
      <c r="K9" s="331"/>
    </row>
    <row r="10" spans="1:11" s="367" customFormat="1" ht="16.8">
      <c r="A10" s="368" t="s">
        <v>18</v>
      </c>
      <c r="B10" s="369">
        <v>10</v>
      </c>
      <c r="C10" s="370" t="s">
        <v>33</v>
      </c>
      <c r="D10" s="371" t="str">
        <f>IF(C10="Str",'Personal File'!$C$9,IF(C10="Dex",'Personal File'!$C$10,IF(C10="Con",'Personal File'!$C$11,IF(C10="Int",'Personal File'!$C$12,IF(C10="Wis",'Personal File'!$C$13,IF(C10="Cha",'Personal File'!$C$14))))))</f>
        <v>+1</v>
      </c>
      <c r="E10" s="371" t="str">
        <f t="shared" si="3"/>
        <v>Con (+1)</v>
      </c>
      <c r="F10" s="372" t="s">
        <v>64</v>
      </c>
      <c r="G10" s="372">
        <f t="shared" si="0"/>
        <v>11</v>
      </c>
      <c r="H10" s="348">
        <f t="shared" si="4"/>
        <v>11</v>
      </c>
      <c r="I10" s="349">
        <f t="shared" ca="1" si="6"/>
        <v>8</v>
      </c>
      <c r="J10" s="350">
        <f t="shared" ca="1" si="7"/>
        <v>19</v>
      </c>
      <c r="K10" s="373"/>
    </row>
    <row r="11" spans="1:11" s="351" customFormat="1" ht="16.8">
      <c r="A11" s="374" t="s">
        <v>156</v>
      </c>
      <c r="B11" s="358">
        <v>2</v>
      </c>
      <c r="C11" s="375" t="s">
        <v>34</v>
      </c>
      <c r="D11" s="376" t="str">
        <f>IF(C11="Str",'Personal File'!$C$9,IF(C11="Dex",'Personal File'!$C$10,IF(C11="Con",'Personal File'!$C$11,IF(C11="Int",'Personal File'!$C$12,IF(C11="Wis",'Personal File'!$C$13,IF(C11="Cha",'Personal File'!$C$14))))))</f>
        <v>+0</v>
      </c>
      <c r="E11" s="376" t="str">
        <f t="shared" si="3"/>
        <v>Int (+0)</v>
      </c>
      <c r="F11" s="372" t="s">
        <v>64</v>
      </c>
      <c r="G11" s="361">
        <f t="shared" si="0"/>
        <v>2</v>
      </c>
      <c r="H11" s="348">
        <f t="shared" si="4"/>
        <v>2</v>
      </c>
      <c r="I11" s="349">
        <f t="shared" ca="1" si="6"/>
        <v>12</v>
      </c>
      <c r="J11" s="350">
        <f t="shared" ca="1" si="7"/>
        <v>14</v>
      </c>
      <c r="K11" s="362"/>
    </row>
    <row r="12" spans="1:11" s="384" customFormat="1" ht="16.8">
      <c r="A12" s="377" t="s">
        <v>44</v>
      </c>
      <c r="B12" s="378">
        <v>0</v>
      </c>
      <c r="C12" s="379" t="s">
        <v>34</v>
      </c>
      <c r="D12" s="380" t="str">
        <f>IF(C12="Str",'Personal File'!$C$9,IF(C12="Dex",'Personal File'!$C$10,IF(C12="Con",'Personal File'!$C$11,IF(C12="Int",'Personal File'!$C$12,IF(C12="Wis",'Personal File'!$C$13,IF(C12="Cha",'Personal File'!$C$14))))))</f>
        <v>+0</v>
      </c>
      <c r="E12" s="380" t="str">
        <f t="shared" si="3"/>
        <v>Int (+0)</v>
      </c>
      <c r="F12" s="381" t="s">
        <v>64</v>
      </c>
      <c r="G12" s="382">
        <f t="shared" si="0"/>
        <v>0</v>
      </c>
      <c r="H12" s="348">
        <f t="shared" ref="H12:H40" si="8">G12</f>
        <v>0</v>
      </c>
      <c r="I12" s="349">
        <f t="shared" ca="1" si="6"/>
        <v>6</v>
      </c>
      <c r="J12" s="350">
        <f t="shared" ref="J12:J40" ca="1" si="9">SUM(H12:I12)</f>
        <v>6</v>
      </c>
      <c r="K12" s="383"/>
    </row>
    <row r="13" spans="1:11" s="356" customFormat="1" ht="16.8">
      <c r="A13" s="385" t="s">
        <v>45</v>
      </c>
      <c r="B13" s="343">
        <v>0</v>
      </c>
      <c r="C13" s="386" t="s">
        <v>32</v>
      </c>
      <c r="D13" s="387" t="str">
        <f>IF(C13="Str",'Personal File'!$C$9,IF(C13="Dex",'Personal File'!$C$10,IF(C13="Con",'Personal File'!$C$11,IF(C13="Int",'Personal File'!$C$12,IF(C13="Wis",'Personal File'!$C$13,IF(C13="Cha",'Personal File'!$C$14))))))</f>
        <v>+3</v>
      </c>
      <c r="E13" s="388" t="str">
        <f t="shared" si="3"/>
        <v>Cha (+3)</v>
      </c>
      <c r="F13" s="347" t="s">
        <v>64</v>
      </c>
      <c r="G13" s="347">
        <f t="shared" si="0"/>
        <v>3</v>
      </c>
      <c r="H13" s="348">
        <f t="shared" si="8"/>
        <v>3</v>
      </c>
      <c r="I13" s="349">
        <f t="shared" ca="1" si="6"/>
        <v>11</v>
      </c>
      <c r="J13" s="350">
        <f t="shared" ca="1" si="9"/>
        <v>14</v>
      </c>
      <c r="K13" s="389"/>
    </row>
    <row r="14" spans="1:11" s="356" customFormat="1" ht="16.8">
      <c r="A14" s="377" t="s">
        <v>46</v>
      </c>
      <c r="B14" s="378">
        <v>0</v>
      </c>
      <c r="C14" s="379" t="s">
        <v>34</v>
      </c>
      <c r="D14" s="380" t="str">
        <f>IF(C14="Str",'Personal File'!$C$9,IF(C14="Dex",'Personal File'!$C$10,IF(C14="Con",'Personal File'!$C$11,IF(C14="Int",'Personal File'!$C$12,IF(C14="Wis",'Personal File'!$C$13,IF(C14="Cha",'Personal File'!$C$14))))))</f>
        <v>+0</v>
      </c>
      <c r="E14" s="380" t="str">
        <f t="shared" si="3"/>
        <v>Int (+0)</v>
      </c>
      <c r="F14" s="381" t="s">
        <v>64</v>
      </c>
      <c r="G14" s="382">
        <f t="shared" si="0"/>
        <v>0</v>
      </c>
      <c r="H14" s="348">
        <f t="shared" si="8"/>
        <v>0</v>
      </c>
      <c r="I14" s="349">
        <f t="shared" ca="1" si="6"/>
        <v>17</v>
      </c>
      <c r="J14" s="350">
        <f t="shared" ca="1" si="9"/>
        <v>17</v>
      </c>
      <c r="K14" s="383"/>
    </row>
    <row r="15" spans="1:11" s="356" customFormat="1" ht="16.8">
      <c r="A15" s="385" t="s">
        <v>47</v>
      </c>
      <c r="B15" s="343">
        <v>0</v>
      </c>
      <c r="C15" s="386" t="s">
        <v>32</v>
      </c>
      <c r="D15" s="387" t="str">
        <f>IF(C15="Str",'Personal File'!$C$9,IF(C15="Dex",'Personal File'!$C$10,IF(C15="Con",'Personal File'!$C$11,IF(C15="Int",'Personal File'!$C$12,IF(C15="Wis",'Personal File'!$C$13,IF(C15="Cha",'Personal File'!$C$14))))))</f>
        <v>+3</v>
      </c>
      <c r="E15" s="388" t="str">
        <f t="shared" si="3"/>
        <v>Cha (+3)</v>
      </c>
      <c r="F15" s="347" t="s">
        <v>64</v>
      </c>
      <c r="G15" s="347">
        <f t="shared" si="0"/>
        <v>3</v>
      </c>
      <c r="H15" s="348">
        <f t="shared" si="8"/>
        <v>3</v>
      </c>
      <c r="I15" s="349">
        <f t="shared" ca="1" si="6"/>
        <v>7</v>
      </c>
      <c r="J15" s="350">
        <f t="shared" ca="1" si="9"/>
        <v>10</v>
      </c>
      <c r="K15" s="389"/>
    </row>
    <row r="16" spans="1:11" s="356" customFormat="1" ht="16.8">
      <c r="A16" s="352" t="s">
        <v>48</v>
      </c>
      <c r="B16" s="343">
        <v>0</v>
      </c>
      <c r="C16" s="353" t="s">
        <v>36</v>
      </c>
      <c r="D16" s="354" t="str">
        <f>IF(C16="Str",'Personal File'!$C$9,IF(C16="Dex",'Personal File'!$C$10,IF(C16="Con",'Personal File'!$C$11,IF(C16="Int",'Personal File'!$C$12,IF(C16="Wis",'Personal File'!$C$13,IF(C16="Cha",'Personal File'!$C$14))))))</f>
        <v>+2</v>
      </c>
      <c r="E16" s="333" t="str">
        <f t="shared" si="3"/>
        <v>Dex (+2)</v>
      </c>
      <c r="F16" s="355">
        <f>Martial!D$13</f>
        <v>-1</v>
      </c>
      <c r="G16" s="347">
        <f t="shared" si="0"/>
        <v>1</v>
      </c>
      <c r="H16" s="348">
        <f t="shared" si="8"/>
        <v>1</v>
      </c>
      <c r="I16" s="349">
        <f t="shared" ca="1" si="6"/>
        <v>15</v>
      </c>
      <c r="J16" s="350">
        <f t="shared" ca="1" si="9"/>
        <v>16</v>
      </c>
      <c r="K16" s="331"/>
    </row>
    <row r="17" spans="1:11" s="356" customFormat="1" ht="16.8">
      <c r="A17" s="390" t="s">
        <v>49</v>
      </c>
      <c r="B17" s="391">
        <v>0</v>
      </c>
      <c r="C17" s="392" t="s">
        <v>34</v>
      </c>
      <c r="D17" s="393" t="str">
        <f>IF(C17="Str",'Personal File'!$C$9,IF(C17="Dex",'Personal File'!$C$10,IF(C17="Con",'Personal File'!$C$11,IF(C17="Int",'Personal File'!$C$12,IF(C17="Wis",'Personal File'!$C$13,IF(C17="Cha",'Personal File'!$C$14))))))</f>
        <v>+0</v>
      </c>
      <c r="E17" s="393" t="str">
        <f t="shared" si="3"/>
        <v>Int (+0)</v>
      </c>
      <c r="F17" s="394" t="s">
        <v>64</v>
      </c>
      <c r="G17" s="394">
        <f t="shared" si="0"/>
        <v>0</v>
      </c>
      <c r="H17" s="348">
        <f t="shared" si="8"/>
        <v>0</v>
      </c>
      <c r="I17" s="349">
        <f t="shared" ca="1" si="6"/>
        <v>19</v>
      </c>
      <c r="J17" s="350">
        <f t="shared" ca="1" si="9"/>
        <v>19</v>
      </c>
      <c r="K17" s="395"/>
    </row>
    <row r="18" spans="1:11" s="356" customFormat="1" ht="16.8">
      <c r="A18" s="385" t="s">
        <v>50</v>
      </c>
      <c r="B18" s="343">
        <v>0</v>
      </c>
      <c r="C18" s="386" t="s">
        <v>32</v>
      </c>
      <c r="D18" s="387" t="str">
        <f>IF(C18="Str",'Personal File'!$C$9,IF(C18="Dex",'Personal File'!$C$10,IF(C18="Con",'Personal File'!$C$11,IF(C18="Int",'Personal File'!$C$12,IF(C18="Wis",'Personal File'!$C$13,IF(C18="Cha",'Personal File'!$C$14))))))</f>
        <v>+3</v>
      </c>
      <c r="E18" s="388" t="str">
        <f t="shared" si="3"/>
        <v>Cha (+3)</v>
      </c>
      <c r="F18" s="347" t="s">
        <v>64</v>
      </c>
      <c r="G18" s="347">
        <f t="shared" si="0"/>
        <v>3</v>
      </c>
      <c r="H18" s="348">
        <f t="shared" si="8"/>
        <v>3</v>
      </c>
      <c r="I18" s="349">
        <f t="shared" ca="1" si="6"/>
        <v>5</v>
      </c>
      <c r="J18" s="350">
        <f t="shared" ca="1" si="9"/>
        <v>8</v>
      </c>
      <c r="K18" s="331"/>
    </row>
    <row r="19" spans="1:11" s="356" customFormat="1" ht="16.8">
      <c r="A19" s="396" t="s">
        <v>19</v>
      </c>
      <c r="B19" s="378">
        <v>0</v>
      </c>
      <c r="C19" s="397" t="s">
        <v>32</v>
      </c>
      <c r="D19" s="398" t="str">
        <f>IF(C19="Str",'Personal File'!$C$9,IF(C19="Dex",'Personal File'!$C$10,IF(C19="Con",'Personal File'!$C$11,IF(C19="Int",'Personal File'!$C$12,IF(C19="Wis",'Personal File'!$C$13,IF(C19="Cha",'Personal File'!$C$14))))))</f>
        <v>+3</v>
      </c>
      <c r="E19" s="398" t="str">
        <f t="shared" si="3"/>
        <v>Cha (+3)</v>
      </c>
      <c r="F19" s="381" t="s">
        <v>64</v>
      </c>
      <c r="G19" s="382">
        <f t="shared" si="0"/>
        <v>3</v>
      </c>
      <c r="H19" s="348">
        <f t="shared" si="8"/>
        <v>3</v>
      </c>
      <c r="I19" s="349">
        <f t="shared" ca="1" si="6"/>
        <v>17</v>
      </c>
      <c r="J19" s="350">
        <f t="shared" ca="1" si="9"/>
        <v>20</v>
      </c>
      <c r="K19" s="383"/>
    </row>
    <row r="20" spans="1:11" s="356" customFormat="1" ht="16.8">
      <c r="A20" s="399" t="s">
        <v>51</v>
      </c>
      <c r="B20" s="343">
        <v>0</v>
      </c>
      <c r="C20" s="400" t="s">
        <v>35</v>
      </c>
      <c r="D20" s="401" t="str">
        <f>IF(C20="Str",'Personal File'!$C$9,IF(C20="Dex",'Personal File'!$C$10,IF(C20="Con",'Personal File'!$C$11,IF(C20="Int",'Personal File'!$C$12,IF(C20="Wis",'Personal File'!$C$13,IF(C20="Cha",'Personal File'!$C$14))))))</f>
        <v>+0</v>
      </c>
      <c r="E20" s="401" t="str">
        <f t="shared" si="3"/>
        <v>Wis (+0)</v>
      </c>
      <c r="F20" s="347" t="s">
        <v>64</v>
      </c>
      <c r="G20" s="347">
        <f t="shared" si="0"/>
        <v>0</v>
      </c>
      <c r="H20" s="348">
        <f t="shared" si="8"/>
        <v>0</v>
      </c>
      <c r="I20" s="349">
        <f t="shared" ca="1" si="6"/>
        <v>9</v>
      </c>
      <c r="J20" s="350">
        <f t="shared" ca="1" si="9"/>
        <v>9</v>
      </c>
      <c r="K20" s="331"/>
    </row>
    <row r="21" spans="1:11" s="356" customFormat="1" ht="16.8">
      <c r="A21" s="352" t="s">
        <v>52</v>
      </c>
      <c r="B21" s="343">
        <v>0</v>
      </c>
      <c r="C21" s="353" t="s">
        <v>36</v>
      </c>
      <c r="D21" s="354" t="str">
        <f>IF(C21="Str",'Personal File'!$C$9,IF(C21="Dex",'Personal File'!$C$10,IF(C21="Con",'Personal File'!$C$11,IF(C21="Int",'Personal File'!$C$12,IF(C21="Wis",'Personal File'!$C$13,IF(C21="Cha",'Personal File'!$C$14))))))</f>
        <v>+2</v>
      </c>
      <c r="E21" s="354" t="str">
        <f t="shared" si="3"/>
        <v>Dex (+2)</v>
      </c>
      <c r="F21" s="355">
        <f>Martial!D$13</f>
        <v>-1</v>
      </c>
      <c r="G21" s="347">
        <f t="shared" si="0"/>
        <v>1</v>
      </c>
      <c r="H21" s="348">
        <f>G21+8</f>
        <v>9</v>
      </c>
      <c r="I21" s="349">
        <f t="shared" ca="1" si="6"/>
        <v>18</v>
      </c>
      <c r="J21" s="350">
        <f t="shared" ca="1" si="9"/>
        <v>27</v>
      </c>
      <c r="K21" s="389"/>
    </row>
    <row r="22" spans="1:11" s="356" customFormat="1" ht="16.8">
      <c r="A22" s="357" t="s">
        <v>53</v>
      </c>
      <c r="B22" s="358">
        <v>10</v>
      </c>
      <c r="C22" s="359" t="s">
        <v>32</v>
      </c>
      <c r="D22" s="360" t="str">
        <f>IF(C22="Str",'Personal File'!$C$9,IF(C22="Dex",'Personal File'!$C$10,IF(C22="Con",'Personal File'!$C$11,IF(C22="Int",'Personal File'!$C$12,IF(C22="Wis",'Personal File'!$C$13,IF(C22="Cha",'Personal File'!$C$14))))))</f>
        <v>+3</v>
      </c>
      <c r="E22" s="360" t="str">
        <f t="shared" si="3"/>
        <v>Cha (+3)</v>
      </c>
      <c r="F22" s="372" t="s">
        <v>64</v>
      </c>
      <c r="G22" s="361">
        <f t="shared" si="0"/>
        <v>13</v>
      </c>
      <c r="H22" s="348">
        <f t="shared" si="8"/>
        <v>13</v>
      </c>
      <c r="I22" s="349">
        <f t="shared" ca="1" si="6"/>
        <v>14</v>
      </c>
      <c r="J22" s="350">
        <f t="shared" ca="1" si="9"/>
        <v>27</v>
      </c>
      <c r="K22" s="362"/>
    </row>
    <row r="23" spans="1:11" s="356" customFormat="1" ht="16.8">
      <c r="A23" s="364" t="s">
        <v>54</v>
      </c>
      <c r="B23" s="343">
        <v>0</v>
      </c>
      <c r="C23" s="365" t="s">
        <v>37</v>
      </c>
      <c r="D23" s="366" t="str">
        <f>IF(C23="Str",'Personal File'!$C$9,IF(C23="Dex",'Personal File'!$C$10,IF(C23="Con",'Personal File'!$C$11,IF(C23="Int",'Personal File'!$C$12,IF(C23="Wis",'Personal File'!$C$13,IF(C23="Cha",'Personal File'!$C$14))))))</f>
        <v>+4</v>
      </c>
      <c r="E23" s="366" t="str">
        <f t="shared" si="3"/>
        <v>Str (+4)</v>
      </c>
      <c r="F23" s="355">
        <f>Martial!D$13</f>
        <v>-1</v>
      </c>
      <c r="G23" s="347">
        <f t="shared" si="0"/>
        <v>3</v>
      </c>
      <c r="H23" s="348">
        <f t="shared" si="8"/>
        <v>3</v>
      </c>
      <c r="I23" s="349">
        <f t="shared" ca="1" si="6"/>
        <v>5</v>
      </c>
      <c r="J23" s="350">
        <f t="shared" ca="1" si="9"/>
        <v>8</v>
      </c>
      <c r="K23" s="331"/>
    </row>
    <row r="24" spans="1:11" s="356" customFormat="1" ht="16.8">
      <c r="A24" s="402" t="s">
        <v>98</v>
      </c>
      <c r="B24" s="369">
        <v>5</v>
      </c>
      <c r="C24" s="403" t="s">
        <v>34</v>
      </c>
      <c r="D24" s="404" t="str">
        <f>IF(C24="Str",'Personal File'!$C$9,IF(C24="Dex",'Personal File'!$C$10,IF(C24="Con",'Personal File'!$C$11,IF(C24="Int",'Personal File'!$C$12,IF(C24="Wis",'Personal File'!$C$13,IF(C24="Cha",'Personal File'!$C$14))))))</f>
        <v>+0</v>
      </c>
      <c r="E24" s="404" t="str">
        <f t="shared" si="3"/>
        <v>Int (+0)</v>
      </c>
      <c r="F24" s="372" t="s">
        <v>64</v>
      </c>
      <c r="G24" s="372">
        <f t="shared" si="0"/>
        <v>5</v>
      </c>
      <c r="H24" s="348">
        <f t="shared" si="8"/>
        <v>5</v>
      </c>
      <c r="I24" s="349">
        <f t="shared" ca="1" si="6"/>
        <v>4</v>
      </c>
      <c r="J24" s="350">
        <f t="shared" ca="1" si="9"/>
        <v>9</v>
      </c>
      <c r="K24" s="373"/>
    </row>
    <row r="25" spans="1:11" s="356" customFormat="1" ht="16.8">
      <c r="A25" s="402" t="s">
        <v>189</v>
      </c>
      <c r="B25" s="369">
        <v>2</v>
      </c>
      <c r="C25" s="403" t="s">
        <v>34</v>
      </c>
      <c r="D25" s="404" t="str">
        <f>IF(C25="Str",'Personal File'!$C$9,IF(C25="Dex",'Personal File'!$C$10,IF(C25="Con",'Personal File'!$C$11,IF(C25="Int",'Personal File'!$C$12,IF(C25="Wis",'Personal File'!$C$13,IF(C25="Cha",'Personal File'!$C$14))))))</f>
        <v>+0</v>
      </c>
      <c r="E25" s="404" t="str">
        <f t="shared" ref="E25" si="10">CONCATENATE(C25," (",D25,")")</f>
        <v>Int (+0)</v>
      </c>
      <c r="F25" s="372" t="s">
        <v>64</v>
      </c>
      <c r="G25" s="372">
        <f t="shared" si="0"/>
        <v>2</v>
      </c>
      <c r="H25" s="348">
        <f t="shared" si="8"/>
        <v>2</v>
      </c>
      <c r="I25" s="349">
        <f t="shared" ca="1" si="6"/>
        <v>2</v>
      </c>
      <c r="J25" s="350">
        <f t="shared" ca="1" si="9"/>
        <v>4</v>
      </c>
      <c r="K25" s="373"/>
    </row>
    <row r="26" spans="1:11" s="356" customFormat="1" ht="16.8">
      <c r="A26" s="399" t="s">
        <v>55</v>
      </c>
      <c r="B26" s="343">
        <v>0</v>
      </c>
      <c r="C26" s="400" t="s">
        <v>35</v>
      </c>
      <c r="D26" s="401" t="str">
        <f>IF(C26="Str",'Personal File'!$C$9,IF(C26="Dex",'Personal File'!$C$10,IF(C26="Con",'Personal File'!$C$11,IF(C26="Int",'Personal File'!$C$12,IF(C26="Wis",'Personal File'!$C$13,IF(C26="Cha",'Personal File'!$C$14))))))</f>
        <v>+0</v>
      </c>
      <c r="E26" s="405" t="str">
        <f t="shared" si="3"/>
        <v>Wis (+0)</v>
      </c>
      <c r="F26" s="347" t="s">
        <v>120</v>
      </c>
      <c r="G26" s="347">
        <f t="shared" si="0"/>
        <v>5</v>
      </c>
      <c r="H26" s="348">
        <f>G26+4</f>
        <v>9</v>
      </c>
      <c r="I26" s="349">
        <f t="shared" ca="1" si="6"/>
        <v>19</v>
      </c>
      <c r="J26" s="350">
        <f t="shared" ca="1" si="9"/>
        <v>28</v>
      </c>
      <c r="K26" s="389"/>
    </row>
    <row r="27" spans="1:11" s="356" customFormat="1" ht="16.8">
      <c r="A27" s="352" t="s">
        <v>20</v>
      </c>
      <c r="B27" s="343">
        <v>0</v>
      </c>
      <c r="C27" s="353" t="s">
        <v>36</v>
      </c>
      <c r="D27" s="354" t="str">
        <f>IF(C27="Str",'Personal File'!$C$9,IF(C27="Dex",'Personal File'!$C$10,IF(C27="Con",'Personal File'!$C$11,IF(C27="Int",'Personal File'!$C$12,IF(C27="Wis",'Personal File'!$C$13,IF(C27="Cha",'Personal File'!$C$14))))))</f>
        <v>+2</v>
      </c>
      <c r="E27" s="354" t="str">
        <f t="shared" si="3"/>
        <v>Dex (+2)</v>
      </c>
      <c r="F27" s="355">
        <f>Martial!D$13</f>
        <v>-1</v>
      </c>
      <c r="G27" s="347">
        <f t="shared" si="0"/>
        <v>1</v>
      </c>
      <c r="H27" s="348">
        <f>G27+8</f>
        <v>9</v>
      </c>
      <c r="I27" s="349">
        <f t="shared" ca="1" si="6"/>
        <v>2</v>
      </c>
      <c r="J27" s="350">
        <f t="shared" ca="1" si="9"/>
        <v>11</v>
      </c>
      <c r="K27" s="389"/>
    </row>
    <row r="28" spans="1:11" s="356" customFormat="1" ht="16.8">
      <c r="A28" s="406" t="s">
        <v>56</v>
      </c>
      <c r="B28" s="378">
        <v>0</v>
      </c>
      <c r="C28" s="407" t="s">
        <v>36</v>
      </c>
      <c r="D28" s="408" t="str">
        <f>IF(C28="Str",'Personal File'!$C$9,IF(C28="Dex",'Personal File'!$C$10,IF(C28="Con",'Personal File'!$C$11,IF(C28="Int",'Personal File'!$C$12,IF(C28="Wis",'Personal File'!$C$13,IF(C28="Cha",'Personal File'!$C$14))))))</f>
        <v>+2</v>
      </c>
      <c r="E28" s="408" t="str">
        <f t="shared" si="3"/>
        <v>Dex (+2)</v>
      </c>
      <c r="F28" s="381" t="s">
        <v>64</v>
      </c>
      <c r="G28" s="382">
        <f t="shared" si="0"/>
        <v>2</v>
      </c>
      <c r="H28" s="348">
        <f t="shared" si="8"/>
        <v>2</v>
      </c>
      <c r="I28" s="349">
        <f t="shared" ca="1" si="6"/>
        <v>11</v>
      </c>
      <c r="J28" s="350">
        <f t="shared" ca="1" si="9"/>
        <v>13</v>
      </c>
      <c r="K28" s="383"/>
    </row>
    <row r="29" spans="1:11" ht="16.8">
      <c r="A29" s="385" t="s">
        <v>97</v>
      </c>
      <c r="B29" s="343">
        <v>0</v>
      </c>
      <c r="C29" s="386" t="s">
        <v>32</v>
      </c>
      <c r="D29" s="387" t="str">
        <f>IF(C29="Str",'Personal File'!$C$9,IF(C29="Dex",'Personal File'!$C$10,IF(C29="Con",'Personal File'!$C$11,IF(C29="Int",'Personal File'!$C$12,IF(C29="Wis",'Personal File'!$C$13,IF(C29="Cha",'Personal File'!$C$14))))))</f>
        <v>+3</v>
      </c>
      <c r="E29" s="387" t="str">
        <f t="shared" si="3"/>
        <v>Cha (+3)</v>
      </c>
      <c r="F29" s="347" t="s">
        <v>64</v>
      </c>
      <c r="G29" s="347">
        <f t="shared" si="0"/>
        <v>3</v>
      </c>
      <c r="H29" s="348">
        <f t="shared" si="8"/>
        <v>3</v>
      </c>
      <c r="I29" s="349">
        <f t="shared" ca="1" si="6"/>
        <v>15</v>
      </c>
      <c r="J29" s="350">
        <f t="shared" ca="1" si="9"/>
        <v>18</v>
      </c>
      <c r="K29" s="331"/>
    </row>
    <row r="30" spans="1:11" ht="16.8">
      <c r="A30" s="409" t="s">
        <v>102</v>
      </c>
      <c r="B30" s="378">
        <v>0</v>
      </c>
      <c r="C30" s="410" t="s">
        <v>35</v>
      </c>
      <c r="D30" s="411" t="str">
        <f>IF(C30="Str",'Personal File'!$C$9,IF(C30="Dex",'Personal File'!$C$10,IF(C30="Con",'Personal File'!$C$11,IF(C30="Int",'Personal File'!$C$12,IF(C30="Wis",'Personal File'!$C$13,IF(C30="Cha",'Personal File'!$C$14))))))</f>
        <v>+0</v>
      </c>
      <c r="E30" s="411" t="str">
        <f t="shared" si="3"/>
        <v>Wis (+0)</v>
      </c>
      <c r="F30" s="381" t="s">
        <v>64</v>
      </c>
      <c r="G30" s="382">
        <f t="shared" si="0"/>
        <v>0</v>
      </c>
      <c r="H30" s="348">
        <f t="shared" si="8"/>
        <v>0</v>
      </c>
      <c r="I30" s="349">
        <f t="shared" ca="1" si="6"/>
        <v>17</v>
      </c>
      <c r="J30" s="350">
        <f t="shared" ca="1" si="9"/>
        <v>17</v>
      </c>
      <c r="K30" s="383"/>
    </row>
    <row r="31" spans="1:11" ht="16.8">
      <c r="A31" s="352" t="s">
        <v>21</v>
      </c>
      <c r="B31" s="343">
        <v>0</v>
      </c>
      <c r="C31" s="353" t="s">
        <v>36</v>
      </c>
      <c r="D31" s="354" t="str">
        <f>IF(C31="Str",'Personal File'!$C$9,IF(C31="Dex",'Personal File'!$C$10,IF(C31="Con",'Personal File'!$C$11,IF(C31="Int",'Personal File'!$C$12,IF(C31="Wis",'Personal File'!$C$13,IF(C31="Cha",'Personal File'!$C$14))))))</f>
        <v>+2</v>
      </c>
      <c r="E31" s="333" t="str">
        <f t="shared" si="3"/>
        <v>Dex (+2)</v>
      </c>
      <c r="F31" s="347" t="s">
        <v>64</v>
      </c>
      <c r="G31" s="347">
        <f t="shared" si="0"/>
        <v>2</v>
      </c>
      <c r="H31" s="348">
        <f t="shared" si="8"/>
        <v>2</v>
      </c>
      <c r="I31" s="349">
        <f t="shared" ca="1" si="6"/>
        <v>18</v>
      </c>
      <c r="J31" s="350">
        <f t="shared" ca="1" si="9"/>
        <v>20</v>
      </c>
      <c r="K31" s="331"/>
    </row>
    <row r="32" spans="1:11" ht="16.8">
      <c r="A32" s="412" t="s">
        <v>22</v>
      </c>
      <c r="B32" s="343">
        <v>0</v>
      </c>
      <c r="C32" s="344" t="s">
        <v>34</v>
      </c>
      <c r="D32" s="345" t="str">
        <f>IF(C32="Str",'Personal File'!$C$9,IF(C32="Dex",'Personal File'!$C$10,IF(C32="Con",'Personal File'!$C$11,IF(C32="Int",'Personal File'!$C$12,IF(C32="Wis",'Personal File'!$C$13,IF(C32="Cha",'Personal File'!$C$14))))))</f>
        <v>+0</v>
      </c>
      <c r="E32" s="345" t="str">
        <f t="shared" si="3"/>
        <v>Int (+0)</v>
      </c>
      <c r="F32" s="347" t="s">
        <v>64</v>
      </c>
      <c r="G32" s="347">
        <f t="shared" si="0"/>
        <v>0</v>
      </c>
      <c r="H32" s="348">
        <f t="shared" si="8"/>
        <v>0</v>
      </c>
      <c r="I32" s="349">
        <f t="shared" ca="1" si="6"/>
        <v>16</v>
      </c>
      <c r="J32" s="350">
        <f t="shared" ca="1" si="9"/>
        <v>16</v>
      </c>
      <c r="K32" s="389"/>
    </row>
    <row r="33" spans="1:11" ht="16.8">
      <c r="A33" s="399" t="s">
        <v>57</v>
      </c>
      <c r="B33" s="343">
        <v>0</v>
      </c>
      <c r="C33" s="400" t="s">
        <v>35</v>
      </c>
      <c r="D33" s="401" t="str">
        <f>IF(C33="Str",'Personal File'!$C$9,IF(C33="Dex",'Personal File'!$C$10,IF(C33="Con",'Personal File'!$C$11,IF(C33="Int",'Personal File'!$C$12,IF(C33="Wis",'Personal File'!$C$13,IF(C33="Cha",'Personal File'!$C$14))))))</f>
        <v>+0</v>
      </c>
      <c r="E33" s="401" t="str">
        <f t="shared" si="3"/>
        <v>Wis (+0)</v>
      </c>
      <c r="F33" s="347" t="s">
        <v>64</v>
      </c>
      <c r="G33" s="347">
        <f t="shared" si="0"/>
        <v>0</v>
      </c>
      <c r="H33" s="348">
        <f t="shared" si="8"/>
        <v>0</v>
      </c>
      <c r="I33" s="349">
        <f t="shared" ca="1" si="6"/>
        <v>2</v>
      </c>
      <c r="J33" s="350">
        <f t="shared" ca="1" si="9"/>
        <v>2</v>
      </c>
      <c r="K33" s="331"/>
    </row>
    <row r="34" spans="1:11" ht="16.8">
      <c r="A34" s="406" t="s">
        <v>105</v>
      </c>
      <c r="B34" s="378">
        <v>0</v>
      </c>
      <c r="C34" s="407" t="s">
        <v>36</v>
      </c>
      <c r="D34" s="408" t="str">
        <f>IF(C34="Str",'Personal File'!$C$9,IF(C34="Dex",'Personal File'!$C$10,IF(C34="Con",'Personal File'!$C$11,IF(C34="Int",'Personal File'!$C$12,IF(C34="Wis",'Personal File'!$C$13,IF(C34="Cha",'Personal File'!$C$14))))))</f>
        <v>+2</v>
      </c>
      <c r="E34" s="408" t="str">
        <f t="shared" si="3"/>
        <v>Dex (+2)</v>
      </c>
      <c r="F34" s="543">
        <v>-1</v>
      </c>
      <c r="G34" s="382">
        <f t="shared" si="0"/>
        <v>1</v>
      </c>
      <c r="H34" s="348">
        <f t="shared" si="8"/>
        <v>1</v>
      </c>
      <c r="I34" s="349">
        <f t="shared" ca="1" si="6"/>
        <v>19</v>
      </c>
      <c r="J34" s="350">
        <f t="shared" ca="1" si="9"/>
        <v>20</v>
      </c>
      <c r="K34" s="383"/>
    </row>
    <row r="35" spans="1:11" ht="16.8">
      <c r="A35" s="402" t="s">
        <v>58</v>
      </c>
      <c r="B35" s="369">
        <v>10</v>
      </c>
      <c r="C35" s="403" t="s">
        <v>34</v>
      </c>
      <c r="D35" s="404" t="str">
        <f>IF(C35="Str",'Personal File'!$C$9,IF(C35="Dex",'Personal File'!$C$10,IF(C35="Con",'Personal File'!$C$11,IF(C35="Int",'Personal File'!$C$12,IF(C35="Wis",'Personal File'!$C$13,IF(C35="Cha",'Personal File'!$C$14))))))</f>
        <v>+0</v>
      </c>
      <c r="E35" s="404" t="str">
        <f t="shared" si="3"/>
        <v>Int (+0)</v>
      </c>
      <c r="F35" s="372" t="s">
        <v>112</v>
      </c>
      <c r="G35" s="372">
        <f t="shared" si="0"/>
        <v>12</v>
      </c>
      <c r="H35" s="348">
        <f t="shared" si="8"/>
        <v>12</v>
      </c>
      <c r="I35" s="349">
        <f t="shared" ca="1" si="6"/>
        <v>17</v>
      </c>
      <c r="J35" s="350">
        <f t="shared" ca="1" si="9"/>
        <v>29</v>
      </c>
      <c r="K35" s="413"/>
    </row>
    <row r="36" spans="1:11" ht="16.8">
      <c r="A36" s="399" t="s">
        <v>59</v>
      </c>
      <c r="B36" s="343">
        <v>0</v>
      </c>
      <c r="C36" s="400" t="s">
        <v>35</v>
      </c>
      <c r="D36" s="401" t="str">
        <f>IF(C36="Str",'Personal File'!$C$9,IF(C36="Dex",'Personal File'!$C$10,IF(C36="Con",'Personal File'!$C$11,IF(C36="Int",'Personal File'!$C$12,IF(C36="Wis",'Personal File'!$C$13,IF(C36="Cha",'Personal File'!$C$14))))))</f>
        <v>+0</v>
      </c>
      <c r="E36" s="401" t="str">
        <f t="shared" si="3"/>
        <v>Wis (+0)</v>
      </c>
      <c r="F36" s="347" t="s">
        <v>112</v>
      </c>
      <c r="G36" s="347">
        <f t="shared" si="0"/>
        <v>2</v>
      </c>
      <c r="H36" s="348">
        <f>G36+4</f>
        <v>6</v>
      </c>
      <c r="I36" s="349">
        <f t="shared" ca="1" si="6"/>
        <v>1</v>
      </c>
      <c r="J36" s="350">
        <f t="shared" ca="1" si="9"/>
        <v>7</v>
      </c>
      <c r="K36" s="389"/>
    </row>
    <row r="37" spans="1:11" ht="16.8">
      <c r="A37" s="414" t="s">
        <v>106</v>
      </c>
      <c r="B37" s="391">
        <v>0</v>
      </c>
      <c r="C37" s="415" t="s">
        <v>35</v>
      </c>
      <c r="D37" s="416" t="str">
        <f>IF(C37="Str",'Personal File'!$C$9,IF(C37="Dex",'Personal File'!$C$10,IF(C37="Con",'Personal File'!$C$11,IF(C37="Int",'Personal File'!$C$12,IF(C37="Wis",'Personal File'!$C$13,IF(C37="Cha",'Personal File'!$C$14))))))</f>
        <v>+0</v>
      </c>
      <c r="E37" s="416" t="str">
        <f t="shared" si="3"/>
        <v>Wis (+0)</v>
      </c>
      <c r="F37" s="394" t="s">
        <v>64</v>
      </c>
      <c r="G37" s="394">
        <f t="shared" si="0"/>
        <v>0</v>
      </c>
      <c r="H37" s="348">
        <f t="shared" si="8"/>
        <v>0</v>
      </c>
      <c r="I37" s="349">
        <f t="shared" ca="1" si="6"/>
        <v>6</v>
      </c>
      <c r="J37" s="350">
        <f t="shared" ca="1" si="9"/>
        <v>6</v>
      </c>
      <c r="K37" s="395"/>
    </row>
    <row r="38" spans="1:11" ht="16.8">
      <c r="A38" s="364" t="s">
        <v>23</v>
      </c>
      <c r="B38" s="343">
        <v>0</v>
      </c>
      <c r="C38" s="365" t="s">
        <v>37</v>
      </c>
      <c r="D38" s="366" t="str">
        <f>IF(C38="Str",'Personal File'!$C$9,IF(C38="Dex",'Personal File'!$C$10,IF(C38="Con",'Personal File'!$C$11,IF(C38="Int",'Personal File'!$C$12,IF(C38="Wis",'Personal File'!$C$13,IF(C38="Cha",'Personal File'!$C$14))))))</f>
        <v>+4</v>
      </c>
      <c r="E38" s="366" t="str">
        <f t="shared" si="3"/>
        <v>Str (+4)</v>
      </c>
      <c r="F38" s="347" t="s">
        <v>64</v>
      </c>
      <c r="G38" s="347">
        <f t="shared" si="0"/>
        <v>4</v>
      </c>
      <c r="H38" s="348">
        <f t="shared" si="8"/>
        <v>4</v>
      </c>
      <c r="I38" s="349">
        <f t="shared" ca="1" si="6"/>
        <v>14</v>
      </c>
      <c r="J38" s="350">
        <f t="shared" ca="1" si="9"/>
        <v>18</v>
      </c>
      <c r="K38" s="331"/>
    </row>
    <row r="39" spans="1:11" ht="16.8">
      <c r="A39" s="417" t="s">
        <v>60</v>
      </c>
      <c r="B39" s="418">
        <v>0</v>
      </c>
      <c r="C39" s="419" t="s">
        <v>36</v>
      </c>
      <c r="D39" s="420" t="str">
        <f>IF(C39="Str",'Personal File'!$C$9,IF(C39="Dex",'Personal File'!$C$10,IF(C39="Con",'Personal File'!$C$11,IF(C39="Int",'Personal File'!$C$12,IF(C39="Wis",'Personal File'!$C$13,IF(C39="Cha",'Personal File'!$C$14))))))</f>
        <v>+2</v>
      </c>
      <c r="E39" s="420" t="str">
        <f t="shared" si="3"/>
        <v>Dex (+2)</v>
      </c>
      <c r="F39" s="421">
        <f>Martial!D$13</f>
        <v>-1</v>
      </c>
      <c r="G39" s="382">
        <f t="shared" si="0"/>
        <v>1</v>
      </c>
      <c r="H39" s="348">
        <f t="shared" si="8"/>
        <v>1</v>
      </c>
      <c r="I39" s="349">
        <f t="shared" ca="1" si="6"/>
        <v>20</v>
      </c>
      <c r="J39" s="350">
        <f t="shared" ca="1" si="9"/>
        <v>21</v>
      </c>
      <c r="K39" s="422"/>
    </row>
    <row r="40" spans="1:11" ht="16.8">
      <c r="A40" s="423" t="s">
        <v>61</v>
      </c>
      <c r="B40" s="424">
        <v>0</v>
      </c>
      <c r="C40" s="425" t="s">
        <v>32</v>
      </c>
      <c r="D40" s="426" t="str">
        <f>IF(C40="Str",'Personal File'!$C$9,IF(C40="Dex",'Personal File'!$C$10,IF(C40="Con",'Personal File'!$C$11,IF(C40="Int",'Personal File'!$C$12,IF(C40="Wis",'Personal File'!$C$13,IF(C40="Cha",'Personal File'!$C$14))))))</f>
        <v>+3</v>
      </c>
      <c r="E40" s="426" t="str">
        <f t="shared" si="3"/>
        <v>Cha (+3)</v>
      </c>
      <c r="F40" s="427" t="s">
        <v>64</v>
      </c>
      <c r="G40" s="382">
        <f t="shared" si="0"/>
        <v>3</v>
      </c>
      <c r="H40" s="348">
        <f t="shared" si="8"/>
        <v>3</v>
      </c>
      <c r="I40" s="349">
        <f t="shared" ca="1" si="6"/>
        <v>14</v>
      </c>
      <c r="J40" s="350">
        <f t="shared" ca="1" si="9"/>
        <v>17</v>
      </c>
      <c r="K40" s="428"/>
    </row>
    <row r="41" spans="1:11" ht="17.399999999999999" thickBot="1">
      <c r="A41" s="429" t="s">
        <v>62</v>
      </c>
      <c r="B41" s="430">
        <v>0</v>
      </c>
      <c r="C41" s="431" t="s">
        <v>36</v>
      </c>
      <c r="D41" s="432" t="str">
        <f>IF(C41="Str",'Personal File'!$C$9,IF(C41="Dex",'Personal File'!$C$10,IF(C41="Con",'Personal File'!$C$11,IF(C41="Int",'Personal File'!$C$12,IF(C41="Wis",'Personal File'!$C$13,IF(C41="Cha",'Personal File'!$C$14))))))</f>
        <v>+2</v>
      </c>
      <c r="E41" s="432" t="str">
        <f t="shared" si="3"/>
        <v>Dex (+2)</v>
      </c>
      <c r="F41" s="433" t="s">
        <v>64</v>
      </c>
      <c r="G41" s="433">
        <f t="shared" si="0"/>
        <v>2</v>
      </c>
      <c r="H41" s="434">
        <f t="shared" si="4"/>
        <v>2</v>
      </c>
      <c r="I41" s="435">
        <f t="shared" ca="1" si="6"/>
        <v>15</v>
      </c>
      <c r="J41" s="436">
        <f t="shared" ca="1" si="7"/>
        <v>17</v>
      </c>
      <c r="K41" s="437"/>
    </row>
    <row r="42" spans="1:11" ht="16.2" thickTop="1">
      <c r="B42" s="438">
        <f>SUM(B6:B41)</f>
        <v>39</v>
      </c>
      <c r="E42" s="116">
        <f>SUM(E43:E51)</f>
        <v>39</v>
      </c>
    </row>
    <row r="43" spans="1:11">
      <c r="B43" s="438"/>
      <c r="E43" s="542">
        <f>4*(2+'Personal File'!C11)</f>
        <v>12</v>
      </c>
      <c r="F43" s="441" t="s">
        <v>217</v>
      </c>
    </row>
    <row r="44" spans="1:11">
      <c r="E44" s="540">
        <f>2+'Personal File'!C12</f>
        <v>2</v>
      </c>
      <c r="F44" s="441" t="s">
        <v>214</v>
      </c>
    </row>
    <row r="45" spans="1:11">
      <c r="E45" s="540">
        <f>2+'Personal File'!C13</f>
        <v>2</v>
      </c>
      <c r="F45" s="441" t="s">
        <v>216</v>
      </c>
    </row>
    <row r="46" spans="1:11">
      <c r="E46" s="540">
        <f>2+'Personal File'!C14</f>
        <v>5</v>
      </c>
      <c r="F46" s="441" t="s">
        <v>215</v>
      </c>
    </row>
    <row r="47" spans="1:11">
      <c r="E47" s="540">
        <f>2+'Personal File'!C15</f>
        <v>2</v>
      </c>
      <c r="F47" s="441" t="s">
        <v>207</v>
      </c>
    </row>
    <row r="48" spans="1:11">
      <c r="E48" s="540">
        <f>2+'Personal File'!C16</f>
        <v>2</v>
      </c>
      <c r="F48" s="441" t="s">
        <v>221</v>
      </c>
    </row>
    <row r="49" spans="5:6">
      <c r="E49" s="541">
        <f>2+'Personal File'!C17</f>
        <v>2</v>
      </c>
      <c r="F49" s="441" t="s">
        <v>270</v>
      </c>
    </row>
    <row r="50" spans="5:6">
      <c r="E50" s="541">
        <f>2+'Personal File'!C18</f>
        <v>2</v>
      </c>
      <c r="F50" s="441" t="s">
        <v>334</v>
      </c>
    </row>
    <row r="51" spans="5:6">
      <c r="E51" s="116">
        <f>SUM('Personal File'!E3:E4)</f>
        <v>10</v>
      </c>
      <c r="F51" s="441" t="s">
        <v>199</v>
      </c>
    </row>
  </sheetData>
  <phoneticPr fontId="0" type="noConversion"/>
  <conditionalFormatting sqref="I3:I41">
    <cfRule type="cellIs" dxfId="17" priority="1" operator="equal">
      <formula>20</formula>
    </cfRule>
    <cfRule type="cellIs" dxfId="1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showGridLines="0" workbookViewId="0">
      <pane ySplit="2" topLeftCell="A3" activePane="bottomLeft" state="frozen"/>
      <selection pane="bottomLeft" activeCell="A3" sqref="A3"/>
    </sheetView>
  </sheetViews>
  <sheetFormatPr defaultColWidth="13" defaultRowHeight="15.6"/>
  <cols>
    <col min="1" max="1" width="20.59765625" style="291" customWidth="1"/>
    <col min="2" max="2" width="6.19921875" style="291" bestFit="1" customWidth="1"/>
    <col min="3" max="3" width="13.3984375" style="320" bestFit="1" customWidth="1"/>
    <col min="4" max="4" width="11.19921875" style="320" bestFit="1" customWidth="1"/>
    <col min="5" max="5" width="7.19921875" style="320" bestFit="1" customWidth="1"/>
    <col min="6" max="6" width="11.3984375" style="320" bestFit="1" customWidth="1"/>
    <col min="7" max="7" width="9.8984375" style="320" bestFit="1" customWidth="1"/>
    <col min="8" max="8" width="27.8984375" style="291" bestFit="1" customWidth="1"/>
    <col min="9" max="9" width="13.09765625" style="162" bestFit="1" customWidth="1"/>
    <col min="10" max="16384" width="13" style="253"/>
  </cols>
  <sheetData>
    <row r="1" spans="1:9" ht="23.4" thickBot="1">
      <c r="A1" s="295" t="s">
        <v>136</v>
      </c>
      <c r="B1" s="296"/>
      <c r="C1" s="296"/>
      <c r="D1" s="296"/>
      <c r="E1" s="296"/>
      <c r="F1" s="296"/>
      <c r="G1" s="296"/>
      <c r="H1" s="296"/>
    </row>
    <row r="2" spans="1:9" s="300" customFormat="1" ht="31.8" thickBot="1">
      <c r="A2" s="297" t="s">
        <v>83</v>
      </c>
      <c r="B2" s="298" t="s">
        <v>135</v>
      </c>
      <c r="C2" s="298" t="s">
        <v>134</v>
      </c>
      <c r="D2" s="299" t="s">
        <v>133</v>
      </c>
      <c r="E2" s="299" t="s">
        <v>132</v>
      </c>
      <c r="F2" s="298" t="s">
        <v>73</v>
      </c>
      <c r="G2" s="298" t="s">
        <v>26</v>
      </c>
      <c r="H2" s="98" t="s">
        <v>307</v>
      </c>
      <c r="I2" s="99" t="s">
        <v>308</v>
      </c>
    </row>
    <row r="3" spans="1:9" ht="16.8">
      <c r="A3" s="301" t="s">
        <v>164</v>
      </c>
      <c r="B3" s="5">
        <v>0</v>
      </c>
      <c r="C3" s="9" t="s">
        <v>165</v>
      </c>
      <c r="D3" s="7" t="s">
        <v>127</v>
      </c>
      <c r="E3" s="302" t="s">
        <v>126</v>
      </c>
      <c r="F3" s="8" t="s">
        <v>130</v>
      </c>
      <c r="G3" s="6" t="s">
        <v>79</v>
      </c>
      <c r="H3" s="11" t="s">
        <v>309</v>
      </c>
      <c r="I3" s="100">
        <v>196</v>
      </c>
    </row>
    <row r="4" spans="1:9" ht="16.8">
      <c r="A4" s="301" t="s">
        <v>162</v>
      </c>
      <c r="B4" s="5">
        <v>0</v>
      </c>
      <c r="C4" s="9" t="s">
        <v>128</v>
      </c>
      <c r="D4" s="7" t="s">
        <v>127</v>
      </c>
      <c r="E4" s="302" t="s">
        <v>126</v>
      </c>
      <c r="F4" s="8" t="s">
        <v>130</v>
      </c>
      <c r="G4" s="6" t="s">
        <v>79</v>
      </c>
      <c r="H4" s="6" t="s">
        <v>310</v>
      </c>
      <c r="I4" s="100">
        <v>78</v>
      </c>
    </row>
    <row r="5" spans="1:9" ht="16.8">
      <c r="A5" s="303" t="s">
        <v>219</v>
      </c>
      <c r="B5" s="88">
        <v>0</v>
      </c>
      <c r="C5" s="9" t="s">
        <v>267</v>
      </c>
      <c r="D5" s="10" t="s">
        <v>220</v>
      </c>
      <c r="E5" s="304" t="s">
        <v>126</v>
      </c>
      <c r="F5" s="6" t="s">
        <v>190</v>
      </c>
      <c r="G5" s="6" t="s">
        <v>79</v>
      </c>
      <c r="H5" s="101" t="s">
        <v>310</v>
      </c>
      <c r="I5" s="102">
        <v>130</v>
      </c>
    </row>
    <row r="6" spans="1:9" ht="16.8">
      <c r="A6" s="301" t="s">
        <v>226</v>
      </c>
      <c r="B6" s="5">
        <v>0</v>
      </c>
      <c r="C6" s="9" t="s">
        <v>267</v>
      </c>
      <c r="D6" s="10" t="s">
        <v>131</v>
      </c>
      <c r="E6" s="304" t="s">
        <v>126</v>
      </c>
      <c r="F6" s="305" t="s">
        <v>125</v>
      </c>
      <c r="G6" s="11" t="s">
        <v>278</v>
      </c>
      <c r="H6" s="11" t="s">
        <v>309</v>
      </c>
      <c r="I6" s="100">
        <v>253</v>
      </c>
    </row>
    <row r="7" spans="1:9" ht="16.8">
      <c r="A7" s="301" t="s">
        <v>261</v>
      </c>
      <c r="B7" s="5">
        <v>0</v>
      </c>
      <c r="C7" s="96" t="s">
        <v>332</v>
      </c>
      <c r="D7" s="10" t="s">
        <v>222</v>
      </c>
      <c r="E7" s="97" t="s">
        <v>126</v>
      </c>
      <c r="F7" s="11" t="s">
        <v>190</v>
      </c>
      <c r="G7" s="11" t="s">
        <v>333</v>
      </c>
      <c r="H7" s="11" t="s">
        <v>309</v>
      </c>
      <c r="I7" s="100">
        <v>294</v>
      </c>
    </row>
    <row r="8" spans="1:9" ht="16.8">
      <c r="A8" s="301" t="s">
        <v>327</v>
      </c>
      <c r="B8" s="5">
        <v>0</v>
      </c>
      <c r="C8" s="9" t="s">
        <v>267</v>
      </c>
      <c r="D8" s="10" t="s">
        <v>127</v>
      </c>
      <c r="E8" s="304" t="s">
        <v>126</v>
      </c>
      <c r="F8" s="305" t="s">
        <v>130</v>
      </c>
      <c r="G8" s="11" t="s">
        <v>269</v>
      </c>
      <c r="H8" s="11" t="s">
        <v>311</v>
      </c>
      <c r="I8" s="100">
        <v>100</v>
      </c>
    </row>
    <row r="9" spans="1:9" ht="16.8">
      <c r="A9" s="306" t="s">
        <v>163</v>
      </c>
      <c r="B9" s="62">
        <v>0</v>
      </c>
      <c r="C9" s="57" t="s">
        <v>165</v>
      </c>
      <c r="D9" s="58" t="s">
        <v>127</v>
      </c>
      <c r="E9" s="89" t="s">
        <v>126</v>
      </c>
      <c r="F9" s="61" t="s">
        <v>130</v>
      </c>
      <c r="G9" s="90" t="s">
        <v>79</v>
      </c>
      <c r="H9" s="103" t="s">
        <v>309</v>
      </c>
      <c r="I9" s="106">
        <v>269</v>
      </c>
    </row>
    <row r="10" spans="1:9" ht="16.8">
      <c r="A10" s="307" t="s">
        <v>243</v>
      </c>
      <c r="B10" s="308">
        <v>1</v>
      </c>
      <c r="C10" s="96" t="s">
        <v>267</v>
      </c>
      <c r="D10" s="10" t="s">
        <v>222</v>
      </c>
      <c r="E10" s="304" t="s">
        <v>268</v>
      </c>
      <c r="F10" s="305" t="s">
        <v>130</v>
      </c>
      <c r="G10" s="11" t="s">
        <v>269</v>
      </c>
      <c r="H10" s="11" t="s">
        <v>309</v>
      </c>
      <c r="I10" s="100">
        <v>227</v>
      </c>
    </row>
    <row r="11" spans="1:9" ht="16.8">
      <c r="A11" s="303" t="s">
        <v>306</v>
      </c>
      <c r="B11" s="88">
        <v>1</v>
      </c>
      <c r="C11" s="96" t="s">
        <v>128</v>
      </c>
      <c r="D11" s="10" t="s">
        <v>127</v>
      </c>
      <c r="E11" s="97" t="s">
        <v>126</v>
      </c>
      <c r="F11" s="11" t="s">
        <v>234</v>
      </c>
      <c r="G11" s="11" t="s">
        <v>79</v>
      </c>
      <c r="H11" s="11" t="s">
        <v>312</v>
      </c>
      <c r="I11" s="100">
        <v>108</v>
      </c>
    </row>
    <row r="12" spans="1:9" ht="16.8">
      <c r="A12" s="307" t="s">
        <v>247</v>
      </c>
      <c r="B12" s="308">
        <v>1</v>
      </c>
      <c r="C12" s="96" t="s">
        <v>165</v>
      </c>
      <c r="D12" s="10" t="s">
        <v>131</v>
      </c>
      <c r="E12" s="304" t="s">
        <v>126</v>
      </c>
      <c r="F12" s="305" t="s">
        <v>190</v>
      </c>
      <c r="G12" s="11" t="s">
        <v>299</v>
      </c>
      <c r="H12" s="11" t="s">
        <v>309</v>
      </c>
      <c r="I12" s="100">
        <v>249</v>
      </c>
    </row>
    <row r="13" spans="1:9" ht="16.8">
      <c r="A13" s="526" t="s">
        <v>129</v>
      </c>
      <c r="B13" s="527">
        <v>1</v>
      </c>
      <c r="C13" s="313" t="s">
        <v>128</v>
      </c>
      <c r="D13" s="89" t="s">
        <v>127</v>
      </c>
      <c r="E13" s="314" t="s">
        <v>126</v>
      </c>
      <c r="F13" s="61" t="s">
        <v>125</v>
      </c>
      <c r="G13" s="90" t="s">
        <v>79</v>
      </c>
      <c r="H13" s="104" t="s">
        <v>309</v>
      </c>
      <c r="I13" s="529">
        <v>251</v>
      </c>
    </row>
    <row r="14" spans="1:9" ht="16.8">
      <c r="A14" s="312" t="s">
        <v>300</v>
      </c>
      <c r="B14" s="87">
        <v>2</v>
      </c>
      <c r="C14" s="309" t="s">
        <v>267</v>
      </c>
      <c r="D14" s="10" t="s">
        <v>222</v>
      </c>
      <c r="E14" s="302" t="s">
        <v>126</v>
      </c>
      <c r="F14" s="8" t="s">
        <v>190</v>
      </c>
      <c r="G14" s="6" t="s">
        <v>269</v>
      </c>
      <c r="H14" s="11" t="s">
        <v>309</v>
      </c>
      <c r="I14" s="530">
        <v>208</v>
      </c>
    </row>
    <row r="15" spans="1:9" ht="16.8">
      <c r="A15" s="306" t="s">
        <v>313</v>
      </c>
      <c r="B15" s="62">
        <v>2</v>
      </c>
      <c r="C15" s="310" t="s">
        <v>165</v>
      </c>
      <c r="D15" s="58" t="s">
        <v>314</v>
      </c>
      <c r="E15" s="528" t="s">
        <v>126</v>
      </c>
      <c r="F15" s="311" t="s">
        <v>315</v>
      </c>
      <c r="G15" s="311" t="s">
        <v>282</v>
      </c>
      <c r="H15" s="104" t="s">
        <v>309</v>
      </c>
      <c r="I15" s="105">
        <v>253</v>
      </c>
    </row>
    <row r="16" spans="1:9" ht="16.8">
      <c r="A16" s="315" t="s">
        <v>225</v>
      </c>
      <c r="B16" s="93">
        <v>3</v>
      </c>
      <c r="C16" s="316" t="s">
        <v>267</v>
      </c>
      <c r="D16" s="94" t="s">
        <v>277</v>
      </c>
      <c r="E16" s="317" t="s">
        <v>126</v>
      </c>
      <c r="F16" s="95" t="s">
        <v>190</v>
      </c>
      <c r="G16" s="318" t="s">
        <v>269</v>
      </c>
      <c r="H16" s="104" t="s">
        <v>309</v>
      </c>
      <c r="I16" s="105">
        <v>232</v>
      </c>
    </row>
    <row r="17" spans="1:9" ht="17.399999999999999" thickBot="1">
      <c r="A17" s="539" t="s">
        <v>330</v>
      </c>
      <c r="B17" s="532">
        <v>4</v>
      </c>
      <c r="C17" s="533"/>
      <c r="D17" s="534"/>
      <c r="E17" s="535"/>
      <c r="F17" s="536"/>
      <c r="G17" s="537"/>
      <c r="H17" s="537"/>
      <c r="I17" s="538"/>
    </row>
    <row r="18" spans="1:9" ht="16.2" thickTop="1">
      <c r="A18" s="162"/>
      <c r="B18" s="154" t="s">
        <v>284</v>
      </c>
      <c r="C18" s="319">
        <f>'Personal File'!E3</f>
        <v>8</v>
      </c>
      <c r="D18" s="253"/>
      <c r="E18" s="253"/>
      <c r="F18" s="253"/>
      <c r="G18" s="253"/>
      <c r="H18" s="253"/>
    </row>
    <row r="19" spans="1:9">
      <c r="A19" s="71"/>
      <c r="B19" s="154" t="s">
        <v>283</v>
      </c>
      <c r="C19" s="319" t="s">
        <v>286</v>
      </c>
      <c r="D19" s="253"/>
      <c r="E19" s="253"/>
      <c r="F19" s="253"/>
      <c r="G19" s="253"/>
      <c r="H19" s="253"/>
    </row>
    <row r="20" spans="1:9">
      <c r="A20" s="71"/>
      <c r="B20" s="154" t="s">
        <v>285</v>
      </c>
      <c r="C20" s="319" t="s">
        <v>329</v>
      </c>
      <c r="D20" s="253"/>
      <c r="E20" s="253"/>
      <c r="F20" s="253"/>
      <c r="G20" s="253"/>
      <c r="H20" s="253"/>
    </row>
    <row r="21" spans="1:9">
      <c r="A21" s="253"/>
      <c r="B21" s="253"/>
      <c r="C21" s="253"/>
      <c r="D21" s="253"/>
      <c r="E21" s="253"/>
      <c r="F21" s="253"/>
      <c r="G21" s="253"/>
      <c r="H21" s="253"/>
    </row>
    <row r="22" spans="1:9">
      <c r="A22" s="162"/>
      <c r="B22" s="319"/>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
  <sheetViews>
    <sheetView showGridLines="0" workbookViewId="0"/>
  </sheetViews>
  <sheetFormatPr defaultColWidth="13" defaultRowHeight="15.6"/>
  <cols>
    <col min="1" max="1" width="14.69921875" style="154" bestFit="1" customWidth="1"/>
    <col min="2" max="2" width="4.09765625" style="291" bestFit="1" customWidth="1"/>
    <col min="3" max="3" width="3.8984375" style="291" bestFit="1" customWidth="1"/>
    <col min="4" max="4" width="4.5" style="291" customWidth="1"/>
    <col min="5" max="5" width="4.3984375" style="291" bestFit="1" customWidth="1"/>
    <col min="6" max="11" width="4.09765625" style="291" bestFit="1" customWidth="1"/>
    <col min="12" max="12" width="1.5" style="291" customWidth="1"/>
    <col min="13" max="13" width="6.19921875" style="248" bestFit="1" customWidth="1"/>
    <col min="14" max="14" width="4.09765625" style="248" bestFit="1" customWidth="1"/>
    <col min="15" max="15" width="6.09765625" style="248" bestFit="1" customWidth="1"/>
    <col min="16" max="16" width="6.3984375" style="248" bestFit="1" customWidth="1"/>
    <col min="17" max="17" width="1.5" style="248" customWidth="1"/>
    <col min="18" max="18" width="29.8984375" style="248" bestFit="1" customWidth="1"/>
    <col min="19" max="19" width="1.5" style="248" customWidth="1"/>
    <col min="20" max="20" width="34.8984375" style="248" bestFit="1" customWidth="1"/>
    <col min="21" max="16384" width="13" style="248"/>
  </cols>
  <sheetData>
    <row r="1" spans="1:20" s="109" customFormat="1" ht="24" thickTop="1" thickBot="1">
      <c r="A1" s="162"/>
      <c r="B1" s="237" t="s">
        <v>161</v>
      </c>
      <c r="C1" s="238"/>
      <c r="D1" s="238"/>
      <c r="E1" s="238"/>
      <c r="F1" s="238"/>
      <c r="G1" s="238"/>
      <c r="H1" s="238"/>
      <c r="I1" s="238"/>
      <c r="J1" s="238"/>
      <c r="K1" s="239"/>
      <c r="M1" s="240" t="s">
        <v>160</v>
      </c>
      <c r="N1" s="241"/>
      <c r="O1" s="241"/>
      <c r="P1" s="242"/>
      <c r="R1" s="243" t="s">
        <v>121</v>
      </c>
      <c r="T1" s="243" t="s">
        <v>124</v>
      </c>
    </row>
    <row r="2" spans="1:20" s="253" customFormat="1" ht="18" thickTop="1" thickBot="1">
      <c r="A2" s="162"/>
      <c r="B2" s="244" t="s">
        <v>142</v>
      </c>
      <c r="C2" s="245" t="s">
        <v>143</v>
      </c>
      <c r="D2" s="245" t="s">
        <v>144</v>
      </c>
      <c r="E2" s="245" t="s">
        <v>145</v>
      </c>
      <c r="F2" s="246" t="s">
        <v>146</v>
      </c>
      <c r="G2" s="245" t="s">
        <v>147</v>
      </c>
      <c r="H2" s="245" t="s">
        <v>148</v>
      </c>
      <c r="I2" s="245" t="s">
        <v>149</v>
      </c>
      <c r="J2" s="246" t="s">
        <v>150</v>
      </c>
      <c r="K2" s="247" t="s">
        <v>151</v>
      </c>
      <c r="L2" s="248"/>
      <c r="M2" s="249" t="s">
        <v>135</v>
      </c>
      <c r="N2" s="250" t="s">
        <v>157</v>
      </c>
      <c r="O2" s="251" t="s">
        <v>158</v>
      </c>
      <c r="P2" s="252" t="s">
        <v>159</v>
      </c>
      <c r="R2" s="254" t="s">
        <v>273</v>
      </c>
      <c r="T2" s="255" t="s">
        <v>111</v>
      </c>
    </row>
    <row r="3" spans="1:20" ht="17.399999999999999" thickTop="1">
      <c r="A3" s="256" t="s">
        <v>154</v>
      </c>
      <c r="B3" s="257">
        <v>6</v>
      </c>
      <c r="C3" s="258">
        <v>6</v>
      </c>
      <c r="D3" s="259">
        <v>6</v>
      </c>
      <c r="E3" s="259">
        <v>5</v>
      </c>
      <c r="F3" s="259">
        <v>3</v>
      </c>
      <c r="G3" s="260">
        <v>0</v>
      </c>
      <c r="H3" s="260">
        <v>0</v>
      </c>
      <c r="I3" s="260">
        <v>0</v>
      </c>
      <c r="J3" s="260">
        <v>0</v>
      </c>
      <c r="K3" s="261">
        <v>0</v>
      </c>
      <c r="L3" s="248"/>
      <c r="M3" s="262">
        <v>0</v>
      </c>
      <c r="N3" s="263">
        <f>10+M3+Shade!$C$11</f>
        <v>14</v>
      </c>
      <c r="O3" s="264">
        <f>B6</f>
        <v>5</v>
      </c>
      <c r="P3" s="265">
        <v>0</v>
      </c>
      <c r="R3" s="266" t="s">
        <v>274</v>
      </c>
      <c r="T3" s="255" t="s">
        <v>110</v>
      </c>
    </row>
    <row r="4" spans="1:20" ht="16.8">
      <c r="A4" s="267" t="s">
        <v>200</v>
      </c>
      <c r="B4" s="268">
        <v>-1</v>
      </c>
      <c r="C4" s="269">
        <v>-1</v>
      </c>
      <c r="D4" s="270">
        <v>-1</v>
      </c>
      <c r="E4" s="270">
        <v>-1</v>
      </c>
      <c r="F4" s="270">
        <v>-1</v>
      </c>
      <c r="G4" s="271">
        <v>-1</v>
      </c>
      <c r="H4" s="271">
        <v>-1</v>
      </c>
      <c r="I4" s="271">
        <v>-1</v>
      </c>
      <c r="J4" s="271">
        <v>-1</v>
      </c>
      <c r="K4" s="272">
        <v>-1</v>
      </c>
      <c r="L4" s="248"/>
      <c r="M4" s="273">
        <v>1</v>
      </c>
      <c r="N4" s="274">
        <f>10+M4+Shade!$C$11</f>
        <v>15</v>
      </c>
      <c r="O4" s="275">
        <f>C6</f>
        <v>6</v>
      </c>
      <c r="P4" s="276">
        <v>0</v>
      </c>
      <c r="R4" s="277" t="s">
        <v>288</v>
      </c>
      <c r="T4" s="255" t="s">
        <v>227</v>
      </c>
    </row>
    <row r="5" spans="1:20" ht="17.399999999999999" thickBot="1">
      <c r="A5" s="278" t="s">
        <v>153</v>
      </c>
      <c r="B5" s="268">
        <v>0</v>
      </c>
      <c r="C5" s="269">
        <v>1</v>
      </c>
      <c r="D5" s="270">
        <v>1</v>
      </c>
      <c r="E5" s="270">
        <v>1</v>
      </c>
      <c r="F5" s="270">
        <v>1</v>
      </c>
      <c r="G5" s="271">
        <v>1</v>
      </c>
      <c r="H5" s="271">
        <v>0</v>
      </c>
      <c r="I5" s="271">
        <v>0</v>
      </c>
      <c r="J5" s="271">
        <v>0</v>
      </c>
      <c r="K5" s="272">
        <v>0</v>
      </c>
      <c r="L5" s="248"/>
      <c r="M5" s="273">
        <v>2</v>
      </c>
      <c r="N5" s="274">
        <f>10+M5+Shade!$C$11</f>
        <v>16</v>
      </c>
      <c r="O5" s="275">
        <f>D6</f>
        <v>6</v>
      </c>
      <c r="P5" s="276">
        <v>0</v>
      </c>
      <c r="R5" s="279" t="s">
        <v>323</v>
      </c>
      <c r="T5" s="255" t="s">
        <v>188</v>
      </c>
    </row>
    <row r="6" spans="1:20" ht="18" thickTop="1" thickBot="1">
      <c r="A6" s="280" t="s">
        <v>152</v>
      </c>
      <c r="B6" s="281">
        <f t="shared" ref="B6:I6" si="0">SUM(B3:B5)</f>
        <v>5</v>
      </c>
      <c r="C6" s="282">
        <f t="shared" si="0"/>
        <v>6</v>
      </c>
      <c r="D6" s="282">
        <f t="shared" ref="D6:F6" si="1">SUM(D3:D5)</f>
        <v>6</v>
      </c>
      <c r="E6" s="282">
        <f t="shared" ref="E6:F6" si="2">SUM(E3:E5)</f>
        <v>5</v>
      </c>
      <c r="F6" s="282">
        <f t="shared" si="2"/>
        <v>3</v>
      </c>
      <c r="G6" s="283">
        <f t="shared" si="0"/>
        <v>0</v>
      </c>
      <c r="H6" s="283">
        <f t="shared" si="0"/>
        <v>-1</v>
      </c>
      <c r="I6" s="283">
        <f t="shared" si="0"/>
        <v>-1</v>
      </c>
      <c r="J6" s="283">
        <f t="shared" ref="J6:K6" si="3">SUM(J3:J5)</f>
        <v>-1</v>
      </c>
      <c r="K6" s="284">
        <f t="shared" si="3"/>
        <v>-1</v>
      </c>
      <c r="L6" s="248"/>
      <c r="M6" s="273">
        <v>3</v>
      </c>
      <c r="N6" s="274">
        <f>10+M6+Shade!$C$11</f>
        <v>17</v>
      </c>
      <c r="O6" s="275">
        <f>E6</f>
        <v>5</v>
      </c>
      <c r="P6" s="276">
        <v>0</v>
      </c>
      <c r="T6" s="255" t="s">
        <v>170</v>
      </c>
    </row>
    <row r="7" spans="1:20" ht="19.2" thickTop="1" thickBot="1">
      <c r="A7" s="109"/>
      <c r="B7" s="248"/>
      <c r="C7" s="248"/>
      <c r="D7" s="248"/>
      <c r="E7" s="248"/>
      <c r="F7" s="248"/>
      <c r="G7" s="248"/>
      <c r="H7" s="248"/>
      <c r="I7" s="248"/>
      <c r="J7" s="248"/>
      <c r="K7" s="248"/>
      <c r="L7" s="248"/>
      <c r="M7" s="285">
        <v>4</v>
      </c>
      <c r="N7" s="286">
        <f>10+M7+Shade!$C$11</f>
        <v>18</v>
      </c>
      <c r="O7" s="287">
        <f>F6</f>
        <v>3</v>
      </c>
      <c r="P7" s="288">
        <v>0</v>
      </c>
      <c r="R7" s="4" t="s">
        <v>84</v>
      </c>
      <c r="T7" s="255" t="s">
        <v>228</v>
      </c>
    </row>
    <row r="8" spans="1:20" ht="18" thickTop="1" thickBot="1">
      <c r="A8" s="109"/>
      <c r="B8" s="248"/>
      <c r="C8" s="248"/>
      <c r="D8" s="248"/>
      <c r="E8" s="248"/>
      <c r="F8" s="248"/>
      <c r="G8" s="248"/>
      <c r="H8" s="248"/>
      <c r="I8" s="248"/>
      <c r="J8" s="248"/>
      <c r="K8" s="248"/>
      <c r="L8" s="248"/>
      <c r="M8" s="162"/>
      <c r="R8" s="289" t="s">
        <v>230</v>
      </c>
      <c r="T8" s="255" t="s">
        <v>171</v>
      </c>
    </row>
    <row r="9" spans="1:20" ht="18" thickTop="1" thickBot="1">
      <c r="A9" s="109"/>
      <c r="B9" s="248"/>
      <c r="C9" s="248"/>
      <c r="D9" s="248"/>
      <c r="E9" s="248"/>
      <c r="F9" s="248"/>
      <c r="G9" s="248"/>
      <c r="H9" s="248"/>
      <c r="I9" s="248"/>
      <c r="J9" s="248"/>
      <c r="K9" s="248"/>
      <c r="L9" s="248"/>
      <c r="M9" s="162"/>
      <c r="T9" s="255" t="s">
        <v>218</v>
      </c>
    </row>
    <row r="10" spans="1:20" ht="24" thickTop="1" thickBot="1">
      <c r="A10" s="109"/>
      <c r="B10" s="248"/>
      <c r="C10" s="248"/>
      <c r="D10" s="248"/>
      <c r="E10" s="248"/>
      <c r="F10" s="248"/>
      <c r="G10" s="248"/>
      <c r="H10" s="248"/>
      <c r="I10" s="248"/>
      <c r="J10" s="248"/>
      <c r="K10" s="248"/>
      <c r="L10" s="248"/>
      <c r="R10" s="243" t="s">
        <v>287</v>
      </c>
      <c r="T10" s="290" t="s">
        <v>302</v>
      </c>
    </row>
    <row r="11" spans="1:20" ht="17.399999999999999" thickBot="1">
      <c r="L11" s="248"/>
      <c r="R11" s="292" t="s">
        <v>167</v>
      </c>
      <c r="T11" s="293" t="str">
        <f>CONCATENATE("Spell Resistance 11 + ",SUM('Personal File'!$E$3:$E$4))</f>
        <v>Spell Resistance 11 + 10</v>
      </c>
    </row>
    <row r="12" spans="1:20" ht="18" thickTop="1" thickBot="1">
      <c r="Q12" s="291"/>
      <c r="R12" s="254" t="s">
        <v>168</v>
      </c>
    </row>
    <row r="13" spans="1:20" ht="24" thickTop="1" thickBot="1">
      <c r="R13" s="294" t="s">
        <v>155</v>
      </c>
      <c r="T13" s="86" t="s">
        <v>116</v>
      </c>
    </row>
    <row r="14" spans="1:20" ht="18" thickTop="1" thickBot="1">
      <c r="T14" s="289" t="s">
        <v>229</v>
      </c>
    </row>
    <row r="15" spans="1:20" ht="24" thickTop="1" thickBot="1">
      <c r="R15" s="243" t="s">
        <v>201</v>
      </c>
    </row>
    <row r="16" spans="1:20" ht="16.8">
      <c r="R16" s="254" t="s">
        <v>202</v>
      </c>
    </row>
    <row r="17" spans="18:18" ht="16.8">
      <c r="R17" s="254" t="s">
        <v>204</v>
      </c>
    </row>
    <row r="18" spans="18:18" ht="16.8">
      <c r="R18" s="254" t="s">
        <v>203</v>
      </c>
    </row>
    <row r="19" spans="18:18" ht="16.8">
      <c r="R19" s="254" t="s">
        <v>206</v>
      </c>
    </row>
    <row r="20" spans="18:18" ht="17.399999999999999" thickBot="1">
      <c r="R20" s="294" t="s">
        <v>205</v>
      </c>
    </row>
    <row r="21" spans="18:18" ht="16.2" thickTop="1"/>
  </sheetData>
  <sortState ref="R2:R5">
    <sortCondition ref="R2:R5"/>
  </sortState>
  <phoneticPr fontId="0" type="noConversion"/>
  <conditionalFormatting sqref="P3">
    <cfRule type="cellIs" dxfId="15" priority="5" operator="greaterThanOrEqual">
      <formula>$O$3</formula>
    </cfRule>
  </conditionalFormatting>
  <conditionalFormatting sqref="P4">
    <cfRule type="cellIs" dxfId="14" priority="4" operator="greaterThanOrEqual">
      <formula>$O$4</formula>
    </cfRule>
  </conditionalFormatting>
  <conditionalFormatting sqref="P5">
    <cfRule type="cellIs" dxfId="13" priority="2" operator="greaterThanOrEqual">
      <formula>$O$5</formula>
    </cfRule>
  </conditionalFormatting>
  <conditionalFormatting sqref="P6">
    <cfRule type="cellIs" dxfId="12" priority="1" operator="greaterThanOrEqual">
      <formula>$O$5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showGridLines="0" workbookViewId="0"/>
  </sheetViews>
  <sheetFormatPr defaultColWidth="13" defaultRowHeight="15.6"/>
  <cols>
    <col min="1" max="1" width="19.3984375" style="116" bestFit="1" customWidth="1"/>
    <col min="2" max="2" width="7.09765625" style="116" bestFit="1" customWidth="1"/>
    <col min="3" max="3" width="6.5" style="116" bestFit="1" customWidth="1"/>
    <col min="4" max="4" width="8.19921875" style="116" customWidth="1"/>
    <col min="5" max="5" width="8.3984375" style="116" customWidth="1"/>
    <col min="6" max="6" width="8.3984375" style="116" bestFit="1" customWidth="1"/>
    <col min="7" max="11" width="5.59765625" style="116" customWidth="1"/>
    <col min="12" max="12" width="26.59765625" style="116" customWidth="1"/>
    <col min="13" max="16384" width="13" style="109"/>
  </cols>
  <sheetData>
    <row r="1" spans="1:12" ht="23.4" thickBot="1">
      <c r="A1" s="107" t="s">
        <v>24</v>
      </c>
      <c r="B1" s="107"/>
      <c r="C1" s="107"/>
      <c r="D1" s="107"/>
      <c r="E1" s="107"/>
      <c r="F1" s="107"/>
      <c r="G1" s="107"/>
      <c r="H1" s="107"/>
      <c r="I1" s="107"/>
      <c r="J1" s="107"/>
      <c r="K1" s="107"/>
      <c r="L1" s="107"/>
    </row>
    <row r="2" spans="1:12" ht="16.8" thickTop="1" thickBot="1">
      <c r="A2" s="163" t="s">
        <v>7</v>
      </c>
      <c r="B2" s="164" t="s">
        <v>8</v>
      </c>
      <c r="C2" s="165" t="s">
        <v>291</v>
      </c>
      <c r="D2" s="166" t="s">
        <v>28</v>
      </c>
      <c r="E2" s="167" t="s">
        <v>72</v>
      </c>
      <c r="F2" s="166" t="s">
        <v>25</v>
      </c>
      <c r="G2" s="166" t="s">
        <v>29</v>
      </c>
      <c r="H2" s="168" t="s">
        <v>118</v>
      </c>
      <c r="I2" s="169" t="s">
        <v>118</v>
      </c>
      <c r="J2" s="170" t="s">
        <v>209</v>
      </c>
      <c r="K2" s="168" t="s">
        <v>92</v>
      </c>
      <c r="L2" s="171" t="s">
        <v>6</v>
      </c>
    </row>
    <row r="3" spans="1:12">
      <c r="A3" s="76" t="s">
        <v>289</v>
      </c>
      <c r="B3" s="92" t="s">
        <v>325</v>
      </c>
      <c r="C3" s="525" t="str">
        <f ca="1">CONCATENATE("+",SUM(RANDBETWEEN(1,6),RANDBETWEEN(1,6),Shade!$C$6))</f>
        <v>+7</v>
      </c>
      <c r="D3" s="77">
        <v>2</v>
      </c>
      <c r="E3" s="77" t="s">
        <v>123</v>
      </c>
      <c r="F3" s="78" t="s">
        <v>122</v>
      </c>
      <c r="G3" s="79">
        <v>5</v>
      </c>
      <c r="H3" s="80" t="str">
        <f>CONCATENATE("+",RIGHT('Personal File'!$B$7)+('Personal File'!$C$9)+D3)</f>
        <v>+12</v>
      </c>
      <c r="I3" s="82" t="str">
        <f>CONCATENATE("+",H3+2)</f>
        <v>+14</v>
      </c>
      <c r="J3" s="72">
        <f t="shared" ref="J3" ca="1" si="0">RANDBETWEEN(1,20)</f>
        <v>4</v>
      </c>
      <c r="K3" s="73">
        <f t="shared" ref="K3:K4" ca="1" si="1">J3+I3</f>
        <v>18</v>
      </c>
      <c r="L3" s="81" t="s">
        <v>294</v>
      </c>
    </row>
    <row r="4" spans="1:12" ht="16.2" thickBot="1">
      <c r="A4" s="172" t="s">
        <v>166</v>
      </c>
      <c r="B4" s="173" t="s">
        <v>324</v>
      </c>
      <c r="C4" s="174" t="str">
        <f>Shade!$C$6</f>
        <v>+4</v>
      </c>
      <c r="D4" s="175" t="s">
        <v>64</v>
      </c>
      <c r="E4" s="176" t="s">
        <v>95</v>
      </c>
      <c r="F4" s="175" t="s">
        <v>113</v>
      </c>
      <c r="G4" s="177">
        <f>2*1</f>
        <v>2</v>
      </c>
      <c r="H4" s="178" t="str">
        <f>CONCATENATE("+",RIGHT('Personal File'!$B$7)+('Personal File'!$C$9)+D4)</f>
        <v>+10</v>
      </c>
      <c r="I4" s="179" t="str">
        <f>CONCATENATE("+",H4+2)</f>
        <v>+12</v>
      </c>
      <c r="J4" s="180">
        <f ca="1">RANDBETWEEN(1,20)</f>
        <v>11</v>
      </c>
      <c r="K4" s="181">
        <f t="shared" ca="1" si="1"/>
        <v>23</v>
      </c>
      <c r="L4" s="182" t="s">
        <v>294</v>
      </c>
    </row>
    <row r="5" spans="1:12" ht="6" customHeight="1" thickTop="1" thickBot="1"/>
    <row r="6" spans="1:12" ht="16.8" thickTop="1" thickBot="1">
      <c r="A6" s="163" t="s">
        <v>10</v>
      </c>
      <c r="B6" s="164" t="s">
        <v>8</v>
      </c>
      <c r="C6" s="183" t="s">
        <v>291</v>
      </c>
      <c r="D6" s="166" t="s">
        <v>28</v>
      </c>
      <c r="E6" s="167" t="s">
        <v>72</v>
      </c>
      <c r="F6" s="166" t="s">
        <v>11</v>
      </c>
      <c r="G6" s="166" t="s">
        <v>29</v>
      </c>
      <c r="H6" s="168" t="s">
        <v>118</v>
      </c>
      <c r="I6" s="169" t="s">
        <v>118</v>
      </c>
      <c r="J6" s="170" t="s">
        <v>209</v>
      </c>
      <c r="K6" s="168" t="s">
        <v>92</v>
      </c>
      <c r="L6" s="171" t="s">
        <v>6</v>
      </c>
    </row>
    <row r="7" spans="1:12">
      <c r="A7" s="184" t="s">
        <v>191</v>
      </c>
      <c r="B7" s="185" t="s">
        <v>292</v>
      </c>
      <c r="C7" s="186" t="s">
        <v>319</v>
      </c>
      <c r="D7" s="187" t="s">
        <v>112</v>
      </c>
      <c r="E7" s="188" t="s">
        <v>231</v>
      </c>
      <c r="F7" s="187" t="s">
        <v>192</v>
      </c>
      <c r="G7" s="189">
        <v>0</v>
      </c>
      <c r="H7" s="190" t="str">
        <f>CONCATENATE("+",RIGHT('Personal File'!$B$7)+('Personal File'!$C$10)+D7)</f>
        <v>+10</v>
      </c>
      <c r="I7" s="82" t="str">
        <f t="shared" ref="I7:I10" si="2">CONCATENATE("+",H7+2)</f>
        <v>+12</v>
      </c>
      <c r="J7" s="72">
        <f t="shared" ref="J7:J9" ca="1" si="3">RANDBETWEEN(1,20)</f>
        <v>11</v>
      </c>
      <c r="K7" s="83">
        <f t="shared" ref="K7" ca="1" si="4">J7+I7</f>
        <v>23</v>
      </c>
      <c r="L7" s="191" t="s">
        <v>294</v>
      </c>
    </row>
    <row r="8" spans="1:12">
      <c r="A8" s="193" t="s">
        <v>279</v>
      </c>
      <c r="B8" s="194" t="s">
        <v>282</v>
      </c>
      <c r="C8" s="195" t="s">
        <v>64</v>
      </c>
      <c r="D8" s="196" t="s">
        <v>64</v>
      </c>
      <c r="E8" s="197" t="s">
        <v>123</v>
      </c>
      <c r="F8" s="196" t="s">
        <v>281</v>
      </c>
      <c r="G8" s="198">
        <v>0</v>
      </c>
      <c r="H8" s="199" t="str">
        <f>CONCATENATE("+",RIGHT('Personal File'!$B$7)+('Personal File'!$C$10)+D8)</f>
        <v>+8</v>
      </c>
      <c r="I8" s="192" t="str">
        <f t="shared" si="2"/>
        <v>+10</v>
      </c>
      <c r="J8" s="74">
        <f t="shared" ca="1" si="3"/>
        <v>3</v>
      </c>
      <c r="K8" s="91">
        <f t="shared" ref="K8:K10" ca="1" si="5">J8+I8</f>
        <v>13</v>
      </c>
      <c r="L8" s="200" t="s">
        <v>320</v>
      </c>
    </row>
    <row r="9" spans="1:12">
      <c r="A9" s="193" t="s">
        <v>280</v>
      </c>
      <c r="B9" s="194" t="s">
        <v>282</v>
      </c>
      <c r="C9" s="195" t="s">
        <v>64</v>
      </c>
      <c r="D9" s="196" t="s">
        <v>64</v>
      </c>
      <c r="E9" s="197" t="s">
        <v>123</v>
      </c>
      <c r="F9" s="196" t="s">
        <v>281</v>
      </c>
      <c r="G9" s="198">
        <v>0</v>
      </c>
      <c r="H9" s="199" t="str">
        <f>CONCATENATE("+",RIGHT('Personal File'!$B$7)+('Personal File'!$C$10)+D9)</f>
        <v>+8</v>
      </c>
      <c r="I9" s="192" t="str">
        <f t="shared" ref="I9" si="6">CONCATENATE("+",H9+2)</f>
        <v>+10</v>
      </c>
      <c r="J9" s="74">
        <f t="shared" ca="1" si="3"/>
        <v>12</v>
      </c>
      <c r="K9" s="91">
        <f t="shared" ref="K9" ca="1" si="7">J9+I9</f>
        <v>22</v>
      </c>
      <c r="L9" s="200" t="s">
        <v>318</v>
      </c>
    </row>
    <row r="10" spans="1:12" ht="16.2" thickBot="1">
      <c r="A10" s="172" t="s">
        <v>295</v>
      </c>
      <c r="B10" s="173" t="s">
        <v>290</v>
      </c>
      <c r="C10" s="201" t="s">
        <v>64</v>
      </c>
      <c r="D10" s="202" t="s">
        <v>296</v>
      </c>
      <c r="E10" s="175" t="s">
        <v>95</v>
      </c>
      <c r="F10" s="202" t="s">
        <v>236</v>
      </c>
      <c r="G10" s="177">
        <v>4</v>
      </c>
      <c r="H10" s="178" t="str">
        <f>CONCATENATE("+",RIGHT('Personal File'!$B$7)+('Personal File'!$C$10)+D10)</f>
        <v>+9</v>
      </c>
      <c r="I10" s="179" t="str">
        <f t="shared" si="2"/>
        <v>+11</v>
      </c>
      <c r="J10" s="180">
        <f ca="1">RANDBETWEEN(1,20)</f>
        <v>15</v>
      </c>
      <c r="K10" s="181">
        <f t="shared" ca="1" si="5"/>
        <v>26</v>
      </c>
      <c r="L10" s="182" t="s">
        <v>294</v>
      </c>
    </row>
    <row r="11" spans="1:12" ht="6" customHeight="1" thickTop="1" thickBot="1">
      <c r="D11" s="203"/>
      <c r="E11" s="203"/>
      <c r="G11" s="155"/>
      <c r="H11" s="155"/>
      <c r="I11" s="155"/>
      <c r="J11" s="155"/>
      <c r="K11" s="155"/>
    </row>
    <row r="12" spans="1:12" ht="16.8" thickTop="1" thickBot="1">
      <c r="A12" s="163" t="s">
        <v>77</v>
      </c>
      <c r="B12" s="166" t="s">
        <v>293</v>
      </c>
      <c r="C12" s="166" t="s">
        <v>36</v>
      </c>
      <c r="D12" s="166" t="s">
        <v>92</v>
      </c>
      <c r="E12" s="166" t="s">
        <v>93</v>
      </c>
      <c r="F12" s="166" t="s">
        <v>94</v>
      </c>
      <c r="G12" s="166" t="s">
        <v>29</v>
      </c>
      <c r="H12" s="204" t="s">
        <v>6</v>
      </c>
      <c r="I12" s="205"/>
      <c r="J12" s="205"/>
      <c r="K12" s="205"/>
      <c r="L12" s="206"/>
    </row>
    <row r="13" spans="1:12">
      <c r="A13" s="207" t="s">
        <v>297</v>
      </c>
      <c r="B13" s="208">
        <v>5</v>
      </c>
      <c r="C13" s="208">
        <v>6</v>
      </c>
      <c r="D13" s="208">
        <v>-1</v>
      </c>
      <c r="E13" s="209">
        <v>0.1</v>
      </c>
      <c r="F13" s="210" t="s">
        <v>234</v>
      </c>
      <c r="G13" s="211">
        <v>25</v>
      </c>
      <c r="H13" s="212"/>
      <c r="I13" s="213"/>
      <c r="J13" s="213"/>
      <c r="K13" s="213"/>
      <c r="L13" s="214"/>
    </row>
    <row r="14" spans="1:12" ht="16.2" thickBot="1">
      <c r="A14" s="215"/>
      <c r="B14" s="216"/>
      <c r="C14" s="216"/>
      <c r="D14" s="216"/>
      <c r="E14" s="216"/>
      <c r="F14" s="216"/>
      <c r="G14" s="217"/>
      <c r="H14" s="218"/>
      <c r="I14" s="219"/>
      <c r="J14" s="219"/>
      <c r="K14" s="219"/>
      <c r="L14" s="220"/>
    </row>
    <row r="15" spans="1:12" ht="6.75" customHeight="1" thickTop="1" thickBot="1"/>
    <row r="16" spans="1:12" ht="16.8" thickTop="1" thickBot="1">
      <c r="A16" s="221"/>
      <c r="B16" s="155"/>
      <c r="D16" s="222" t="s">
        <v>78</v>
      </c>
      <c r="E16" s="223"/>
      <c r="F16" s="204" t="s">
        <v>9</v>
      </c>
      <c r="G16" s="166" t="s">
        <v>29</v>
      </c>
      <c r="H16" s="224" t="s">
        <v>118</v>
      </c>
      <c r="I16" s="205" t="s">
        <v>6</v>
      </c>
      <c r="J16" s="205"/>
      <c r="K16" s="205"/>
      <c r="L16" s="206"/>
    </row>
    <row r="17" spans="1:12">
      <c r="A17" s="221"/>
      <c r="B17" s="155"/>
      <c r="D17" s="225" t="s">
        <v>212</v>
      </c>
      <c r="E17" s="226"/>
      <c r="F17" s="227">
        <v>5</v>
      </c>
      <c r="G17" s="228">
        <f t="shared" ref="G17:G18" si="8">F17/10</f>
        <v>0.5</v>
      </c>
      <c r="H17" s="63" t="s">
        <v>82</v>
      </c>
      <c r="I17" s="226" t="s">
        <v>213</v>
      </c>
      <c r="J17" s="226"/>
      <c r="K17" s="226"/>
      <c r="L17" s="229"/>
    </row>
    <row r="18" spans="1:12" ht="16.2" thickBot="1">
      <c r="A18" s="109"/>
      <c r="B18" s="155"/>
      <c r="D18" s="230" t="s">
        <v>96</v>
      </c>
      <c r="E18" s="231"/>
      <c r="F18" s="232">
        <v>17</v>
      </c>
      <c r="G18" s="233">
        <f t="shared" si="8"/>
        <v>1.7</v>
      </c>
      <c r="H18" s="234" t="s">
        <v>82</v>
      </c>
      <c r="I18" s="235"/>
      <c r="J18" s="235"/>
      <c r="K18" s="235"/>
      <c r="L18" s="236"/>
    </row>
    <row r="19" spans="1:12" ht="16.2" thickTop="1"/>
  </sheetData>
  <phoneticPr fontId="0" type="noConversion"/>
  <conditionalFormatting sqref="J3">
    <cfRule type="cellIs" dxfId="11" priority="15" operator="equal">
      <formula>20</formula>
    </cfRule>
    <cfRule type="cellIs" dxfId="10" priority="16" operator="equal">
      <formula>1</formula>
    </cfRule>
  </conditionalFormatting>
  <conditionalFormatting sqref="J4">
    <cfRule type="cellIs" dxfId="9" priority="13" operator="equal">
      <formula>20</formula>
    </cfRule>
    <cfRule type="cellIs" dxfId="8" priority="14" operator="equal">
      <formula>1</formula>
    </cfRule>
  </conditionalFormatting>
  <conditionalFormatting sqref="J7">
    <cfRule type="cellIs" dxfId="7" priority="11" operator="equal">
      <formula>20</formula>
    </cfRule>
    <cfRule type="cellIs" dxfId="6" priority="12" operator="equal">
      <formula>1</formula>
    </cfRule>
  </conditionalFormatting>
  <conditionalFormatting sqref="J10">
    <cfRule type="cellIs" dxfId="5" priority="9" operator="equal">
      <formula>20</formula>
    </cfRule>
    <cfRule type="cellIs" dxfId="4" priority="10" operator="equal">
      <formula>1</formula>
    </cfRule>
  </conditionalFormatting>
  <conditionalFormatting sqref="J8">
    <cfRule type="cellIs" dxfId="3" priority="3" operator="equal">
      <formula>20</formula>
    </cfRule>
    <cfRule type="cellIs" dxfId="2" priority="4" operator="equal">
      <formula>1</formula>
    </cfRule>
  </conditionalFormatting>
  <conditionalFormatting sqref="J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ColWidth="13" defaultRowHeight="15.6"/>
  <cols>
    <col min="1" max="1" width="27.19921875" style="116" bestFit="1" customWidth="1"/>
    <col min="2" max="2" width="4.8984375" style="116" bestFit="1" customWidth="1"/>
    <col min="3" max="3" width="5.59765625" style="155" bestFit="1" customWidth="1"/>
    <col min="4" max="5" width="26.59765625" style="109" customWidth="1"/>
    <col min="6" max="6" width="4.09765625" style="109" customWidth="1"/>
    <col min="7" max="7" width="17.69921875" style="109" bestFit="1" customWidth="1"/>
    <col min="8" max="16384" width="13" style="109"/>
  </cols>
  <sheetData>
    <row r="1" spans="1:7" ht="23.4" thickBot="1">
      <c r="A1" s="107" t="s">
        <v>85</v>
      </c>
      <c r="B1" s="107"/>
      <c r="C1" s="108"/>
      <c r="D1" s="107"/>
      <c r="E1" s="107"/>
      <c r="G1" s="110" t="s">
        <v>304</v>
      </c>
    </row>
    <row r="2" spans="1:7" s="116" customFormat="1" ht="16.2" thickBot="1">
      <c r="A2" s="111" t="s">
        <v>86</v>
      </c>
      <c r="B2" s="112" t="s">
        <v>9</v>
      </c>
      <c r="C2" s="113" t="s">
        <v>87</v>
      </c>
      <c r="D2" s="114" t="s">
        <v>88</v>
      </c>
      <c r="E2" s="115" t="s">
        <v>89</v>
      </c>
      <c r="G2" s="117" t="s">
        <v>240</v>
      </c>
    </row>
    <row r="3" spans="1:7">
      <c r="A3" s="118" t="s">
        <v>179</v>
      </c>
      <c r="B3" s="119">
        <v>1</v>
      </c>
      <c r="C3" s="120">
        <v>3</v>
      </c>
      <c r="D3" s="121" t="s">
        <v>317</v>
      </c>
      <c r="E3" s="122"/>
      <c r="G3" s="117" t="s">
        <v>241</v>
      </c>
    </row>
    <row r="4" spans="1:7" ht="16.2" thickBot="1">
      <c r="A4" s="123" t="s">
        <v>197</v>
      </c>
      <c r="B4" s="124">
        <v>1</v>
      </c>
      <c r="C4" s="125">
        <v>0</v>
      </c>
      <c r="D4" s="126" t="s">
        <v>198</v>
      </c>
      <c r="E4" s="127"/>
      <c r="G4" s="117" t="s">
        <v>242</v>
      </c>
    </row>
    <row r="5" spans="1:7" ht="24" thickTop="1" thickBot="1">
      <c r="A5" s="107" t="s">
        <v>90</v>
      </c>
      <c r="B5" s="107"/>
      <c r="C5" s="108"/>
      <c r="D5" s="107"/>
      <c r="E5" s="107"/>
      <c r="G5" s="117" t="s">
        <v>162</v>
      </c>
    </row>
    <row r="6" spans="1:7" ht="16.2" thickBot="1">
      <c r="A6" s="111" t="s">
        <v>86</v>
      </c>
      <c r="B6" s="111" t="s">
        <v>9</v>
      </c>
      <c r="C6" s="129" t="s">
        <v>87</v>
      </c>
      <c r="D6" s="114" t="s">
        <v>88</v>
      </c>
      <c r="E6" s="115" t="s">
        <v>89</v>
      </c>
      <c r="G6" s="117" t="s">
        <v>244</v>
      </c>
    </row>
    <row r="7" spans="1:7">
      <c r="A7" s="130" t="s">
        <v>316</v>
      </c>
      <c r="B7" s="131">
        <v>1</v>
      </c>
      <c r="C7" s="132">
        <v>0</v>
      </c>
      <c r="D7" s="133"/>
      <c r="E7" s="134"/>
      <c r="G7" s="117" t="s">
        <v>245</v>
      </c>
    </row>
    <row r="8" spans="1:7">
      <c r="A8" s="135" t="s">
        <v>328</v>
      </c>
      <c r="B8" s="131">
        <v>4</v>
      </c>
      <c r="C8" s="136">
        <v>0</v>
      </c>
      <c r="D8" s="133"/>
      <c r="E8" s="134"/>
      <c r="G8" s="117" t="s">
        <v>246</v>
      </c>
    </row>
    <row r="9" spans="1:7">
      <c r="A9" s="135" t="s">
        <v>303</v>
      </c>
      <c r="B9" s="131">
        <v>1</v>
      </c>
      <c r="C9" s="136">
        <v>0</v>
      </c>
      <c r="D9" s="133"/>
      <c r="E9" s="134"/>
      <c r="G9" s="117" t="s">
        <v>54</v>
      </c>
    </row>
    <row r="10" spans="1:7">
      <c r="A10" s="130" t="s">
        <v>326</v>
      </c>
      <c r="B10" s="131">
        <v>1</v>
      </c>
      <c r="C10" s="136">
        <v>0</v>
      </c>
      <c r="D10" s="133"/>
      <c r="E10" s="134"/>
      <c r="G10" s="117" t="s">
        <v>248</v>
      </c>
    </row>
    <row r="11" spans="1:7">
      <c r="A11" s="130" t="s">
        <v>321</v>
      </c>
      <c r="B11" s="131">
        <v>1</v>
      </c>
      <c r="C11" s="136">
        <v>0</v>
      </c>
      <c r="D11" s="133"/>
      <c r="E11" s="134"/>
      <c r="G11" s="117" t="s">
        <v>226</v>
      </c>
    </row>
    <row r="12" spans="1:7">
      <c r="A12" s="135" t="s">
        <v>140</v>
      </c>
      <c r="B12" s="131">
        <v>1</v>
      </c>
      <c r="C12" s="136">
        <f>B12</f>
        <v>1</v>
      </c>
      <c r="D12" s="133"/>
      <c r="E12" s="134"/>
      <c r="G12" s="117" t="s">
        <v>249</v>
      </c>
    </row>
    <row r="13" spans="1:7">
      <c r="A13" s="130" t="s">
        <v>305</v>
      </c>
      <c r="B13" s="131">
        <v>2</v>
      </c>
      <c r="C13" s="136">
        <v>0</v>
      </c>
      <c r="D13" s="133"/>
      <c r="E13" s="134"/>
      <c r="G13" s="117" t="s">
        <v>250</v>
      </c>
    </row>
    <row r="14" spans="1:7">
      <c r="A14" s="135" t="s">
        <v>103</v>
      </c>
      <c r="B14" s="131">
        <v>1</v>
      </c>
      <c r="C14" s="136">
        <v>1</v>
      </c>
      <c r="D14" s="137" t="s">
        <v>104</v>
      </c>
      <c r="E14" s="134"/>
      <c r="G14" s="117" t="s">
        <v>251</v>
      </c>
    </row>
    <row r="15" spans="1:7" ht="16.2" thickBot="1">
      <c r="A15" s="138"/>
      <c r="B15" s="139"/>
      <c r="C15" s="140"/>
      <c r="D15" s="141"/>
      <c r="E15" s="142"/>
      <c r="G15" s="117" t="s">
        <v>252</v>
      </c>
    </row>
    <row r="16" spans="1:7" ht="24" thickTop="1" thickBot="1">
      <c r="A16" s="107" t="s">
        <v>193</v>
      </c>
      <c r="B16" s="107"/>
      <c r="C16" s="108"/>
      <c r="D16" s="107"/>
      <c r="E16" s="107"/>
      <c r="G16" s="117" t="s">
        <v>253</v>
      </c>
    </row>
    <row r="17" spans="1:7" ht="16.2" thickBot="1">
      <c r="A17" s="111" t="s">
        <v>86</v>
      </c>
      <c r="B17" s="111" t="s">
        <v>9</v>
      </c>
      <c r="C17" s="129" t="s">
        <v>87</v>
      </c>
      <c r="D17" s="114" t="s">
        <v>88</v>
      </c>
      <c r="E17" s="115" t="s">
        <v>89</v>
      </c>
      <c r="G17" s="117" t="s">
        <v>254</v>
      </c>
    </row>
    <row r="18" spans="1:7">
      <c r="A18" s="135" t="s">
        <v>137</v>
      </c>
      <c r="B18" s="144">
        <v>1</v>
      </c>
      <c r="C18" s="136">
        <v>2</v>
      </c>
      <c r="D18" s="145"/>
      <c r="E18" s="146"/>
      <c r="G18" s="117" t="s">
        <v>255</v>
      </c>
    </row>
    <row r="19" spans="1:7">
      <c r="A19" s="135" t="s">
        <v>138</v>
      </c>
      <c r="B19" s="131">
        <v>1</v>
      </c>
      <c r="C19" s="132">
        <v>0</v>
      </c>
      <c r="D19" s="147"/>
      <c r="E19" s="148"/>
      <c r="G19" s="117" t="s">
        <v>256</v>
      </c>
    </row>
    <row r="20" spans="1:7">
      <c r="A20" s="135" t="s">
        <v>139</v>
      </c>
      <c r="B20" s="131">
        <v>1</v>
      </c>
      <c r="C20" s="132">
        <v>0</v>
      </c>
      <c r="D20" s="147"/>
      <c r="E20" s="148"/>
      <c r="G20" s="117" t="s">
        <v>257</v>
      </c>
    </row>
    <row r="21" spans="1:7">
      <c r="A21" s="149" t="s">
        <v>194</v>
      </c>
      <c r="B21" s="150">
        <v>760</v>
      </c>
      <c r="C21" s="151">
        <f t="shared" ref="C21:C22" si="0">B21/100</f>
        <v>7.6</v>
      </c>
      <c r="D21" s="147"/>
      <c r="E21" s="148"/>
      <c r="G21" s="117" t="s">
        <v>258</v>
      </c>
    </row>
    <row r="22" spans="1:7" ht="16.2" thickBot="1">
      <c r="A22" s="123" t="s">
        <v>195</v>
      </c>
      <c r="B22" s="152">
        <v>3690</v>
      </c>
      <c r="C22" s="125">
        <f t="shared" si="0"/>
        <v>36.9</v>
      </c>
      <c r="D22" s="153"/>
      <c r="E22" s="127"/>
      <c r="G22" s="117" t="s">
        <v>259</v>
      </c>
    </row>
    <row r="23" spans="1:7" ht="24" thickTop="1" thickBot="1">
      <c r="A23" s="154" t="s">
        <v>91</v>
      </c>
      <c r="B23" s="154"/>
      <c r="C23" s="155">
        <f>SUM(C18:C22)</f>
        <v>46.5</v>
      </c>
      <c r="D23" s="143" t="s">
        <v>322</v>
      </c>
      <c r="E23" s="128"/>
      <c r="G23" s="117" t="s">
        <v>260</v>
      </c>
    </row>
    <row r="24" spans="1:7" ht="16.2" thickBot="1">
      <c r="A24" s="111" t="s">
        <v>86</v>
      </c>
      <c r="B24" s="111" t="s">
        <v>9</v>
      </c>
      <c r="C24" s="129" t="s">
        <v>87</v>
      </c>
      <c r="D24" s="114" t="s">
        <v>88</v>
      </c>
      <c r="E24" s="115" t="s">
        <v>89</v>
      </c>
      <c r="G24" s="117" t="s">
        <v>261</v>
      </c>
    </row>
    <row r="25" spans="1:7">
      <c r="A25" s="156"/>
      <c r="B25" s="150"/>
      <c r="C25" s="151"/>
      <c r="D25" s="147"/>
      <c r="E25" s="148"/>
      <c r="G25" s="117" t="s">
        <v>262</v>
      </c>
    </row>
    <row r="26" spans="1:7" ht="16.2" thickBot="1">
      <c r="A26" s="157"/>
      <c r="B26" s="158"/>
      <c r="C26" s="159"/>
      <c r="D26" s="147"/>
      <c r="E26" s="148"/>
      <c r="G26" s="160" t="s">
        <v>263</v>
      </c>
    </row>
    <row r="27" spans="1:7" ht="16.2" thickTop="1">
      <c r="A27" s="156"/>
      <c r="B27" s="150"/>
      <c r="C27" s="151"/>
      <c r="D27" s="147"/>
      <c r="E27" s="148"/>
    </row>
    <row r="28" spans="1:7">
      <c r="A28" s="156"/>
      <c r="B28" s="150"/>
      <c r="C28" s="151"/>
      <c r="D28" s="147"/>
      <c r="E28" s="148"/>
    </row>
    <row r="29" spans="1:7">
      <c r="A29" s="156"/>
      <c r="B29" s="150"/>
      <c r="C29" s="151"/>
      <c r="D29" s="147"/>
      <c r="E29" s="148"/>
    </row>
    <row r="30" spans="1:7">
      <c r="A30" s="156"/>
      <c r="B30" s="150"/>
      <c r="C30" s="151"/>
      <c r="D30" s="147"/>
      <c r="E30" s="148"/>
    </row>
    <row r="31" spans="1:7" ht="16.2" thickBot="1">
      <c r="A31" s="161"/>
      <c r="B31" s="152"/>
      <c r="C31" s="125"/>
      <c r="D31" s="153"/>
      <c r="E31" s="127"/>
    </row>
    <row r="32" spans="1:7" ht="16.2" thickTop="1"/>
    <row r="33" spans="1:7">
      <c r="A33" s="109"/>
      <c r="B33" s="109"/>
    </row>
    <row r="34" spans="1:7" s="116" customFormat="1">
      <c r="C34" s="155"/>
      <c r="D34" s="109"/>
      <c r="E34" s="109"/>
      <c r="G34" s="109"/>
    </row>
    <row r="52" spans="7:7">
      <c r="G52" s="162"/>
    </row>
    <row r="53" spans="7:7">
      <c r="G53" s="162"/>
    </row>
  </sheetData>
  <sortState ref="G2:G44">
    <sortCondition ref="G2:G44"/>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ColWidth="13" defaultRowHeight="15.6"/>
  <cols>
    <col min="1" max="1" width="22.59765625" style="14" customWidth="1"/>
    <col min="2" max="2" width="10" style="13" customWidth="1"/>
    <col min="3" max="3" width="4.59765625" style="13" customWidth="1"/>
    <col min="4" max="4" width="13.69921875" style="14" bestFit="1" customWidth="1"/>
    <col min="5" max="5" width="9.09765625" style="13" bestFit="1" customWidth="1"/>
    <col min="6" max="6" width="14.8984375" style="14" customWidth="1"/>
    <col min="7" max="7" width="17.8984375" style="13" customWidth="1"/>
    <col min="8" max="16384" width="13" style="12"/>
  </cols>
  <sheetData>
    <row r="1" spans="1:7" ht="29.4" thickTop="1" thickBot="1">
      <c r="A1" s="56" t="s">
        <v>184</v>
      </c>
      <c r="B1" s="55"/>
      <c r="C1" s="54"/>
      <c r="D1" s="53"/>
      <c r="E1" s="52"/>
      <c r="F1" s="51"/>
      <c r="G1" s="50" t="s">
        <v>178</v>
      </c>
    </row>
    <row r="2" spans="1:7" ht="17.399999999999999" thickTop="1">
      <c r="A2" s="23" t="s">
        <v>0</v>
      </c>
      <c r="B2" s="49" t="s">
        <v>182</v>
      </c>
      <c r="C2" s="49"/>
      <c r="D2" s="47" t="s">
        <v>181</v>
      </c>
      <c r="E2" s="48" t="s">
        <v>185</v>
      </c>
      <c r="F2" s="47" t="s">
        <v>186</v>
      </c>
      <c r="G2" s="46" t="s">
        <v>237</v>
      </c>
    </row>
    <row r="3" spans="1:7" ht="17.399999999999999" thickBot="1">
      <c r="A3" s="45" t="s">
        <v>177</v>
      </c>
      <c r="B3" s="44" t="s">
        <v>176</v>
      </c>
      <c r="C3" s="44"/>
      <c r="D3" s="42" t="s">
        <v>175</v>
      </c>
      <c r="E3" s="43" t="s">
        <v>183</v>
      </c>
      <c r="F3" s="42" t="s">
        <v>187</v>
      </c>
      <c r="G3" s="41" t="s">
        <v>238</v>
      </c>
    </row>
    <row r="4" spans="1:7" ht="17.399999999999999" thickTop="1">
      <c r="A4" s="40" t="s">
        <v>4</v>
      </c>
      <c r="B4" s="39">
        <v>1</v>
      </c>
      <c r="C4" s="64">
        <f t="shared" ref="C4:C9" si="0">IF(B4&gt;9.9,CONCATENATE("+",ROUNDDOWN((B4-10)/2,0)),ROUNDUP((B4-10)/2,0))</f>
        <v>-5</v>
      </c>
      <c r="D4" s="31" t="s">
        <v>16</v>
      </c>
      <c r="E4" s="60" t="str">
        <f>CONCATENATE(ROUNDDOWN('Personal File'!E11/2,0)," or ",ROUNDDOWN(Shade!E8/2,0))</f>
        <v>28 or 36</v>
      </c>
      <c r="F4" s="38"/>
      <c r="G4" s="37"/>
    </row>
    <row r="5" spans="1:7" ht="16.8">
      <c r="A5" s="36" t="s">
        <v>5</v>
      </c>
      <c r="B5" s="29">
        <v>15</v>
      </c>
      <c r="C5" s="3" t="str">
        <f t="shared" si="0"/>
        <v>+2</v>
      </c>
      <c r="D5" s="31" t="s">
        <v>66</v>
      </c>
      <c r="E5" s="59">
        <v>28</v>
      </c>
      <c r="F5" s="22"/>
      <c r="G5" s="21"/>
    </row>
    <row r="6" spans="1:7" ht="16.8">
      <c r="A6" s="35" t="s">
        <v>14</v>
      </c>
      <c r="B6" s="29">
        <v>10</v>
      </c>
      <c r="C6" s="1" t="str">
        <f t="shared" si="0"/>
        <v>+0</v>
      </c>
      <c r="D6" s="34" t="s">
        <v>275</v>
      </c>
      <c r="E6" s="27" t="s">
        <v>276</v>
      </c>
      <c r="F6" s="33"/>
      <c r="G6" s="21"/>
    </row>
    <row r="7" spans="1:7" ht="16.8">
      <c r="A7" s="32" t="s">
        <v>15</v>
      </c>
      <c r="B7" s="29">
        <v>10</v>
      </c>
      <c r="C7" s="3" t="str">
        <f t="shared" si="0"/>
        <v>+0</v>
      </c>
      <c r="D7" s="31" t="s">
        <v>174</v>
      </c>
      <c r="E7" s="84">
        <f>Skills!H3</f>
        <v>7</v>
      </c>
      <c r="F7" s="22"/>
      <c r="G7" s="21"/>
    </row>
    <row r="8" spans="1:7" ht="16.8">
      <c r="A8" s="30" t="s">
        <v>17</v>
      </c>
      <c r="B8" s="29">
        <v>14</v>
      </c>
      <c r="C8" s="3" t="str">
        <f t="shared" si="0"/>
        <v>+2</v>
      </c>
      <c r="D8" s="28" t="s">
        <v>173</v>
      </c>
      <c r="E8" s="84">
        <f>Skills!H4</f>
        <v>8</v>
      </c>
      <c r="F8" s="22"/>
      <c r="G8" s="21"/>
    </row>
    <row r="9" spans="1:7" ht="17.399999999999999" thickBot="1">
      <c r="A9" s="26" t="s">
        <v>13</v>
      </c>
      <c r="B9" s="25">
        <v>4</v>
      </c>
      <c r="C9" s="2">
        <f t="shared" si="0"/>
        <v>-3</v>
      </c>
      <c r="D9" s="24" t="s">
        <v>172</v>
      </c>
      <c r="E9" s="85">
        <f>Skills!H5</f>
        <v>10</v>
      </c>
      <c r="F9" s="22"/>
      <c r="G9" s="21"/>
    </row>
    <row r="10" spans="1:7" ht="17.399999999999999" thickTop="1">
      <c r="A10" s="23"/>
      <c r="B10" s="19"/>
      <c r="C10" s="19"/>
      <c r="D10" s="19"/>
      <c r="E10" s="18"/>
      <c r="F10" s="22"/>
      <c r="G10" s="21"/>
    </row>
    <row r="11" spans="1:7" ht="16.8">
      <c r="A11" s="20"/>
      <c r="B11" s="19"/>
      <c r="C11" s="19"/>
      <c r="D11" s="19"/>
      <c r="E11" s="18"/>
      <c r="F11" s="19"/>
      <c r="G11" s="18"/>
    </row>
    <row r="12" spans="1:7" ht="16.8">
      <c r="A12" s="20"/>
      <c r="B12" s="19"/>
      <c r="C12" s="19"/>
      <c r="D12" s="19"/>
      <c r="E12" s="18"/>
      <c r="F12" s="19"/>
      <c r="G12" s="18"/>
    </row>
    <row r="13" spans="1:7" ht="16.8">
      <c r="A13" s="20"/>
      <c r="B13" s="19"/>
      <c r="C13" s="19"/>
      <c r="D13" s="19"/>
      <c r="E13" s="18"/>
      <c r="F13" s="19"/>
      <c r="G13" s="18"/>
    </row>
    <row r="14" spans="1:7" ht="16.8">
      <c r="A14" s="20"/>
      <c r="B14" s="19"/>
      <c r="C14" s="19"/>
      <c r="D14" s="19"/>
      <c r="E14" s="18"/>
      <c r="F14" s="19"/>
      <c r="G14" s="18"/>
    </row>
    <row r="15" spans="1:7" ht="16.8">
      <c r="A15" s="20"/>
      <c r="B15" s="19"/>
      <c r="C15" s="19"/>
      <c r="D15" s="19"/>
      <c r="E15" s="18"/>
      <c r="F15" s="19"/>
      <c r="G15" s="18"/>
    </row>
    <row r="16" spans="1:7" ht="16.8">
      <c r="A16" s="20"/>
      <c r="B16" s="19"/>
      <c r="C16" s="19"/>
      <c r="D16" s="19"/>
      <c r="E16" s="18"/>
      <c r="F16" s="19"/>
      <c r="G16" s="18"/>
    </row>
    <row r="17" spans="1:7" ht="16.8">
      <c r="A17" s="20"/>
      <c r="B17" s="19"/>
      <c r="C17" s="19"/>
      <c r="D17" s="19"/>
      <c r="E17" s="18"/>
      <c r="F17" s="19"/>
      <c r="G17" s="18"/>
    </row>
    <row r="18" spans="1:7" ht="16.8">
      <c r="A18" s="20"/>
      <c r="B18" s="19"/>
      <c r="C18" s="19"/>
      <c r="D18" s="19"/>
      <c r="E18" s="18"/>
      <c r="F18" s="19"/>
      <c r="G18" s="18"/>
    </row>
    <row r="19" spans="1:7" ht="16.8">
      <c r="A19" s="20"/>
      <c r="B19" s="19"/>
      <c r="C19" s="19"/>
      <c r="D19" s="19"/>
      <c r="E19" s="18"/>
      <c r="F19" s="19"/>
      <c r="G19" s="18"/>
    </row>
    <row r="20" spans="1:7" ht="16.8">
      <c r="A20" s="20"/>
      <c r="B20" s="19"/>
      <c r="C20" s="19"/>
      <c r="D20" s="19"/>
      <c r="E20" s="18"/>
      <c r="F20" s="19"/>
      <c r="G20" s="18"/>
    </row>
    <row r="21" spans="1:7" ht="16.8">
      <c r="A21" s="20"/>
      <c r="B21" s="19"/>
      <c r="C21" s="19"/>
      <c r="D21" s="19"/>
      <c r="E21" s="18"/>
      <c r="F21" s="19"/>
      <c r="G21" s="18"/>
    </row>
    <row r="22" spans="1:7" ht="17.399999999999999" thickBot="1">
      <c r="A22" s="17"/>
      <c r="B22" s="16"/>
      <c r="C22" s="16"/>
      <c r="D22" s="16"/>
      <c r="E22" s="15"/>
      <c r="F22" s="16"/>
      <c r="G22" s="15"/>
    </row>
    <row r="23" spans="1:7" ht="16.2" thickTop="1"/>
  </sheetData>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Personal File</vt:lpstr>
      <vt:lpstr>Shade</vt:lpstr>
      <vt:lpstr>Skills</vt:lpstr>
      <vt:lpstr>Spells</vt:lpstr>
      <vt:lpstr>Feats</vt:lpstr>
      <vt:lpstr>Martial</vt:lpstr>
      <vt:lpstr>Equipment</vt:lpstr>
      <vt:lpstr>Familiar</vt:lpstr>
      <vt:lpstr>Familiar!Print_Area</vt:lpstr>
      <vt:lpstr>'Personal File'!Print_Area</vt:lpstr>
      <vt:lpstr>Shade!Print_Area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2015-10-23T14:38:30Z</dcterms:modified>
</cp:coreProperties>
</file>