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s" sheetId="22" r:id="rId3"/>
    <sheet name="Feats" sheetId="20" r:id="rId4"/>
    <sheet name="Martial" sheetId="6" r:id="rId5"/>
    <sheet name="Equipment" sheetId="19" r:id="rId6"/>
    <sheet name="Rolls" sheetId="21" r:id="rId7"/>
  </sheets>
  <externalReferences>
    <externalReference r:id="rId8"/>
  </externalReferences>
  <definedNames>
    <definedName name="NoShade">'[1]Spell Sheet'!$FH$1</definedName>
    <definedName name="OLE_LINK1" localSheetId="3">Feats!#REF!</definedName>
    <definedName name="OLE_LINK1" localSheetId="2">Spells!#REF!</definedName>
    <definedName name="_xlnm.Print_Area" localSheetId="5">Equipment!#REF!</definedName>
    <definedName name="_xlnm.Print_Area" localSheetId="3">Feats!#REF!</definedName>
    <definedName name="_xlnm.Print_Area" localSheetId="4">Martial!#REF!</definedName>
    <definedName name="_xlnm.Print_Area" localSheetId="0">'Personal File'!$A$1:$H$18</definedName>
    <definedName name="_xlnm.Print_Area" localSheetId="1">Skills!$A$1:$K$36</definedName>
    <definedName name="_xlnm.Print_Area" localSheetId="2">Spells!#REF!</definedName>
  </definedNames>
  <calcPr calcId="145621"/>
</workbook>
</file>

<file path=xl/calcChain.xml><?xml version="1.0" encoding="utf-8"?>
<calcChain xmlns="http://schemas.openxmlformats.org/spreadsheetml/2006/main">
  <c r="G13" i="6" l="1"/>
  <c r="C14" i="19" l="1"/>
  <c r="C13" i="19"/>
  <c r="E13" i="4" l="1"/>
  <c r="E12" i="4"/>
  <c r="E56" i="15"/>
  <c r="E55" i="15"/>
  <c r="H34" i="15"/>
  <c r="H33" i="15"/>
  <c r="H32" i="15"/>
  <c r="H31" i="15"/>
  <c r="H30" i="15"/>
  <c r="H29" i="15"/>
  <c r="H28" i="15"/>
  <c r="H27" i="15"/>
  <c r="H26" i="15"/>
  <c r="H25" i="15"/>
  <c r="H24" i="15"/>
  <c r="H23" i="15"/>
  <c r="H22" i="15"/>
  <c r="H21" i="15"/>
  <c r="H20" i="15"/>
  <c r="H19" i="15"/>
  <c r="H18" i="15"/>
  <c r="H17" i="15"/>
  <c r="H16" i="15"/>
  <c r="H15" i="15"/>
  <c r="H14" i="15"/>
  <c r="H12" i="15"/>
  <c r="H11" i="15"/>
  <c r="E51" i="15"/>
  <c r="E10" i="4"/>
  <c r="F22" i="15" l="1"/>
  <c r="H9" i="6" l="1"/>
  <c r="I4" i="6" l="1"/>
  <c r="J4" i="6" l="1"/>
  <c r="E11" i="4"/>
  <c r="I3" i="6" l="1"/>
  <c r="I5" i="6"/>
  <c r="H3" i="6"/>
  <c r="H5" i="6"/>
  <c r="H6" i="22"/>
  <c r="B51" i="15"/>
  <c r="H49" i="15"/>
  <c r="H48" i="15"/>
  <c r="H47" i="15"/>
  <c r="H46" i="15"/>
  <c r="H45" i="15"/>
  <c r="H44" i="15"/>
  <c r="H43" i="15"/>
  <c r="H42" i="15"/>
  <c r="H41" i="15"/>
  <c r="H40" i="15"/>
  <c r="H39" i="15"/>
  <c r="H38" i="15"/>
  <c r="H37" i="15"/>
  <c r="H36" i="15"/>
  <c r="H35" i="15"/>
  <c r="H13" i="15"/>
  <c r="H10" i="15"/>
  <c r="H9" i="15"/>
  <c r="H8" i="15"/>
  <c r="H7" i="15"/>
  <c r="J5" i="6" l="1"/>
  <c r="J3" i="6"/>
  <c r="G14" i="19"/>
  <c r="C9" i="19"/>
  <c r="G8" i="19"/>
  <c r="C8" i="19"/>
  <c r="G6" i="22" l="1"/>
  <c r="C10" i="4" l="1"/>
  <c r="C2" i="21" l="1"/>
  <c r="D2" i="21"/>
  <c r="E2" i="21"/>
  <c r="F2" i="21"/>
  <c r="G2" i="21"/>
  <c r="H2" i="21"/>
  <c r="C3" i="21"/>
  <c r="D3" i="21"/>
  <c r="E3" i="21"/>
  <c r="F3" i="21"/>
  <c r="G3" i="21"/>
  <c r="H3" i="21"/>
  <c r="C4" i="21"/>
  <c r="D4" i="21"/>
  <c r="E4" i="21"/>
  <c r="F4" i="21"/>
  <c r="G4" i="21"/>
  <c r="H4" i="21"/>
  <c r="C5" i="21"/>
  <c r="D5" i="21"/>
  <c r="E5" i="21"/>
  <c r="F5" i="21"/>
  <c r="G5" i="21"/>
  <c r="H5" i="21"/>
  <c r="C6" i="21"/>
  <c r="D6" i="21"/>
  <c r="E6" i="21"/>
  <c r="F6" i="21"/>
  <c r="G6" i="21"/>
  <c r="H6" i="21"/>
  <c r="C7" i="21"/>
  <c r="D7" i="21"/>
  <c r="E7" i="21"/>
  <c r="F7" i="21"/>
  <c r="G7" i="21"/>
  <c r="H7" i="21"/>
  <c r="C8" i="21"/>
  <c r="D8" i="21"/>
  <c r="E8" i="21"/>
  <c r="F8" i="21"/>
  <c r="G8" i="21"/>
  <c r="H8" i="21"/>
  <c r="C9" i="21"/>
  <c r="D9" i="21"/>
  <c r="E9" i="21"/>
  <c r="F9" i="21"/>
  <c r="G9" i="21"/>
  <c r="H9" i="21"/>
  <c r="G17" i="6" l="1"/>
  <c r="H3" i="15" l="1"/>
  <c r="I9" i="6" l="1"/>
  <c r="I10" i="6"/>
  <c r="G16" i="19" l="1"/>
  <c r="M26" i="6" l="1"/>
  <c r="G17" i="19" s="1"/>
  <c r="H4" i="15"/>
  <c r="H5" i="15"/>
  <c r="H6" i="15"/>
  <c r="I6" i="6" l="1"/>
  <c r="E9" i="4" l="1"/>
  <c r="C8" i="4" l="1"/>
  <c r="D10" i="15" l="1"/>
  <c r="H6" i="6"/>
  <c r="J6" i="6" s="1"/>
  <c r="E10" i="15" l="1"/>
  <c r="G10" i="15"/>
  <c r="I10" i="15" s="1"/>
  <c r="D11" i="15" l="1"/>
  <c r="D4" i="15"/>
  <c r="C9" i="4"/>
  <c r="C11" i="4"/>
  <c r="C12" i="4"/>
  <c r="D6" i="15" s="1"/>
  <c r="C13" i="4"/>
  <c r="D3" i="15" l="1"/>
  <c r="E3" i="15" s="1"/>
  <c r="C17" i="22"/>
  <c r="C8" i="22"/>
  <c r="C16" i="22"/>
  <c r="C14" i="22"/>
  <c r="C9" i="22"/>
  <c r="C7" i="22"/>
  <c r="C5" i="22"/>
  <c r="C3" i="22"/>
  <c r="C15" i="22"/>
  <c r="C10" i="22"/>
  <c r="C6" i="22"/>
  <c r="C4" i="22"/>
  <c r="H10" i="6"/>
  <c r="J10" i="6" s="1"/>
  <c r="J9" i="6"/>
  <c r="E11" i="15"/>
  <c r="G11" i="15"/>
  <c r="I11" i="15" s="1"/>
  <c r="D14" i="15"/>
  <c r="D9" i="15"/>
  <c r="D16" i="15"/>
  <c r="E4" i="15"/>
  <c r="G4" i="15"/>
  <c r="I4" i="15" s="1"/>
  <c r="D5" i="15"/>
  <c r="D8" i="15"/>
  <c r="E6" i="15"/>
  <c r="G6" i="15"/>
  <c r="I6" i="15" s="1"/>
  <c r="D15" i="15"/>
  <c r="D7" i="15"/>
  <c r="D12" i="15"/>
  <c r="D13" i="15"/>
  <c r="B7" i="4"/>
  <c r="D30" i="15"/>
  <c r="D31" i="15"/>
  <c r="D26" i="15"/>
  <c r="D28" i="15"/>
  <c r="D33" i="15"/>
  <c r="D27" i="15"/>
  <c r="D32" i="15"/>
  <c r="H50" i="15"/>
  <c r="G3" i="15" l="1"/>
  <c r="I3" i="15" s="1"/>
  <c r="E9" i="15"/>
  <c r="G9" i="15"/>
  <c r="I9" i="15" s="1"/>
  <c r="G16" i="15"/>
  <c r="I16" i="15" s="1"/>
  <c r="E16" i="15"/>
  <c r="E14" i="15"/>
  <c r="G14" i="15"/>
  <c r="I14" i="15" s="1"/>
  <c r="E5" i="15"/>
  <c r="G5" i="15"/>
  <c r="I5" i="15" s="1"/>
  <c r="E8" i="15"/>
  <c r="G8" i="15"/>
  <c r="I8" i="15" s="1"/>
  <c r="E13" i="15"/>
  <c r="G13" i="15"/>
  <c r="I13" i="15" s="1"/>
  <c r="E7" i="15"/>
  <c r="G7" i="15"/>
  <c r="I7" i="15" s="1"/>
  <c r="G12" i="15"/>
  <c r="I12" i="15" s="1"/>
  <c r="E12" i="15"/>
  <c r="E15" i="15"/>
  <c r="G15" i="15"/>
  <c r="I15" i="15" s="1"/>
  <c r="E31" i="15"/>
  <c r="G31" i="15"/>
  <c r="I31" i="15" s="1"/>
  <c r="E30" i="15"/>
  <c r="G30" i="15"/>
  <c r="I30" i="15" s="1"/>
  <c r="E27" i="15"/>
  <c r="G27" i="15"/>
  <c r="I27" i="15" s="1"/>
  <c r="E28" i="15"/>
  <c r="G28" i="15"/>
  <c r="I28" i="15" s="1"/>
  <c r="E32" i="15"/>
  <c r="G32" i="15"/>
  <c r="I32" i="15" s="1"/>
  <c r="E33" i="15"/>
  <c r="G33" i="15"/>
  <c r="I33" i="15" s="1"/>
  <c r="E26" i="15"/>
  <c r="G26" i="15"/>
  <c r="I26" i="15" s="1"/>
  <c r="D29" i="15" l="1"/>
  <c r="E29" i="15" l="1"/>
  <c r="G29" i="15"/>
  <c r="I29" i="15" s="1"/>
  <c r="D38" i="15" l="1"/>
  <c r="E38" i="15" l="1"/>
  <c r="G38" i="15"/>
  <c r="I38" i="15" s="1"/>
  <c r="D44" i="15"/>
  <c r="D20" i="15"/>
  <c r="D25" i="15"/>
  <c r="D46" i="15"/>
  <c r="D43" i="15"/>
  <c r="D48" i="15"/>
  <c r="D45" i="15"/>
  <c r="D47" i="15"/>
  <c r="D40" i="15"/>
  <c r="D49" i="15"/>
  <c r="D36" i="15"/>
  <c r="D42" i="15"/>
  <c r="D50" i="15"/>
  <c r="D41" i="15"/>
  <c r="D39" i="15"/>
  <c r="D37" i="15"/>
  <c r="D35" i="15"/>
  <c r="D34" i="15"/>
  <c r="D24" i="15"/>
  <c r="D23" i="15"/>
  <c r="D22" i="15"/>
  <c r="D21" i="15"/>
  <c r="D19" i="15"/>
  <c r="D18" i="15"/>
  <c r="D17" i="15"/>
  <c r="E17" i="15" l="1"/>
  <c r="G17" i="15"/>
  <c r="I17" i="15" s="1"/>
  <c r="E19" i="15"/>
  <c r="G19" i="15"/>
  <c r="I19" i="15" s="1"/>
  <c r="E22" i="15"/>
  <c r="G22" i="15"/>
  <c r="I22" i="15" s="1"/>
  <c r="E24" i="15"/>
  <c r="G24" i="15"/>
  <c r="I24" i="15" s="1"/>
  <c r="E35" i="15"/>
  <c r="G35" i="15"/>
  <c r="I35" i="15" s="1"/>
  <c r="E39" i="15"/>
  <c r="G39" i="15"/>
  <c r="I39" i="15" s="1"/>
  <c r="E50" i="15"/>
  <c r="G50" i="15"/>
  <c r="I50" i="15" s="1"/>
  <c r="E36" i="15"/>
  <c r="G36" i="15"/>
  <c r="I36" i="15" s="1"/>
  <c r="E40" i="15"/>
  <c r="G40" i="15"/>
  <c r="I40" i="15" s="1"/>
  <c r="E45" i="15"/>
  <c r="G45" i="15"/>
  <c r="I45" i="15" s="1"/>
  <c r="E46" i="15"/>
  <c r="G46" i="15"/>
  <c r="I46" i="15" s="1"/>
  <c r="E20" i="15"/>
  <c r="G20" i="15"/>
  <c r="I20" i="15" s="1"/>
  <c r="E18" i="15"/>
  <c r="G18" i="15"/>
  <c r="I18" i="15" s="1"/>
  <c r="E21" i="15"/>
  <c r="G21" i="15"/>
  <c r="I21" i="15" s="1"/>
  <c r="E23" i="15"/>
  <c r="G23" i="15"/>
  <c r="I23" i="15" s="1"/>
  <c r="E34" i="15"/>
  <c r="G34" i="15"/>
  <c r="I34" i="15" s="1"/>
  <c r="E37" i="15"/>
  <c r="G37" i="15"/>
  <c r="I37" i="15" s="1"/>
  <c r="E41" i="15"/>
  <c r="G41" i="15"/>
  <c r="I41" i="15" s="1"/>
  <c r="E42" i="15"/>
  <c r="G42" i="15"/>
  <c r="I42" i="15" s="1"/>
  <c r="E49" i="15"/>
  <c r="G49" i="15"/>
  <c r="I49" i="15" s="1"/>
  <c r="E47" i="15"/>
  <c r="G47" i="15"/>
  <c r="I47" i="15" s="1"/>
  <c r="E48" i="15"/>
  <c r="G48" i="15"/>
  <c r="I48" i="15" s="1"/>
  <c r="E43" i="15"/>
  <c r="G43" i="15"/>
  <c r="I43" i="15" s="1"/>
  <c r="E25" i="15"/>
  <c r="G25" i="15"/>
  <c r="I25" i="15" s="1"/>
  <c r="E44" i="15"/>
  <c r="G44" i="15"/>
  <c r="I44"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Includes +1 for Small size</t>
        </r>
      </text>
    </comment>
    <comment ref="E8" authorId="0">
      <text>
        <r>
          <rPr>
            <sz val="12"/>
            <color indexed="81"/>
            <rFont val="Times New Roman"/>
            <family val="1"/>
          </rPr>
          <t>See PHB 162</t>
        </r>
      </text>
    </comment>
    <comment ref="E10" authorId="0">
      <text>
        <r>
          <rPr>
            <sz val="12"/>
            <color indexed="81"/>
            <rFont val="Times New Roman"/>
            <family val="1"/>
          </rPr>
          <t>[(½ * 8 Druid) * 75%] + (½ * 1 Con)</t>
        </r>
      </text>
    </comment>
    <comment ref="E11" authorId="0">
      <text>
        <r>
          <rPr>
            <sz val="12"/>
            <color indexed="81"/>
            <rFont val="Times New Roman"/>
            <family val="1"/>
          </rPr>
          <t>10 + 1 Small + Dex 2</t>
        </r>
      </text>
    </comment>
    <comment ref="E12" authorId="0">
      <text>
        <r>
          <rPr>
            <sz val="12"/>
            <color indexed="81"/>
            <rFont val="Times New Roman"/>
            <family val="1"/>
          </rPr>
          <t>10 + 5 [7 @ level 3] + 1 Small</t>
        </r>
      </text>
    </comment>
    <comment ref="E13" authorId="0">
      <text>
        <r>
          <rPr>
            <sz val="12"/>
            <color indexed="81"/>
            <rFont val="Times New Roman"/>
            <family val="1"/>
          </rPr>
          <t>10 + 5 [7 @ level 3] + 1 Small + Dex 2</t>
        </r>
      </text>
    </comment>
  </commentList>
</comments>
</file>

<file path=xl/comments2.xml><?xml version="1.0" encoding="utf-8"?>
<comments xmlns="http://schemas.openxmlformats.org/spreadsheetml/2006/main">
  <authors>
    <author>Alexis Álvarez</author>
  </authors>
  <commentList>
    <comment ref="F22" authorId="0">
      <text>
        <r>
          <rPr>
            <sz val="12"/>
            <color indexed="81"/>
            <rFont val="Times New Roman"/>
            <family val="1"/>
          </rPr>
          <t>Small +4
Whisper Gnome +4</t>
        </r>
      </text>
    </comment>
    <comment ref="F28" authorId="0">
      <text>
        <r>
          <rPr>
            <sz val="12"/>
            <color indexed="81"/>
            <rFont val="Times New Roman"/>
            <family val="1"/>
          </rPr>
          <t>Campaign +4</t>
        </r>
      </text>
    </comment>
    <comment ref="F30" authorId="0">
      <text>
        <r>
          <rPr>
            <sz val="12"/>
            <color indexed="81"/>
            <rFont val="Times New Roman"/>
            <family val="1"/>
          </rPr>
          <t>Campaign +4</t>
        </r>
      </text>
    </comment>
    <comment ref="F34" authorId="0">
      <text>
        <r>
          <rPr>
            <sz val="12"/>
            <color indexed="81"/>
            <rFont val="Times New Roman"/>
            <family val="1"/>
          </rPr>
          <t>Whisper Gnome +2</t>
        </r>
      </text>
    </comment>
    <comment ref="F35" authorId="0">
      <text>
        <r>
          <rPr>
            <sz val="12"/>
            <color indexed="81"/>
            <rFont val="Times New Roman"/>
            <family val="1"/>
          </rPr>
          <t>Small +4
Whisper Gnome +4</t>
        </r>
      </text>
    </comment>
    <comment ref="F45" authorId="0">
      <text>
        <r>
          <rPr>
            <sz val="12"/>
            <color indexed="81"/>
            <rFont val="Times New Roman"/>
            <family val="1"/>
          </rPr>
          <t>Whisper Gnome +2</t>
        </r>
      </text>
    </comment>
    <comment ref="F48" authorId="0">
      <text>
        <r>
          <rPr>
            <sz val="12"/>
            <color indexed="81"/>
            <rFont val="Times New Roman"/>
            <family val="1"/>
          </rPr>
          <t>Woodling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List>
</comments>
</file>

<file path=xl/comments4.xml><?xml version="1.0" encoding="utf-8"?>
<comments xmlns="http://schemas.openxmlformats.org/spreadsheetml/2006/main">
  <authors>
    <author>Alexis Álvarez</author>
  </authors>
  <commentLis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<sst xmlns="http://schemas.openxmlformats.org/spreadsheetml/2006/main" count="385" uniqueCount="228">
  <si>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</si>
  <si>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</si>
  <si>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</si>
  <si>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</si>
  <si>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</si>
  <si>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</si>
  <si>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</si>
  <si>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</si>
  <si>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</si>
  <si>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</si>
  <si>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</si>
  <si>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</si>
  <si>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</si>
  <si>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</si>
  <si>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</si>
  <si>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</si>
  <si>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</si>
  <si>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</si>
  <si>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</si>
  <si>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</si>
  <si>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</si>
  <si>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</si>
  <si>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</si>
  <si>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</si>
  <si>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</si>
  <si>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</si>
  <si>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</si>
  <si>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</si>
  <si>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</si>
  <si>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</si>
  <si>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</si>
  <si>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</si>
  <si>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</si>
  <si>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</si>
  <si>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</si>
  <si>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</si>
  <si>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</si>
  <si>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</si>
  <si>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</si>
  <si>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</si>
  <si>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</si>
  <si>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</si>
  <si>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</si>
  <si>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</si>
  <si>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</si>
  <si>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</si>
  <si>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</si>
  <si>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</si>
  <si>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</si>
  <si>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</si>
  <si>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</si>
  <si>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</si>
  <si>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</si>
  <si>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</si>
  <si>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</si>
  <si>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</si>
  <si>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</si>
  <si>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</si>
  <si>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</si>
  <si>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</si>
  <si>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</si>
  <si>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</si>
  <si>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</si>
  <si>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</si>
  <si>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</si>
  <si>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</si>
  <si>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</si>
  <si>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</si>
  <si>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</si>
  <si>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</si>
  <si>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</si>
  <si>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</si>
  <si>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</si>
  <si>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</si>
  <si>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</si>
  <si>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</si>
  <si>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</si>
  <si>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</si>
  <si>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</si>
  <si>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</si>
  <si>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</si>
  <si>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</si>
  <si>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</si>
  <si>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</si>
  <si>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</si>
  <si>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</si>
  <si>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</si>
  <si>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</si>
  <si>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</si>
  <si>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</si>
  <si>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</si>
  <si>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</si>
  <si>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</si>
  <si>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</si>
  <si>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</si>
  <si>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</si>
  <si>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</si>
  <si>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</si>
  <si>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</si>
  <si>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Level</t>
  </si>
  <si>
    <t>Knowledge:  Religion</t>
  </si>
  <si>
    <t>Knowledge:  Dungeoneering</t>
  </si>
  <si>
    <t>Skill/Save</t>
  </si>
  <si>
    <t>Racial Abilities</t>
  </si>
  <si>
    <t>+1 vs. kobolds &amp; goblinoids</t>
  </si>
  <si>
    <t>Knowledge:  Archit./Engin.</t>
  </si>
  <si>
    <t>Knowledge:  History</t>
  </si>
  <si>
    <t>Flint &amp; Steel</t>
  </si>
  <si>
    <t>Initiative:</t>
  </si>
  <si>
    <t>1d4</t>
  </si>
  <si>
    <t>Bludgeon</t>
  </si>
  <si>
    <t>1d3</t>
  </si>
  <si>
    <t>Gold Pieces</t>
  </si>
  <si>
    <t>Actual Speed:</t>
  </si>
  <si>
    <t>CLev</t>
  </si>
  <si>
    <t>Knowledge:  Nature</t>
  </si>
  <si>
    <t>Knowledge:  Nobility &amp; Royalty</t>
  </si>
  <si>
    <t>FF AC:</t>
  </si>
  <si>
    <t>Darkvision 60’</t>
  </si>
  <si>
    <t>Low-light Vision</t>
  </si>
  <si>
    <t>30’</t>
  </si>
  <si>
    <t>Light Armor and Shields (not Tower)</t>
  </si>
  <si>
    <t>Backpack</t>
  </si>
  <si>
    <t>8</t>
  </si>
  <si>
    <t>Wands, Scrolls and Potions</t>
  </si>
  <si>
    <t>x2</t>
  </si>
  <si>
    <t>Value</t>
  </si>
  <si>
    <t>Equity on this page:</t>
  </si>
  <si>
    <t>Total Equity:</t>
  </si>
  <si>
    <t>Played by Alexis Álvarez</t>
  </si>
  <si>
    <t>+0</t>
  </si>
  <si>
    <t>Whisper Gnome Spells</t>
  </si>
  <si>
    <t>Spell</t>
  </si>
  <si>
    <t>DC</t>
  </si>
  <si>
    <t>Cast?</t>
  </si>
  <si>
    <t>Ghost Sound</t>
  </si>
  <si>
    <t>¨</t>
  </si>
  <si>
    <t>Mage Hand</t>
  </si>
  <si>
    <t>Message</t>
  </si>
  <si>
    <t>Silence (on self)</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</si>
  <si>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82</t>
    </r>
  </si>
  <si>
    <t>4</t>
  </si>
  <si>
    <t>Torches</t>
  </si>
  <si>
    <t>+4 Dodge vs. Giant type</t>
  </si>
  <si>
    <t>Initiative</t>
  </si>
  <si>
    <t>d100 roll</t>
  </si>
  <si>
    <t>d20 roll</t>
  </si>
  <si>
    <t>d12 roll</t>
  </si>
  <si>
    <t>d10 roll</t>
  </si>
  <si>
    <t>d8 roll</t>
  </si>
  <si>
    <t>d6 roll</t>
  </si>
  <si>
    <t>d4 roll</t>
  </si>
  <si>
    <t>d3 roll</t>
  </si>
  <si>
    <t>6d</t>
  </si>
  <si>
    <t>5d</t>
  </si>
  <si>
    <t>4d</t>
  </si>
  <si>
    <t>3d</t>
  </si>
  <si>
    <t>2d</t>
  </si>
  <si>
    <t>1d</t>
  </si>
  <si>
    <t>Die Type</t>
  </si>
  <si>
    <t>Total Daily Spells</t>
  </si>
  <si>
    <t>7th</t>
  </si>
  <si>
    <t>6th</t>
  </si>
  <si>
    <t>5th</t>
  </si>
  <si>
    <t>4th</t>
  </si>
  <si>
    <t>3rd</t>
  </si>
  <si>
    <t>2nd</t>
  </si>
  <si>
    <t>1st</t>
  </si>
  <si>
    <t>0th</t>
  </si>
  <si>
    <t>Daily Spells by Level</t>
  </si>
  <si>
    <t>Spells per Day</t>
  </si>
  <si>
    <t>Full AC:</t>
  </si>
  <si>
    <t>Heavy Blanket</t>
  </si>
  <si>
    <t>Blood</t>
  </si>
  <si>
    <t>Woodling</t>
  </si>
  <si>
    <t>Chaotic Neutral</t>
  </si>
  <si>
    <t>Female</t>
  </si>
  <si>
    <t>Slam</t>
  </si>
  <si>
    <t>Light Crossbow +2</t>
  </si>
  <si>
    <t>Holy Water</t>
  </si>
  <si>
    <t>Garlic Perfume</t>
  </si>
  <si>
    <t>Simple Weapons</t>
  </si>
  <si>
    <t>Vampires +8</t>
  </si>
  <si>
    <t>Woodling 1</t>
  </si>
  <si>
    <t>Woodling 2</t>
  </si>
  <si>
    <t>Druid 1</t>
  </si>
  <si>
    <t>Prepared Spells</t>
  </si>
  <si>
    <t>Campaign:  Weapon Focus:  Light Crossbows</t>
  </si>
  <si>
    <t>Druid Spells</t>
  </si>
  <si>
    <t>Wisdom Bonus</t>
  </si>
  <si>
    <t>Profession:  (type)</t>
  </si>
  <si>
    <t>Craft:  (type)</t>
  </si>
  <si>
    <t>Entangle 1/day (@ 3rd level)</t>
  </si>
  <si>
    <t>+1 in the forest (+4 @ level 3)</t>
  </si>
  <si>
    <t>Dagger</t>
  </si>
  <si>
    <t>Pierce/Slash</t>
  </si>
  <si>
    <t xml:space="preserve">@ 3rd:  </t>
  </si>
  <si>
    <t>Leather Armor</t>
  </si>
  <si>
    <t>Common, Gnomish</t>
  </si>
  <si>
    <t>1d6</t>
  </si>
  <si>
    <t>80’</t>
  </si>
  <si>
    <t>19-20/x2</t>
  </si>
  <si>
    <t>Druid</t>
  </si>
  <si>
    <r>
      <t xml:space="preserve">Whisper Gnome (Plant)       </t>
    </r>
    <r>
      <rPr>
        <b/>
        <sz val="13"/>
        <rFont val="Times New Roman"/>
        <family val="1"/>
      </rPr>
      <t>Job:</t>
    </r>
  </si>
  <si>
    <t>Vampire Huntress</t>
  </si>
  <si>
    <t>Xiâ-Jin</t>
  </si>
  <si>
    <t>Treanthorns</t>
  </si>
  <si>
    <t>Wants…</t>
  </si>
  <si>
    <t>Druid 2</t>
  </si>
  <si>
    <t>Short Sword</t>
  </si>
  <si>
    <t>19-20, x2</t>
  </si>
  <si>
    <t>Piercing</t>
  </si>
  <si>
    <t>weapon focus included</t>
  </si>
  <si>
    <t>Woodling 3</t>
  </si>
  <si>
    <t>1st:  Endurance</t>
  </si>
  <si>
    <t>Grapple</t>
  </si>
  <si>
    <t>-</t>
  </si>
  <si>
    <t>+1</t>
  </si>
  <si>
    <t>Heavy Steel Shield +2</t>
  </si>
  <si>
    <t>Bolts</t>
  </si>
  <si>
    <t>Cloak</t>
  </si>
  <si>
    <t>Traveler’s Outfit</t>
  </si>
  <si>
    <t>two</t>
  </si>
  <si>
    <t>free</t>
  </si>
  <si>
    <t>Waterskins</t>
  </si>
  <si>
    <t>Silver-tipped Bolts</t>
  </si>
  <si>
    <t>fifteen</t>
  </si>
  <si>
    <t>Carried by someone else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</si>
</sst>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C00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i/>
      <sz val="18"/>
      <color rgb="FF7030A0"/>
      <name val="Times New Roman"/>
      <family val="1"/>
    </font>
    <font>
      <sz val="13"/>
      <name val="Wingdings"/>
      <charset val="2"/>
    </font>
    <font>
      <sz val="12"/>
      <color theme="1"/>
      <name val="Times New Roman"/>
      <family val="1"/>
    </font>
    <font>
      <b/>
      <sz val="12"/>
      <color theme="1"/>
      <name val="Times New Roman"/>
      <family val="1"/>
    </font>
    <font>
      <b/>
      <sz val="12"/>
      <color theme="0"/>
      <name val="Times New Roman"/>
      <family val="1"/>
    </font>
    <font>
      <i/>
      <sz val="18"/>
      <color indexed="12"/>
      <name val="Times New Roman"/>
      <family val="1"/>
    </font>
    <font>
      <i/>
      <sz val="22"/>
      <color rgb="FF00FF00"/>
      <name val="Times New Roman"/>
      <family val="1"/>
    </font>
    <font>
      <sz val="13"/>
      <color rgb="FFFFFFCC"/>
      <name val="Times New Roman"/>
      <family val="1"/>
    </font>
    <font>
      <i/>
      <sz val="16"/>
      <color indexed="53"/>
      <name val="Times New Roman"/>
      <family val="1"/>
    </font>
    <font>
      <i/>
      <sz val="18"/>
      <color rgb="FF009900"/>
      <name val="Times New Roman"/>
      <family val="1"/>
    </font>
    <font>
      <i/>
      <sz val="16"/>
      <color indexed="10"/>
      <name val="Times New Roman"/>
      <family val="1"/>
    </font>
    <font>
      <i/>
      <sz val="16"/>
      <color indexed="57"/>
      <name val="Times New Roman"/>
      <family val="1"/>
    </font>
  </fonts>
  <fills count="1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rgb="FF00990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hair">
        <color auto="1"/>
      </left>
      <right style="double">
        <color auto="1"/>
      </right>
      <top/>
      <bottom style="hair">
        <color auto="1"/>
      </bottom>
      <diagonal/>
    </border>
    <border>
      <left style="hair">
        <color auto="1"/>
      </left>
      <right style="hair">
        <color auto="1"/>
      </right>
      <top/>
      <bottom style="hair">
        <color auto="1"/>
      </bottom>
      <diagonal/>
    </border>
    <border>
      <left style="double">
        <color auto="1"/>
      </left>
      <right style="hair">
        <color auto="1"/>
      </right>
      <top/>
      <bottom style="hair">
        <color auto="1"/>
      </bottom>
      <diagonal/>
    </border>
    <border>
      <left style="hair">
        <color auto="1"/>
      </left>
      <right style="double">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double">
        <color auto="1"/>
      </left>
      <right style="hair">
        <color auto="1"/>
      </right>
      <top style="double">
        <color auto="1"/>
      </top>
      <bottom style="medium">
        <color auto="1"/>
      </bottom>
      <diagonal/>
    </border>
    <border>
      <left style="hair">
        <color auto="1"/>
      </left>
      <right style="double">
        <color auto="1"/>
      </right>
      <top style="double">
        <color auto="1"/>
      </top>
      <bottom style="hair">
        <color auto="1"/>
      </bottom>
      <diagonal/>
    </border>
    <border>
      <left style="hair">
        <color auto="1"/>
      </left>
      <right style="hair">
        <color auto="1"/>
      </right>
      <top style="double">
        <color auto="1"/>
      </top>
      <bottom style="hair">
        <color auto="1"/>
      </bottom>
      <diagonal/>
    </border>
    <border>
      <left/>
      <right style="hair">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thick">
        <color indexed="64"/>
      </left>
      <right style="thick">
        <color indexed="64"/>
      </right>
      <top/>
      <bottom/>
      <diagonal/>
    </border>
  </borders>
  <cellStyleXfs count="12">
    <xf numFmtId="0" fontId="0" fillId="0" borderId="0"/>
    <xf numFmtId="0" fontId="34"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7" fillId="0" borderId="0"/>
    <xf numFmtId="0" fontId="3" fillId="0" borderId="0"/>
    <xf numFmtId="0" fontId="38" fillId="0" borderId="0"/>
    <xf numFmtId="0" fontId="2" fillId="0" borderId="0"/>
    <xf numFmtId="0" fontId="37" fillId="0" borderId="0" applyFill="0" applyBorder="0"/>
    <xf numFmtId="0" fontId="3" fillId="0" borderId="0"/>
    <xf numFmtId="9" fontId="3" fillId="0" borderId="0" applyFont="0" applyFill="0" applyBorder="0" applyAlignment="0" applyProtection="0"/>
    <xf numFmtId="0" fontId="1" fillId="0" borderId="0"/>
  </cellStyleXfs>
  <cellXfs count="443">
    <xf numFmtId="0" fontId="0" fillId="0" borderId="0" xfId="0"/>
    <xf numFmtId="0" fontId="46" fillId="0" borderId="31" xfId="0" applyFont="1" applyBorder="1" applyAlignment="1">
      <alignment horizontal="centerContinuous" vertical="center" wrapText="1"/>
    </xf>
    <xf numFmtId="0" fontId="13" fillId="3" borderId="68" xfId="0" applyFont="1" applyFill="1" applyBorder="1" applyAlignment="1">
      <alignment horizontal="centerContinuous" vertical="center"/>
    </xf>
    <xf numFmtId="0" fontId="13" fillId="3" borderId="36"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3" fillId="3" borderId="69" xfId="0" applyFont="1" applyFill="1" applyBorder="1" applyAlignment="1">
      <alignment horizontal="center" vertical="center"/>
    </xf>
    <xf numFmtId="0" fontId="5" fillId="0" borderId="0" xfId="0" applyFont="1" applyBorder="1" applyAlignment="1">
      <alignment vertical="center"/>
    </xf>
    <xf numFmtId="0" fontId="3" fillId="0" borderId="71" xfId="0" applyFont="1" applyFill="1" applyBorder="1" applyAlignment="1">
      <alignment horizontal="center" vertical="center"/>
    </xf>
    <xf numFmtId="1" fontId="48" fillId="9" borderId="52" xfId="0" applyNumberFormat="1" applyFont="1" applyFill="1" applyBorder="1" applyAlignment="1">
      <alignment horizontal="center" vertical="center"/>
    </xf>
    <xf numFmtId="0" fontId="3" fillId="0" borderId="74" xfId="0" applyFont="1" applyFill="1" applyBorder="1" applyAlignment="1">
      <alignment horizontal="center" vertical="center"/>
    </xf>
    <xf numFmtId="1" fontId="48" fillId="9" borderId="72" xfId="0" applyNumberFormat="1"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6" fillId="0" borderId="78" xfId="0" quotePrefix="1" applyFont="1" applyFill="1" applyBorder="1" applyAlignment="1">
      <alignment horizontal="center" vertical="center" wrapText="1"/>
    </xf>
    <xf numFmtId="49" fontId="3" fillId="0" borderId="78" xfId="2" applyNumberFormat="1" applyFont="1" applyFill="1" applyBorder="1" applyAlignment="1">
      <alignment horizontal="center" vertical="center"/>
    </xf>
    <xf numFmtId="164" fontId="3" fillId="0" borderId="78" xfId="0" applyNumberFormat="1" applyFont="1" applyFill="1" applyBorder="1" applyAlignment="1">
      <alignment horizontal="center" vertical="center"/>
    </xf>
    <xf numFmtId="1" fontId="6" fillId="0" borderId="79" xfId="0" applyNumberFormat="1" applyFont="1" applyFill="1" applyBorder="1" applyAlignment="1">
      <alignment horizontal="center" vertical="center"/>
    </xf>
    <xf numFmtId="0" fontId="3" fillId="0" borderId="104"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6" fillId="0" borderId="0" xfId="0" applyFont="1" applyBorder="1" applyAlignment="1">
      <alignment horizontal="center" vertical="center"/>
    </xf>
    <xf numFmtId="0" fontId="3" fillId="0" borderId="84" xfId="0" applyFont="1" applyBorder="1" applyAlignment="1">
      <alignment horizontal="center" vertical="center" shrinkToFit="1"/>
    </xf>
    <xf numFmtId="0" fontId="3" fillId="0" borderId="88" xfId="0" applyFont="1" applyBorder="1" applyAlignment="1">
      <alignment horizontal="center" vertical="center" shrinkToFit="1"/>
    </xf>
    <xf numFmtId="164" fontId="3" fillId="0" borderId="43" xfId="0" applyNumberFormat="1" applyFont="1" applyBorder="1" applyAlignment="1">
      <alignment horizontal="center" vertical="center" shrinkToFit="1"/>
    </xf>
    <xf numFmtId="0" fontId="6" fillId="0" borderId="43" xfId="0" applyFont="1" applyBorder="1" applyAlignment="1">
      <alignment horizontal="left" vertical="center"/>
    </xf>
    <xf numFmtId="0" fontId="6" fillId="0" borderId="42" xfId="0" applyFont="1" applyBorder="1" applyAlignment="1">
      <alignment horizontal="left" vertical="center" shrinkToFit="1"/>
    </xf>
    <xf numFmtId="0" fontId="3" fillId="0" borderId="56" xfId="0" applyFont="1" applyFill="1" applyBorder="1" applyAlignment="1">
      <alignment horizontal="center" vertical="center" shrinkToFit="1"/>
    </xf>
    <xf numFmtId="0" fontId="6" fillId="0" borderId="40" xfId="0" applyFont="1" applyBorder="1" applyAlignment="1">
      <alignment horizontal="left" vertical="center"/>
    </xf>
    <xf numFmtId="0" fontId="6" fillId="0" borderId="41"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02" xfId="0" applyFont="1" applyFill="1" applyBorder="1" applyAlignment="1">
      <alignment horizontal="center" vertical="center" shrinkToFit="1"/>
    </xf>
    <xf numFmtId="0" fontId="3" fillId="0" borderId="89" xfId="0" applyFont="1" applyBorder="1" applyAlignment="1">
      <alignment horizontal="center" vertical="center" shrinkToFit="1"/>
    </xf>
    <xf numFmtId="0" fontId="3" fillId="0" borderId="103" xfId="0" applyFont="1" applyBorder="1" applyAlignment="1">
      <alignment horizontal="left" vertical="center" shrinkToFit="1"/>
    </xf>
    <xf numFmtId="0" fontId="3" fillId="0" borderId="85" xfId="0" applyFont="1" applyBorder="1" applyAlignment="1">
      <alignment horizontal="center" vertical="center" shrinkToFit="1"/>
    </xf>
    <xf numFmtId="0" fontId="3" fillId="0" borderId="40" xfId="0" applyFont="1" applyBorder="1" applyAlignment="1">
      <alignment horizontal="center" vertical="center" shrinkToFit="1"/>
    </xf>
    <xf numFmtId="164" fontId="6"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2" fillId="7" borderId="19" xfId="0" applyFont="1" applyFill="1" applyBorder="1" applyAlignment="1">
      <alignment horizontal="center" vertical="center"/>
    </xf>
    <xf numFmtId="1" fontId="48" fillId="9" borderId="79" xfId="0" applyNumberFormat="1" applyFont="1" applyFill="1" applyBorder="1" applyAlignment="1">
      <alignment horizontal="center" vertical="center"/>
    </xf>
    <xf numFmtId="1" fontId="3" fillId="0" borderId="79" xfId="0" applyNumberFormat="1" applyFont="1" applyFill="1" applyBorder="1" applyAlignment="1">
      <alignment horizontal="center" vertical="center"/>
    </xf>
    <xf numFmtId="0" fontId="3" fillId="0" borderId="0" xfId="0" applyFont="1" applyBorder="1" applyAlignment="1">
      <alignment horizontal="center" vertical="center"/>
    </xf>
    <xf numFmtId="1" fontId="48" fillId="9" borderId="24" xfId="0" applyNumberFormat="1" applyFont="1" applyFill="1" applyBorder="1" applyAlignment="1">
      <alignment horizontal="center" vertical="center"/>
    </xf>
    <xf numFmtId="0" fontId="6"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81" xfId="0" applyFont="1" applyFill="1" applyBorder="1" applyAlignment="1">
      <alignment horizontal="centerContinuous" vertical="center"/>
    </xf>
    <xf numFmtId="0" fontId="22" fillId="7" borderId="48" xfId="0" applyFont="1" applyFill="1" applyBorder="1" applyAlignment="1">
      <alignment horizontal="centerContinuous" vertical="center"/>
    </xf>
    <xf numFmtId="164" fontId="3" fillId="0" borderId="52" xfId="0" applyNumberFormat="1" applyFont="1" applyFill="1" applyBorder="1" applyAlignment="1">
      <alignment horizontal="centerContinuous" vertical="center"/>
    </xf>
    <xf numFmtId="164" fontId="3" fillId="0" borderId="82" xfId="0" applyNumberFormat="1" applyFont="1" applyFill="1" applyBorder="1" applyAlignment="1">
      <alignment horizontal="centerContinuous" vertical="center"/>
    </xf>
    <xf numFmtId="0" fontId="6" fillId="0" borderId="53" xfId="0" quotePrefix="1" applyFont="1" applyFill="1" applyBorder="1" applyAlignment="1">
      <alignment horizontal="centerContinuous" vertical="center"/>
    </xf>
    <xf numFmtId="0" fontId="3" fillId="0" borderId="78" xfId="0" quotePrefix="1" applyFont="1" applyFill="1" applyBorder="1" applyAlignment="1">
      <alignment horizontal="center" vertical="center"/>
    </xf>
    <xf numFmtId="164" fontId="3" fillId="0" borderId="79" xfId="0" applyNumberFormat="1" applyFont="1" applyFill="1" applyBorder="1" applyAlignment="1">
      <alignment horizontal="centerContinuous" vertical="center"/>
    </xf>
    <xf numFmtId="164" fontId="3" fillId="0" borderId="83" xfId="0" applyNumberFormat="1" applyFont="1" applyFill="1" applyBorder="1" applyAlignment="1">
      <alignment horizontal="centerContinuous" vertical="center"/>
    </xf>
    <xf numFmtId="0" fontId="6" fillId="0" borderId="80"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3" fillId="0" borderId="75" xfId="0" applyFont="1" applyFill="1" applyBorder="1" applyAlignment="1">
      <alignment horizontal="centerContinuous" vertical="center"/>
    </xf>
    <xf numFmtId="49" fontId="3" fillId="0" borderId="75" xfId="0" applyNumberFormat="1" applyFont="1" applyFill="1" applyBorder="1" applyAlignment="1">
      <alignment horizontal="centerContinuous" vertical="center"/>
    </xf>
    <xf numFmtId="49" fontId="3" fillId="0" borderId="92" xfId="0" applyNumberFormat="1" applyFont="1" applyFill="1" applyBorder="1" applyAlignment="1">
      <alignment horizontal="centerContinuous" vertical="center"/>
    </xf>
    <xf numFmtId="0" fontId="3" fillId="0" borderId="93"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95" xfId="0" applyFont="1" applyFill="1" applyBorder="1" applyAlignment="1">
      <alignment horizontal="centerContinuous" vertical="center"/>
    </xf>
    <xf numFmtId="0" fontId="3" fillId="0" borderId="72" xfId="0" applyFont="1" applyFill="1" applyBorder="1" applyAlignment="1">
      <alignment horizontal="centerContinuous" vertical="center"/>
    </xf>
    <xf numFmtId="164" fontId="3" fillId="0" borderId="71" xfId="0" applyNumberFormat="1" applyFont="1" applyFill="1" applyBorder="1" applyAlignment="1">
      <alignment horizontal="center" vertical="center"/>
    </xf>
    <xf numFmtId="49" fontId="3" fillId="0" borderId="72" xfId="0" applyNumberFormat="1" applyFont="1" applyFill="1" applyBorder="1" applyAlignment="1">
      <alignment horizontal="center" vertical="center"/>
    </xf>
    <xf numFmtId="49" fontId="3" fillId="0" borderId="72" xfId="0" applyNumberFormat="1" applyFont="1" applyFill="1" applyBorder="1" applyAlignment="1">
      <alignment horizontal="centerContinuous" vertical="center"/>
    </xf>
    <xf numFmtId="49" fontId="3" fillId="0" borderId="96" xfId="0" applyNumberFormat="1" applyFont="1" applyFill="1" applyBorder="1" applyAlignment="1">
      <alignment horizontal="centerContinuous" vertical="center"/>
    </xf>
    <xf numFmtId="0" fontId="3" fillId="0" borderId="97" xfId="0" applyFont="1" applyFill="1" applyBorder="1" applyAlignment="1">
      <alignment horizontal="centerContinuous" vertical="center"/>
    </xf>
    <xf numFmtId="0" fontId="3" fillId="0" borderId="98" xfId="0" applyFont="1" applyFill="1" applyBorder="1" applyAlignment="1">
      <alignment horizontal="centerContinuous" vertical="center"/>
    </xf>
    <xf numFmtId="0" fontId="6" fillId="0" borderId="99" xfId="0" applyFont="1" applyFill="1" applyBorder="1" applyAlignment="1">
      <alignment horizontal="centerContinuous" vertical="center"/>
    </xf>
    <xf numFmtId="0" fontId="6" fillId="0" borderId="79" xfId="0" applyFont="1" applyFill="1" applyBorder="1" applyAlignment="1">
      <alignment horizontal="centerContinuous"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Continuous" vertical="center"/>
    </xf>
    <xf numFmtId="49" fontId="3" fillId="0" borderId="83" xfId="0" applyNumberFormat="1" applyFont="1" applyFill="1" applyBorder="1" applyAlignment="1">
      <alignment horizontal="centerContinuous" vertical="center"/>
    </xf>
    <xf numFmtId="0" fontId="22" fillId="7" borderId="86" xfId="0" applyFont="1" applyFill="1" applyBorder="1" applyAlignment="1">
      <alignment horizontal="center" vertical="center"/>
    </xf>
    <xf numFmtId="0" fontId="22" fillId="7" borderId="87" xfId="0" applyFont="1" applyFill="1" applyBorder="1" applyAlignment="1">
      <alignment horizontal="centerContinuous" vertical="center"/>
    </xf>
    <xf numFmtId="0" fontId="3" fillId="0" borderId="90" xfId="0" applyFont="1" applyFill="1" applyBorder="1" applyAlignment="1">
      <alignment horizontal="centerContinuous" vertical="center" shrinkToFit="1"/>
    </xf>
    <xf numFmtId="0" fontId="22" fillId="0" borderId="92" xfId="0" applyFont="1" applyFill="1" applyBorder="1" applyAlignment="1">
      <alignment horizontal="centerContinuous"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34" xfId="0" applyFont="1" applyFill="1" applyBorder="1" applyAlignment="1">
      <alignment horizontal="centerContinuous" vertical="center"/>
    </xf>
    <xf numFmtId="0" fontId="8" fillId="0" borderId="70"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7" xfId="0" applyFont="1" applyFill="1" applyBorder="1" applyAlignment="1">
      <alignment horizontal="centerContinuous" vertical="center"/>
    </xf>
    <xf numFmtId="0" fontId="8" fillId="0" borderId="70" xfId="0" quotePrefix="1" applyFont="1" applyFill="1" applyBorder="1" applyAlignment="1">
      <alignment horizontal="centerContinuous"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7" fillId="0" borderId="25" xfId="0" applyFont="1" applyFill="1" applyBorder="1" applyAlignment="1">
      <alignment horizontal="center" vertical="center"/>
    </xf>
    <xf numFmtId="0" fontId="43"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0" fontId="45" fillId="9" borderId="26"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42" fillId="0" borderId="1" xfId="0" applyFont="1" applyFill="1" applyBorder="1" applyAlignment="1">
      <alignment vertical="center"/>
    </xf>
    <xf numFmtId="0" fontId="14" fillId="0" borderId="26" xfId="0" applyNumberFormat="1" applyFont="1" applyFill="1" applyBorder="1" applyAlignment="1">
      <alignment horizontal="center" vertical="center"/>
    </xf>
    <xf numFmtId="0" fontId="43" fillId="0" borderId="57" xfId="0" applyFont="1" applyFill="1" applyBorder="1" applyAlignment="1">
      <alignment vertical="center"/>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44" fillId="0"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1" fontId="8" fillId="0" borderId="58" xfId="0" applyNumberFormat="1" applyFont="1" applyFill="1" applyBorder="1" applyAlignment="1">
      <alignment horizontal="center" vertical="center" wrapText="1"/>
    </xf>
    <xf numFmtId="0" fontId="45" fillId="9" borderId="58"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wrapText="1"/>
    </xf>
    <xf numFmtId="0" fontId="8" fillId="0" borderId="59" xfId="0" quotePrefix="1" applyFont="1" applyFill="1" applyBorder="1" applyAlignment="1">
      <alignment horizontal="center" vertical="center"/>
    </xf>
    <xf numFmtId="0" fontId="12" fillId="6" borderId="1" xfId="0" applyFont="1" applyFill="1" applyBorder="1" applyAlignment="1">
      <alignment vertical="center"/>
    </xf>
    <xf numFmtId="0" fontId="8"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2" fillId="6" borderId="26" xfId="0" applyNumberFormat="1" applyFont="1" applyFill="1" applyBorder="1" applyAlignment="1">
      <alignment horizontal="center" vertical="center"/>
    </xf>
    <xf numFmtId="49"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20" fillId="0" borderId="0" xfId="0" applyFont="1" applyBorder="1" applyAlignment="1">
      <alignment vertical="center"/>
    </xf>
    <xf numFmtId="0" fontId="33" fillId="0" borderId="0" xfId="0" applyFont="1" applyBorder="1" applyAlignment="1">
      <alignment vertical="center"/>
    </xf>
    <xf numFmtId="0" fontId="15"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31"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5" fillId="8" borderId="1" xfId="0" applyFont="1" applyFill="1" applyBorder="1" applyAlignment="1">
      <alignment vertical="center"/>
    </xf>
    <xf numFmtId="0" fontId="8" fillId="8" borderId="25" xfId="0" applyNumberFormat="1"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5" fillId="8" borderId="26" xfId="0" applyNumberFormat="1" applyFont="1" applyFill="1" applyBorder="1" applyAlignment="1">
      <alignment horizontal="center" vertical="center"/>
    </xf>
    <xf numFmtId="49" fontId="8" fillId="8" borderId="26" xfId="0" applyNumberFormat="1" applyFont="1" applyFill="1" applyBorder="1" applyAlignment="1">
      <alignment horizontal="center" vertical="center"/>
    </xf>
    <xf numFmtId="0" fontId="8" fillId="8"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9"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12" fillId="8" borderId="1" xfId="0" applyFont="1" applyFill="1" applyBorder="1" applyAlignment="1">
      <alignment vertical="center"/>
    </xf>
    <xf numFmtId="49" fontId="17" fillId="8" borderId="25" xfId="0" applyNumberFormat="1" applyFont="1" applyFill="1" applyBorder="1" applyAlignment="1">
      <alignment horizontal="center" vertical="center"/>
    </xf>
    <xf numFmtId="0" fontId="17"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5" fillId="6" borderId="1" xfId="0" applyFont="1" applyFill="1" applyBorder="1" applyAlignment="1">
      <alignment vertical="center"/>
    </xf>
    <xf numFmtId="0" fontId="8" fillId="8" borderId="27" xfId="0" quotePrefix="1" applyNumberFormat="1" applyFont="1" applyFill="1" applyBorder="1" applyAlignment="1">
      <alignment horizontal="center" vertical="center"/>
    </xf>
    <xf numFmtId="0" fontId="14" fillId="0" borderId="8" xfId="0" applyFont="1" applyFill="1" applyBorder="1" applyAlignment="1">
      <alignment vertical="center"/>
    </xf>
    <xf numFmtId="0" fontId="8"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4" fillId="0" borderId="46" xfId="0" applyNumberFormat="1" applyFont="1" applyFill="1" applyBorder="1" applyAlignment="1">
      <alignment horizontal="center" vertical="center"/>
    </xf>
    <xf numFmtId="49" fontId="8" fillId="0" borderId="46"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NumberFormat="1" applyFont="1" applyBorder="1" applyAlignment="1">
      <alignment horizontal="left" vertical="center"/>
    </xf>
    <xf numFmtId="0" fontId="5" fillId="0" borderId="0" xfId="0" applyFont="1" applyBorder="1" applyAlignment="1">
      <alignment horizontal="left" vertical="center"/>
    </xf>
    <xf numFmtId="0" fontId="21" fillId="2" borderId="61" xfId="0" applyFont="1" applyFill="1" applyBorder="1" applyAlignment="1">
      <alignment horizontal="left" vertical="center"/>
    </xf>
    <xf numFmtId="0" fontId="5" fillId="2" borderId="61" xfId="0" applyFont="1" applyFill="1" applyBorder="1" applyAlignment="1">
      <alignment horizontal="centerContinuous" vertical="center"/>
    </xf>
    <xf numFmtId="0" fontId="6" fillId="2" borderId="61" xfId="0" applyFont="1" applyFill="1" applyBorder="1" applyAlignment="1">
      <alignment horizontal="centerContinuous" vertical="center"/>
    </xf>
    <xf numFmtId="0" fontId="36" fillId="2" borderId="105" xfId="1" applyFont="1" applyFill="1" applyBorder="1" applyAlignment="1" applyProtection="1">
      <alignment horizontal="righ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2" xfId="0" applyFont="1" applyBorder="1" applyAlignment="1">
      <alignment horizontal="left" vertical="center"/>
    </xf>
    <xf numFmtId="0" fontId="7" fillId="4" borderId="64" xfId="0" applyFont="1" applyFill="1" applyBorder="1" applyAlignment="1">
      <alignment horizontal="right" vertical="center"/>
    </xf>
    <xf numFmtId="49" fontId="8" fillId="0" borderId="65" xfId="0" applyNumberFormat="1" applyFont="1" applyBorder="1" applyAlignment="1">
      <alignment horizontal="centerContinuous" vertical="center"/>
    </xf>
    <xf numFmtId="0" fontId="3" fillId="0" borderId="67" xfId="0" applyFont="1" applyBorder="1" applyAlignment="1">
      <alignment horizontal="centerContinuous" vertical="center"/>
    </xf>
    <xf numFmtId="0" fontId="7" fillId="4" borderId="100" xfId="0" applyFont="1" applyFill="1" applyBorder="1" applyAlignment="1">
      <alignment horizontal="right" vertical="center"/>
    </xf>
    <xf numFmtId="49" fontId="8" fillId="0" borderId="66" xfId="0" applyNumberFormat="1" applyFont="1" applyFill="1" applyBorder="1" applyAlignment="1">
      <alignment horizontal="center" vertical="center"/>
    </xf>
    <xf numFmtId="0" fontId="8" fillId="0" borderId="0" xfId="0" applyFont="1" applyBorder="1" applyAlignment="1">
      <alignment horizontal="left" vertical="center"/>
    </xf>
    <xf numFmtId="0" fontId="7" fillId="4" borderId="11" xfId="0" applyFont="1" applyFill="1" applyBorder="1" applyAlignment="1">
      <alignment horizontal="right" vertical="center"/>
    </xf>
    <xf numFmtId="49" fontId="8" fillId="0" borderId="24" xfId="0" applyNumberFormat="1" applyFont="1" applyBorder="1" applyAlignment="1">
      <alignment horizontal="centerContinuous" vertical="center"/>
    </xf>
    <xf numFmtId="0" fontId="3" fillId="0" borderId="101" xfId="0" applyFont="1" applyBorder="1" applyAlignment="1">
      <alignment horizontal="centerContinuous" vertical="center"/>
    </xf>
    <xf numFmtId="0" fontId="49" fillId="4" borderId="30" xfId="0" applyFont="1" applyFill="1" applyBorder="1" applyAlignment="1">
      <alignment horizontal="right" vertical="center"/>
    </xf>
    <xf numFmtId="0" fontId="8" fillId="0" borderId="12" xfId="0" applyFont="1" applyFill="1" applyBorder="1" applyAlignment="1">
      <alignment horizontal="center" vertical="center"/>
    </xf>
    <xf numFmtId="0" fontId="9" fillId="2" borderId="14" xfId="0" applyFont="1" applyFill="1" applyBorder="1" applyAlignment="1">
      <alignment horizontal="right" vertical="center"/>
    </xf>
    <xf numFmtId="0" fontId="8"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9" fillId="4" borderId="51" xfId="0" applyFont="1" applyFill="1" applyBorder="1" applyAlignment="1">
      <alignment horizontal="right" vertical="center"/>
    </xf>
    <xf numFmtId="0" fontId="14"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9" fillId="4" borderId="49" xfId="0" applyFont="1" applyFill="1" applyBorder="1" applyAlignment="1">
      <alignment horizontal="right" vertical="center"/>
    </xf>
    <xf numFmtId="164" fontId="7" fillId="5" borderId="29" xfId="0" applyNumberFormat="1" applyFont="1" applyFill="1" applyBorder="1" applyAlignment="1">
      <alignment horizontal="center"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2"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6" xfId="0" applyFont="1" applyFill="1" applyBorder="1" applyAlignment="1">
      <alignment horizontal="right" vertical="center"/>
    </xf>
    <xf numFmtId="0" fontId="8"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2" fillId="4" borderId="50" xfId="0" applyFont="1" applyFill="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64" fontId="22" fillId="3" borderId="111" xfId="0" applyNumberFormat="1" applyFont="1" applyFill="1" applyBorder="1" applyAlignment="1">
      <alignment horizontal="center" vertical="center"/>
    </xf>
    <xf numFmtId="164" fontId="3" fillId="0" borderId="112" xfId="0" applyNumberFormat="1" applyFont="1" applyBorder="1" applyAlignment="1">
      <alignment horizontal="center" vertical="center" shrinkToFit="1"/>
    </xf>
    <xf numFmtId="164" fontId="3" fillId="0" borderId="113" xfId="0" applyNumberFormat="1" applyFont="1" applyBorder="1" applyAlignment="1">
      <alignment horizontal="center" vertical="center" shrinkToFit="1"/>
    </xf>
    <xf numFmtId="164" fontId="6" fillId="0" borderId="114" xfId="0" applyNumberFormat="1" applyFont="1" applyBorder="1" applyAlignment="1">
      <alignment horizontal="center" vertical="center" shrinkToFit="1"/>
    </xf>
    <xf numFmtId="0" fontId="3" fillId="0" borderId="0" xfId="0" applyFont="1" applyBorder="1" applyAlignment="1">
      <alignment vertical="center"/>
    </xf>
    <xf numFmtId="0" fontId="3" fillId="0" borderId="107" xfId="0" applyFont="1" applyFill="1" applyBorder="1" applyAlignment="1">
      <alignment horizontal="centerContinuous" vertical="center" shrinkToFit="1"/>
    </xf>
    <xf numFmtId="0" fontId="22" fillId="0" borderId="108" xfId="0" applyFont="1" applyFill="1" applyBorder="1" applyAlignment="1">
      <alignment horizontal="centerContinuous" vertical="center"/>
    </xf>
    <xf numFmtId="0" fontId="3" fillId="0" borderId="109" xfId="0" applyFont="1" applyFill="1" applyBorder="1" applyAlignment="1">
      <alignment horizontal="centerContinuous" vertical="center"/>
    </xf>
    <xf numFmtId="0" fontId="3" fillId="0" borderId="110" xfId="0" applyFont="1" applyFill="1" applyBorder="1" applyAlignment="1">
      <alignment horizontal="centerContinuous" vertical="center"/>
    </xf>
    <xf numFmtId="0" fontId="3" fillId="0" borderId="98" xfId="0" applyFont="1" applyFill="1" applyBorder="1" applyAlignment="1">
      <alignment horizontal="centerContinuous" vertical="center" shrinkToFit="1"/>
    </xf>
    <xf numFmtId="0" fontId="22" fillId="0" borderId="83" xfId="0" applyFont="1" applyFill="1" applyBorder="1" applyAlignment="1">
      <alignment horizontal="centerContinuous" vertical="center"/>
    </xf>
    <xf numFmtId="0" fontId="3" fillId="0" borderId="79" xfId="0" applyFont="1" applyFill="1" applyBorder="1" applyAlignment="1">
      <alignment horizontal="centerContinuous" vertical="center"/>
    </xf>
    <xf numFmtId="0" fontId="3" fillId="0" borderId="80" xfId="0" applyFont="1" applyFill="1" applyBorder="1" applyAlignment="1">
      <alignment horizontal="centerContinuous" vertical="center"/>
    </xf>
    <xf numFmtId="1" fontId="6"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1" fontId="3" fillId="0" borderId="70"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1" fontId="3" fillId="0" borderId="55" xfId="0" applyNumberFormat="1" applyFont="1" applyBorder="1" applyAlignment="1">
      <alignment horizontal="center" vertical="center"/>
    </xf>
    <xf numFmtId="1" fontId="6" fillId="0" borderId="106" xfId="0" applyNumberFormat="1" applyFont="1" applyFill="1" applyBorder="1" applyAlignment="1">
      <alignment horizontal="center" vertical="center"/>
    </xf>
    <xf numFmtId="1" fontId="3" fillId="0" borderId="34" xfId="0" applyNumberFormat="1" applyFont="1" applyFill="1" applyBorder="1" applyAlignment="1">
      <alignment horizontal="center" vertical="center"/>
    </xf>
    <xf numFmtId="0" fontId="50" fillId="0" borderId="34" xfId="0" applyFont="1" applyFill="1" applyBorder="1" applyAlignment="1">
      <alignment horizontal="centerContinuous" vertical="center"/>
    </xf>
    <xf numFmtId="1" fontId="3" fillId="0" borderId="0" xfId="0" applyNumberFormat="1" applyFont="1" applyBorder="1" applyAlignment="1">
      <alignment horizontal="center" vertical="center"/>
    </xf>
    <xf numFmtId="49" fontId="17" fillId="0" borderId="32" xfId="0" applyNumberFormat="1" applyFont="1" applyBorder="1" applyAlignment="1">
      <alignment horizontal="center" shrinkToFit="1"/>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0" fontId="51" fillId="0" borderId="118" xfId="0" applyFont="1" applyBorder="1" applyAlignment="1">
      <alignment horizontal="centerContinuous" vertical="center" wrapText="1"/>
    </xf>
    <xf numFmtId="0" fontId="16" fillId="0" borderId="119" xfId="0" applyFont="1" applyBorder="1" applyAlignment="1">
      <alignment horizontal="centerContinuous" vertical="center" wrapText="1"/>
    </xf>
    <xf numFmtId="0" fontId="16" fillId="0" borderId="120" xfId="0" applyFont="1" applyBorder="1" applyAlignment="1">
      <alignment horizontal="centerContinuous" vertical="center" wrapText="1"/>
    </xf>
    <xf numFmtId="0" fontId="13" fillId="9" borderId="57" xfId="0" applyFont="1" applyFill="1" applyBorder="1" applyAlignment="1">
      <alignment horizontal="centerContinuous" vertical="center" wrapText="1"/>
    </xf>
    <xf numFmtId="0" fontId="13" fillId="9" borderId="121" xfId="0" applyFont="1" applyFill="1" applyBorder="1" applyAlignment="1">
      <alignment horizontal="center" vertical="center" wrapText="1"/>
    </xf>
    <xf numFmtId="0" fontId="13" fillId="9" borderId="122"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8" fillId="0" borderId="123" xfId="0" applyFont="1" applyFill="1" applyBorder="1" applyAlignment="1">
      <alignment horizontal="center" vertical="center"/>
    </xf>
    <xf numFmtId="0" fontId="8" fillId="0" borderId="13" xfId="0" applyFont="1" applyFill="1" applyBorder="1" applyAlignment="1">
      <alignment horizontal="center" vertical="center"/>
    </xf>
    <xf numFmtId="49" fontId="8" fillId="0" borderId="13" xfId="0" applyNumberFormat="1" applyFont="1" applyFill="1" applyBorder="1" applyAlignment="1">
      <alignment horizontal="center" vertical="center"/>
    </xf>
    <xf numFmtId="0" fontId="52" fillId="5" borderId="124" xfId="2" applyNumberFormat="1" applyFont="1" applyFill="1" applyBorder="1" applyAlignment="1">
      <alignment horizontal="center" vertical="center" shrinkToFit="1"/>
    </xf>
    <xf numFmtId="0" fontId="52" fillId="5" borderId="27" xfId="2"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49" fontId="8" fillId="0" borderId="44" xfId="0" applyNumberFormat="1" applyFont="1" applyFill="1" applyBorder="1" applyAlignment="1">
      <alignment horizontal="center" vertical="center"/>
    </xf>
    <xf numFmtId="0" fontId="52" fillId="5" borderId="33" xfId="2" applyNumberFormat="1"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164" fontId="3" fillId="0" borderId="40" xfId="0" applyNumberFormat="1" applyFont="1" applyFill="1" applyBorder="1" applyAlignment="1">
      <alignment horizontal="center" vertical="center" shrinkToFit="1"/>
    </xf>
    <xf numFmtId="1" fontId="6" fillId="0" borderId="116" xfId="0" applyNumberFormat="1" applyFont="1" applyFill="1" applyBorder="1" applyAlignment="1">
      <alignment horizontal="center" vertical="center"/>
    </xf>
    <xf numFmtId="1" fontId="3" fillId="0" borderId="116" xfId="0" applyNumberFormat="1" applyFont="1" applyFill="1" applyBorder="1" applyAlignment="1">
      <alignment horizontal="center" vertical="center"/>
    </xf>
    <xf numFmtId="0" fontId="3" fillId="0" borderId="117" xfId="0" quotePrefix="1" applyFont="1" applyFill="1" applyBorder="1" applyAlignment="1">
      <alignment horizontal="center" vertical="center"/>
    </xf>
    <xf numFmtId="0" fontId="8" fillId="0" borderId="126" xfId="0" applyFont="1" applyFill="1" applyBorder="1" applyAlignment="1">
      <alignment horizontal="center" vertical="center"/>
    </xf>
    <xf numFmtId="0" fontId="14" fillId="0" borderId="127" xfId="0" applyNumberFormat="1" applyFont="1" applyFill="1" applyBorder="1" applyAlignment="1">
      <alignment horizontal="center" vertical="center"/>
    </xf>
    <xf numFmtId="0" fontId="8" fillId="0" borderId="126" xfId="0" applyFont="1" applyFill="1" applyBorder="1" applyAlignment="1">
      <alignment horizontal="center" vertical="center" wrapText="1"/>
    </xf>
    <xf numFmtId="1" fontId="8" fillId="0" borderId="126" xfId="0" applyNumberFormat="1" applyFont="1" applyFill="1" applyBorder="1" applyAlignment="1">
      <alignment horizontal="center" vertical="center" wrapText="1"/>
    </xf>
    <xf numFmtId="0" fontId="45" fillId="9" borderId="127" xfId="0" applyNumberFormat="1" applyFont="1" applyFill="1" applyBorder="1" applyAlignment="1">
      <alignment horizontal="center" vertical="center"/>
    </xf>
    <xf numFmtId="0" fontId="8" fillId="0" borderId="128" xfId="0" quotePrefix="1" applyFont="1" applyFill="1" applyBorder="1" applyAlignment="1">
      <alignment horizontal="center" vertical="center"/>
    </xf>
    <xf numFmtId="0" fontId="7" fillId="7" borderId="125" xfId="0" applyFont="1" applyFill="1" applyBorder="1" applyAlignment="1">
      <alignment vertical="center"/>
    </xf>
    <xf numFmtId="0" fontId="5" fillId="0" borderId="73" xfId="0" applyFont="1" applyFill="1" applyBorder="1" applyAlignment="1">
      <alignment horizontal="center" vertical="center"/>
    </xf>
    <xf numFmtId="0" fontId="3" fillId="0" borderId="74" xfId="0" quotePrefix="1" applyFont="1" applyFill="1" applyBorder="1" applyAlignment="1">
      <alignment horizontal="center" vertical="center" wrapText="1"/>
    </xf>
    <xf numFmtId="49" fontId="3" fillId="0" borderId="74" xfId="2" applyNumberFormat="1" applyFont="1" applyFill="1" applyBorder="1" applyAlignment="1">
      <alignment horizontal="center" vertical="center"/>
    </xf>
    <xf numFmtId="164" fontId="3" fillId="0" borderId="74"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164" fontId="6" fillId="0" borderId="7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49" fontId="3"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xf>
    <xf numFmtId="1" fontId="6" fillId="0" borderId="75" xfId="0" applyNumberFormat="1" applyFont="1" applyFill="1" applyBorder="1" applyAlignment="1">
      <alignment horizontal="center" vertical="center"/>
    </xf>
    <xf numFmtId="0" fontId="3" fillId="0" borderId="76" xfId="0" quotePrefix="1" applyFont="1" applyFill="1" applyBorder="1" applyAlignment="1">
      <alignment horizontal="center" vertical="center"/>
    </xf>
    <xf numFmtId="0" fontId="3" fillId="0" borderId="33" xfId="0" quotePrefix="1" applyFont="1" applyFill="1" applyBorder="1" applyAlignment="1">
      <alignment horizontal="center" vertical="center"/>
    </xf>
    <xf numFmtId="0" fontId="5" fillId="0" borderId="45"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13" xfId="0" quotePrefix="1" applyFont="1" applyFill="1" applyBorder="1" applyAlignment="1">
      <alignment horizontal="center" vertical="center"/>
    </xf>
    <xf numFmtId="9" fontId="3" fillId="0" borderId="13" xfId="0" applyNumberFormat="1" applyFont="1" applyFill="1" applyBorder="1" applyAlignment="1">
      <alignment horizontal="center" vertical="center"/>
    </xf>
    <xf numFmtId="49" fontId="3" fillId="0" borderId="13" xfId="0" quotePrefix="1"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91" xfId="0" applyFont="1" applyFill="1" applyBorder="1" applyAlignment="1">
      <alignment horizontal="centerContinuous" vertical="center"/>
    </xf>
    <xf numFmtId="49" fontId="3" fillId="0" borderId="75" xfId="0" applyNumberFormat="1" applyFont="1" applyFill="1" applyBorder="1" applyAlignment="1">
      <alignment horizontal="center" vertical="center"/>
    </xf>
    <xf numFmtId="164" fontId="3" fillId="0" borderId="115" xfId="0" applyNumberFormat="1" applyFont="1" applyBorder="1" applyAlignment="1">
      <alignment horizontal="center" vertical="center" shrinkToFit="1"/>
    </xf>
    <xf numFmtId="0" fontId="53" fillId="0" borderId="0" xfId="11" applyFont="1" applyAlignment="1">
      <alignment horizontal="center"/>
    </xf>
    <xf numFmtId="0" fontId="54" fillId="0" borderId="0" xfId="11" applyFont="1" applyAlignment="1">
      <alignment horizontal="center"/>
    </xf>
    <xf numFmtId="0" fontId="3" fillId="0" borderId="41" xfId="5" applyBorder="1" applyAlignment="1">
      <alignment horizontal="center"/>
    </xf>
    <xf numFmtId="0" fontId="3" fillId="0" borderId="40" xfId="5" applyBorder="1" applyAlignment="1">
      <alignment horizontal="center"/>
    </xf>
    <xf numFmtId="0" fontId="5" fillId="0" borderId="85" xfId="5" applyFont="1" applyBorder="1" applyAlignment="1">
      <alignment horizontal="center"/>
    </xf>
    <xf numFmtId="0" fontId="3" fillId="0" borderId="39" xfId="5" applyBorder="1" applyAlignment="1">
      <alignment horizontal="center"/>
    </xf>
    <xf numFmtId="0" fontId="3" fillId="0" borderId="38" xfId="5" applyBorder="1" applyAlignment="1">
      <alignment horizontal="center"/>
    </xf>
    <xf numFmtId="0" fontId="5" fillId="0" borderId="56" xfId="5" applyFont="1" applyBorder="1" applyAlignment="1">
      <alignment horizontal="center"/>
    </xf>
    <xf numFmtId="0" fontId="3" fillId="0" borderId="129" xfId="5" applyBorder="1" applyAlignment="1">
      <alignment horizontal="center"/>
    </xf>
    <xf numFmtId="0" fontId="3" fillId="0" borderId="130" xfId="5" applyBorder="1" applyAlignment="1">
      <alignment horizontal="center"/>
    </xf>
    <xf numFmtId="0" fontId="5" fillId="0" borderId="131" xfId="5" applyFont="1" applyBorder="1" applyAlignment="1">
      <alignment horizontal="center"/>
    </xf>
    <xf numFmtId="0" fontId="5" fillId="0" borderId="132" xfId="5" applyFont="1" applyBorder="1" applyAlignment="1">
      <alignment horizontal="center"/>
    </xf>
    <xf numFmtId="0" fontId="5" fillId="0" borderId="133" xfId="5" applyFont="1" applyBorder="1" applyAlignment="1">
      <alignment horizontal="center"/>
    </xf>
    <xf numFmtId="0" fontId="5" fillId="0" borderId="134" xfId="5" applyFont="1" applyBorder="1" applyAlignment="1">
      <alignment horizontal="center"/>
    </xf>
    <xf numFmtId="0" fontId="52" fillId="5" borderId="32" xfId="2" applyNumberFormat="1" applyFont="1" applyFill="1" applyBorder="1" applyAlignment="1">
      <alignment horizontal="center" vertical="center" shrinkToFit="1"/>
    </xf>
    <xf numFmtId="0" fontId="5" fillId="10" borderId="41"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0" borderId="47" xfId="0" applyFont="1" applyBorder="1" applyAlignment="1">
      <alignment horizontal="right" vertical="center"/>
    </xf>
    <xf numFmtId="0" fontId="3" fillId="10" borderId="39"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0" borderId="62" xfId="0" applyFont="1" applyBorder="1" applyAlignment="1">
      <alignment horizontal="center" vertical="center" wrapText="1"/>
    </xf>
    <xf numFmtId="0" fontId="5" fillId="0" borderId="34" xfId="0" applyFont="1" applyBorder="1" applyAlignment="1">
      <alignment horizontal="right" vertical="center"/>
    </xf>
    <xf numFmtId="0" fontId="3" fillId="10" borderId="135" xfId="0" applyFont="1" applyFill="1" applyBorder="1" applyAlignment="1">
      <alignment horizontal="center" vertical="center" wrapText="1"/>
    </xf>
    <xf numFmtId="0" fontId="3" fillId="10" borderId="136" xfId="0" applyFont="1" applyFill="1" applyBorder="1" applyAlignment="1">
      <alignment horizontal="center" vertical="center" wrapText="1"/>
    </xf>
    <xf numFmtId="0" fontId="3" fillId="0" borderId="136" xfId="0" applyFont="1" applyBorder="1" applyAlignment="1">
      <alignment horizontal="center" vertical="center" wrapText="1"/>
    </xf>
    <xf numFmtId="0" fontId="3" fillId="0" borderId="137" xfId="0" applyFont="1" applyBorder="1" applyAlignment="1">
      <alignment horizontal="center" vertical="center" wrapText="1"/>
    </xf>
    <xf numFmtId="0" fontId="5" fillId="0" borderId="138" xfId="0" applyFont="1" applyBorder="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Border="1" applyAlignment="1">
      <alignment vertical="center" wrapText="1"/>
    </xf>
    <xf numFmtId="0" fontId="3" fillId="0" borderId="7"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5" xfId="0" applyFont="1" applyBorder="1" applyAlignment="1">
      <alignment horizontal="centerContinuous" vertical="center"/>
    </xf>
    <xf numFmtId="0" fontId="56"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51" fillId="0" borderId="0" xfId="0" applyFont="1" applyBorder="1" applyAlignment="1">
      <alignment horizontal="centerContinuous" vertical="center" wrapText="1"/>
    </xf>
    <xf numFmtId="0" fontId="8" fillId="8" borderId="1" xfId="0" applyFont="1" applyFill="1" applyBorder="1" applyAlignment="1">
      <alignment horizontal="center" vertical="center" shrinkToFit="1"/>
    </xf>
    <xf numFmtId="0" fontId="8" fillId="8" borderId="25" xfId="0" applyFont="1" applyFill="1" applyBorder="1" applyAlignment="1">
      <alignment horizontal="center" vertical="center"/>
    </xf>
    <xf numFmtId="49" fontId="8" fillId="8" borderId="25" xfId="0" applyNumberFormat="1" applyFont="1" applyFill="1" applyBorder="1" applyAlignment="1">
      <alignment horizontal="center" vertical="center"/>
    </xf>
    <xf numFmtId="0" fontId="8" fillId="8" borderId="8" xfId="0" applyFont="1" applyFill="1" applyBorder="1" applyAlignment="1">
      <alignment horizontal="center" vertical="center" shrinkToFit="1"/>
    </xf>
    <xf numFmtId="0" fontId="8" fillId="8" borderId="44" xfId="0" applyFont="1" applyFill="1" applyBorder="1" applyAlignment="1">
      <alignment horizontal="center" vertical="center"/>
    </xf>
    <xf numFmtId="49" fontId="8" fillId="8" borderId="44" xfId="0" applyNumberFormat="1" applyFont="1" applyFill="1" applyBorder="1" applyAlignment="1">
      <alignment horizontal="center" vertical="center"/>
    </xf>
    <xf numFmtId="49" fontId="6" fillId="0" borderId="0" xfId="0" applyNumberFormat="1" applyFont="1" applyBorder="1" applyAlignment="1">
      <alignment vertical="center"/>
    </xf>
    <xf numFmtId="0" fontId="8" fillId="0" borderId="28" xfId="0" applyNumberFormat="1" applyFont="1" applyBorder="1" applyAlignment="1">
      <alignment horizontal="center" vertical="center"/>
    </xf>
    <xf numFmtId="164" fontId="3" fillId="0" borderId="38" xfId="0" applyNumberFormat="1" applyFont="1" applyBorder="1" applyAlignment="1">
      <alignment horizontal="center" vertical="center" shrinkToFit="1"/>
    </xf>
    <xf numFmtId="0" fontId="3" fillId="0" borderId="38" xfId="0" applyFont="1" applyBorder="1" applyAlignment="1">
      <alignment horizontal="left" vertical="center"/>
    </xf>
    <xf numFmtId="164" fontId="3" fillId="0" borderId="89" xfId="0" applyNumberFormat="1" applyFont="1" applyBorder="1" applyAlignment="1">
      <alignment horizontal="center" vertical="center" shrinkToFit="1"/>
    </xf>
    <xf numFmtId="0" fontId="3" fillId="0" borderId="89" xfId="0" applyFont="1" applyBorder="1" applyAlignment="1">
      <alignment horizontal="left" vertical="center"/>
    </xf>
    <xf numFmtId="164" fontId="3" fillId="0" borderId="40" xfId="0" applyNumberFormat="1"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shrinkToFit="1"/>
    </xf>
    <xf numFmtId="164" fontId="3" fillId="0" borderId="114" xfId="0" applyNumberFormat="1" applyFont="1" applyBorder="1" applyAlignment="1">
      <alignment horizontal="center" vertical="center" shrinkToFit="1"/>
    </xf>
    <xf numFmtId="0" fontId="7" fillId="11" borderId="126" xfId="0" applyFont="1" applyFill="1" applyBorder="1" applyAlignment="1">
      <alignment horizontal="center" vertical="center"/>
    </xf>
    <xf numFmtId="0" fontId="57" fillId="2" borderId="60" xfId="0" applyFont="1" applyFill="1" applyBorder="1" applyAlignment="1">
      <alignment horizontal="right" vertical="center"/>
    </xf>
    <xf numFmtId="0" fontId="57" fillId="2" borderId="61" xfId="0" applyFont="1" applyFill="1" applyBorder="1" applyAlignment="1">
      <alignment horizontal="left" vertical="center"/>
    </xf>
    <xf numFmtId="1" fontId="8" fillId="0" borderId="28" xfId="0" applyNumberFormat="1" applyFont="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quotePrefix="1" applyFont="1" applyFill="1" applyBorder="1" applyAlignment="1">
      <alignment horizontal="center" vertical="center" wrapText="1"/>
    </xf>
    <xf numFmtId="49" fontId="3" fillId="0" borderId="25" xfId="2" applyNumberFormat="1" applyFont="1" applyFill="1" applyBorder="1" applyAlignment="1">
      <alignment horizontal="center" vertical="center"/>
    </xf>
    <xf numFmtId="0" fontId="3" fillId="0" borderId="25" xfId="0" applyFont="1" applyFill="1" applyBorder="1" applyAlignment="1">
      <alignment horizontal="center" vertical="center" shrinkToFit="1"/>
    </xf>
    <xf numFmtId="164" fontId="3" fillId="0" borderId="25"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xf>
    <xf numFmtId="1" fontId="3" fillId="0" borderId="26" xfId="0" applyNumberFormat="1" applyFont="1" applyFill="1" applyBorder="1" applyAlignment="1">
      <alignment horizontal="center" vertical="center"/>
    </xf>
    <xf numFmtId="0" fontId="3" fillId="0" borderId="27" xfId="0" quotePrefix="1" applyFont="1" applyFill="1" applyBorder="1" applyAlignment="1">
      <alignment horizontal="center" vertical="center"/>
    </xf>
    <xf numFmtId="1" fontId="3" fillId="0" borderId="139" xfId="0" applyNumberFormat="1" applyFont="1" applyFill="1" applyBorder="1" applyAlignment="1">
      <alignment horizontal="center" vertical="center"/>
    </xf>
    <xf numFmtId="0" fontId="58" fillId="12" borderId="55" xfId="0" quotePrefix="1" applyFont="1" applyFill="1" applyBorder="1" applyAlignment="1">
      <alignment horizontal="centerContinuous" vertical="center"/>
    </xf>
    <xf numFmtId="49" fontId="8" fillId="0" borderId="25"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8" borderId="57" xfId="0" applyFont="1" applyFill="1" applyBorder="1" applyAlignment="1">
      <alignment horizontal="center" vertical="center" shrinkToFit="1"/>
    </xf>
    <xf numFmtId="0" fontId="8" fillId="8" borderId="58" xfId="0" applyFont="1" applyFill="1" applyBorder="1" applyAlignment="1">
      <alignment horizontal="center" vertical="center"/>
    </xf>
    <xf numFmtId="49" fontId="8" fillId="8" borderId="58" xfId="0" applyNumberFormat="1" applyFont="1" applyFill="1" applyBorder="1" applyAlignment="1">
      <alignment horizontal="center" vertical="center"/>
    </xf>
    <xf numFmtId="0" fontId="59" fillId="0" borderId="31" xfId="0" applyFont="1" applyFill="1" applyBorder="1" applyAlignment="1">
      <alignment horizontal="centerContinuous" vertical="center"/>
    </xf>
    <xf numFmtId="1" fontId="7" fillId="0" borderId="28" xfId="0" applyNumberFormat="1" applyFont="1" applyBorder="1" applyAlignment="1">
      <alignment horizontal="center" vertical="center"/>
    </xf>
    <xf numFmtId="0" fontId="8" fillId="0" borderId="27" xfId="0" quotePrefix="1" applyFont="1" applyFill="1" applyBorder="1" applyAlignment="1">
      <alignment horizontal="center" vertical="center"/>
    </xf>
    <xf numFmtId="0" fontId="8" fillId="0" borderId="27" xfId="0" quotePrefix="1" applyNumberFormat="1" applyFont="1" applyFill="1" applyBorder="1" applyAlignment="1">
      <alignment horizontal="center" vertical="center"/>
    </xf>
    <xf numFmtId="49" fontId="29" fillId="8" borderId="25" xfId="0" applyNumberFormat="1" applyFont="1" applyFill="1" applyBorder="1" applyAlignment="1">
      <alignment horizontal="center" vertical="center"/>
    </xf>
    <xf numFmtId="0" fontId="29" fillId="8" borderId="26"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1" xfId="0" applyFont="1" applyFill="1" applyBorder="1" applyAlignment="1">
      <alignment vertical="center"/>
    </xf>
    <xf numFmtId="49" fontId="25" fillId="8" borderId="25" xfId="0" applyNumberFormat="1" applyFont="1" applyFill="1" applyBorder="1" applyAlignment="1">
      <alignment horizontal="center" vertical="center"/>
    </xf>
    <xf numFmtId="0" fontId="25"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0" fontId="13" fillId="13" borderId="57" xfId="0" applyFont="1" applyFill="1" applyBorder="1" applyAlignment="1">
      <alignment horizontal="centerContinuous" vertical="center" wrapText="1"/>
    </xf>
    <xf numFmtId="0" fontId="13" fillId="13" borderId="121" xfId="0" applyFont="1" applyFill="1" applyBorder="1" applyAlignment="1">
      <alignment horizontal="center" vertical="center" wrapText="1"/>
    </xf>
    <xf numFmtId="0" fontId="13" fillId="13" borderId="122" xfId="0" applyFont="1" applyFill="1" applyBorder="1" applyAlignment="1">
      <alignment horizontal="center" vertical="center" wrapText="1"/>
    </xf>
    <xf numFmtId="0" fontId="13" fillId="13" borderId="59" xfId="0" applyFont="1" applyFill="1" applyBorder="1" applyAlignment="1">
      <alignment horizontal="center" vertical="center" wrapText="1"/>
    </xf>
    <xf numFmtId="0" fontId="60" fillId="0" borderId="118" xfId="0" applyFont="1" applyBorder="1" applyAlignment="1">
      <alignment horizontal="centerContinuous" vertical="center" wrapText="1"/>
    </xf>
    <xf numFmtId="0" fontId="60" fillId="0" borderId="0" xfId="0" applyFont="1" applyBorder="1" applyAlignment="1">
      <alignment horizontal="centerContinuous" vertical="center" wrapText="1"/>
    </xf>
    <xf numFmtId="0" fontId="55" fillId="13" borderId="63" xfId="0" applyFont="1" applyFill="1" applyBorder="1" applyAlignment="1">
      <alignment horizontal="center" vertical="center" wrapText="1"/>
    </xf>
    <xf numFmtId="1" fontId="48" fillId="9" borderId="26" xfId="0" applyNumberFormat="1" applyFont="1" applyFill="1" applyBorder="1" applyAlignment="1">
      <alignment horizontal="center" vertical="center"/>
    </xf>
    <xf numFmtId="0" fontId="3" fillId="0" borderId="140" xfId="0" applyFont="1" applyFill="1" applyBorder="1" applyAlignment="1">
      <alignment horizontal="center" vertical="center"/>
    </xf>
    <xf numFmtId="0" fontId="3" fillId="0" borderId="141" xfId="0" applyFont="1" applyFill="1" applyBorder="1" applyAlignment="1">
      <alignment horizontal="center" vertical="center"/>
    </xf>
    <xf numFmtId="0" fontId="3" fillId="0" borderId="141" xfId="0" quotePrefix="1" applyFont="1" applyFill="1" applyBorder="1" applyAlignment="1">
      <alignment horizontal="center" vertical="center" wrapText="1"/>
    </xf>
    <xf numFmtId="49" fontId="3" fillId="0" borderId="141" xfId="2" applyNumberFormat="1" applyFont="1" applyFill="1" applyBorder="1" applyAlignment="1">
      <alignment horizontal="center" vertical="center"/>
    </xf>
    <xf numFmtId="0" fontId="3" fillId="0" borderId="141" xfId="0" applyFont="1" applyFill="1" applyBorder="1" applyAlignment="1">
      <alignment horizontal="center" vertical="center" shrinkToFit="1"/>
    </xf>
    <xf numFmtId="164" fontId="3" fillId="0" borderId="141" xfId="0" applyNumberFormat="1" applyFont="1" applyFill="1" applyBorder="1" applyAlignment="1">
      <alignment horizontal="center" vertical="center"/>
    </xf>
    <xf numFmtId="0" fontId="50" fillId="8" borderId="47" xfId="0" quotePrefix="1"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61" fillId="0" borderId="31" xfId="0" applyFont="1" applyBorder="1" applyAlignment="1">
      <alignment horizontal="centerContinuous" vertical="center" wrapText="1"/>
    </xf>
    <xf numFmtId="0" fontId="62" fillId="0" borderId="31" xfId="0" applyFont="1" applyFill="1" applyBorder="1" applyAlignment="1">
      <alignment horizontal="centerContinuous" vertical="center" wrapText="1"/>
    </xf>
    <xf numFmtId="0" fontId="7" fillId="8" borderId="1" xfId="0" applyFont="1" applyFill="1" applyBorder="1" applyAlignment="1">
      <alignment horizontal="right" vertical="center"/>
    </xf>
    <xf numFmtId="0" fontId="8" fillId="8" borderId="0" xfId="0" applyFont="1" applyFill="1" applyBorder="1" applyAlignment="1">
      <alignment horizontal="centerContinuous" vertical="center"/>
    </xf>
    <xf numFmtId="0" fontId="7" fillId="8" borderId="0" xfId="0" applyFont="1" applyFill="1" applyBorder="1" applyAlignment="1">
      <alignment horizontal="right" vertical="center"/>
    </xf>
    <xf numFmtId="0" fontId="8" fillId="8" borderId="0" xfId="0" applyFont="1" applyFill="1" applyBorder="1" applyAlignment="1">
      <alignment horizontal="center" vertical="center"/>
    </xf>
    <xf numFmtId="1" fontId="8" fillId="0" borderId="12" xfId="0" applyNumberFormat="1" applyFont="1" applyBorder="1" applyAlignment="1">
      <alignment horizontal="center" vertical="center"/>
    </xf>
    <xf numFmtId="0" fontId="3" fillId="0" borderId="142" xfId="0" applyFont="1" applyFill="1" applyBorder="1" applyAlignment="1">
      <alignment horizontal="center" vertical="center"/>
    </xf>
    <xf numFmtId="0" fontId="3" fillId="0" borderId="71" xfId="0" quotePrefix="1" applyFont="1" applyFill="1" applyBorder="1" applyAlignment="1">
      <alignment horizontal="center" vertical="center" wrapText="1"/>
    </xf>
    <xf numFmtId="49" fontId="3" fillId="0" borderId="71" xfId="2" applyNumberFormat="1" applyFont="1" applyFill="1" applyBorder="1" applyAlignment="1">
      <alignment horizontal="center" vertical="center"/>
    </xf>
    <xf numFmtId="0" fontId="3" fillId="0" borderId="71" xfId="0" applyFont="1" applyFill="1" applyBorder="1" applyAlignment="1">
      <alignment horizontal="center" vertical="center" shrinkToFit="1"/>
    </xf>
    <xf numFmtId="1" fontId="6" fillId="0" borderId="72" xfId="0" applyNumberFormat="1" applyFont="1" applyFill="1" applyBorder="1" applyAlignment="1">
      <alignment horizontal="center" vertical="center"/>
    </xf>
    <xf numFmtId="1" fontId="3" fillId="0" borderId="72" xfId="0" applyNumberFormat="1" applyFont="1" applyFill="1" applyBorder="1" applyAlignment="1">
      <alignment horizontal="center" vertical="center"/>
    </xf>
    <xf numFmtId="0" fontId="3" fillId="0" borderId="143" xfId="0" quotePrefix="1" applyFont="1" applyFill="1" applyBorder="1" applyAlignment="1">
      <alignment horizontal="center" vertical="center"/>
    </xf>
    <xf numFmtId="1" fontId="8" fillId="0" borderId="26" xfId="0" applyNumberFormat="1" applyFont="1" applyFill="1" applyBorder="1" applyAlignment="1">
      <alignment horizontal="center" vertical="center"/>
    </xf>
    <xf numFmtId="0" fontId="11"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0" fontId="50" fillId="0" borderId="34" xfId="0" quotePrefix="1" applyFont="1" applyFill="1" applyBorder="1" applyAlignment="1">
      <alignment horizontal="centerContinuous" vertical="center"/>
    </xf>
    <xf numFmtId="9" fontId="3" fillId="0" borderId="78" xfId="0" quotePrefix="1" applyNumberFormat="1" applyFont="1" applyFill="1" applyBorder="1" applyAlignment="1">
      <alignment horizontal="center" vertical="center"/>
    </xf>
    <xf numFmtId="0" fontId="3" fillId="0" borderId="90" xfId="0" applyFont="1" applyFill="1" applyBorder="1" applyAlignment="1">
      <alignment horizontal="centerContinuous" vertical="center"/>
    </xf>
    <xf numFmtId="0" fontId="3" fillId="0" borderId="144" xfId="0" applyFont="1" applyBorder="1" applyAlignment="1">
      <alignment horizontal="center" vertical="center" shrinkToFit="1"/>
    </xf>
    <xf numFmtId="0" fontId="3" fillId="0" borderId="145" xfId="0" applyFont="1" applyBorder="1" applyAlignment="1">
      <alignment horizontal="center" vertical="center" shrinkToFit="1"/>
    </xf>
    <xf numFmtId="164" fontId="3" fillId="0" borderId="146" xfId="0" applyNumberFormat="1" applyFont="1" applyBorder="1" applyAlignment="1">
      <alignment horizontal="center" vertical="center" shrinkToFit="1"/>
    </xf>
    <xf numFmtId="0" fontId="6" fillId="0" borderId="146" xfId="0" applyFont="1" applyBorder="1" applyAlignment="1">
      <alignment horizontal="left" vertical="center"/>
    </xf>
    <xf numFmtId="0" fontId="6" fillId="0" borderId="147" xfId="0" applyFont="1" applyBorder="1" applyAlignment="1">
      <alignment horizontal="left" vertical="center" shrinkToFit="1"/>
    </xf>
    <xf numFmtId="164" fontId="3" fillId="0" borderId="148" xfId="0" applyNumberFormat="1" applyFont="1" applyBorder="1" applyAlignment="1">
      <alignment horizontal="center" vertical="center" shrinkToFit="1"/>
    </xf>
  </cellXfs>
  <cellStyles count="12">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Normal 6" xfId="11"/>
    <cellStyle name="Percent" xfId="2" builtinId="5"/>
    <cellStyle name="Percent 2" xfId="3"/>
    <cellStyle name="Percent 2 2" xfId="10"/>
  </cellStyles>
  <dxfs count="691">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FFFFCC"/>
      <color rgb="FF00FF00"/>
      <color rgb="FF9999FF"/>
      <color rgb="FF0000FF"/>
      <color rgb="FF00CC66"/>
      <color rgb="FF00FF99"/>
      <color rgb="FF66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4</c:v>
                </c:pt>
                <c:pt idx="2">
                  <c:v>3</c:v>
                </c:pt>
                <c:pt idx="3">
                  <c:v>10</c:v>
                </c:pt>
                <c:pt idx="4">
                  <c:v>13</c:v>
                </c:pt>
                <c:pt idx="5">
                  <c:v>12</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4</c:v>
                </c:pt>
                <c:pt idx="2">
                  <c:v>12</c:v>
                </c:pt>
                <c:pt idx="3">
                  <c:v>8</c:v>
                </c:pt>
                <c:pt idx="4">
                  <c:v>14</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5</c:v>
                </c:pt>
                <c:pt idx="1">
                  <c:v>8</c:v>
                </c:pt>
                <c:pt idx="2">
                  <c:v>9</c:v>
                </c:pt>
                <c:pt idx="3">
                  <c:v>23</c:v>
                </c:pt>
                <c:pt idx="4">
                  <c:v>20</c:v>
                </c:pt>
                <c:pt idx="5">
                  <c:v>23</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1</c:v>
                </c:pt>
                <c:pt idx="1">
                  <c:v>6</c:v>
                </c:pt>
                <c:pt idx="2">
                  <c:v>13</c:v>
                </c:pt>
                <c:pt idx="3">
                  <c:v>21</c:v>
                </c:pt>
                <c:pt idx="4">
                  <c:v>29</c:v>
                </c:pt>
                <c:pt idx="5">
                  <c:v>16</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6</c:v>
                </c:pt>
                <c:pt idx="1">
                  <c:v>9</c:v>
                </c:pt>
                <c:pt idx="2">
                  <c:v>10</c:v>
                </c:pt>
                <c:pt idx="3">
                  <c:v>33</c:v>
                </c:pt>
                <c:pt idx="4">
                  <c:v>32</c:v>
                </c:pt>
                <c:pt idx="5">
                  <c:v>31</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12</c:v>
                </c:pt>
                <c:pt idx="2">
                  <c:v>20</c:v>
                </c:pt>
                <c:pt idx="3">
                  <c:v>31</c:v>
                </c:pt>
                <c:pt idx="4">
                  <c:v>36</c:v>
                </c:pt>
                <c:pt idx="5">
                  <c:v>39</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7</c:v>
                </c:pt>
                <c:pt idx="1">
                  <c:v>29</c:v>
                </c:pt>
                <c:pt idx="2">
                  <c:v>21</c:v>
                </c:pt>
                <c:pt idx="3">
                  <c:v>47</c:v>
                </c:pt>
                <c:pt idx="4">
                  <c:v>46</c:v>
                </c:pt>
                <c:pt idx="5">
                  <c:v>72</c:v>
                </c:pt>
              </c:numCache>
            </c:numRef>
          </c:val>
        </c:ser>
        <c:dLbls>
          <c:showLegendKey val="0"/>
          <c:showVal val="0"/>
          <c:showCatName val="0"/>
          <c:showSerName val="0"/>
          <c:showPercent val="0"/>
          <c:showBubbleSize val="0"/>
        </c:dLbls>
        <c:axId val="121875456"/>
        <c:axId val="122737408"/>
        <c:axId val="77604160"/>
      </c:area3DChart>
      <c:catAx>
        <c:axId val="12187545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2737408"/>
        <c:crosses val="autoZero"/>
        <c:auto val="1"/>
        <c:lblAlgn val="ctr"/>
        <c:lblOffset val="100"/>
        <c:noMultiLvlLbl val="0"/>
      </c:catAx>
      <c:valAx>
        <c:axId val="122737408"/>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1875456"/>
        <c:crosses val="autoZero"/>
        <c:crossBetween val="midCat"/>
      </c:valAx>
      <c:serAx>
        <c:axId val="7760416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2737408"/>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1</c:v>
                </c:pt>
                <c:pt idx="1">
                  <c:v>3</c:v>
                </c:pt>
                <c:pt idx="2">
                  <c:v>5</c:v>
                </c:pt>
                <c:pt idx="3">
                  <c:v>1</c:v>
                </c:pt>
                <c:pt idx="4">
                  <c:v>6</c:v>
                </c:pt>
                <c:pt idx="5">
                  <c:v>2</c:v>
                </c:pt>
                <c:pt idx="6">
                  <c:v>7</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4</c:v>
                </c:pt>
                <c:pt idx="1">
                  <c:v>4</c:v>
                </c:pt>
                <c:pt idx="2">
                  <c:v>8</c:v>
                </c:pt>
                <c:pt idx="3">
                  <c:v>6</c:v>
                </c:pt>
                <c:pt idx="4">
                  <c:v>9</c:v>
                </c:pt>
                <c:pt idx="5">
                  <c:v>12</c:v>
                </c:pt>
                <c:pt idx="6">
                  <c:v>29</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3</c:v>
                </c:pt>
                <c:pt idx="1">
                  <c:v>12</c:v>
                </c:pt>
                <c:pt idx="2">
                  <c:v>9</c:v>
                </c:pt>
                <c:pt idx="3">
                  <c:v>13</c:v>
                </c:pt>
                <c:pt idx="4">
                  <c:v>10</c:v>
                </c:pt>
                <c:pt idx="5">
                  <c:v>20</c:v>
                </c:pt>
                <c:pt idx="6">
                  <c:v>21</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10</c:v>
                </c:pt>
                <c:pt idx="1">
                  <c:v>8</c:v>
                </c:pt>
                <c:pt idx="2">
                  <c:v>23</c:v>
                </c:pt>
                <c:pt idx="3">
                  <c:v>21</c:v>
                </c:pt>
                <c:pt idx="4">
                  <c:v>33</c:v>
                </c:pt>
                <c:pt idx="5">
                  <c:v>31</c:v>
                </c:pt>
                <c:pt idx="6">
                  <c:v>47</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13</c:v>
                </c:pt>
                <c:pt idx="1">
                  <c:v>14</c:v>
                </c:pt>
                <c:pt idx="2">
                  <c:v>20</c:v>
                </c:pt>
                <c:pt idx="3">
                  <c:v>29</c:v>
                </c:pt>
                <c:pt idx="4">
                  <c:v>32</c:v>
                </c:pt>
                <c:pt idx="5">
                  <c:v>36</c:v>
                </c:pt>
                <c:pt idx="6">
                  <c:v>46</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12</c:v>
                </c:pt>
                <c:pt idx="1">
                  <c:v>14</c:v>
                </c:pt>
                <c:pt idx="2">
                  <c:v>23</c:v>
                </c:pt>
                <c:pt idx="3">
                  <c:v>16</c:v>
                </c:pt>
                <c:pt idx="4">
                  <c:v>31</c:v>
                </c:pt>
                <c:pt idx="5">
                  <c:v>39</c:v>
                </c:pt>
                <c:pt idx="6">
                  <c:v>72</c:v>
                </c:pt>
              </c:numCache>
            </c:numRef>
          </c:val>
        </c:ser>
        <c:dLbls>
          <c:showLegendKey val="0"/>
          <c:showVal val="0"/>
          <c:showCatName val="0"/>
          <c:showSerName val="0"/>
          <c:showPercent val="0"/>
          <c:showBubbleSize val="0"/>
        </c:dLbls>
        <c:axId val="108201088"/>
        <c:axId val="108202624"/>
        <c:axId val="105197056"/>
      </c:area3DChart>
      <c:catAx>
        <c:axId val="108201088"/>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08202624"/>
        <c:crosses val="autoZero"/>
        <c:auto val="1"/>
        <c:lblAlgn val="ctr"/>
        <c:lblOffset val="100"/>
        <c:noMultiLvlLbl val="0"/>
      </c:catAx>
      <c:valAx>
        <c:axId val="108202624"/>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08201088"/>
        <c:crosses val="autoZero"/>
        <c:crossBetween val="midCat"/>
      </c:valAx>
      <c:serAx>
        <c:axId val="10519705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08202624"/>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1</c:v>
                </c:pt>
                <c:pt idx="1">
                  <c:v>4</c:v>
                </c:pt>
                <c:pt idx="2">
                  <c:v>3</c:v>
                </c:pt>
                <c:pt idx="3">
                  <c:v>10</c:v>
                </c:pt>
                <c:pt idx="4">
                  <c:v>13</c:v>
                </c:pt>
                <c:pt idx="5">
                  <c:v>12</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4</c:v>
                </c:pt>
                <c:pt idx="2">
                  <c:v>12</c:v>
                </c:pt>
                <c:pt idx="3">
                  <c:v>8</c:v>
                </c:pt>
                <c:pt idx="4">
                  <c:v>14</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5</c:v>
                </c:pt>
                <c:pt idx="1">
                  <c:v>8</c:v>
                </c:pt>
                <c:pt idx="2">
                  <c:v>9</c:v>
                </c:pt>
                <c:pt idx="3">
                  <c:v>23</c:v>
                </c:pt>
                <c:pt idx="4">
                  <c:v>20</c:v>
                </c:pt>
                <c:pt idx="5">
                  <c:v>23</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1</c:v>
                </c:pt>
                <c:pt idx="1">
                  <c:v>6</c:v>
                </c:pt>
                <c:pt idx="2">
                  <c:v>13</c:v>
                </c:pt>
                <c:pt idx="3">
                  <c:v>21</c:v>
                </c:pt>
                <c:pt idx="4">
                  <c:v>29</c:v>
                </c:pt>
                <c:pt idx="5">
                  <c:v>16</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6</c:v>
                </c:pt>
                <c:pt idx="1">
                  <c:v>9</c:v>
                </c:pt>
                <c:pt idx="2">
                  <c:v>10</c:v>
                </c:pt>
                <c:pt idx="3">
                  <c:v>33</c:v>
                </c:pt>
                <c:pt idx="4">
                  <c:v>32</c:v>
                </c:pt>
                <c:pt idx="5">
                  <c:v>31</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2</c:v>
                </c:pt>
                <c:pt idx="1">
                  <c:v>12</c:v>
                </c:pt>
                <c:pt idx="2">
                  <c:v>20</c:v>
                </c:pt>
                <c:pt idx="3">
                  <c:v>31</c:v>
                </c:pt>
                <c:pt idx="4">
                  <c:v>36</c:v>
                </c:pt>
                <c:pt idx="5">
                  <c:v>39</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7</c:v>
                </c:pt>
                <c:pt idx="1">
                  <c:v>29</c:v>
                </c:pt>
                <c:pt idx="2">
                  <c:v>21</c:v>
                </c:pt>
                <c:pt idx="3">
                  <c:v>47</c:v>
                </c:pt>
                <c:pt idx="4">
                  <c:v>46</c:v>
                </c:pt>
                <c:pt idx="5">
                  <c:v>72</c:v>
                </c:pt>
              </c:numCache>
            </c:numRef>
          </c:val>
        </c:ser>
        <c:bandFmts/>
        <c:axId val="108233088"/>
        <c:axId val="108234624"/>
        <c:axId val="112599936"/>
      </c:surface3DChart>
      <c:catAx>
        <c:axId val="108233088"/>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08234624"/>
        <c:crosses val="autoZero"/>
        <c:auto val="1"/>
        <c:lblAlgn val="ctr"/>
        <c:lblOffset val="100"/>
        <c:noMultiLvlLbl val="0"/>
      </c:catAx>
      <c:valAx>
        <c:axId val="108234624"/>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08233088"/>
        <c:crosses val="autoZero"/>
        <c:crossBetween val="midCat"/>
      </c:valAx>
      <c:serAx>
        <c:axId val="11259993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08234624"/>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66673</xdr:rowOff>
    </xdr:from>
    <xdr:to>
      <xdr:col>4</xdr:col>
      <xdr:colOff>1257301</xdr:colOff>
      <xdr:row>17</xdr:row>
      <xdr:rowOff>161925</xdr:rowOff>
    </xdr:to>
    <xdr:sp macro="" textlink="">
      <xdr:nvSpPr>
        <xdr:cNvPr id="1084" name="Text Box 60"/>
        <xdr:cNvSpPr txBox="1">
          <a:spLocks noChangeArrowheads="1"/>
        </xdr:cNvSpPr>
      </xdr:nvSpPr>
      <xdr:spPr bwMode="auto">
        <a:xfrm>
          <a:off x="66675" y="3009898"/>
          <a:ext cx="4505326" cy="942977"/>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HPs:  </a:t>
          </a:r>
          <a:r>
            <a:rPr lang="en-US" sz="1200" b="0" i="0" u="none" strike="noStrike" baseline="0">
              <a:solidFill>
                <a:srgbClr val="000000"/>
              </a:solidFill>
              <a:latin typeface="Times New Roman"/>
              <a:cs typeface="Times New Roman"/>
            </a:rPr>
            <a:t>1  [4/slashing]</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Rolls with... </a:t>
          </a:r>
          <a:r>
            <a:rPr lang="en-US" sz="1200" b="0" i="0" u="none" strike="noStrike" baseline="0">
              <a:solidFill>
                <a:srgbClr val="000000"/>
              </a:solidFill>
              <a:latin typeface="Times New Roman"/>
              <a:cs typeface="Times New Roman"/>
            </a:rPr>
            <a:t>Rhonda, a human ranger athlete, and Scout’s Dishonor, a whisper gnome scout prostitute.</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28576</xdr:colOff>
      <xdr:row>1</xdr:row>
      <xdr:rowOff>34442</xdr:rowOff>
    </xdr:from>
    <xdr:to>
      <xdr:col>6</xdr:col>
      <xdr:colOff>1285876</xdr:colOff>
      <xdr:row>24</xdr:row>
      <xdr:rowOff>155142</xdr:rowOff>
    </xdr:to>
    <xdr:pic>
      <xdr:nvPicPr>
        <xdr:cNvPr id="5" name="Picture 4" descr="http://0-media-cdn.foolz.us/ffuuka/board/tg/image/1342/57/134257293333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6" y="405917"/>
          <a:ext cx="2381250" cy="496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113347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3</xdr:col>
      <xdr:colOff>542925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showGridLines="0" tabSelected="1" zoomScaleNormal="100" workbookViewId="0"/>
  </sheetViews>
  <sheetFormatPr defaultColWidth="13" defaultRowHeight="15.75"/>
  <cols>
    <col min="1" max="1" width="14.25" style="182" bestFit="1" customWidth="1"/>
    <col min="2" max="2" width="10" style="184" customWidth="1"/>
    <col min="3" max="3" width="5.5" style="184" customWidth="1"/>
    <col min="4" max="4" width="13.75" style="182" bestFit="1" customWidth="1"/>
    <col min="5" max="5" width="16.625" style="184" bestFit="1" customWidth="1"/>
    <col min="6" max="6" width="14.75" style="182" customWidth="1"/>
    <col min="7" max="7" width="17.125" style="184" customWidth="1"/>
    <col min="8" max="16384" width="13" style="22"/>
  </cols>
  <sheetData>
    <row r="1" spans="1:10" ht="29.25" thickTop="1" thickBot="1">
      <c r="A1" s="369" t="s">
        <v>205</v>
      </c>
      <c r="B1" s="370" t="s">
        <v>206</v>
      </c>
      <c r="C1" s="187"/>
      <c r="D1" s="188"/>
      <c r="E1" s="189"/>
      <c r="F1" s="188"/>
      <c r="G1" s="190" t="s">
        <v>129</v>
      </c>
    </row>
    <row r="2" spans="1:10" ht="17.25" thickTop="1">
      <c r="A2" s="191" t="s">
        <v>0</v>
      </c>
      <c r="B2" s="229" t="s">
        <v>203</v>
      </c>
      <c r="C2" s="192"/>
      <c r="D2" s="193"/>
      <c r="E2" s="194" t="s">
        <v>204</v>
      </c>
      <c r="F2"/>
      <c r="G2" s="195"/>
    </row>
    <row r="3" spans="1:10" ht="16.5">
      <c r="A3" s="191" t="s">
        <v>63</v>
      </c>
      <c r="B3" s="192" t="s">
        <v>174</v>
      </c>
      <c r="C3" s="192"/>
      <c r="D3" s="193" t="s">
        <v>64</v>
      </c>
      <c r="E3" s="194">
        <v>2</v>
      </c>
      <c r="F3" s="193"/>
      <c r="G3" s="195"/>
    </row>
    <row r="4" spans="1:10" ht="16.5">
      <c r="A4" s="417" t="s">
        <v>63</v>
      </c>
      <c r="B4" s="418" t="s">
        <v>202</v>
      </c>
      <c r="C4" s="418"/>
      <c r="D4" s="419" t="s">
        <v>64</v>
      </c>
      <c r="E4" s="420">
        <v>0</v>
      </c>
      <c r="F4" s="193"/>
      <c r="G4" s="195"/>
    </row>
    <row r="5" spans="1:10" ht="17.25" thickBot="1">
      <c r="A5" s="191" t="s">
        <v>65</v>
      </c>
      <c r="B5" s="192" t="s">
        <v>175</v>
      </c>
      <c r="C5" s="192"/>
      <c r="D5" s="193" t="s">
        <v>1</v>
      </c>
      <c r="E5" s="194" t="s">
        <v>176</v>
      </c>
      <c r="F5" s="193"/>
      <c r="G5" s="195"/>
    </row>
    <row r="6" spans="1:10" ht="17.25" thickTop="1">
      <c r="A6" s="196" t="s">
        <v>89</v>
      </c>
      <c r="B6" s="197" t="s">
        <v>217</v>
      </c>
      <c r="C6" s="198"/>
      <c r="D6" s="199" t="s">
        <v>75</v>
      </c>
      <c r="E6" s="200" t="s">
        <v>120</v>
      </c>
      <c r="F6" s="201"/>
      <c r="G6" s="195"/>
    </row>
    <row r="7" spans="1:10" ht="17.25" thickBot="1">
      <c r="A7" s="202" t="s">
        <v>108</v>
      </c>
      <c r="B7" s="203" t="str">
        <f>C9</f>
        <v>+2</v>
      </c>
      <c r="C7" s="204"/>
      <c r="D7" s="205" t="s">
        <v>113</v>
      </c>
      <c r="E7" s="206" t="s">
        <v>120</v>
      </c>
      <c r="F7" s="201"/>
      <c r="G7" s="195"/>
    </row>
    <row r="8" spans="1:10" ht="17.25" thickTop="1">
      <c r="A8" s="207" t="s">
        <v>2</v>
      </c>
      <c r="B8" s="208">
        <v>10</v>
      </c>
      <c r="C8" s="209" t="str">
        <f>IF(B8&gt;9.9,CONCATENATE("+",ROUNDDOWN((B8-10)/2,0)),ROUNDUP((B8-10)/2,0))</f>
        <v>+0</v>
      </c>
      <c r="D8" s="210" t="s">
        <v>73</v>
      </c>
      <c r="E8" s="258" t="s">
        <v>140</v>
      </c>
      <c r="F8" s="201"/>
      <c r="G8" s="195"/>
    </row>
    <row r="9" spans="1:10" ht="16.5">
      <c r="A9" s="211" t="s">
        <v>3</v>
      </c>
      <c r="B9" s="216">
        <v>14</v>
      </c>
      <c r="C9" s="212" t="str">
        <f t="shared" ref="C9:C13" si="0">IF(B9&gt;9.9,CONCATENATE("+",ROUNDDOWN((B9-10)/2,0)),ROUNDUP((B9-10)/2,0))</f>
        <v>+2</v>
      </c>
      <c r="D9" s="213" t="s">
        <v>74</v>
      </c>
      <c r="E9" s="214">
        <f>SUM(Martial!G3:G19)+SUM(Equipment!C3:C14)</f>
        <v>41.51</v>
      </c>
      <c r="F9" s="201"/>
      <c r="G9" s="195"/>
    </row>
    <row r="10" spans="1:10" ht="16.5">
      <c r="A10" s="215" t="s">
        <v>12</v>
      </c>
      <c r="B10" s="216">
        <v>12</v>
      </c>
      <c r="C10" s="217" t="str">
        <f t="shared" si="0"/>
        <v>+1</v>
      </c>
      <c r="D10" s="213" t="s">
        <v>14</v>
      </c>
      <c r="E10" s="389">
        <f>ROUNDUP(((E4*4)*0.75)+(E4*C10),0)+2+3</f>
        <v>5</v>
      </c>
      <c r="F10" s="201"/>
      <c r="G10" s="195"/>
    </row>
    <row r="11" spans="1:10" ht="16.5">
      <c r="A11" s="218" t="s">
        <v>13</v>
      </c>
      <c r="B11" s="216">
        <v>10</v>
      </c>
      <c r="C11" s="212" t="str">
        <f t="shared" si="0"/>
        <v>+0</v>
      </c>
      <c r="D11" s="219" t="s">
        <v>90</v>
      </c>
      <c r="E11" s="371">
        <f>11+C9</f>
        <v>13</v>
      </c>
      <c r="F11" s="191"/>
      <c r="G11" s="195"/>
    </row>
    <row r="12" spans="1:10" ht="16.5">
      <c r="A12" s="220" t="s">
        <v>15</v>
      </c>
      <c r="B12" s="216">
        <v>18</v>
      </c>
      <c r="C12" s="212" t="str">
        <f t="shared" si="0"/>
        <v>+4</v>
      </c>
      <c r="D12" s="219" t="s">
        <v>117</v>
      </c>
      <c r="E12" s="359">
        <f>11+SUM(Martial!B13:B14)+5</f>
        <v>22</v>
      </c>
      <c r="F12" s="201"/>
      <c r="G12" s="195"/>
      <c r="J12" s="358"/>
    </row>
    <row r="13" spans="1:10" ht="17.25" thickBot="1">
      <c r="A13" s="221" t="s">
        <v>11</v>
      </c>
      <c r="B13" s="222">
        <v>12</v>
      </c>
      <c r="C13" s="223" t="str">
        <f t="shared" si="0"/>
        <v>+1</v>
      </c>
      <c r="D13" s="224" t="s">
        <v>171</v>
      </c>
      <c r="E13" s="421">
        <f>E11+SUM(Martial!B13:B14)+5</f>
        <v>24</v>
      </c>
      <c r="F13" s="201"/>
      <c r="G13" s="195"/>
    </row>
    <row r="14" spans="1:10" s="8" customFormat="1" ht="17.25" thickTop="1">
      <c r="A14" s="225"/>
      <c r="B14" s="226"/>
      <c r="C14" s="226"/>
      <c r="D14" s="226"/>
      <c r="E14" s="226"/>
      <c r="F14" s="226"/>
      <c r="G14" s="227"/>
    </row>
    <row r="15" spans="1:10" s="8" customFormat="1" ht="16.5">
      <c r="A15" s="228"/>
      <c r="B15" s="229"/>
      <c r="C15" s="229"/>
      <c r="D15" s="229"/>
      <c r="E15" s="229"/>
      <c r="F15" s="229"/>
      <c r="G15" s="230"/>
    </row>
    <row r="16" spans="1:10" s="8" customFormat="1" ht="16.5">
      <c r="A16" s="228"/>
      <c r="B16" s="229"/>
      <c r="C16" s="229"/>
      <c r="D16" s="229"/>
      <c r="E16" s="229"/>
      <c r="F16" s="229"/>
      <c r="G16" s="230"/>
    </row>
    <row r="17" spans="1:7" s="8" customFormat="1" ht="16.5">
      <c r="A17" s="228"/>
      <c r="B17" s="229"/>
      <c r="C17" s="229"/>
      <c r="D17" s="229"/>
      <c r="E17" s="229"/>
      <c r="F17" s="229"/>
      <c r="G17" s="230"/>
    </row>
    <row r="18" spans="1:7" ht="17.25" thickBot="1">
      <c r="A18" s="231"/>
      <c r="B18" s="232"/>
      <c r="C18" s="232"/>
      <c r="D18" s="232"/>
      <c r="E18" s="232"/>
      <c r="F18" s="232"/>
      <c r="G18" s="233"/>
    </row>
    <row r="19" spans="1:7" ht="16.5" thickTop="1"/>
  </sheetData>
  <phoneticPr fontId="0" type="noConversion"/>
  <conditionalFormatting sqref="E9">
    <cfRule type="cellIs" dxfId="690" priority="1" stopIfTrue="1" operator="greaterThan">
      <formula>57</formula>
    </cfRule>
    <cfRule type="cellIs" dxfId="689" priority="2" stopIfTrue="1" operator="between">
      <formula>29</formula>
      <formula>57</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75"/>
  <cols>
    <col min="1" max="1" width="31.5" style="182" bestFit="1" customWidth="1"/>
    <col min="2" max="2" width="5.875" style="182" bestFit="1" customWidth="1"/>
    <col min="3" max="3" width="7.625" style="184" hidden="1" customWidth="1"/>
    <col min="4" max="4" width="5.875" style="184" hidden="1" customWidth="1"/>
    <col min="5" max="5" width="9.25" style="184" bestFit="1" customWidth="1"/>
    <col min="6" max="6" width="7.875" style="184" bestFit="1" customWidth="1"/>
    <col min="7" max="7" width="6" style="185" bestFit="1" customWidth="1"/>
    <col min="8" max="8" width="5.25" style="185" bestFit="1" customWidth="1"/>
    <col min="9" max="9" width="6.75" style="185" customWidth="1"/>
    <col min="10" max="10" width="31.375" style="182" bestFit="1" customWidth="1"/>
    <col min="11" max="16384" width="13" style="22"/>
  </cols>
  <sheetData>
    <row r="1" spans="1:10" ht="24" thickBot="1">
      <c r="A1" s="102" t="s">
        <v>10</v>
      </c>
      <c r="B1" s="103"/>
      <c r="C1" s="103"/>
      <c r="D1" s="103"/>
      <c r="E1" s="103"/>
      <c r="F1" s="103"/>
      <c r="G1" s="104"/>
      <c r="H1" s="104"/>
      <c r="I1" s="104"/>
      <c r="J1" s="103"/>
    </row>
    <row r="2" spans="1:10" s="8" customFormat="1" ht="33.75" thickBot="1">
      <c r="A2" s="2" t="s">
        <v>102</v>
      </c>
      <c r="B2" s="3" t="s">
        <v>29</v>
      </c>
      <c r="C2" s="3" t="s">
        <v>36</v>
      </c>
      <c r="D2" s="3" t="s">
        <v>28</v>
      </c>
      <c r="E2" s="4" t="s">
        <v>61</v>
      </c>
      <c r="F2" s="4" t="s">
        <v>37</v>
      </c>
      <c r="G2" s="5" t="s">
        <v>66</v>
      </c>
      <c r="H2" s="6" t="s">
        <v>97</v>
      </c>
      <c r="I2" s="5" t="s">
        <v>82</v>
      </c>
      <c r="J2" s="7" t="s">
        <v>80</v>
      </c>
    </row>
    <row r="3" spans="1:10" s="8" customFormat="1" ht="16.5">
      <c r="A3" s="290" t="s">
        <v>144</v>
      </c>
      <c r="B3" s="368">
        <v>0</v>
      </c>
      <c r="C3" s="284" t="s">
        <v>34</v>
      </c>
      <c r="D3" s="284" t="str">
        <f>IF(C3="Str",'Personal File'!$C$8,IF(C3="Dex",'Personal File'!$C$9,IF(C3="Con",'Personal File'!$C$10,IF(C3="Int",'Personal File'!$C$11,IF(C3="Wis",'Personal File'!$C$12,IF(C3="Cha",'Personal File'!$C$13))))))</f>
        <v>+2</v>
      </c>
      <c r="E3" s="285" t="str">
        <f t="shared" ref="E3" si="0">CONCATENATE(C3," (",D3,")")</f>
        <v>Dex (+2)</v>
      </c>
      <c r="F3" s="286">
        <v>0</v>
      </c>
      <c r="G3" s="287">
        <f t="shared" ref="G3" si="1">B3+D3+F3</f>
        <v>2</v>
      </c>
      <c r="H3" s="288">
        <f t="shared" ref="H3:H49" ca="1" si="2">RANDBETWEEN(1,20)</f>
        <v>1</v>
      </c>
      <c r="I3" s="287">
        <f t="shared" ref="I3:I50" ca="1" si="3">SUM(G3:H3)</f>
        <v>3</v>
      </c>
      <c r="J3" s="289"/>
    </row>
    <row r="4" spans="1:10" s="8" customFormat="1" ht="16.5">
      <c r="A4" s="105" t="s">
        <v>68</v>
      </c>
      <c r="B4" s="106">
        <v>0</v>
      </c>
      <c r="C4" s="100" t="s">
        <v>31</v>
      </c>
      <c r="D4" s="100" t="str">
        <f>IF(C4="Str",'Personal File'!$C$8,IF(C4="Dex",'Personal File'!$C$9,IF(C4="Con",'Personal File'!$C$10,IF(C4="Int",'Personal File'!$C$11,IF(C4="Wis",'Personal File'!$C$12,IF(C4="Cha",'Personal File'!$C$13))))))</f>
        <v>+1</v>
      </c>
      <c r="E4" s="107" t="str">
        <f t="shared" ref="E4:E7" si="4">CONCATENATE(C4," (",D4,")")</f>
        <v>Con (+1)</v>
      </c>
      <c r="F4" s="108">
        <v>0</v>
      </c>
      <c r="G4" s="109">
        <f t="shared" ref="G4:G50" si="5">B4+D4+F4</f>
        <v>1</v>
      </c>
      <c r="H4" s="110">
        <f t="shared" ca="1" si="2"/>
        <v>6</v>
      </c>
      <c r="I4" s="109">
        <f t="shared" ca="1" si="3"/>
        <v>7</v>
      </c>
      <c r="J4" s="112"/>
    </row>
    <row r="5" spans="1:10" s="8" customFormat="1" ht="16.5">
      <c r="A5" s="113" t="s">
        <v>69</v>
      </c>
      <c r="B5" s="106">
        <v>0</v>
      </c>
      <c r="C5" s="100" t="s">
        <v>34</v>
      </c>
      <c r="D5" s="100" t="str">
        <f>IF(C5="Str",'Personal File'!$C$8,IF(C5="Dex",'Personal File'!$C$9,IF(C5="Con",'Personal File'!$C$10,IF(C5="Int",'Personal File'!$C$11,IF(C5="Wis",'Personal File'!$C$12,IF(C5="Cha",'Personal File'!$C$13))))))</f>
        <v>+2</v>
      </c>
      <c r="E5" s="114" t="str">
        <f t="shared" si="4"/>
        <v>Dex (+2)</v>
      </c>
      <c r="F5" s="108">
        <v>0</v>
      </c>
      <c r="G5" s="109">
        <f t="shared" si="5"/>
        <v>2</v>
      </c>
      <c r="H5" s="110">
        <f t="shared" ca="1" si="2"/>
        <v>6</v>
      </c>
      <c r="I5" s="111">
        <f t="shared" ca="1" si="3"/>
        <v>8</v>
      </c>
      <c r="J5" s="112"/>
    </row>
    <row r="6" spans="1:10" s="8" customFormat="1" ht="16.5">
      <c r="A6" s="115" t="s">
        <v>70</v>
      </c>
      <c r="B6" s="116">
        <v>0</v>
      </c>
      <c r="C6" s="117" t="s">
        <v>33</v>
      </c>
      <c r="D6" s="117" t="str">
        <f>IF(C6="Str",'Personal File'!$C$8,IF(C6="Dex",'Personal File'!$C$9,IF(C6="Con",'Personal File'!$C$10,IF(C6="Int",'Personal File'!$C$11,IF(C6="Wis",'Personal File'!$C$12,IF(C6="Cha",'Personal File'!$C$13))))))</f>
        <v>+4</v>
      </c>
      <c r="E6" s="118" t="str">
        <f t="shared" si="4"/>
        <v>Wis (+4)</v>
      </c>
      <c r="F6" s="119">
        <v>0</v>
      </c>
      <c r="G6" s="120">
        <f t="shared" si="5"/>
        <v>4</v>
      </c>
      <c r="H6" s="121">
        <f t="shared" ca="1" si="2"/>
        <v>14</v>
      </c>
      <c r="I6" s="122">
        <f t="shared" ca="1" si="3"/>
        <v>18</v>
      </c>
      <c r="J6" s="123"/>
    </row>
    <row r="7" spans="1:10" s="131" customFormat="1" ht="16.5">
      <c r="A7" s="145" t="s">
        <v>38</v>
      </c>
      <c r="B7" s="101">
        <v>0</v>
      </c>
      <c r="C7" s="146" t="s">
        <v>32</v>
      </c>
      <c r="D7" s="147" t="str">
        <f>IF(C7="Str",'Personal File'!$C$8,IF(C7="Dex",'Personal File'!$C$9,IF(C7="Con",'Personal File'!$C$10,IF(C7="Int",'Personal File'!$C$11,IF(C7="Wis",'Personal File'!$C$12,IF(C7="Cha",'Personal File'!$C$13))))))</f>
        <v>+0</v>
      </c>
      <c r="E7" s="148" t="str">
        <f t="shared" si="4"/>
        <v>Int (+0)</v>
      </c>
      <c r="F7" s="137" t="s">
        <v>62</v>
      </c>
      <c r="G7" s="137">
        <f t="shared" si="5"/>
        <v>0</v>
      </c>
      <c r="H7" s="110">
        <f t="shared" ca="1" si="2"/>
        <v>18</v>
      </c>
      <c r="I7" s="137">
        <f t="shared" ca="1" si="3"/>
        <v>18</v>
      </c>
      <c r="J7" s="138"/>
    </row>
    <row r="8" spans="1:10" s="132" customFormat="1" ht="16.5">
      <c r="A8" s="142" t="s">
        <v>39</v>
      </c>
      <c r="B8" s="101">
        <v>0</v>
      </c>
      <c r="C8" s="143" t="s">
        <v>34</v>
      </c>
      <c r="D8" s="144" t="str">
        <f>IF(C8="Str",'Personal File'!$C$8,IF(C8="Dex",'Personal File'!$C$9,IF(C8="Con",'Personal File'!$C$10,IF(C8="Int",'Personal File'!$C$11,IF(C8="Wis",'Personal File'!$C$12,IF(C8="Cha",'Personal File'!$C$13))))))</f>
        <v>+2</v>
      </c>
      <c r="E8" s="114" t="str">
        <f t="shared" ref="E8:E50" si="6">CONCATENATE(C8," (",D8,")")</f>
        <v>Dex (+2)</v>
      </c>
      <c r="F8" s="137" t="s">
        <v>62</v>
      </c>
      <c r="G8" s="137">
        <f t="shared" si="5"/>
        <v>2</v>
      </c>
      <c r="H8" s="110">
        <f t="shared" ca="1" si="2"/>
        <v>1</v>
      </c>
      <c r="I8" s="137">
        <f t="shared" ca="1" si="3"/>
        <v>3</v>
      </c>
      <c r="J8" s="138"/>
    </row>
    <row r="9" spans="1:10" s="139" customFormat="1" ht="16.5">
      <c r="A9" s="133" t="s">
        <v>40</v>
      </c>
      <c r="B9" s="101">
        <v>0</v>
      </c>
      <c r="C9" s="134" t="s">
        <v>30</v>
      </c>
      <c r="D9" s="135" t="str">
        <f>IF(C9="Str",'Personal File'!$C$8,IF(C9="Dex",'Personal File'!$C$9,IF(C9="Con",'Personal File'!$C$10,IF(C9="Int",'Personal File'!$C$11,IF(C9="Wis",'Personal File'!$C$12,IF(C9="Cha",'Personal File'!$C$13))))))</f>
        <v>+1</v>
      </c>
      <c r="E9" s="136" t="str">
        <f t="shared" si="6"/>
        <v>Cha (+1)</v>
      </c>
      <c r="F9" s="137" t="s">
        <v>62</v>
      </c>
      <c r="G9" s="137">
        <f t="shared" si="5"/>
        <v>1</v>
      </c>
      <c r="H9" s="110">
        <f t="shared" ca="1" si="2"/>
        <v>18</v>
      </c>
      <c r="I9" s="137">
        <f t="shared" ca="1" si="3"/>
        <v>19</v>
      </c>
      <c r="J9" s="138"/>
    </row>
    <row r="10" spans="1:10" s="140" customFormat="1" ht="16.5">
      <c r="A10" s="160" t="s">
        <v>41</v>
      </c>
      <c r="B10" s="101">
        <v>0</v>
      </c>
      <c r="C10" s="161" t="s">
        <v>35</v>
      </c>
      <c r="D10" s="162" t="str">
        <f>IF(C10="Str",'Personal File'!$C$8,IF(C10="Dex",'Personal File'!$C$9,IF(C10="Con",'Personal File'!$C$10,IF(C10="Int",'Personal File'!$C$11,IF(C10="Wis",'Personal File'!$C$12,IF(C10="Cha",'Personal File'!$C$13))))))</f>
        <v>+0</v>
      </c>
      <c r="E10" s="163" t="str">
        <f t="shared" si="6"/>
        <v>Str (+0)</v>
      </c>
      <c r="F10" s="137" t="s">
        <v>62</v>
      </c>
      <c r="G10" s="137">
        <f t="shared" si="5"/>
        <v>0</v>
      </c>
      <c r="H10" s="110">
        <f t="shared" ca="1" si="2"/>
        <v>7</v>
      </c>
      <c r="I10" s="137">
        <f t="shared" ca="1" si="3"/>
        <v>7</v>
      </c>
      <c r="J10" s="138"/>
    </row>
    <row r="11" spans="1:10" s="140" customFormat="1" ht="16.5">
      <c r="A11" s="430" t="s">
        <v>16</v>
      </c>
      <c r="B11" s="125">
        <v>1</v>
      </c>
      <c r="C11" s="431" t="s">
        <v>31</v>
      </c>
      <c r="D11" s="432" t="str">
        <f>IF(C11="Str",'Personal File'!$C$8,IF(C11="Dex",'Personal File'!$C$9,IF(C11="Con",'Personal File'!$C$10,IF(C11="Int",'Personal File'!$C$11,IF(C11="Wis",'Personal File'!$C$12,IF(C11="Cha",'Personal File'!$C$13))))))</f>
        <v>+1</v>
      </c>
      <c r="E11" s="433" t="str">
        <f t="shared" si="6"/>
        <v>Con (+1)</v>
      </c>
      <c r="F11" s="129" t="s">
        <v>62</v>
      </c>
      <c r="G11" s="129">
        <f t="shared" si="5"/>
        <v>2</v>
      </c>
      <c r="H11" s="110">
        <f t="shared" ca="1" si="2"/>
        <v>5</v>
      </c>
      <c r="I11" s="129">
        <f t="shared" ca="1" si="3"/>
        <v>7</v>
      </c>
      <c r="J11" s="130"/>
    </row>
    <row r="12" spans="1:10" s="131" customFormat="1" ht="16.5">
      <c r="A12" s="145" t="s">
        <v>191</v>
      </c>
      <c r="B12" s="101">
        <v>0</v>
      </c>
      <c r="C12" s="146" t="s">
        <v>32</v>
      </c>
      <c r="D12" s="147" t="str">
        <f>IF(C12="Str",'Personal File'!$C$8,IF(C12="Dex",'Personal File'!$C$9,IF(C12="Con",'Personal File'!$C$10,IF(C12="Int",'Personal File'!$C$11,IF(C12="Wis",'Personal File'!$C$12,IF(C12="Cha",'Personal File'!$C$13))))))</f>
        <v>+0</v>
      </c>
      <c r="E12" s="148" t="str">
        <f t="shared" si="6"/>
        <v>Int (+0)</v>
      </c>
      <c r="F12" s="137" t="s">
        <v>62</v>
      </c>
      <c r="G12" s="137">
        <f t="shared" si="5"/>
        <v>0</v>
      </c>
      <c r="H12" s="110">
        <f t="shared" ca="1" si="2"/>
        <v>19</v>
      </c>
      <c r="I12" s="383">
        <f t="shared" ca="1" si="3"/>
        <v>19</v>
      </c>
      <c r="J12" s="390"/>
    </row>
    <row r="13" spans="1:10" s="141" customFormat="1" ht="16.5">
      <c r="A13" s="164" t="s">
        <v>42</v>
      </c>
      <c r="B13" s="150">
        <v>0</v>
      </c>
      <c r="C13" s="165" t="s">
        <v>32</v>
      </c>
      <c r="D13" s="166" t="str">
        <f>IF(C13="Str",'Personal File'!$C$8,IF(C13="Dex",'Personal File'!$C$9,IF(C13="Con",'Personal File'!$C$10,IF(C13="Int",'Personal File'!$C$11,IF(C13="Wis",'Personal File'!$C$12,IF(C13="Cha",'Personal File'!$C$13))))))</f>
        <v>+0</v>
      </c>
      <c r="E13" s="167" t="str">
        <f t="shared" si="6"/>
        <v>Int (+0)</v>
      </c>
      <c r="F13" s="154" t="s">
        <v>62</v>
      </c>
      <c r="G13" s="154">
        <f t="shared" si="5"/>
        <v>0</v>
      </c>
      <c r="H13" s="110">
        <f t="shared" ca="1" si="2"/>
        <v>18</v>
      </c>
      <c r="I13" s="154">
        <f t="shared" ca="1" si="3"/>
        <v>18</v>
      </c>
      <c r="J13" s="155"/>
    </row>
    <row r="14" spans="1:10" s="132" customFormat="1" ht="16.5">
      <c r="A14" s="172" t="s">
        <v>43</v>
      </c>
      <c r="B14" s="125">
        <v>1</v>
      </c>
      <c r="C14" s="259" t="s">
        <v>30</v>
      </c>
      <c r="D14" s="260" t="str">
        <f>IF(C14="Str",'Personal File'!$C$8,IF(C14="Dex",'Personal File'!$C$9,IF(C14="Con",'Personal File'!$C$10,IF(C14="Int",'Personal File'!$C$11,IF(C14="Wis",'Personal File'!$C$12,IF(C14="Cha",'Personal File'!$C$13))))))</f>
        <v>+1</v>
      </c>
      <c r="E14" s="261" t="str">
        <f t="shared" si="6"/>
        <v>Cha (+1)</v>
      </c>
      <c r="F14" s="129" t="s">
        <v>62</v>
      </c>
      <c r="G14" s="129">
        <f t="shared" si="5"/>
        <v>2</v>
      </c>
      <c r="H14" s="110">
        <f t="shared" ca="1" si="2"/>
        <v>1</v>
      </c>
      <c r="I14" s="129">
        <f t="shared" ca="1" si="3"/>
        <v>3</v>
      </c>
      <c r="J14" s="130"/>
    </row>
    <row r="15" spans="1:10" s="132" customFormat="1" ht="16.5">
      <c r="A15" s="164" t="s">
        <v>44</v>
      </c>
      <c r="B15" s="150">
        <v>0</v>
      </c>
      <c r="C15" s="165" t="s">
        <v>32</v>
      </c>
      <c r="D15" s="166" t="str">
        <f>IF(C15="Str",'Personal File'!$C$8,IF(C15="Dex",'Personal File'!$C$9,IF(C15="Con",'Personal File'!$C$10,IF(C15="Int",'Personal File'!$C$11,IF(C15="Wis",'Personal File'!$C$12,IF(C15="Cha",'Personal File'!$C$13))))))</f>
        <v>+0</v>
      </c>
      <c r="E15" s="167" t="str">
        <f t="shared" si="6"/>
        <v>Int (+0)</v>
      </c>
      <c r="F15" s="154" t="s">
        <v>62</v>
      </c>
      <c r="G15" s="154">
        <f t="shared" si="5"/>
        <v>0</v>
      </c>
      <c r="H15" s="110">
        <f t="shared" ca="1" si="2"/>
        <v>7</v>
      </c>
      <c r="I15" s="154">
        <f t="shared" ca="1" si="3"/>
        <v>7</v>
      </c>
      <c r="J15" s="155"/>
    </row>
    <row r="16" spans="1:10" s="132" customFormat="1" ht="16.5">
      <c r="A16" s="133" t="s">
        <v>45</v>
      </c>
      <c r="B16" s="101">
        <v>0</v>
      </c>
      <c r="C16" s="134" t="s">
        <v>30</v>
      </c>
      <c r="D16" s="135" t="str">
        <f>IF(C16="Str",'Personal File'!$C$8,IF(C16="Dex",'Personal File'!$C$9,IF(C16="Con",'Personal File'!$C$10,IF(C16="Int",'Personal File'!$C$11,IF(C16="Wis",'Personal File'!$C$12,IF(C16="Cha",'Personal File'!$C$13))))))</f>
        <v>+1</v>
      </c>
      <c r="E16" s="136" t="str">
        <f t="shared" si="6"/>
        <v>Cha (+1)</v>
      </c>
      <c r="F16" s="137" t="s">
        <v>62</v>
      </c>
      <c r="G16" s="137">
        <f t="shared" si="5"/>
        <v>1</v>
      </c>
      <c r="H16" s="110">
        <f t="shared" ca="1" si="2"/>
        <v>1</v>
      </c>
      <c r="I16" s="137">
        <f t="shared" ca="1" si="3"/>
        <v>2</v>
      </c>
      <c r="J16" s="138"/>
    </row>
    <row r="17" spans="1:10" s="132" customFormat="1" ht="16.5">
      <c r="A17" s="142" t="s">
        <v>46</v>
      </c>
      <c r="B17" s="101">
        <v>0</v>
      </c>
      <c r="C17" s="143" t="s">
        <v>34</v>
      </c>
      <c r="D17" s="144" t="str">
        <f>IF(C17="Str",'Personal File'!$C$8,IF(C17="Dex",'Personal File'!$C$9,IF(C17="Con",'Personal File'!$C$10,IF(C17="Int",'Personal File'!$C$11,IF(C17="Wis",'Personal File'!$C$12,IF(C17="Cha",'Personal File'!$C$13))))))</f>
        <v>+2</v>
      </c>
      <c r="E17" s="114" t="str">
        <f t="shared" si="6"/>
        <v>Dex (+2)</v>
      </c>
      <c r="F17" s="137" t="s">
        <v>62</v>
      </c>
      <c r="G17" s="137">
        <f t="shared" si="5"/>
        <v>2</v>
      </c>
      <c r="H17" s="110">
        <f t="shared" ca="1" si="2"/>
        <v>19</v>
      </c>
      <c r="I17" s="137">
        <f t="shared" ca="1" si="3"/>
        <v>21</v>
      </c>
      <c r="J17" s="138"/>
    </row>
    <row r="18" spans="1:10" s="132" customFormat="1" ht="16.5">
      <c r="A18" s="145" t="s">
        <v>47</v>
      </c>
      <c r="B18" s="101">
        <v>0</v>
      </c>
      <c r="C18" s="146" t="s">
        <v>32</v>
      </c>
      <c r="D18" s="147" t="str">
        <f>IF(C18="Str",'Personal File'!$C$8,IF(C18="Dex",'Personal File'!$C$9,IF(C18="Con",'Personal File'!$C$10,IF(C18="Int",'Personal File'!$C$11,IF(C18="Wis",'Personal File'!$C$12,IF(C18="Cha",'Personal File'!$C$13))))))</f>
        <v>+0</v>
      </c>
      <c r="E18" s="148" t="str">
        <f t="shared" si="6"/>
        <v>Int (+0)</v>
      </c>
      <c r="F18" s="137" t="s">
        <v>62</v>
      </c>
      <c r="G18" s="137">
        <f t="shared" si="5"/>
        <v>0</v>
      </c>
      <c r="H18" s="110">
        <f t="shared" ca="1" si="2"/>
        <v>19</v>
      </c>
      <c r="I18" s="137">
        <f t="shared" ca="1" si="3"/>
        <v>19</v>
      </c>
      <c r="J18" s="138"/>
    </row>
    <row r="19" spans="1:10" s="132" customFormat="1" ht="16.5">
      <c r="A19" s="133" t="s">
        <v>48</v>
      </c>
      <c r="B19" s="101">
        <v>0</v>
      </c>
      <c r="C19" s="134" t="s">
        <v>30</v>
      </c>
      <c r="D19" s="135" t="str">
        <f>IF(C19="Str",'Personal File'!$C$8,IF(C19="Dex",'Personal File'!$C$9,IF(C19="Con",'Personal File'!$C$10,IF(C19="Int",'Personal File'!$C$11,IF(C19="Wis",'Personal File'!$C$12,IF(C19="Cha",'Personal File'!$C$13))))))</f>
        <v>+1</v>
      </c>
      <c r="E19" s="136" t="str">
        <f t="shared" si="6"/>
        <v>Cha (+1)</v>
      </c>
      <c r="F19" s="137" t="s">
        <v>62</v>
      </c>
      <c r="G19" s="137">
        <f t="shared" si="5"/>
        <v>1</v>
      </c>
      <c r="H19" s="110">
        <f t="shared" ca="1" si="2"/>
        <v>10</v>
      </c>
      <c r="I19" s="137">
        <f t="shared" ca="1" si="3"/>
        <v>11</v>
      </c>
      <c r="J19" s="138"/>
    </row>
    <row r="20" spans="1:10" s="132" customFormat="1" ht="16.5">
      <c r="A20" s="172" t="s">
        <v>18</v>
      </c>
      <c r="B20" s="125">
        <v>1</v>
      </c>
      <c r="C20" s="259" t="s">
        <v>30</v>
      </c>
      <c r="D20" s="260" t="str">
        <f>IF(C20="Str",'Personal File'!$C$8,IF(C20="Dex",'Personal File'!$C$9,IF(C20="Con",'Personal File'!$C$10,IF(C20="Int",'Personal File'!$C$11,IF(C20="Wis",'Personal File'!$C$12,IF(C20="Cha",'Personal File'!$C$13))))))</f>
        <v>+1</v>
      </c>
      <c r="E20" s="261" t="str">
        <f t="shared" si="6"/>
        <v>Cha (+1)</v>
      </c>
      <c r="F20" s="129" t="s">
        <v>62</v>
      </c>
      <c r="G20" s="129">
        <f t="shared" si="5"/>
        <v>2</v>
      </c>
      <c r="H20" s="110">
        <f t="shared" ca="1" si="2"/>
        <v>10</v>
      </c>
      <c r="I20" s="129">
        <f t="shared" ca="1" si="3"/>
        <v>12</v>
      </c>
      <c r="J20" s="130"/>
    </row>
    <row r="21" spans="1:10" s="132" customFormat="1" ht="16.5">
      <c r="A21" s="168" t="s">
        <v>49</v>
      </c>
      <c r="B21" s="125">
        <v>1</v>
      </c>
      <c r="C21" s="169" t="s">
        <v>33</v>
      </c>
      <c r="D21" s="170" t="str">
        <f>IF(C21="Str",'Personal File'!$C$8,IF(C21="Dex",'Personal File'!$C$9,IF(C21="Con",'Personal File'!$C$10,IF(C21="Int",'Personal File'!$C$11,IF(C21="Wis",'Personal File'!$C$12,IF(C21="Cha",'Personal File'!$C$13))))))</f>
        <v>+4</v>
      </c>
      <c r="E21" s="171" t="str">
        <f t="shared" si="6"/>
        <v>Wis (+4)</v>
      </c>
      <c r="F21" s="129" t="s">
        <v>62</v>
      </c>
      <c r="G21" s="129">
        <f t="shared" si="5"/>
        <v>5</v>
      </c>
      <c r="H21" s="110">
        <f t="shared" ca="1" si="2"/>
        <v>1</v>
      </c>
      <c r="I21" s="129">
        <f t="shared" ca="1" si="3"/>
        <v>6</v>
      </c>
      <c r="J21" s="130"/>
    </row>
    <row r="22" spans="1:10" s="132" customFormat="1" ht="16.5">
      <c r="A22" s="142" t="s">
        <v>50</v>
      </c>
      <c r="B22" s="101">
        <v>0</v>
      </c>
      <c r="C22" s="143" t="s">
        <v>34</v>
      </c>
      <c r="D22" s="144" t="str">
        <f>IF(C22="Str",'Personal File'!$C$8,IF(C22="Dex",'Personal File'!$C$9,IF(C22="Con",'Personal File'!$C$10,IF(C22="Int",'Personal File'!$C$11,IF(C22="Wis",'Personal File'!$C$12,IF(C22="Cha",'Personal File'!$C$13))))))</f>
        <v>+2</v>
      </c>
      <c r="E22" s="114" t="str">
        <f t="shared" si="6"/>
        <v>Dex (+2)</v>
      </c>
      <c r="F22" s="429">
        <f>4+4</f>
        <v>8</v>
      </c>
      <c r="G22" s="137">
        <f t="shared" si="5"/>
        <v>10</v>
      </c>
      <c r="H22" s="110">
        <f t="shared" ca="1" si="2"/>
        <v>1</v>
      </c>
      <c r="I22" s="137">
        <f t="shared" ca="1" si="3"/>
        <v>11</v>
      </c>
      <c r="J22" s="391" t="s">
        <v>193</v>
      </c>
    </row>
    <row r="23" spans="1:10" s="132" customFormat="1" ht="16.5">
      <c r="A23" s="133" t="s">
        <v>51</v>
      </c>
      <c r="B23" s="101">
        <v>0</v>
      </c>
      <c r="C23" s="134" t="s">
        <v>30</v>
      </c>
      <c r="D23" s="135" t="str">
        <f>IF(C23="Str",'Personal File'!$C$8,IF(C23="Dex",'Personal File'!$C$9,IF(C23="Con",'Personal File'!$C$10,IF(C23="Int",'Personal File'!$C$11,IF(C23="Wis",'Personal File'!$C$12,IF(C23="Cha",'Personal File'!$C$13))))))</f>
        <v>+1</v>
      </c>
      <c r="E23" s="136" t="str">
        <f t="shared" si="6"/>
        <v>Cha (+1)</v>
      </c>
      <c r="F23" s="137" t="s">
        <v>62</v>
      </c>
      <c r="G23" s="137">
        <f t="shared" si="5"/>
        <v>1</v>
      </c>
      <c r="H23" s="110">
        <f t="shared" ca="1" si="2"/>
        <v>9</v>
      </c>
      <c r="I23" s="137">
        <f t="shared" ca="1" si="3"/>
        <v>10</v>
      </c>
      <c r="J23" s="138"/>
    </row>
    <row r="24" spans="1:10" s="132" customFormat="1" ht="16.5">
      <c r="A24" s="160" t="s">
        <v>52</v>
      </c>
      <c r="B24" s="101">
        <v>0</v>
      </c>
      <c r="C24" s="161" t="s">
        <v>35</v>
      </c>
      <c r="D24" s="162" t="str">
        <f>IF(C24="Str",'Personal File'!$C$8,IF(C24="Dex",'Personal File'!$C$9,IF(C24="Con",'Personal File'!$C$10,IF(C24="Int",'Personal File'!$C$11,IF(C24="Wis",'Personal File'!$C$12,IF(C24="Cha",'Personal File'!$C$13))))))</f>
        <v>+0</v>
      </c>
      <c r="E24" s="163" t="str">
        <f t="shared" si="6"/>
        <v>Str (+0)</v>
      </c>
      <c r="F24" s="137" t="s">
        <v>62</v>
      </c>
      <c r="G24" s="137">
        <f t="shared" si="5"/>
        <v>0</v>
      </c>
      <c r="H24" s="110">
        <f t="shared" ca="1" si="2"/>
        <v>8</v>
      </c>
      <c r="I24" s="137">
        <f t="shared" ca="1" si="3"/>
        <v>8</v>
      </c>
      <c r="J24" s="138"/>
    </row>
    <row r="25" spans="1:10" s="132" customFormat="1" ht="16.5">
      <c r="A25" s="164" t="s">
        <v>86</v>
      </c>
      <c r="B25" s="150">
        <v>0</v>
      </c>
      <c r="C25" s="165" t="s">
        <v>32</v>
      </c>
      <c r="D25" s="166" t="str">
        <f>IF(C25="Str",'Personal File'!$C$8,IF(C25="Dex",'Personal File'!$C$9,IF(C25="Con",'Personal File'!$C$10,IF(C25="Int",'Personal File'!$C$11,IF(C25="Wis",'Personal File'!$C$12,IF(C25="Cha",'Personal File'!$C$13))))))</f>
        <v>+0</v>
      </c>
      <c r="E25" s="167" t="str">
        <f t="shared" si="6"/>
        <v>Int (+0)</v>
      </c>
      <c r="F25" s="154" t="s">
        <v>62</v>
      </c>
      <c r="G25" s="154">
        <f t="shared" si="5"/>
        <v>0</v>
      </c>
      <c r="H25" s="110">
        <f t="shared" ca="1" si="2"/>
        <v>17</v>
      </c>
      <c r="I25" s="154">
        <f t="shared" ca="1" si="3"/>
        <v>17</v>
      </c>
      <c r="J25" s="155"/>
    </row>
    <row r="26" spans="1:10" s="132" customFormat="1" ht="16.5">
      <c r="A26" s="164" t="s">
        <v>105</v>
      </c>
      <c r="B26" s="150">
        <v>0</v>
      </c>
      <c r="C26" s="165" t="s">
        <v>32</v>
      </c>
      <c r="D26" s="166" t="str">
        <f>IF(C26="Str",'Personal File'!$C$8,IF(C26="Dex",'Personal File'!$C$9,IF(C26="Con",'Personal File'!$C$10,IF(C26="Int",'Personal File'!$C$11,IF(C26="Wis",'Personal File'!$C$12,IF(C26="Cha",'Personal File'!$C$13))))))</f>
        <v>+0</v>
      </c>
      <c r="E26" s="167" t="str">
        <f t="shared" si="6"/>
        <v>Int (+0)</v>
      </c>
      <c r="F26" s="154" t="s">
        <v>62</v>
      </c>
      <c r="G26" s="154">
        <f t="shared" si="5"/>
        <v>0</v>
      </c>
      <c r="H26" s="110">
        <f t="shared" ca="1" si="2"/>
        <v>17</v>
      </c>
      <c r="I26" s="154">
        <f t="shared" ca="1" si="3"/>
        <v>17</v>
      </c>
      <c r="J26" s="155"/>
    </row>
    <row r="27" spans="1:10" s="132" customFormat="1" ht="16.5">
      <c r="A27" s="124" t="s">
        <v>101</v>
      </c>
      <c r="B27" s="125">
        <v>0</v>
      </c>
      <c r="C27" s="126" t="s">
        <v>32</v>
      </c>
      <c r="D27" s="127" t="str">
        <f>IF(C27="Str",'Personal File'!$C$8,IF(C27="Dex",'Personal File'!$C$9,IF(C27="Con",'Personal File'!$C$10,IF(C27="Int",'Personal File'!$C$11,IF(C27="Wis",'Personal File'!$C$12,IF(C27="Cha",'Personal File'!$C$13))))))</f>
        <v>+0</v>
      </c>
      <c r="E27" s="128" t="str">
        <f t="shared" ref="E27:E28" si="7">CONCATENATE(C27," (",D27,")")</f>
        <v>Int (+0)</v>
      </c>
      <c r="F27" s="129" t="s">
        <v>62</v>
      </c>
      <c r="G27" s="129">
        <f t="shared" si="5"/>
        <v>0</v>
      </c>
      <c r="H27" s="110">
        <f t="shared" ca="1" si="2"/>
        <v>17</v>
      </c>
      <c r="I27" s="129">
        <f t="shared" ca="1" si="3"/>
        <v>17</v>
      </c>
      <c r="J27" s="130" t="s">
        <v>182</v>
      </c>
    </row>
    <row r="28" spans="1:10" s="132" customFormat="1" ht="16.5">
      <c r="A28" s="164" t="s">
        <v>106</v>
      </c>
      <c r="B28" s="150">
        <v>0</v>
      </c>
      <c r="C28" s="165" t="s">
        <v>32</v>
      </c>
      <c r="D28" s="166" t="str">
        <f>IF(C28="Str",'Personal File'!$C$8,IF(C28="Dex",'Personal File'!$C$9,IF(C28="Con",'Personal File'!$C$10,IF(C28="Int",'Personal File'!$C$11,IF(C28="Wis",'Personal File'!$C$12,IF(C28="Cha",'Personal File'!$C$13))))))</f>
        <v>+0</v>
      </c>
      <c r="E28" s="167" t="str">
        <f t="shared" si="7"/>
        <v>Int (+0)</v>
      </c>
      <c r="F28" s="154" t="s">
        <v>141</v>
      </c>
      <c r="G28" s="154">
        <f t="shared" si="5"/>
        <v>4</v>
      </c>
      <c r="H28" s="110">
        <f t="shared" ca="1" si="2"/>
        <v>17</v>
      </c>
      <c r="I28" s="154">
        <f t="shared" ca="1" si="3"/>
        <v>21</v>
      </c>
      <c r="J28" s="155"/>
    </row>
    <row r="29" spans="1:10" s="132" customFormat="1" ht="16.5">
      <c r="A29" s="164" t="s">
        <v>94</v>
      </c>
      <c r="B29" s="150">
        <v>0</v>
      </c>
      <c r="C29" s="165" t="s">
        <v>32</v>
      </c>
      <c r="D29" s="166" t="str">
        <f>IF(C29="Str",'Personal File'!$C$8,IF(C29="Dex",'Personal File'!$C$9,IF(C29="Con",'Personal File'!$C$10,IF(C29="Int",'Personal File'!$C$11,IF(C29="Wis",'Personal File'!$C$12,IF(C29="Cha",'Personal File'!$C$13))))))</f>
        <v>+0</v>
      </c>
      <c r="E29" s="167" t="str">
        <f t="shared" ref="E29:E33" si="8">CONCATENATE(C29," (",D29,")")</f>
        <v>Int (+0)</v>
      </c>
      <c r="F29" s="154" t="s">
        <v>62</v>
      </c>
      <c r="G29" s="154">
        <f t="shared" si="5"/>
        <v>0</v>
      </c>
      <c r="H29" s="110">
        <f t="shared" ca="1" si="2"/>
        <v>14</v>
      </c>
      <c r="I29" s="154">
        <f t="shared" ca="1" si="3"/>
        <v>14</v>
      </c>
      <c r="J29" s="155"/>
    </row>
    <row r="30" spans="1:10" s="132" customFormat="1" ht="16.5">
      <c r="A30" s="164" t="s">
        <v>116</v>
      </c>
      <c r="B30" s="150">
        <v>0</v>
      </c>
      <c r="C30" s="165" t="s">
        <v>32</v>
      </c>
      <c r="D30" s="166" t="str">
        <f>IF(C30="Str",'Personal File'!$C$8,IF(C30="Dex",'Personal File'!$C$9,IF(C30="Con",'Personal File'!$C$10,IF(C30="Int",'Personal File'!$C$11,IF(C30="Wis",'Personal File'!$C$12,IF(C30="Cha",'Personal File'!$C$13))))))</f>
        <v>+0</v>
      </c>
      <c r="E30" s="167" t="str">
        <f t="shared" ref="E30:E31" si="9">CONCATENATE(C30," (",D30,")")</f>
        <v>Int (+0)</v>
      </c>
      <c r="F30" s="154" t="s">
        <v>141</v>
      </c>
      <c r="G30" s="154">
        <f t="shared" si="5"/>
        <v>4</v>
      </c>
      <c r="H30" s="110">
        <f t="shared" ca="1" si="2"/>
        <v>9</v>
      </c>
      <c r="I30" s="154">
        <f t="shared" ca="1" si="3"/>
        <v>13</v>
      </c>
      <c r="J30" s="155"/>
    </row>
    <row r="31" spans="1:10" s="132" customFormat="1" ht="16.5">
      <c r="A31" s="124" t="s">
        <v>115</v>
      </c>
      <c r="B31" s="125">
        <v>2</v>
      </c>
      <c r="C31" s="126" t="s">
        <v>32</v>
      </c>
      <c r="D31" s="127" t="str">
        <f>IF(C31="Str",'Personal File'!$C$8,IF(C31="Dex",'Personal File'!$C$9,IF(C31="Con",'Personal File'!$C$10,IF(C31="Int",'Personal File'!$C$11,IF(C31="Wis",'Personal File'!$C$12,IF(C31="Cha",'Personal File'!$C$13))))))</f>
        <v>+0</v>
      </c>
      <c r="E31" s="128" t="str">
        <f t="shared" si="9"/>
        <v>Int (+0)</v>
      </c>
      <c r="F31" s="129" t="s">
        <v>62</v>
      </c>
      <c r="G31" s="129">
        <f t="shared" si="5"/>
        <v>2</v>
      </c>
      <c r="H31" s="110">
        <f t="shared" ca="1" si="2"/>
        <v>2</v>
      </c>
      <c r="I31" s="129">
        <f t="shared" ca="1" si="3"/>
        <v>4</v>
      </c>
      <c r="J31" s="130" t="s">
        <v>182</v>
      </c>
    </row>
    <row r="32" spans="1:10" s="132" customFormat="1" ht="16.5">
      <c r="A32" s="164" t="s">
        <v>95</v>
      </c>
      <c r="B32" s="150">
        <v>0</v>
      </c>
      <c r="C32" s="165" t="s">
        <v>32</v>
      </c>
      <c r="D32" s="166" t="str">
        <f>IF(C32="Str",'Personal File'!$C$8,IF(C32="Dex",'Personal File'!$C$9,IF(C32="Con",'Personal File'!$C$10,IF(C32="Int",'Personal File'!$C$11,IF(C32="Wis",'Personal File'!$C$12,IF(C32="Cha",'Personal File'!$C$13))))))</f>
        <v>+0</v>
      </c>
      <c r="E32" s="167" t="str">
        <f t="shared" ref="E32" si="10">CONCATENATE(C32," (",D32,")")</f>
        <v>Int (+0)</v>
      </c>
      <c r="F32" s="154" t="s">
        <v>62</v>
      </c>
      <c r="G32" s="154">
        <f t="shared" si="5"/>
        <v>0</v>
      </c>
      <c r="H32" s="110">
        <f t="shared" ca="1" si="2"/>
        <v>14</v>
      </c>
      <c r="I32" s="154">
        <f t="shared" ca="1" si="3"/>
        <v>14</v>
      </c>
      <c r="J32" s="155"/>
    </row>
    <row r="33" spans="1:10" s="132" customFormat="1" ht="16.5">
      <c r="A33" s="164" t="s">
        <v>100</v>
      </c>
      <c r="B33" s="150">
        <v>0</v>
      </c>
      <c r="C33" s="165" t="s">
        <v>32</v>
      </c>
      <c r="D33" s="166" t="str">
        <f>IF(C33="Str",'Personal File'!$C$8,IF(C33="Dex",'Personal File'!$C$9,IF(C33="Con",'Personal File'!$C$10,IF(C33="Int",'Personal File'!$C$11,IF(C33="Wis",'Personal File'!$C$12,IF(C33="Cha",'Personal File'!$C$13))))))</f>
        <v>+0</v>
      </c>
      <c r="E33" s="167" t="str">
        <f t="shared" si="8"/>
        <v>Int (+0)</v>
      </c>
      <c r="F33" s="154" t="s">
        <v>62</v>
      </c>
      <c r="G33" s="154">
        <f t="shared" si="5"/>
        <v>0</v>
      </c>
      <c r="H33" s="110">
        <f t="shared" ca="1" si="2"/>
        <v>12</v>
      </c>
      <c r="I33" s="154">
        <f t="shared" ca="1" si="3"/>
        <v>12</v>
      </c>
      <c r="J33" s="155"/>
    </row>
    <row r="34" spans="1:10" s="132" customFormat="1" ht="16.5">
      <c r="A34" s="168" t="s">
        <v>53</v>
      </c>
      <c r="B34" s="125">
        <v>1</v>
      </c>
      <c r="C34" s="169" t="s">
        <v>33</v>
      </c>
      <c r="D34" s="170" t="str">
        <f>IF(C34="Str",'Personal File'!$C$8,IF(C34="Dex",'Personal File'!$C$9,IF(C34="Con",'Personal File'!$C$10,IF(C34="Int",'Personal File'!$C$11,IF(C34="Wis",'Personal File'!$C$12,IF(C34="Cha",'Personal File'!$C$13))))))</f>
        <v>+4</v>
      </c>
      <c r="E34" s="171" t="str">
        <f t="shared" si="6"/>
        <v>Wis (+4)</v>
      </c>
      <c r="F34" s="129" t="s">
        <v>96</v>
      </c>
      <c r="G34" s="129">
        <f t="shared" si="5"/>
        <v>7</v>
      </c>
      <c r="H34" s="110">
        <f t="shared" ca="1" si="2"/>
        <v>12</v>
      </c>
      <c r="I34" s="129">
        <f t="shared" ca="1" si="3"/>
        <v>19</v>
      </c>
      <c r="J34" s="130"/>
    </row>
    <row r="35" spans="1:10" s="132" customFormat="1" ht="16.5">
      <c r="A35" s="142" t="s">
        <v>19</v>
      </c>
      <c r="B35" s="101">
        <v>0</v>
      </c>
      <c r="C35" s="143" t="s">
        <v>34</v>
      </c>
      <c r="D35" s="144" t="str">
        <f>IF(C35="Str",'Personal File'!$C$8,IF(C35="Dex",'Personal File'!$C$9,IF(C35="Con",'Personal File'!$C$10,IF(C35="Int",'Personal File'!$C$11,IF(C35="Wis",'Personal File'!$C$12,IF(C35="Cha",'Personal File'!$C$13))))))</f>
        <v>+2</v>
      </c>
      <c r="E35" s="114" t="str">
        <f t="shared" si="6"/>
        <v>Dex (+2)</v>
      </c>
      <c r="F35" s="137" t="s">
        <v>123</v>
      </c>
      <c r="G35" s="137">
        <f t="shared" si="5"/>
        <v>10</v>
      </c>
      <c r="H35" s="110">
        <f t="shared" ca="1" si="2"/>
        <v>3</v>
      </c>
      <c r="I35" s="137">
        <f t="shared" ca="1" si="3"/>
        <v>13</v>
      </c>
      <c r="J35" s="391" t="s">
        <v>193</v>
      </c>
    </row>
    <row r="36" spans="1:10" s="132" customFormat="1" ht="16.5">
      <c r="A36" s="395" t="s">
        <v>54</v>
      </c>
      <c r="B36" s="150">
        <v>0</v>
      </c>
      <c r="C36" s="396" t="s">
        <v>34</v>
      </c>
      <c r="D36" s="397" t="str">
        <f>IF(C36="Str",'Personal File'!$C$8,IF(C36="Dex",'Personal File'!$C$9,IF(C36="Con",'Personal File'!$C$10,IF(C36="Int",'Personal File'!$C$11,IF(C36="Wis",'Personal File'!$C$12,IF(C36="Cha",'Personal File'!$C$13))))))</f>
        <v>+2</v>
      </c>
      <c r="E36" s="398" t="str">
        <f t="shared" si="6"/>
        <v>Dex (+2)</v>
      </c>
      <c r="F36" s="154" t="s">
        <v>62</v>
      </c>
      <c r="G36" s="154">
        <f t="shared" si="5"/>
        <v>2</v>
      </c>
      <c r="H36" s="110">
        <f t="shared" ca="1" si="2"/>
        <v>18</v>
      </c>
      <c r="I36" s="154">
        <f t="shared" ca="1" si="3"/>
        <v>20</v>
      </c>
      <c r="J36" s="155"/>
    </row>
    <row r="37" spans="1:10" ht="16.5">
      <c r="A37" s="133" t="s">
        <v>98</v>
      </c>
      <c r="B37" s="101">
        <v>0</v>
      </c>
      <c r="C37" s="134" t="s">
        <v>30</v>
      </c>
      <c r="D37" s="135" t="str">
        <f>IF(C37="Str",'Personal File'!$C$8,IF(C37="Dex",'Personal File'!$C$9,IF(C37="Con",'Personal File'!$C$10,IF(C37="Int",'Personal File'!$C$11,IF(C37="Wis",'Personal File'!$C$12,IF(C37="Cha",'Personal File'!$C$13))))))</f>
        <v>+1</v>
      </c>
      <c r="E37" s="136" t="str">
        <f t="shared" si="6"/>
        <v>Cha (+1)</v>
      </c>
      <c r="F37" s="137" t="s">
        <v>62</v>
      </c>
      <c r="G37" s="137">
        <f t="shared" si="5"/>
        <v>1</v>
      </c>
      <c r="H37" s="110">
        <f t="shared" ca="1" si="2"/>
        <v>12</v>
      </c>
      <c r="I37" s="137">
        <f t="shared" ca="1" si="3"/>
        <v>13</v>
      </c>
      <c r="J37" s="138"/>
    </row>
    <row r="38" spans="1:10" ht="16.5">
      <c r="A38" s="149" t="s">
        <v>190</v>
      </c>
      <c r="B38" s="150">
        <v>0</v>
      </c>
      <c r="C38" s="392" t="s">
        <v>33</v>
      </c>
      <c r="D38" s="393" t="str">
        <f>IF(C38="Str",'Personal File'!$C$8,IF(C38="Dex",'Personal File'!$C$9,IF(C38="Con",'Personal File'!$C$10,IF(C38="Int",'Personal File'!$C$11,IF(C38="Wis",'Personal File'!$C$12,IF(C38="Cha",'Personal File'!$C$13))))))</f>
        <v>+4</v>
      </c>
      <c r="E38" s="394" t="str">
        <f t="shared" ref="E38" si="11">CONCATENATE(C38," (",D38,")")</f>
        <v>Wis (+4)</v>
      </c>
      <c r="F38" s="154" t="s">
        <v>62</v>
      </c>
      <c r="G38" s="154">
        <f t="shared" si="5"/>
        <v>4</v>
      </c>
      <c r="H38" s="110">
        <f t="shared" ca="1" si="2"/>
        <v>3</v>
      </c>
      <c r="I38" s="154">
        <f t="shared" ca="1" si="3"/>
        <v>7</v>
      </c>
      <c r="J38" s="155"/>
    </row>
    <row r="39" spans="1:10" ht="16.5">
      <c r="A39" s="142" t="s">
        <v>20</v>
      </c>
      <c r="B39" s="101">
        <v>0</v>
      </c>
      <c r="C39" s="143" t="s">
        <v>34</v>
      </c>
      <c r="D39" s="144" t="str">
        <f>IF(C39="Str",'Personal File'!$C$8,IF(C39="Dex",'Personal File'!$C$9,IF(C39="Con",'Personal File'!$C$10,IF(C39="Int",'Personal File'!$C$11,IF(C39="Wis",'Personal File'!$C$12,IF(C39="Cha",'Personal File'!$C$13))))))</f>
        <v>+2</v>
      </c>
      <c r="E39" s="114" t="str">
        <f t="shared" si="6"/>
        <v>Dex (+2)</v>
      </c>
      <c r="F39" s="137" t="s">
        <v>62</v>
      </c>
      <c r="G39" s="137">
        <f t="shared" si="5"/>
        <v>2</v>
      </c>
      <c r="H39" s="110">
        <f t="shared" ca="1" si="2"/>
        <v>16</v>
      </c>
      <c r="I39" s="137">
        <f t="shared" ca="1" si="3"/>
        <v>18</v>
      </c>
      <c r="J39" s="138"/>
    </row>
    <row r="40" spans="1:10" ht="16.5">
      <c r="A40" s="145" t="s">
        <v>21</v>
      </c>
      <c r="B40" s="101">
        <v>0</v>
      </c>
      <c r="C40" s="146" t="s">
        <v>32</v>
      </c>
      <c r="D40" s="147" t="str">
        <f>IF(C40="Str",'Personal File'!$C$8,IF(C40="Dex",'Personal File'!$C$9,IF(C40="Con",'Personal File'!$C$10,IF(C40="Int",'Personal File'!$C$11,IF(C40="Wis",'Personal File'!$C$12,IF(C40="Cha",'Personal File'!$C$13))))))</f>
        <v>+0</v>
      </c>
      <c r="E40" s="148" t="str">
        <f t="shared" si="6"/>
        <v>Int (+0)</v>
      </c>
      <c r="F40" s="137" t="s">
        <v>62</v>
      </c>
      <c r="G40" s="137">
        <f t="shared" si="5"/>
        <v>0</v>
      </c>
      <c r="H40" s="110">
        <f t="shared" ca="1" si="2"/>
        <v>14</v>
      </c>
      <c r="I40" s="137">
        <f t="shared" ca="1" si="3"/>
        <v>14</v>
      </c>
      <c r="J40" s="138"/>
    </row>
    <row r="41" spans="1:10" ht="16.5">
      <c r="A41" s="156" t="s">
        <v>55</v>
      </c>
      <c r="B41" s="101">
        <v>0</v>
      </c>
      <c r="C41" s="157" t="s">
        <v>33</v>
      </c>
      <c r="D41" s="158" t="str">
        <f>IF(C41="Str",'Personal File'!$C$8,IF(C41="Dex",'Personal File'!$C$9,IF(C41="Con",'Personal File'!$C$10,IF(C41="Int",'Personal File'!$C$11,IF(C41="Wis",'Personal File'!$C$12,IF(C41="Cha",'Personal File'!$C$13))))))</f>
        <v>+4</v>
      </c>
      <c r="E41" s="159" t="str">
        <f t="shared" si="6"/>
        <v>Wis (+4)</v>
      </c>
      <c r="F41" s="137" t="s">
        <v>62</v>
      </c>
      <c r="G41" s="137">
        <f t="shared" si="5"/>
        <v>4</v>
      </c>
      <c r="H41" s="110">
        <f t="shared" ca="1" si="2"/>
        <v>15</v>
      </c>
      <c r="I41" s="137">
        <f t="shared" ca="1" si="3"/>
        <v>19</v>
      </c>
      <c r="J41" s="138"/>
    </row>
    <row r="42" spans="1:10" ht="16.5">
      <c r="A42" s="142" t="s">
        <v>87</v>
      </c>
      <c r="B42" s="101">
        <v>0</v>
      </c>
      <c r="C42" s="143" t="s">
        <v>34</v>
      </c>
      <c r="D42" s="144" t="str">
        <f>IF(C42="Str",'Personal File'!$C$8,IF(C42="Dex",'Personal File'!$C$9,IF(C42="Con",'Personal File'!$C$10,IF(C42="Int",'Personal File'!$C$11,IF(C42="Wis",'Personal File'!$C$12,IF(C42="Cha",'Personal File'!$C$13))))))</f>
        <v>+2</v>
      </c>
      <c r="E42" s="114" t="str">
        <f t="shared" si="6"/>
        <v>Dex (+2)</v>
      </c>
      <c r="F42" s="137" t="s">
        <v>62</v>
      </c>
      <c r="G42" s="137">
        <f t="shared" si="5"/>
        <v>2</v>
      </c>
      <c r="H42" s="110">
        <f t="shared" ca="1" si="2"/>
        <v>6</v>
      </c>
      <c r="I42" s="137">
        <f t="shared" ca="1" si="3"/>
        <v>8</v>
      </c>
      <c r="J42" s="138"/>
    </row>
    <row r="43" spans="1:10" ht="16.5">
      <c r="A43" s="164" t="s">
        <v>85</v>
      </c>
      <c r="B43" s="150">
        <v>0</v>
      </c>
      <c r="C43" s="165" t="s">
        <v>32</v>
      </c>
      <c r="D43" s="166" t="str">
        <f>IF(C43="Str",'Personal File'!$C$8,IF(C43="Dex",'Personal File'!$C$9,IF(C43="Con",'Personal File'!$C$10,IF(C43="Int",'Personal File'!$C$11,IF(C43="Wis",'Personal File'!$C$12,IF(C43="Cha",'Personal File'!$C$13))))))</f>
        <v>+0</v>
      </c>
      <c r="E43" s="167" t="str">
        <f t="shared" si="6"/>
        <v>Int (+0)</v>
      </c>
      <c r="F43" s="154" t="s">
        <v>62</v>
      </c>
      <c r="G43" s="154">
        <f t="shared" si="5"/>
        <v>0</v>
      </c>
      <c r="H43" s="110">
        <f t="shared" ca="1" si="2"/>
        <v>13</v>
      </c>
      <c r="I43" s="154">
        <f t="shared" ca="1" si="3"/>
        <v>13</v>
      </c>
      <c r="J43" s="173"/>
    </row>
    <row r="44" spans="1:10" ht="16.5">
      <c r="A44" s="145" t="s">
        <v>56</v>
      </c>
      <c r="B44" s="101">
        <v>0</v>
      </c>
      <c r="C44" s="146" t="s">
        <v>32</v>
      </c>
      <c r="D44" s="147" t="str">
        <f>IF(C44="Str",'Personal File'!$C$8,IF(C44="Dex",'Personal File'!$C$9,IF(C44="Con",'Personal File'!$C$10,IF(C44="Int",'Personal File'!$C$11,IF(C44="Wis",'Personal File'!$C$12,IF(C44="Cha",'Personal File'!$C$13))))))</f>
        <v>+0</v>
      </c>
      <c r="E44" s="148" t="str">
        <f t="shared" si="6"/>
        <v>Int (+0)</v>
      </c>
      <c r="F44" s="137" t="s">
        <v>62</v>
      </c>
      <c r="G44" s="137">
        <f t="shared" si="5"/>
        <v>0</v>
      </c>
      <c r="H44" s="110">
        <f t="shared" ca="1" si="2"/>
        <v>14</v>
      </c>
      <c r="I44" s="137">
        <f t="shared" ca="1" si="3"/>
        <v>14</v>
      </c>
      <c r="J44" s="391"/>
    </row>
    <row r="45" spans="1:10" ht="16.5">
      <c r="A45" s="156" t="s">
        <v>57</v>
      </c>
      <c r="B45" s="101">
        <v>0</v>
      </c>
      <c r="C45" s="157" t="s">
        <v>33</v>
      </c>
      <c r="D45" s="158" t="str">
        <f>IF(C45="Str",'Personal File'!$C$8,IF(C45="Dex",'Personal File'!$C$9,IF(C45="Con",'Personal File'!$C$10,IF(C45="Int",'Personal File'!$C$11,IF(C45="Wis",'Personal File'!$C$12,IF(C45="Cha",'Personal File'!$C$13))))))</f>
        <v>+4</v>
      </c>
      <c r="E45" s="159" t="str">
        <f t="shared" si="6"/>
        <v>Wis (+4)</v>
      </c>
      <c r="F45" s="137" t="s">
        <v>96</v>
      </c>
      <c r="G45" s="137">
        <f t="shared" si="5"/>
        <v>6</v>
      </c>
      <c r="H45" s="110">
        <f t="shared" ca="1" si="2"/>
        <v>15</v>
      </c>
      <c r="I45" s="137">
        <f t="shared" ca="1" si="3"/>
        <v>21</v>
      </c>
      <c r="J45" s="138"/>
    </row>
    <row r="46" spans="1:10" ht="16.5">
      <c r="A46" s="168" t="s">
        <v>88</v>
      </c>
      <c r="B46" s="125">
        <v>1</v>
      </c>
      <c r="C46" s="169" t="s">
        <v>33</v>
      </c>
      <c r="D46" s="170" t="str">
        <f>IF(C46="Str",'Personal File'!$C$8,IF(C46="Dex",'Personal File'!$C$9,IF(C46="Con",'Personal File'!$C$10,IF(C46="Int",'Personal File'!$C$11,IF(C46="Wis",'Personal File'!$C$12,IF(C46="Cha",'Personal File'!$C$13))))))</f>
        <v>+4</v>
      </c>
      <c r="E46" s="171" t="str">
        <f t="shared" si="6"/>
        <v>Wis (+4)</v>
      </c>
      <c r="F46" s="129" t="s">
        <v>62</v>
      </c>
      <c r="G46" s="129">
        <f t="shared" si="5"/>
        <v>5</v>
      </c>
      <c r="H46" s="110">
        <f t="shared" ca="1" si="2"/>
        <v>3</v>
      </c>
      <c r="I46" s="129">
        <f t="shared" ca="1" si="3"/>
        <v>8</v>
      </c>
      <c r="J46" s="130"/>
    </row>
    <row r="47" spans="1:10" ht="16.5">
      <c r="A47" s="160" t="s">
        <v>22</v>
      </c>
      <c r="B47" s="101">
        <v>0</v>
      </c>
      <c r="C47" s="161" t="s">
        <v>35</v>
      </c>
      <c r="D47" s="162" t="str">
        <f>IF(C47="Str",'Personal File'!$C$8,IF(C47="Dex",'Personal File'!$C$9,IF(C47="Con",'Personal File'!$C$10,IF(C47="Int",'Personal File'!$C$11,IF(C47="Wis",'Personal File'!$C$12,IF(C47="Cha",'Personal File'!$C$13))))))</f>
        <v>+0</v>
      </c>
      <c r="E47" s="163" t="str">
        <f t="shared" si="6"/>
        <v>Str (+0)</v>
      </c>
      <c r="F47" s="137" t="s">
        <v>62</v>
      </c>
      <c r="G47" s="137">
        <f t="shared" si="5"/>
        <v>0</v>
      </c>
      <c r="H47" s="110">
        <f t="shared" ca="1" si="2"/>
        <v>16</v>
      </c>
      <c r="I47" s="137">
        <f t="shared" ca="1" si="3"/>
        <v>16</v>
      </c>
      <c r="J47" s="138"/>
    </row>
    <row r="48" spans="1:10" ht="16.5">
      <c r="A48" s="142" t="s">
        <v>58</v>
      </c>
      <c r="B48" s="101">
        <v>0</v>
      </c>
      <c r="C48" s="143" t="s">
        <v>34</v>
      </c>
      <c r="D48" s="144" t="str">
        <f>IF(C48="Str",'Personal File'!$C$8,IF(C48="Dex",'Personal File'!$C$9,IF(C48="Con",'Personal File'!$C$10,IF(C48="Int",'Personal File'!$C$11,IF(C48="Wis",'Personal File'!$C$12,IF(C48="Cha",'Personal File'!$C$13))))))</f>
        <v>+2</v>
      </c>
      <c r="E48" s="114" t="str">
        <f t="shared" si="6"/>
        <v>Dex (+2)</v>
      </c>
      <c r="F48" s="137" t="s">
        <v>96</v>
      </c>
      <c r="G48" s="137">
        <f t="shared" si="5"/>
        <v>4</v>
      </c>
      <c r="H48" s="110">
        <f t="shared" ca="1" si="2"/>
        <v>3</v>
      </c>
      <c r="I48" s="137">
        <f t="shared" ca="1" si="3"/>
        <v>7</v>
      </c>
      <c r="J48" s="138"/>
    </row>
    <row r="49" spans="1:10" ht="16.5">
      <c r="A49" s="149" t="s">
        <v>59</v>
      </c>
      <c r="B49" s="150">
        <v>0</v>
      </c>
      <c r="C49" s="151" t="s">
        <v>30</v>
      </c>
      <c r="D49" s="152" t="str">
        <f>IF(C49="Str",'Personal File'!$C$8,IF(C49="Dex",'Personal File'!$C$9,IF(C49="Con",'Personal File'!$C$10,IF(C49="Int",'Personal File'!$C$11,IF(C49="Wis",'Personal File'!$C$12,IF(C49="Cha",'Personal File'!$C$13))))))</f>
        <v>+1</v>
      </c>
      <c r="E49" s="153" t="str">
        <f t="shared" si="6"/>
        <v>Cha (+1)</v>
      </c>
      <c r="F49" s="154" t="s">
        <v>62</v>
      </c>
      <c r="G49" s="154">
        <f t="shared" si="5"/>
        <v>1</v>
      </c>
      <c r="H49" s="110">
        <f t="shared" ca="1" si="2"/>
        <v>7</v>
      </c>
      <c r="I49" s="154">
        <f t="shared" ca="1" si="3"/>
        <v>8</v>
      </c>
      <c r="J49" s="155"/>
    </row>
    <row r="50" spans="1:10" ht="17.25" thickBot="1">
      <c r="A50" s="174" t="s">
        <v>60</v>
      </c>
      <c r="B50" s="175">
        <v>0</v>
      </c>
      <c r="C50" s="176" t="s">
        <v>34</v>
      </c>
      <c r="D50" s="177" t="str">
        <f>IF(C50="Str",'Personal File'!$C$8,IF(C50="Dex",'Personal File'!$C$9,IF(C50="Con",'Personal File'!$C$10,IF(C50="Int",'Personal File'!$C$11,IF(C50="Wis",'Personal File'!$C$12,IF(C50="Cha",'Personal File'!$C$13))))))</f>
        <v>+2</v>
      </c>
      <c r="E50" s="178" t="str">
        <f t="shared" si="6"/>
        <v>Dex (+2)</v>
      </c>
      <c r="F50" s="179" t="s">
        <v>62</v>
      </c>
      <c r="G50" s="179">
        <f t="shared" si="5"/>
        <v>2</v>
      </c>
      <c r="H50" s="180">
        <f t="shared" ref="H50" ca="1" si="12">RANDBETWEEN(1,20)</f>
        <v>6</v>
      </c>
      <c r="I50" s="179">
        <f t="shared" ca="1" si="3"/>
        <v>8</v>
      </c>
      <c r="J50" s="181"/>
    </row>
    <row r="51" spans="1:10" ht="16.5" thickTop="1">
      <c r="B51" s="183">
        <f>SUM(B7:B50)</f>
        <v>8</v>
      </c>
      <c r="E51" s="183">
        <f>SUM(E52:E53)</f>
        <v>8</v>
      </c>
    </row>
    <row r="52" spans="1:10">
      <c r="B52" s="183"/>
      <c r="E52" s="27">
        <v>4</v>
      </c>
      <c r="F52" s="186" t="s">
        <v>183</v>
      </c>
    </row>
    <row r="53" spans="1:10">
      <c r="E53" s="27">
        <v>4</v>
      </c>
      <c r="F53" s="186" t="s">
        <v>184</v>
      </c>
    </row>
    <row r="54" spans="1:10">
      <c r="E54" s="27">
        <v>4</v>
      </c>
      <c r="F54" s="186" t="s">
        <v>213</v>
      </c>
    </row>
    <row r="55" spans="1:10">
      <c r="E55" s="257">
        <f>4+'Personal File'!$C$11</f>
        <v>4</v>
      </c>
      <c r="F55" s="186" t="s">
        <v>185</v>
      </c>
    </row>
    <row r="56" spans="1:10">
      <c r="E56" s="257">
        <f>4+'Personal File'!$C$11</f>
        <v>4</v>
      </c>
      <c r="F56" s="186" t="s">
        <v>208</v>
      </c>
    </row>
    <row r="57" spans="1:10">
      <c r="E57" s="27"/>
      <c r="F57" s="18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ColWidth="10.625" defaultRowHeight="16.5"/>
  <cols>
    <col min="1" max="1" width="22.625" style="93" bestFit="1" customWidth="1"/>
    <col min="2" max="2" width="6.25" style="93" bestFit="1" customWidth="1"/>
    <col min="3" max="3" width="4.125" style="93" bestFit="1" customWidth="1"/>
    <col min="4" max="4" width="6.375" style="93" bestFit="1" customWidth="1"/>
    <col min="5" max="5" width="1.875" style="93" customWidth="1"/>
    <col min="6" max="6" width="16.5" style="93" bestFit="1" customWidth="1"/>
    <col min="7" max="7" width="3.5" style="93" bestFit="1" customWidth="1"/>
    <col min="8" max="8" width="3.375" style="93" bestFit="1" customWidth="1"/>
    <col min="9" max="9" width="3.875" style="93" bestFit="1" customWidth="1"/>
    <col min="10" max="10" width="3.625" style="93" bestFit="1" customWidth="1"/>
    <col min="11" max="14" width="3.5" style="93" bestFit="1" customWidth="1"/>
    <col min="15" max="16384" width="10.625" style="93"/>
  </cols>
  <sheetData>
    <row r="1" spans="1:14" ht="24.75" thickTop="1" thickBot="1">
      <c r="A1" s="403" t="s">
        <v>186</v>
      </c>
      <c r="B1" s="263"/>
      <c r="C1" s="263"/>
      <c r="D1" s="264"/>
      <c r="F1" s="344"/>
      <c r="G1" s="404" t="s">
        <v>170</v>
      </c>
      <c r="H1" s="351"/>
      <c r="I1" s="350"/>
      <c r="J1" s="349"/>
      <c r="K1" s="350"/>
      <c r="L1" s="350"/>
      <c r="M1" s="350"/>
      <c r="N1" s="349"/>
    </row>
    <row r="2" spans="1:14" ht="17.25" thickTop="1">
      <c r="A2" s="399" t="s">
        <v>132</v>
      </c>
      <c r="B2" s="400" t="s">
        <v>99</v>
      </c>
      <c r="C2" s="401" t="s">
        <v>133</v>
      </c>
      <c r="D2" s="402" t="s">
        <v>134</v>
      </c>
      <c r="F2" s="344"/>
      <c r="G2" s="348" t="s">
        <v>169</v>
      </c>
      <c r="H2" s="347"/>
      <c r="I2" s="346"/>
      <c r="J2" s="346"/>
      <c r="K2" s="346"/>
      <c r="L2" s="346"/>
      <c r="M2" s="346"/>
      <c r="N2" s="345"/>
    </row>
    <row r="3" spans="1:14" ht="17.25" thickBot="1">
      <c r="A3" s="352"/>
      <c r="B3" s="353">
        <v>0</v>
      </c>
      <c r="C3" s="354">
        <f>10+B3+'Personal File'!$C$11</f>
        <v>10</v>
      </c>
      <c r="D3" s="273" t="s">
        <v>136</v>
      </c>
      <c r="F3" s="344"/>
      <c r="G3" s="343" t="s">
        <v>168</v>
      </c>
      <c r="H3" s="342" t="s">
        <v>167</v>
      </c>
      <c r="I3" s="342" t="s">
        <v>166</v>
      </c>
      <c r="J3" s="342" t="s">
        <v>165</v>
      </c>
      <c r="K3" s="342" t="s">
        <v>164</v>
      </c>
      <c r="L3" s="342" t="s">
        <v>163</v>
      </c>
      <c r="M3" s="342" t="s">
        <v>162</v>
      </c>
      <c r="N3" s="341" t="s">
        <v>161</v>
      </c>
    </row>
    <row r="4" spans="1:14" ht="17.25" thickTop="1">
      <c r="A4" s="352"/>
      <c r="B4" s="353">
        <v>0</v>
      </c>
      <c r="C4" s="354">
        <f>10+B4+'Personal File'!$C$11</f>
        <v>10</v>
      </c>
      <c r="D4" s="273" t="s">
        <v>136</v>
      </c>
      <c r="F4" s="340" t="s">
        <v>188</v>
      </c>
      <c r="G4" s="339">
        <v>0</v>
      </c>
      <c r="H4" s="338">
        <v>0</v>
      </c>
      <c r="I4" s="337">
        <v>0</v>
      </c>
      <c r="J4" s="337">
        <v>0</v>
      </c>
      <c r="K4" s="337">
        <v>0</v>
      </c>
      <c r="L4" s="337">
        <v>0</v>
      </c>
      <c r="M4" s="337">
        <v>0</v>
      </c>
      <c r="N4" s="336">
        <v>0</v>
      </c>
    </row>
    <row r="5" spans="1:14">
      <c r="A5" s="385"/>
      <c r="B5" s="386">
        <v>0</v>
      </c>
      <c r="C5" s="387">
        <f>10+B5+'Personal File'!$C$11</f>
        <v>10</v>
      </c>
      <c r="D5" s="328" t="s">
        <v>136</v>
      </c>
      <c r="F5" s="335" t="s">
        <v>189</v>
      </c>
      <c r="G5" s="334">
        <v>0</v>
      </c>
      <c r="H5" s="334">
        <v>0</v>
      </c>
      <c r="I5" s="333">
        <v>0</v>
      </c>
      <c r="J5" s="333">
        <v>0</v>
      </c>
      <c r="K5" s="333">
        <v>0</v>
      </c>
      <c r="L5" s="333">
        <v>0</v>
      </c>
      <c r="M5" s="333">
        <v>0</v>
      </c>
      <c r="N5" s="332">
        <v>0</v>
      </c>
    </row>
    <row r="6" spans="1:14" ht="17.25" thickBot="1">
      <c r="A6" s="352"/>
      <c r="B6" s="353">
        <v>1</v>
      </c>
      <c r="C6" s="354">
        <f>10+B6+'Personal File'!$C$11</f>
        <v>11</v>
      </c>
      <c r="D6" s="273" t="s">
        <v>136</v>
      </c>
      <c r="F6" s="331" t="s">
        <v>160</v>
      </c>
      <c r="G6" s="405">
        <f>SUM(G4:G5)</f>
        <v>0</v>
      </c>
      <c r="H6" s="405">
        <f>SUM(H4:H5)</f>
        <v>0</v>
      </c>
      <c r="I6" s="330">
        <v>0</v>
      </c>
      <c r="J6" s="330">
        <v>0</v>
      </c>
      <c r="K6" s="330">
        <v>0</v>
      </c>
      <c r="L6" s="330">
        <v>0</v>
      </c>
      <c r="M6" s="330">
        <v>0</v>
      </c>
      <c r="N6" s="329">
        <v>0</v>
      </c>
    </row>
    <row r="7" spans="1:14" ht="17.25" thickTop="1">
      <c r="A7" s="352"/>
      <c r="B7" s="353">
        <v>1</v>
      </c>
      <c r="C7" s="354">
        <f>10+B7+'Personal File'!$C$11</f>
        <v>11</v>
      </c>
      <c r="D7" s="273" t="s">
        <v>136</v>
      </c>
    </row>
    <row r="8" spans="1:14">
      <c r="A8" s="385"/>
      <c r="B8" s="386">
        <v>1</v>
      </c>
      <c r="C8" s="387">
        <f>10+B8+'Personal File'!$C$11</f>
        <v>11</v>
      </c>
      <c r="D8" s="328" t="s">
        <v>136</v>
      </c>
    </row>
    <row r="9" spans="1:14">
      <c r="A9" s="352"/>
      <c r="B9" s="353">
        <v>2</v>
      </c>
      <c r="C9" s="354">
        <f>10+B9+'Personal File'!$C$11</f>
        <v>12</v>
      </c>
      <c r="D9" s="273" t="s">
        <v>136</v>
      </c>
    </row>
    <row r="10" spans="1:14" ht="17.25" thickBot="1">
      <c r="A10" s="355"/>
      <c r="B10" s="356">
        <v>2</v>
      </c>
      <c r="C10" s="357">
        <f>10+B10+'Personal File'!$C$11</f>
        <v>12</v>
      </c>
      <c r="D10" s="277" t="s">
        <v>136</v>
      </c>
    </row>
    <row r="11" spans="1:14" ht="18" thickTop="1" thickBot="1"/>
    <row r="12" spans="1:14" ht="24.75" thickTop="1" thickBot="1">
      <c r="A12" s="262" t="s">
        <v>131</v>
      </c>
      <c r="B12" s="263"/>
      <c r="C12" s="263"/>
      <c r="D12" s="264"/>
    </row>
    <row r="13" spans="1:14" ht="17.25" thickTop="1">
      <c r="A13" s="265" t="s">
        <v>132</v>
      </c>
      <c r="B13" s="266" t="s">
        <v>99</v>
      </c>
      <c r="C13" s="267" t="s">
        <v>133</v>
      </c>
      <c r="D13" s="268" t="s">
        <v>134</v>
      </c>
    </row>
    <row r="14" spans="1:14">
      <c r="A14" s="269" t="s">
        <v>135</v>
      </c>
      <c r="B14" s="270">
        <v>0</v>
      </c>
      <c r="C14" s="271">
        <f>10+B14+'Personal File'!$C$11+1</f>
        <v>11</v>
      </c>
      <c r="D14" s="272" t="s">
        <v>136</v>
      </c>
    </row>
    <row r="15" spans="1:14">
      <c r="A15" s="384" t="s">
        <v>137</v>
      </c>
      <c r="B15" s="100">
        <v>0</v>
      </c>
      <c r="C15" s="383">
        <f>10+B15+'Personal File'!$C$11+1</f>
        <v>11</v>
      </c>
      <c r="D15" s="273" t="s">
        <v>136</v>
      </c>
    </row>
    <row r="16" spans="1:14">
      <c r="A16" s="384" t="s">
        <v>138</v>
      </c>
      <c r="B16" s="100">
        <v>0</v>
      </c>
      <c r="C16" s="383">
        <f>10+B16+'Personal File'!$C$11+1</f>
        <v>11</v>
      </c>
      <c r="D16" s="273" t="s">
        <v>136</v>
      </c>
    </row>
    <row r="17" spans="1:4" ht="17.25" thickBot="1">
      <c r="A17" s="274" t="s">
        <v>139</v>
      </c>
      <c r="B17" s="275">
        <v>0</v>
      </c>
      <c r="C17" s="276">
        <f>10+B17+'Personal File'!$C$11+1</f>
        <v>11</v>
      </c>
      <c r="D17" s="277" t="s">
        <v>136</v>
      </c>
    </row>
    <row r="18" spans="1:4" ht="17.25" thickTop="1"/>
  </sheetData>
  <sortState ref="A3:D8">
    <sortCondition ref="B3:B8"/>
    <sortCondition ref="A3:A8"/>
  </sortState>
  <conditionalFormatting sqref="B9:C15 D3:D15">
    <cfRule type="cellIs" dxfId="688" priority="774" stopIfTrue="1" operator="equal">
      <formula>"þ"</formula>
    </cfRule>
  </conditionalFormatting>
  <conditionalFormatting sqref="B9:D9">
    <cfRule type="cellIs" dxfId="687" priority="768" stopIfTrue="1" operator="equal">
      <formula>"þ"</formula>
    </cfRule>
  </conditionalFormatting>
  <conditionalFormatting sqref="B9">
    <cfRule type="cellIs" dxfId="686" priority="763" stopIfTrue="1" operator="greaterThanOrEqual">
      <formula>#REF!</formula>
    </cfRule>
  </conditionalFormatting>
  <conditionalFormatting sqref="B9">
    <cfRule type="cellIs" dxfId="685" priority="761" stopIfTrue="1" operator="equal">
      <formula>"þ"</formula>
    </cfRule>
  </conditionalFormatting>
  <conditionalFormatting sqref="C9">
    <cfRule type="cellIs" dxfId="684" priority="760" stopIfTrue="1" operator="equal">
      <formula>"þ"</formula>
    </cfRule>
  </conditionalFormatting>
  <conditionalFormatting sqref="C9">
    <cfRule type="cellIs" dxfId="683" priority="759" stopIfTrue="1" operator="equal">
      <formula>"þ"</formula>
    </cfRule>
  </conditionalFormatting>
  <conditionalFormatting sqref="D9">
    <cfRule type="cellIs" dxfId="682" priority="758" stopIfTrue="1" operator="equal">
      <formula>"þ"</formula>
    </cfRule>
  </conditionalFormatting>
  <conditionalFormatting sqref="B9">
    <cfRule type="cellIs" dxfId="681" priority="757" stopIfTrue="1" operator="greaterThanOrEqual">
      <formula>#REF!</formula>
    </cfRule>
  </conditionalFormatting>
  <conditionalFormatting sqref="B9">
    <cfRule type="cellIs" dxfId="680" priority="755" stopIfTrue="1" operator="equal">
      <formula>"þ"</formula>
    </cfRule>
  </conditionalFormatting>
  <conditionalFormatting sqref="C9">
    <cfRule type="cellIs" dxfId="679" priority="754" stopIfTrue="1" operator="equal">
      <formula>"þ"</formula>
    </cfRule>
  </conditionalFormatting>
  <conditionalFormatting sqref="C9">
    <cfRule type="cellIs" dxfId="678" priority="753" stopIfTrue="1" operator="equal">
      <formula>"þ"</formula>
    </cfRule>
  </conditionalFormatting>
  <conditionalFormatting sqref="D9">
    <cfRule type="cellIs" dxfId="677" priority="752" stopIfTrue="1" operator="equal">
      <formula>"þ"</formula>
    </cfRule>
  </conditionalFormatting>
  <conditionalFormatting sqref="B10:D10">
    <cfRule type="cellIs" dxfId="676" priority="750" stopIfTrue="1" operator="equal">
      <formula>"þ"</formula>
    </cfRule>
  </conditionalFormatting>
  <conditionalFormatting sqref="B9">
    <cfRule type="cellIs" dxfId="675" priority="745" stopIfTrue="1" operator="greaterThanOrEqual">
      <formula>#REF!</formula>
    </cfRule>
  </conditionalFormatting>
  <conditionalFormatting sqref="B9">
    <cfRule type="cellIs" dxfId="674" priority="743" stopIfTrue="1" operator="equal">
      <formula>"þ"</formula>
    </cfRule>
  </conditionalFormatting>
  <conditionalFormatting sqref="C9">
    <cfRule type="cellIs" dxfId="673" priority="742" stopIfTrue="1" operator="equal">
      <formula>"þ"</formula>
    </cfRule>
  </conditionalFormatting>
  <conditionalFormatting sqref="C9">
    <cfRule type="cellIs" dxfId="672" priority="741" stopIfTrue="1" operator="equal">
      <formula>"þ"</formula>
    </cfRule>
  </conditionalFormatting>
  <conditionalFormatting sqref="D9">
    <cfRule type="cellIs" dxfId="671" priority="740" stopIfTrue="1" operator="equal">
      <formula>"þ"</formula>
    </cfRule>
  </conditionalFormatting>
  <conditionalFormatting sqref="B10:D10">
    <cfRule type="cellIs" dxfId="670" priority="738" stopIfTrue="1" operator="equal">
      <formula>"þ"</formula>
    </cfRule>
  </conditionalFormatting>
  <conditionalFormatting sqref="B10:D10">
    <cfRule type="cellIs" dxfId="669" priority="732" stopIfTrue="1" operator="equal">
      <formula>"þ"</formula>
    </cfRule>
  </conditionalFormatting>
  <conditionalFormatting sqref="B10">
    <cfRule type="cellIs" dxfId="668" priority="727" stopIfTrue="1" operator="greaterThanOrEqual">
      <formula>#REF!</formula>
    </cfRule>
  </conditionalFormatting>
  <conditionalFormatting sqref="B11:D11">
    <cfRule type="cellIs" dxfId="667" priority="726" stopIfTrue="1" operator="equal">
      <formula>"þ"</formula>
    </cfRule>
  </conditionalFormatting>
  <conditionalFormatting sqref="B10">
    <cfRule type="cellIs" dxfId="666" priority="725" stopIfTrue="1" operator="equal">
      <formula>"þ"</formula>
    </cfRule>
  </conditionalFormatting>
  <conditionalFormatting sqref="C10">
    <cfRule type="cellIs" dxfId="665" priority="724" stopIfTrue="1" operator="equal">
      <formula>"þ"</formula>
    </cfRule>
  </conditionalFormatting>
  <conditionalFormatting sqref="C10">
    <cfRule type="cellIs" dxfId="664" priority="723" stopIfTrue="1" operator="equal">
      <formula>"þ"</formula>
    </cfRule>
  </conditionalFormatting>
  <conditionalFormatting sqref="D10">
    <cfRule type="cellIs" dxfId="663" priority="722" stopIfTrue="1" operator="equal">
      <formula>"þ"</formula>
    </cfRule>
  </conditionalFormatting>
  <conditionalFormatting sqref="B9">
    <cfRule type="cellIs" dxfId="662" priority="721" stopIfTrue="1" operator="greaterThanOrEqual">
      <formula>#REF!</formula>
    </cfRule>
  </conditionalFormatting>
  <conditionalFormatting sqref="B9">
    <cfRule type="cellIs" dxfId="661" priority="719" stopIfTrue="1" operator="equal">
      <formula>"þ"</formula>
    </cfRule>
  </conditionalFormatting>
  <conditionalFormatting sqref="C9">
    <cfRule type="cellIs" dxfId="660" priority="718" stopIfTrue="1" operator="equal">
      <formula>"þ"</formula>
    </cfRule>
  </conditionalFormatting>
  <conditionalFormatting sqref="C9">
    <cfRule type="cellIs" dxfId="659" priority="717" stopIfTrue="1" operator="equal">
      <formula>"þ"</formula>
    </cfRule>
  </conditionalFormatting>
  <conditionalFormatting sqref="D9">
    <cfRule type="cellIs" dxfId="658" priority="716" stopIfTrue="1" operator="equal">
      <formula>"þ"</formula>
    </cfRule>
  </conditionalFormatting>
  <conditionalFormatting sqref="B10:D10">
    <cfRule type="cellIs" dxfId="657" priority="714" stopIfTrue="1" operator="equal">
      <formula>"þ"</formula>
    </cfRule>
  </conditionalFormatting>
  <conditionalFormatting sqref="B10:D10">
    <cfRule type="cellIs" dxfId="656" priority="708" stopIfTrue="1" operator="equal">
      <formula>"þ"</formula>
    </cfRule>
  </conditionalFormatting>
  <conditionalFormatting sqref="B10">
    <cfRule type="cellIs" dxfId="655" priority="703" stopIfTrue="1" operator="greaterThanOrEqual">
      <formula>#REF!</formula>
    </cfRule>
  </conditionalFormatting>
  <conditionalFormatting sqref="B11:D11">
    <cfRule type="cellIs" dxfId="654" priority="702" stopIfTrue="1" operator="equal">
      <formula>"þ"</formula>
    </cfRule>
  </conditionalFormatting>
  <conditionalFormatting sqref="B10">
    <cfRule type="cellIs" dxfId="653" priority="701" stopIfTrue="1" operator="equal">
      <formula>"þ"</formula>
    </cfRule>
  </conditionalFormatting>
  <conditionalFormatting sqref="C10">
    <cfRule type="cellIs" dxfId="652" priority="700" stopIfTrue="1" operator="equal">
      <formula>"þ"</formula>
    </cfRule>
  </conditionalFormatting>
  <conditionalFormatting sqref="C10">
    <cfRule type="cellIs" dxfId="651" priority="699" stopIfTrue="1" operator="equal">
      <formula>"þ"</formula>
    </cfRule>
  </conditionalFormatting>
  <conditionalFormatting sqref="D10">
    <cfRule type="cellIs" dxfId="650" priority="698" stopIfTrue="1" operator="equal">
      <formula>"þ"</formula>
    </cfRule>
  </conditionalFormatting>
  <conditionalFormatting sqref="B10:D10">
    <cfRule type="cellIs" dxfId="649" priority="696" stopIfTrue="1" operator="equal">
      <formula>"þ"</formula>
    </cfRule>
  </conditionalFormatting>
  <conditionalFormatting sqref="B10">
    <cfRule type="cellIs" dxfId="648" priority="691" stopIfTrue="1" operator="greaterThanOrEqual">
      <formula>#REF!</formula>
    </cfRule>
  </conditionalFormatting>
  <conditionalFormatting sqref="B11:D11">
    <cfRule type="cellIs" dxfId="647" priority="690" stopIfTrue="1" operator="equal">
      <formula>"þ"</formula>
    </cfRule>
  </conditionalFormatting>
  <conditionalFormatting sqref="B10">
    <cfRule type="cellIs" dxfId="646" priority="689" stopIfTrue="1" operator="equal">
      <formula>"þ"</formula>
    </cfRule>
  </conditionalFormatting>
  <conditionalFormatting sqref="C10">
    <cfRule type="cellIs" dxfId="645" priority="688" stopIfTrue="1" operator="equal">
      <formula>"þ"</formula>
    </cfRule>
  </conditionalFormatting>
  <conditionalFormatting sqref="C10">
    <cfRule type="cellIs" dxfId="644" priority="687" stopIfTrue="1" operator="equal">
      <formula>"þ"</formula>
    </cfRule>
  </conditionalFormatting>
  <conditionalFormatting sqref="D10">
    <cfRule type="cellIs" dxfId="643" priority="686" stopIfTrue="1" operator="equal">
      <formula>"þ"</formula>
    </cfRule>
  </conditionalFormatting>
  <conditionalFormatting sqref="B10">
    <cfRule type="cellIs" dxfId="642" priority="685" stopIfTrue="1" operator="greaterThanOrEqual">
      <formula>#REF!</formula>
    </cfRule>
  </conditionalFormatting>
  <conditionalFormatting sqref="B11:D11">
    <cfRule type="cellIs" dxfId="641" priority="684" stopIfTrue="1" operator="equal">
      <formula>"þ"</formula>
    </cfRule>
  </conditionalFormatting>
  <conditionalFormatting sqref="B10">
    <cfRule type="cellIs" dxfId="640" priority="683" stopIfTrue="1" operator="equal">
      <formula>"þ"</formula>
    </cfRule>
  </conditionalFormatting>
  <conditionalFormatting sqref="C10">
    <cfRule type="cellIs" dxfId="639" priority="682" stopIfTrue="1" operator="equal">
      <formula>"þ"</formula>
    </cfRule>
  </conditionalFormatting>
  <conditionalFormatting sqref="C10">
    <cfRule type="cellIs" dxfId="638" priority="681" stopIfTrue="1" operator="equal">
      <formula>"þ"</formula>
    </cfRule>
  </conditionalFormatting>
  <conditionalFormatting sqref="D10">
    <cfRule type="cellIs" dxfId="637" priority="680" stopIfTrue="1" operator="equal">
      <formula>"þ"</formula>
    </cfRule>
  </conditionalFormatting>
  <conditionalFormatting sqref="B11">
    <cfRule type="cellIs" dxfId="636" priority="679" stopIfTrue="1" operator="greaterThanOrEqual">
      <formula>#REF!</formula>
    </cfRule>
  </conditionalFormatting>
  <conditionalFormatting sqref="B12:D12">
    <cfRule type="cellIs" dxfId="635" priority="678" stopIfTrue="1" operator="equal">
      <formula>"þ"</formula>
    </cfRule>
  </conditionalFormatting>
  <conditionalFormatting sqref="B11">
    <cfRule type="cellIs" dxfId="634" priority="677" stopIfTrue="1" operator="equal">
      <formula>"þ"</formula>
    </cfRule>
  </conditionalFormatting>
  <conditionalFormatting sqref="C11">
    <cfRule type="cellIs" dxfId="633" priority="676" stopIfTrue="1" operator="equal">
      <formula>"þ"</formula>
    </cfRule>
  </conditionalFormatting>
  <conditionalFormatting sqref="C11">
    <cfRule type="cellIs" dxfId="632" priority="675" stopIfTrue="1" operator="equal">
      <formula>"þ"</formula>
    </cfRule>
  </conditionalFormatting>
  <conditionalFormatting sqref="D11">
    <cfRule type="cellIs" dxfId="631" priority="674" stopIfTrue="1" operator="equal">
      <formula>"þ"</formula>
    </cfRule>
  </conditionalFormatting>
  <conditionalFormatting sqref="B9">
    <cfRule type="cellIs" dxfId="630" priority="673" stopIfTrue="1" operator="greaterThanOrEqual">
      <formula>#REF!</formula>
    </cfRule>
  </conditionalFormatting>
  <conditionalFormatting sqref="B9">
    <cfRule type="cellIs" dxfId="629" priority="671" stopIfTrue="1" operator="equal">
      <formula>"þ"</formula>
    </cfRule>
  </conditionalFormatting>
  <conditionalFormatting sqref="C9">
    <cfRule type="cellIs" dxfId="628" priority="670" stopIfTrue="1" operator="equal">
      <formula>"þ"</formula>
    </cfRule>
  </conditionalFormatting>
  <conditionalFormatting sqref="C9">
    <cfRule type="cellIs" dxfId="627" priority="669" stopIfTrue="1" operator="equal">
      <formula>"þ"</formula>
    </cfRule>
  </conditionalFormatting>
  <conditionalFormatting sqref="D9">
    <cfRule type="cellIs" dxfId="626" priority="668" stopIfTrue="1" operator="equal">
      <formula>"þ"</formula>
    </cfRule>
  </conditionalFormatting>
  <conditionalFormatting sqref="B10:D10">
    <cfRule type="cellIs" dxfId="625" priority="666" stopIfTrue="1" operator="equal">
      <formula>"þ"</formula>
    </cfRule>
  </conditionalFormatting>
  <conditionalFormatting sqref="B10:D10">
    <cfRule type="cellIs" dxfId="624" priority="660" stopIfTrue="1" operator="equal">
      <formula>"þ"</formula>
    </cfRule>
  </conditionalFormatting>
  <conditionalFormatting sqref="B10">
    <cfRule type="cellIs" dxfId="623" priority="655" stopIfTrue="1" operator="greaterThanOrEqual">
      <formula>#REF!</formula>
    </cfRule>
  </conditionalFormatting>
  <conditionalFormatting sqref="B11:D11">
    <cfRule type="cellIs" dxfId="622" priority="654" stopIfTrue="1" operator="equal">
      <formula>"þ"</formula>
    </cfRule>
  </conditionalFormatting>
  <conditionalFormatting sqref="B10">
    <cfRule type="cellIs" dxfId="621" priority="653" stopIfTrue="1" operator="equal">
      <formula>"þ"</formula>
    </cfRule>
  </conditionalFormatting>
  <conditionalFormatting sqref="C10">
    <cfRule type="cellIs" dxfId="620" priority="652" stopIfTrue="1" operator="equal">
      <formula>"þ"</formula>
    </cfRule>
  </conditionalFormatting>
  <conditionalFormatting sqref="C10">
    <cfRule type="cellIs" dxfId="619" priority="651" stopIfTrue="1" operator="equal">
      <formula>"þ"</formula>
    </cfRule>
  </conditionalFormatting>
  <conditionalFormatting sqref="D10">
    <cfRule type="cellIs" dxfId="618" priority="650" stopIfTrue="1" operator="equal">
      <formula>"þ"</formula>
    </cfRule>
  </conditionalFormatting>
  <conditionalFormatting sqref="B10:D10">
    <cfRule type="cellIs" dxfId="617" priority="648" stopIfTrue="1" operator="equal">
      <formula>"þ"</formula>
    </cfRule>
  </conditionalFormatting>
  <conditionalFormatting sqref="B10">
    <cfRule type="cellIs" dxfId="616" priority="643" stopIfTrue="1" operator="greaterThanOrEqual">
      <formula>#REF!</formula>
    </cfRule>
  </conditionalFormatting>
  <conditionalFormatting sqref="B11:D11">
    <cfRule type="cellIs" dxfId="615" priority="642" stopIfTrue="1" operator="equal">
      <formula>"þ"</formula>
    </cfRule>
  </conditionalFormatting>
  <conditionalFormatting sqref="B10">
    <cfRule type="cellIs" dxfId="614" priority="641" stopIfTrue="1" operator="equal">
      <formula>"þ"</formula>
    </cfRule>
  </conditionalFormatting>
  <conditionalFormatting sqref="C10">
    <cfRule type="cellIs" dxfId="613" priority="640" stopIfTrue="1" operator="equal">
      <formula>"þ"</formula>
    </cfRule>
  </conditionalFormatting>
  <conditionalFormatting sqref="C10">
    <cfRule type="cellIs" dxfId="612" priority="639" stopIfTrue="1" operator="equal">
      <formula>"þ"</formula>
    </cfRule>
  </conditionalFormatting>
  <conditionalFormatting sqref="D10">
    <cfRule type="cellIs" dxfId="611" priority="638" stopIfTrue="1" operator="equal">
      <formula>"þ"</formula>
    </cfRule>
  </conditionalFormatting>
  <conditionalFormatting sqref="B10">
    <cfRule type="cellIs" dxfId="610" priority="637" stopIfTrue="1" operator="greaterThanOrEqual">
      <formula>#REF!</formula>
    </cfRule>
  </conditionalFormatting>
  <conditionalFormatting sqref="B11:D11">
    <cfRule type="cellIs" dxfId="609" priority="636" stopIfTrue="1" operator="equal">
      <formula>"þ"</formula>
    </cfRule>
  </conditionalFormatting>
  <conditionalFormatting sqref="B10">
    <cfRule type="cellIs" dxfId="608" priority="635" stopIfTrue="1" operator="equal">
      <formula>"þ"</formula>
    </cfRule>
  </conditionalFormatting>
  <conditionalFormatting sqref="C10">
    <cfRule type="cellIs" dxfId="607" priority="634" stopIfTrue="1" operator="equal">
      <formula>"þ"</formula>
    </cfRule>
  </conditionalFormatting>
  <conditionalFormatting sqref="C10">
    <cfRule type="cellIs" dxfId="606" priority="633" stopIfTrue="1" operator="equal">
      <formula>"þ"</formula>
    </cfRule>
  </conditionalFormatting>
  <conditionalFormatting sqref="D10">
    <cfRule type="cellIs" dxfId="605" priority="632" stopIfTrue="1" operator="equal">
      <formula>"þ"</formula>
    </cfRule>
  </conditionalFormatting>
  <conditionalFormatting sqref="B11">
    <cfRule type="cellIs" dxfId="604" priority="631" stopIfTrue="1" operator="greaterThanOrEqual">
      <formula>#REF!</formula>
    </cfRule>
  </conditionalFormatting>
  <conditionalFormatting sqref="B12:D12">
    <cfRule type="cellIs" dxfId="603" priority="630" stopIfTrue="1" operator="equal">
      <formula>"þ"</formula>
    </cfRule>
  </conditionalFormatting>
  <conditionalFormatting sqref="B11">
    <cfRule type="cellIs" dxfId="602" priority="629" stopIfTrue="1" operator="equal">
      <formula>"þ"</formula>
    </cfRule>
  </conditionalFormatting>
  <conditionalFormatting sqref="C11">
    <cfRule type="cellIs" dxfId="601" priority="628" stopIfTrue="1" operator="equal">
      <formula>"þ"</formula>
    </cfRule>
  </conditionalFormatting>
  <conditionalFormatting sqref="C11">
    <cfRule type="cellIs" dxfId="600" priority="627" stopIfTrue="1" operator="equal">
      <formula>"þ"</formula>
    </cfRule>
  </conditionalFormatting>
  <conditionalFormatting sqref="D11">
    <cfRule type="cellIs" dxfId="599" priority="626" stopIfTrue="1" operator="equal">
      <formula>"þ"</formula>
    </cfRule>
  </conditionalFormatting>
  <conditionalFormatting sqref="B10:D10">
    <cfRule type="cellIs" dxfId="598" priority="624" stopIfTrue="1" operator="equal">
      <formula>"þ"</formula>
    </cfRule>
  </conditionalFormatting>
  <conditionalFormatting sqref="B10">
    <cfRule type="cellIs" dxfId="597" priority="619" stopIfTrue="1" operator="greaterThanOrEqual">
      <formula>#REF!</formula>
    </cfRule>
  </conditionalFormatting>
  <conditionalFormatting sqref="B11:D11">
    <cfRule type="cellIs" dxfId="596" priority="618" stopIfTrue="1" operator="equal">
      <formula>"þ"</formula>
    </cfRule>
  </conditionalFormatting>
  <conditionalFormatting sqref="B10">
    <cfRule type="cellIs" dxfId="595" priority="617" stopIfTrue="1" operator="equal">
      <formula>"þ"</formula>
    </cfRule>
  </conditionalFormatting>
  <conditionalFormatting sqref="C10">
    <cfRule type="cellIs" dxfId="594" priority="616" stopIfTrue="1" operator="equal">
      <formula>"þ"</formula>
    </cfRule>
  </conditionalFormatting>
  <conditionalFormatting sqref="C10">
    <cfRule type="cellIs" dxfId="593" priority="615" stopIfTrue="1" operator="equal">
      <formula>"þ"</formula>
    </cfRule>
  </conditionalFormatting>
  <conditionalFormatting sqref="D10">
    <cfRule type="cellIs" dxfId="592" priority="614" stopIfTrue="1" operator="equal">
      <formula>"þ"</formula>
    </cfRule>
  </conditionalFormatting>
  <conditionalFormatting sqref="B10">
    <cfRule type="cellIs" dxfId="591" priority="613" stopIfTrue="1" operator="greaterThanOrEqual">
      <formula>#REF!</formula>
    </cfRule>
  </conditionalFormatting>
  <conditionalFormatting sqref="B11:D11">
    <cfRule type="cellIs" dxfId="590" priority="612" stopIfTrue="1" operator="equal">
      <formula>"þ"</formula>
    </cfRule>
  </conditionalFormatting>
  <conditionalFormatting sqref="B10">
    <cfRule type="cellIs" dxfId="589" priority="611" stopIfTrue="1" operator="equal">
      <formula>"þ"</formula>
    </cfRule>
  </conditionalFormatting>
  <conditionalFormatting sqref="C10">
    <cfRule type="cellIs" dxfId="588" priority="610" stopIfTrue="1" operator="equal">
      <formula>"þ"</formula>
    </cfRule>
  </conditionalFormatting>
  <conditionalFormatting sqref="C10">
    <cfRule type="cellIs" dxfId="587" priority="609" stopIfTrue="1" operator="equal">
      <formula>"þ"</formula>
    </cfRule>
  </conditionalFormatting>
  <conditionalFormatting sqref="D10">
    <cfRule type="cellIs" dxfId="586" priority="608" stopIfTrue="1" operator="equal">
      <formula>"þ"</formula>
    </cfRule>
  </conditionalFormatting>
  <conditionalFormatting sqref="B11">
    <cfRule type="cellIs" dxfId="585" priority="607" stopIfTrue="1" operator="greaterThanOrEqual">
      <formula>#REF!</formula>
    </cfRule>
  </conditionalFormatting>
  <conditionalFormatting sqref="B12:D12">
    <cfRule type="cellIs" dxfId="584" priority="606" stopIfTrue="1" operator="equal">
      <formula>"þ"</formula>
    </cfRule>
  </conditionalFormatting>
  <conditionalFormatting sqref="B11">
    <cfRule type="cellIs" dxfId="583" priority="605" stopIfTrue="1" operator="equal">
      <formula>"þ"</formula>
    </cfRule>
  </conditionalFormatting>
  <conditionalFormatting sqref="C11">
    <cfRule type="cellIs" dxfId="582" priority="604" stopIfTrue="1" operator="equal">
      <formula>"þ"</formula>
    </cfRule>
  </conditionalFormatting>
  <conditionalFormatting sqref="C11">
    <cfRule type="cellIs" dxfId="581" priority="603" stopIfTrue="1" operator="equal">
      <formula>"þ"</formula>
    </cfRule>
  </conditionalFormatting>
  <conditionalFormatting sqref="D11">
    <cfRule type="cellIs" dxfId="580" priority="602" stopIfTrue="1" operator="equal">
      <formula>"þ"</formula>
    </cfRule>
  </conditionalFormatting>
  <conditionalFormatting sqref="B10">
    <cfRule type="cellIs" dxfId="579" priority="601" stopIfTrue="1" operator="greaterThanOrEqual">
      <formula>#REF!</formula>
    </cfRule>
  </conditionalFormatting>
  <conditionalFormatting sqref="B11:D11">
    <cfRule type="cellIs" dxfId="578" priority="600" stopIfTrue="1" operator="equal">
      <formula>"þ"</formula>
    </cfRule>
  </conditionalFormatting>
  <conditionalFormatting sqref="B10">
    <cfRule type="cellIs" dxfId="577" priority="599" stopIfTrue="1" operator="equal">
      <formula>"þ"</formula>
    </cfRule>
  </conditionalFormatting>
  <conditionalFormatting sqref="C10">
    <cfRule type="cellIs" dxfId="576" priority="598" stopIfTrue="1" operator="equal">
      <formula>"þ"</formula>
    </cfRule>
  </conditionalFormatting>
  <conditionalFormatting sqref="C10">
    <cfRule type="cellIs" dxfId="575" priority="597" stopIfTrue="1" operator="equal">
      <formula>"þ"</formula>
    </cfRule>
  </conditionalFormatting>
  <conditionalFormatting sqref="D10">
    <cfRule type="cellIs" dxfId="574" priority="596" stopIfTrue="1" operator="equal">
      <formula>"þ"</formula>
    </cfRule>
  </conditionalFormatting>
  <conditionalFormatting sqref="B11">
    <cfRule type="cellIs" dxfId="573" priority="595" stopIfTrue="1" operator="greaterThanOrEqual">
      <formula>#REF!</formula>
    </cfRule>
  </conditionalFormatting>
  <conditionalFormatting sqref="B12:D12">
    <cfRule type="cellIs" dxfId="572" priority="594" stopIfTrue="1" operator="equal">
      <formula>"þ"</formula>
    </cfRule>
  </conditionalFormatting>
  <conditionalFormatting sqref="B11">
    <cfRule type="cellIs" dxfId="571" priority="593" stopIfTrue="1" operator="equal">
      <formula>"þ"</formula>
    </cfRule>
  </conditionalFormatting>
  <conditionalFormatting sqref="C11">
    <cfRule type="cellIs" dxfId="570" priority="592" stopIfTrue="1" operator="equal">
      <formula>"þ"</formula>
    </cfRule>
  </conditionalFormatting>
  <conditionalFormatting sqref="C11">
    <cfRule type="cellIs" dxfId="569" priority="591" stopIfTrue="1" operator="equal">
      <formula>"þ"</formula>
    </cfRule>
  </conditionalFormatting>
  <conditionalFormatting sqref="D11">
    <cfRule type="cellIs" dxfId="568" priority="590" stopIfTrue="1" operator="equal">
      <formula>"þ"</formula>
    </cfRule>
  </conditionalFormatting>
  <conditionalFormatting sqref="B11">
    <cfRule type="cellIs" dxfId="567" priority="589" stopIfTrue="1" operator="greaterThanOrEqual">
      <formula>#REF!</formula>
    </cfRule>
  </conditionalFormatting>
  <conditionalFormatting sqref="B12:D12">
    <cfRule type="cellIs" dxfId="566" priority="588" stopIfTrue="1" operator="equal">
      <formula>"þ"</formula>
    </cfRule>
  </conditionalFormatting>
  <conditionalFormatting sqref="B11">
    <cfRule type="cellIs" dxfId="565" priority="587" stopIfTrue="1" operator="equal">
      <formula>"þ"</formula>
    </cfRule>
  </conditionalFormatting>
  <conditionalFormatting sqref="C11">
    <cfRule type="cellIs" dxfId="564" priority="586" stopIfTrue="1" operator="equal">
      <formula>"þ"</formula>
    </cfRule>
  </conditionalFormatting>
  <conditionalFormatting sqref="C11">
    <cfRule type="cellIs" dxfId="563" priority="585" stopIfTrue="1" operator="equal">
      <formula>"þ"</formula>
    </cfRule>
  </conditionalFormatting>
  <conditionalFormatting sqref="D11">
    <cfRule type="cellIs" dxfId="562" priority="584" stopIfTrue="1" operator="equal">
      <formula>"þ"</formula>
    </cfRule>
  </conditionalFormatting>
  <conditionalFormatting sqref="B12">
    <cfRule type="cellIs" dxfId="561" priority="583" stopIfTrue="1" operator="greaterThanOrEqual">
      <formula>#REF!</formula>
    </cfRule>
  </conditionalFormatting>
  <conditionalFormatting sqref="B13:D13">
    <cfRule type="cellIs" dxfId="560" priority="582" stopIfTrue="1" operator="equal">
      <formula>"þ"</formula>
    </cfRule>
  </conditionalFormatting>
  <conditionalFormatting sqref="B12">
    <cfRule type="cellIs" dxfId="559" priority="581" stopIfTrue="1" operator="equal">
      <formula>"þ"</formula>
    </cfRule>
  </conditionalFormatting>
  <conditionalFormatting sqref="C12">
    <cfRule type="cellIs" dxfId="558" priority="580" stopIfTrue="1" operator="equal">
      <formula>"þ"</formula>
    </cfRule>
  </conditionalFormatting>
  <conditionalFormatting sqref="C12">
    <cfRule type="cellIs" dxfId="557" priority="579" stopIfTrue="1" operator="equal">
      <formula>"þ"</formula>
    </cfRule>
  </conditionalFormatting>
  <conditionalFormatting sqref="D12">
    <cfRule type="cellIs" dxfId="556" priority="578" stopIfTrue="1" operator="equal">
      <formula>"þ"</formula>
    </cfRule>
  </conditionalFormatting>
  <conditionalFormatting sqref="B9">
    <cfRule type="cellIs" dxfId="555" priority="577" stopIfTrue="1" operator="greaterThanOrEqual">
      <formula>#REF!</formula>
    </cfRule>
  </conditionalFormatting>
  <conditionalFormatting sqref="B9">
    <cfRule type="cellIs" dxfId="554" priority="575" stopIfTrue="1" operator="equal">
      <formula>"þ"</formula>
    </cfRule>
  </conditionalFormatting>
  <conditionalFormatting sqref="C9">
    <cfRule type="cellIs" dxfId="553" priority="574" stopIfTrue="1" operator="equal">
      <formula>"þ"</formula>
    </cfRule>
  </conditionalFormatting>
  <conditionalFormatting sqref="C9">
    <cfRule type="cellIs" dxfId="552" priority="573" stopIfTrue="1" operator="equal">
      <formula>"þ"</formula>
    </cfRule>
  </conditionalFormatting>
  <conditionalFormatting sqref="D9">
    <cfRule type="cellIs" dxfId="551" priority="572" stopIfTrue="1" operator="equal">
      <formula>"þ"</formula>
    </cfRule>
  </conditionalFormatting>
  <conditionalFormatting sqref="B10:D10">
    <cfRule type="cellIs" dxfId="550" priority="570" stopIfTrue="1" operator="equal">
      <formula>"þ"</formula>
    </cfRule>
  </conditionalFormatting>
  <conditionalFormatting sqref="B10:D10">
    <cfRule type="cellIs" dxfId="549" priority="564" stopIfTrue="1" operator="equal">
      <formula>"þ"</formula>
    </cfRule>
  </conditionalFormatting>
  <conditionalFormatting sqref="B10">
    <cfRule type="cellIs" dxfId="548" priority="559" stopIfTrue="1" operator="greaterThanOrEqual">
      <formula>#REF!</formula>
    </cfRule>
  </conditionalFormatting>
  <conditionalFormatting sqref="B11:D11">
    <cfRule type="cellIs" dxfId="547" priority="558" stopIfTrue="1" operator="equal">
      <formula>"þ"</formula>
    </cfRule>
  </conditionalFormatting>
  <conditionalFormatting sqref="B10">
    <cfRule type="cellIs" dxfId="546" priority="557" stopIfTrue="1" operator="equal">
      <formula>"þ"</formula>
    </cfRule>
  </conditionalFormatting>
  <conditionalFormatting sqref="C10">
    <cfRule type="cellIs" dxfId="545" priority="556" stopIfTrue="1" operator="equal">
      <formula>"þ"</formula>
    </cfRule>
  </conditionalFormatting>
  <conditionalFormatting sqref="C10">
    <cfRule type="cellIs" dxfId="544" priority="555" stopIfTrue="1" operator="equal">
      <formula>"þ"</formula>
    </cfRule>
  </conditionalFormatting>
  <conditionalFormatting sqref="D10">
    <cfRule type="cellIs" dxfId="543" priority="554" stopIfTrue="1" operator="equal">
      <formula>"þ"</formula>
    </cfRule>
  </conditionalFormatting>
  <conditionalFormatting sqref="B10:D10">
    <cfRule type="cellIs" dxfId="542" priority="552" stopIfTrue="1" operator="equal">
      <formula>"þ"</formula>
    </cfRule>
  </conditionalFormatting>
  <conditionalFormatting sqref="B10">
    <cfRule type="cellIs" dxfId="541" priority="547" stopIfTrue="1" operator="greaterThanOrEqual">
      <formula>#REF!</formula>
    </cfRule>
  </conditionalFormatting>
  <conditionalFormatting sqref="B11:D11">
    <cfRule type="cellIs" dxfId="540" priority="546" stopIfTrue="1" operator="equal">
      <formula>"þ"</formula>
    </cfRule>
  </conditionalFormatting>
  <conditionalFormatting sqref="B10">
    <cfRule type="cellIs" dxfId="539" priority="545" stopIfTrue="1" operator="equal">
      <formula>"þ"</formula>
    </cfRule>
  </conditionalFormatting>
  <conditionalFormatting sqref="C10">
    <cfRule type="cellIs" dxfId="538" priority="544" stopIfTrue="1" operator="equal">
      <formula>"þ"</formula>
    </cfRule>
  </conditionalFormatting>
  <conditionalFormatting sqref="C10">
    <cfRule type="cellIs" dxfId="537" priority="543" stopIfTrue="1" operator="equal">
      <formula>"þ"</formula>
    </cfRule>
  </conditionalFormatting>
  <conditionalFormatting sqref="D10">
    <cfRule type="cellIs" dxfId="536" priority="542" stopIfTrue="1" operator="equal">
      <formula>"þ"</formula>
    </cfRule>
  </conditionalFormatting>
  <conditionalFormatting sqref="B10">
    <cfRule type="cellIs" dxfId="535" priority="541" stopIfTrue="1" operator="greaterThanOrEqual">
      <formula>#REF!</formula>
    </cfRule>
  </conditionalFormatting>
  <conditionalFormatting sqref="B11:D11">
    <cfRule type="cellIs" dxfId="534" priority="540" stopIfTrue="1" operator="equal">
      <formula>"þ"</formula>
    </cfRule>
  </conditionalFormatting>
  <conditionalFormatting sqref="B10">
    <cfRule type="cellIs" dxfId="533" priority="539" stopIfTrue="1" operator="equal">
      <formula>"þ"</formula>
    </cfRule>
  </conditionalFormatting>
  <conditionalFormatting sqref="C10">
    <cfRule type="cellIs" dxfId="532" priority="538" stopIfTrue="1" operator="equal">
      <formula>"þ"</formula>
    </cfRule>
  </conditionalFormatting>
  <conditionalFormatting sqref="C10">
    <cfRule type="cellIs" dxfId="531" priority="537" stopIfTrue="1" operator="equal">
      <formula>"þ"</formula>
    </cfRule>
  </conditionalFormatting>
  <conditionalFormatting sqref="D10">
    <cfRule type="cellIs" dxfId="530" priority="536" stopIfTrue="1" operator="equal">
      <formula>"þ"</formula>
    </cfRule>
  </conditionalFormatting>
  <conditionalFormatting sqref="B11">
    <cfRule type="cellIs" dxfId="529" priority="535" stopIfTrue="1" operator="greaterThanOrEqual">
      <formula>#REF!</formula>
    </cfRule>
  </conditionalFormatting>
  <conditionalFormatting sqref="B12:D12">
    <cfRule type="cellIs" dxfId="528" priority="534" stopIfTrue="1" operator="equal">
      <formula>"þ"</formula>
    </cfRule>
  </conditionalFormatting>
  <conditionalFormatting sqref="B11">
    <cfRule type="cellIs" dxfId="527" priority="533" stopIfTrue="1" operator="equal">
      <formula>"þ"</formula>
    </cfRule>
  </conditionalFormatting>
  <conditionalFormatting sqref="C11">
    <cfRule type="cellIs" dxfId="526" priority="532" stopIfTrue="1" operator="equal">
      <formula>"þ"</formula>
    </cfRule>
  </conditionalFormatting>
  <conditionalFormatting sqref="C11">
    <cfRule type="cellIs" dxfId="525" priority="531" stopIfTrue="1" operator="equal">
      <formula>"þ"</formula>
    </cfRule>
  </conditionalFormatting>
  <conditionalFormatting sqref="D11">
    <cfRule type="cellIs" dxfId="524" priority="530" stopIfTrue="1" operator="equal">
      <formula>"þ"</formula>
    </cfRule>
  </conditionalFormatting>
  <conditionalFormatting sqref="B10:D10">
    <cfRule type="cellIs" dxfId="523" priority="528" stopIfTrue="1" operator="equal">
      <formula>"þ"</formula>
    </cfRule>
  </conditionalFormatting>
  <conditionalFormatting sqref="B10">
    <cfRule type="cellIs" dxfId="522" priority="523" stopIfTrue="1" operator="greaterThanOrEqual">
      <formula>#REF!</formula>
    </cfRule>
  </conditionalFormatting>
  <conditionalFormatting sqref="B11:D11">
    <cfRule type="cellIs" dxfId="521" priority="522" stopIfTrue="1" operator="equal">
      <formula>"þ"</formula>
    </cfRule>
  </conditionalFormatting>
  <conditionalFormatting sqref="B10">
    <cfRule type="cellIs" dxfId="520" priority="521" stopIfTrue="1" operator="equal">
      <formula>"þ"</formula>
    </cfRule>
  </conditionalFormatting>
  <conditionalFormatting sqref="C10">
    <cfRule type="cellIs" dxfId="519" priority="520" stopIfTrue="1" operator="equal">
      <formula>"þ"</formula>
    </cfRule>
  </conditionalFormatting>
  <conditionalFormatting sqref="C10">
    <cfRule type="cellIs" dxfId="518" priority="519" stopIfTrue="1" operator="equal">
      <formula>"þ"</formula>
    </cfRule>
  </conditionalFormatting>
  <conditionalFormatting sqref="D10">
    <cfRule type="cellIs" dxfId="517" priority="518" stopIfTrue="1" operator="equal">
      <formula>"þ"</formula>
    </cfRule>
  </conditionalFormatting>
  <conditionalFormatting sqref="B10">
    <cfRule type="cellIs" dxfId="516" priority="517" stopIfTrue="1" operator="greaterThanOrEqual">
      <formula>#REF!</formula>
    </cfRule>
  </conditionalFormatting>
  <conditionalFormatting sqref="B11:D11">
    <cfRule type="cellIs" dxfId="515" priority="516" stopIfTrue="1" operator="equal">
      <formula>"þ"</formula>
    </cfRule>
  </conditionalFormatting>
  <conditionalFormatting sqref="B10">
    <cfRule type="cellIs" dxfId="514" priority="515" stopIfTrue="1" operator="equal">
      <formula>"þ"</formula>
    </cfRule>
  </conditionalFormatting>
  <conditionalFormatting sqref="C10">
    <cfRule type="cellIs" dxfId="513" priority="514" stopIfTrue="1" operator="equal">
      <formula>"þ"</formula>
    </cfRule>
  </conditionalFormatting>
  <conditionalFormatting sqref="C10">
    <cfRule type="cellIs" dxfId="512" priority="513" stopIfTrue="1" operator="equal">
      <formula>"þ"</formula>
    </cfRule>
  </conditionalFormatting>
  <conditionalFormatting sqref="D10">
    <cfRule type="cellIs" dxfId="511" priority="512" stopIfTrue="1" operator="equal">
      <formula>"þ"</formula>
    </cfRule>
  </conditionalFormatting>
  <conditionalFormatting sqref="B11">
    <cfRule type="cellIs" dxfId="510" priority="511" stopIfTrue="1" operator="greaterThanOrEqual">
      <formula>#REF!</formula>
    </cfRule>
  </conditionalFormatting>
  <conditionalFormatting sqref="B12:D12">
    <cfRule type="cellIs" dxfId="509" priority="510" stopIfTrue="1" operator="equal">
      <formula>"þ"</formula>
    </cfRule>
  </conditionalFormatting>
  <conditionalFormatting sqref="B11">
    <cfRule type="cellIs" dxfId="508" priority="509" stopIfTrue="1" operator="equal">
      <formula>"þ"</formula>
    </cfRule>
  </conditionalFormatting>
  <conditionalFormatting sqref="C11">
    <cfRule type="cellIs" dxfId="507" priority="508" stopIfTrue="1" operator="equal">
      <formula>"þ"</formula>
    </cfRule>
  </conditionalFormatting>
  <conditionalFormatting sqref="C11">
    <cfRule type="cellIs" dxfId="506" priority="507" stopIfTrue="1" operator="equal">
      <formula>"þ"</formula>
    </cfRule>
  </conditionalFormatting>
  <conditionalFormatting sqref="D11">
    <cfRule type="cellIs" dxfId="505" priority="506" stopIfTrue="1" operator="equal">
      <formula>"þ"</formula>
    </cfRule>
  </conditionalFormatting>
  <conditionalFormatting sqref="B10">
    <cfRule type="cellIs" dxfId="504" priority="505" stopIfTrue="1" operator="greaterThanOrEqual">
      <formula>#REF!</formula>
    </cfRule>
  </conditionalFormatting>
  <conditionalFormatting sqref="B11:D11">
    <cfRule type="cellIs" dxfId="503" priority="504" stopIfTrue="1" operator="equal">
      <formula>"þ"</formula>
    </cfRule>
  </conditionalFormatting>
  <conditionalFormatting sqref="B10">
    <cfRule type="cellIs" dxfId="502" priority="503" stopIfTrue="1" operator="equal">
      <formula>"þ"</formula>
    </cfRule>
  </conditionalFormatting>
  <conditionalFormatting sqref="C10">
    <cfRule type="cellIs" dxfId="501" priority="502" stopIfTrue="1" operator="equal">
      <formula>"þ"</formula>
    </cfRule>
  </conditionalFormatting>
  <conditionalFormatting sqref="C10">
    <cfRule type="cellIs" dxfId="500" priority="501" stopIfTrue="1" operator="equal">
      <formula>"þ"</formula>
    </cfRule>
  </conditionalFormatting>
  <conditionalFormatting sqref="D10">
    <cfRule type="cellIs" dxfId="499" priority="500" stopIfTrue="1" operator="equal">
      <formula>"þ"</formula>
    </cfRule>
  </conditionalFormatting>
  <conditionalFormatting sqref="B11">
    <cfRule type="cellIs" dxfId="498" priority="499" stopIfTrue="1" operator="greaterThanOrEqual">
      <formula>#REF!</formula>
    </cfRule>
  </conditionalFormatting>
  <conditionalFormatting sqref="B12:D12">
    <cfRule type="cellIs" dxfId="497" priority="498" stopIfTrue="1" operator="equal">
      <formula>"þ"</formula>
    </cfRule>
  </conditionalFormatting>
  <conditionalFormatting sqref="B11">
    <cfRule type="cellIs" dxfId="496" priority="497" stopIfTrue="1" operator="equal">
      <formula>"þ"</formula>
    </cfRule>
  </conditionalFormatting>
  <conditionalFormatting sqref="C11">
    <cfRule type="cellIs" dxfId="495" priority="496" stopIfTrue="1" operator="equal">
      <formula>"þ"</formula>
    </cfRule>
  </conditionalFormatting>
  <conditionalFormatting sqref="C11">
    <cfRule type="cellIs" dxfId="494" priority="495" stopIfTrue="1" operator="equal">
      <formula>"þ"</formula>
    </cfRule>
  </conditionalFormatting>
  <conditionalFormatting sqref="D11">
    <cfRule type="cellIs" dxfId="493" priority="494" stopIfTrue="1" operator="equal">
      <formula>"þ"</formula>
    </cfRule>
  </conditionalFormatting>
  <conditionalFormatting sqref="B11">
    <cfRule type="cellIs" dxfId="492" priority="493" stopIfTrue="1" operator="greaterThanOrEqual">
      <formula>#REF!</formula>
    </cfRule>
  </conditionalFormatting>
  <conditionalFormatting sqref="B12:D12">
    <cfRule type="cellIs" dxfId="491" priority="492" stopIfTrue="1" operator="equal">
      <formula>"þ"</formula>
    </cfRule>
  </conditionalFormatting>
  <conditionalFormatting sqref="B11">
    <cfRule type="cellIs" dxfId="490" priority="491" stopIfTrue="1" operator="equal">
      <formula>"þ"</formula>
    </cfRule>
  </conditionalFormatting>
  <conditionalFormatting sqref="C11">
    <cfRule type="cellIs" dxfId="489" priority="490" stopIfTrue="1" operator="equal">
      <formula>"þ"</formula>
    </cfRule>
  </conditionalFormatting>
  <conditionalFormatting sqref="C11">
    <cfRule type="cellIs" dxfId="488" priority="489" stopIfTrue="1" operator="equal">
      <formula>"þ"</formula>
    </cfRule>
  </conditionalFormatting>
  <conditionalFormatting sqref="D11">
    <cfRule type="cellIs" dxfId="487" priority="488" stopIfTrue="1" operator="equal">
      <formula>"þ"</formula>
    </cfRule>
  </conditionalFormatting>
  <conditionalFormatting sqref="B12">
    <cfRule type="cellIs" dxfId="486" priority="487" stopIfTrue="1" operator="greaterThanOrEqual">
      <formula>#REF!</formula>
    </cfRule>
  </conditionalFormatting>
  <conditionalFormatting sqref="B13:D13">
    <cfRule type="cellIs" dxfId="485" priority="486" stopIfTrue="1" operator="equal">
      <formula>"þ"</formula>
    </cfRule>
  </conditionalFormatting>
  <conditionalFormatting sqref="B12">
    <cfRule type="cellIs" dxfId="484" priority="485" stopIfTrue="1" operator="equal">
      <formula>"þ"</formula>
    </cfRule>
  </conditionalFormatting>
  <conditionalFormatting sqref="C12">
    <cfRule type="cellIs" dxfId="483" priority="484" stopIfTrue="1" operator="equal">
      <formula>"þ"</formula>
    </cfRule>
  </conditionalFormatting>
  <conditionalFormatting sqref="C12">
    <cfRule type="cellIs" dxfId="482" priority="483" stopIfTrue="1" operator="equal">
      <formula>"þ"</formula>
    </cfRule>
  </conditionalFormatting>
  <conditionalFormatting sqref="D12">
    <cfRule type="cellIs" dxfId="481" priority="482" stopIfTrue="1" operator="equal">
      <formula>"þ"</formula>
    </cfRule>
  </conditionalFormatting>
  <conditionalFormatting sqref="B10:D10">
    <cfRule type="cellIs" dxfId="480" priority="480" stopIfTrue="1" operator="equal">
      <formula>"þ"</formula>
    </cfRule>
  </conditionalFormatting>
  <conditionalFormatting sqref="B10">
    <cfRule type="cellIs" dxfId="479" priority="475" stopIfTrue="1" operator="greaterThanOrEqual">
      <formula>#REF!</formula>
    </cfRule>
  </conditionalFormatting>
  <conditionalFormatting sqref="B11:D11">
    <cfRule type="cellIs" dxfId="478" priority="474" stopIfTrue="1" operator="equal">
      <formula>"þ"</formula>
    </cfRule>
  </conditionalFormatting>
  <conditionalFormatting sqref="B10">
    <cfRule type="cellIs" dxfId="477" priority="473" stopIfTrue="1" operator="equal">
      <formula>"þ"</formula>
    </cfRule>
  </conditionalFormatting>
  <conditionalFormatting sqref="C10">
    <cfRule type="cellIs" dxfId="476" priority="472" stopIfTrue="1" operator="equal">
      <formula>"þ"</formula>
    </cfRule>
  </conditionalFormatting>
  <conditionalFormatting sqref="C10">
    <cfRule type="cellIs" dxfId="475" priority="471" stopIfTrue="1" operator="equal">
      <formula>"þ"</formula>
    </cfRule>
  </conditionalFormatting>
  <conditionalFormatting sqref="D10">
    <cfRule type="cellIs" dxfId="474" priority="470" stopIfTrue="1" operator="equal">
      <formula>"þ"</formula>
    </cfRule>
  </conditionalFormatting>
  <conditionalFormatting sqref="B10">
    <cfRule type="cellIs" dxfId="473" priority="469" stopIfTrue="1" operator="greaterThanOrEqual">
      <formula>#REF!</formula>
    </cfRule>
  </conditionalFormatting>
  <conditionalFormatting sqref="B11:D11">
    <cfRule type="cellIs" dxfId="472" priority="468" stopIfTrue="1" operator="equal">
      <formula>"þ"</formula>
    </cfRule>
  </conditionalFormatting>
  <conditionalFormatting sqref="B10">
    <cfRule type="cellIs" dxfId="471" priority="467" stopIfTrue="1" operator="equal">
      <formula>"þ"</formula>
    </cfRule>
  </conditionalFormatting>
  <conditionalFormatting sqref="C10">
    <cfRule type="cellIs" dxfId="470" priority="466" stopIfTrue="1" operator="equal">
      <formula>"þ"</formula>
    </cfRule>
  </conditionalFormatting>
  <conditionalFormatting sqref="C10">
    <cfRule type="cellIs" dxfId="469" priority="465" stopIfTrue="1" operator="equal">
      <formula>"þ"</formula>
    </cfRule>
  </conditionalFormatting>
  <conditionalFormatting sqref="D10">
    <cfRule type="cellIs" dxfId="468" priority="464" stopIfTrue="1" operator="equal">
      <formula>"þ"</formula>
    </cfRule>
  </conditionalFormatting>
  <conditionalFormatting sqref="B11">
    <cfRule type="cellIs" dxfId="467" priority="463" stopIfTrue="1" operator="greaterThanOrEqual">
      <formula>#REF!</formula>
    </cfRule>
  </conditionalFormatting>
  <conditionalFormatting sqref="B12:D12">
    <cfRule type="cellIs" dxfId="466" priority="462" stopIfTrue="1" operator="equal">
      <formula>"þ"</formula>
    </cfRule>
  </conditionalFormatting>
  <conditionalFormatting sqref="B11">
    <cfRule type="cellIs" dxfId="465" priority="461" stopIfTrue="1" operator="equal">
      <formula>"þ"</formula>
    </cfRule>
  </conditionalFormatting>
  <conditionalFormatting sqref="C11">
    <cfRule type="cellIs" dxfId="464" priority="460" stopIfTrue="1" operator="equal">
      <formula>"þ"</formula>
    </cfRule>
  </conditionalFormatting>
  <conditionalFormatting sqref="C11">
    <cfRule type="cellIs" dxfId="463" priority="459" stopIfTrue="1" operator="equal">
      <formula>"þ"</formula>
    </cfRule>
  </conditionalFormatting>
  <conditionalFormatting sqref="D11">
    <cfRule type="cellIs" dxfId="462" priority="458" stopIfTrue="1" operator="equal">
      <formula>"þ"</formula>
    </cfRule>
  </conditionalFormatting>
  <conditionalFormatting sqref="B10">
    <cfRule type="cellIs" dxfId="461" priority="457" stopIfTrue="1" operator="greaterThanOrEqual">
      <formula>#REF!</formula>
    </cfRule>
  </conditionalFormatting>
  <conditionalFormatting sqref="B11:D11">
    <cfRule type="cellIs" dxfId="460" priority="456" stopIfTrue="1" operator="equal">
      <formula>"þ"</formula>
    </cfRule>
  </conditionalFormatting>
  <conditionalFormatting sqref="B10">
    <cfRule type="cellIs" dxfId="459" priority="455" stopIfTrue="1" operator="equal">
      <formula>"þ"</formula>
    </cfRule>
  </conditionalFormatting>
  <conditionalFormatting sqref="C10">
    <cfRule type="cellIs" dxfId="458" priority="454" stopIfTrue="1" operator="equal">
      <formula>"þ"</formula>
    </cfRule>
  </conditionalFormatting>
  <conditionalFormatting sqref="C10">
    <cfRule type="cellIs" dxfId="457" priority="453" stopIfTrue="1" operator="equal">
      <formula>"þ"</formula>
    </cfRule>
  </conditionalFormatting>
  <conditionalFormatting sqref="D10">
    <cfRule type="cellIs" dxfId="456" priority="452" stopIfTrue="1" operator="equal">
      <formula>"þ"</formula>
    </cfRule>
  </conditionalFormatting>
  <conditionalFormatting sqref="B11">
    <cfRule type="cellIs" dxfId="455" priority="451" stopIfTrue="1" operator="greaterThanOrEqual">
      <formula>#REF!</formula>
    </cfRule>
  </conditionalFormatting>
  <conditionalFormatting sqref="B12:D12">
    <cfRule type="cellIs" dxfId="454" priority="450" stopIfTrue="1" operator="equal">
      <formula>"þ"</formula>
    </cfRule>
  </conditionalFormatting>
  <conditionalFormatting sqref="B11">
    <cfRule type="cellIs" dxfId="453" priority="449" stopIfTrue="1" operator="equal">
      <formula>"þ"</formula>
    </cfRule>
  </conditionalFormatting>
  <conditionalFormatting sqref="C11">
    <cfRule type="cellIs" dxfId="452" priority="448" stopIfTrue="1" operator="equal">
      <formula>"þ"</formula>
    </cfRule>
  </conditionalFormatting>
  <conditionalFormatting sqref="C11">
    <cfRule type="cellIs" dxfId="451" priority="447" stopIfTrue="1" operator="equal">
      <formula>"þ"</formula>
    </cfRule>
  </conditionalFormatting>
  <conditionalFormatting sqref="D11">
    <cfRule type="cellIs" dxfId="450" priority="446" stopIfTrue="1" operator="equal">
      <formula>"þ"</formula>
    </cfRule>
  </conditionalFormatting>
  <conditionalFormatting sqref="B11">
    <cfRule type="cellIs" dxfId="449" priority="445" stopIfTrue="1" operator="greaterThanOrEqual">
      <formula>#REF!</formula>
    </cfRule>
  </conditionalFormatting>
  <conditionalFormatting sqref="B12:D12">
    <cfRule type="cellIs" dxfId="448" priority="444" stopIfTrue="1" operator="equal">
      <formula>"þ"</formula>
    </cfRule>
  </conditionalFormatting>
  <conditionalFormatting sqref="B11">
    <cfRule type="cellIs" dxfId="447" priority="443" stopIfTrue="1" operator="equal">
      <formula>"þ"</formula>
    </cfRule>
  </conditionalFormatting>
  <conditionalFormatting sqref="C11">
    <cfRule type="cellIs" dxfId="446" priority="442" stopIfTrue="1" operator="equal">
      <formula>"þ"</formula>
    </cfRule>
  </conditionalFormatting>
  <conditionalFormatting sqref="C11">
    <cfRule type="cellIs" dxfId="445" priority="441" stopIfTrue="1" operator="equal">
      <formula>"þ"</formula>
    </cfRule>
  </conditionalFormatting>
  <conditionalFormatting sqref="D11">
    <cfRule type="cellIs" dxfId="444" priority="440" stopIfTrue="1" operator="equal">
      <formula>"þ"</formula>
    </cfRule>
  </conditionalFormatting>
  <conditionalFormatting sqref="B12">
    <cfRule type="cellIs" dxfId="443" priority="439" stopIfTrue="1" operator="greaterThanOrEqual">
      <formula>#REF!</formula>
    </cfRule>
  </conditionalFormatting>
  <conditionalFormatting sqref="B13:D13">
    <cfRule type="cellIs" dxfId="442" priority="438" stopIfTrue="1" operator="equal">
      <formula>"þ"</formula>
    </cfRule>
  </conditionalFormatting>
  <conditionalFormatting sqref="B12">
    <cfRule type="cellIs" dxfId="441" priority="437" stopIfTrue="1" operator="equal">
      <formula>"þ"</formula>
    </cfRule>
  </conditionalFormatting>
  <conditionalFormatting sqref="C12">
    <cfRule type="cellIs" dxfId="440" priority="436" stopIfTrue="1" operator="equal">
      <formula>"þ"</formula>
    </cfRule>
  </conditionalFormatting>
  <conditionalFormatting sqref="C12">
    <cfRule type="cellIs" dxfId="439" priority="435" stopIfTrue="1" operator="equal">
      <formula>"þ"</formula>
    </cfRule>
  </conditionalFormatting>
  <conditionalFormatting sqref="D12">
    <cfRule type="cellIs" dxfId="438" priority="434" stopIfTrue="1" operator="equal">
      <formula>"þ"</formula>
    </cfRule>
  </conditionalFormatting>
  <conditionalFormatting sqref="B10">
    <cfRule type="cellIs" dxfId="437" priority="433" stopIfTrue="1" operator="greaterThanOrEqual">
      <formula>#REF!</formula>
    </cfRule>
  </conditionalFormatting>
  <conditionalFormatting sqref="B11:D11">
    <cfRule type="cellIs" dxfId="436" priority="432" stopIfTrue="1" operator="equal">
      <formula>"þ"</formula>
    </cfRule>
  </conditionalFormatting>
  <conditionalFormatting sqref="B10">
    <cfRule type="cellIs" dxfId="435" priority="431" stopIfTrue="1" operator="equal">
      <formula>"þ"</formula>
    </cfRule>
  </conditionalFormatting>
  <conditionalFormatting sqref="C10">
    <cfRule type="cellIs" dxfId="434" priority="430" stopIfTrue="1" operator="equal">
      <formula>"þ"</formula>
    </cfRule>
  </conditionalFormatting>
  <conditionalFormatting sqref="C10">
    <cfRule type="cellIs" dxfId="433" priority="429" stopIfTrue="1" operator="equal">
      <formula>"þ"</formula>
    </cfRule>
  </conditionalFormatting>
  <conditionalFormatting sqref="D10">
    <cfRule type="cellIs" dxfId="432" priority="428" stopIfTrue="1" operator="equal">
      <formula>"þ"</formula>
    </cfRule>
  </conditionalFormatting>
  <conditionalFormatting sqref="B11">
    <cfRule type="cellIs" dxfId="431" priority="427" stopIfTrue="1" operator="greaterThanOrEqual">
      <formula>#REF!</formula>
    </cfRule>
  </conditionalFormatting>
  <conditionalFormatting sqref="B12:D12">
    <cfRule type="cellIs" dxfId="430" priority="426" stopIfTrue="1" operator="equal">
      <formula>"þ"</formula>
    </cfRule>
  </conditionalFormatting>
  <conditionalFormatting sqref="B11">
    <cfRule type="cellIs" dxfId="429" priority="425" stopIfTrue="1" operator="equal">
      <formula>"þ"</formula>
    </cfRule>
  </conditionalFormatting>
  <conditionalFormatting sqref="C11">
    <cfRule type="cellIs" dxfId="428" priority="424" stopIfTrue="1" operator="equal">
      <formula>"þ"</formula>
    </cfRule>
  </conditionalFormatting>
  <conditionalFormatting sqref="C11">
    <cfRule type="cellIs" dxfId="427" priority="423" stopIfTrue="1" operator="equal">
      <formula>"þ"</formula>
    </cfRule>
  </conditionalFormatting>
  <conditionalFormatting sqref="D11">
    <cfRule type="cellIs" dxfId="426" priority="422" stopIfTrue="1" operator="equal">
      <formula>"þ"</formula>
    </cfRule>
  </conditionalFormatting>
  <conditionalFormatting sqref="B11">
    <cfRule type="cellIs" dxfId="425" priority="421" stopIfTrue="1" operator="greaterThanOrEqual">
      <formula>#REF!</formula>
    </cfRule>
  </conditionalFormatting>
  <conditionalFormatting sqref="B12:D12">
    <cfRule type="cellIs" dxfId="424" priority="420" stopIfTrue="1" operator="equal">
      <formula>"þ"</formula>
    </cfRule>
  </conditionalFormatting>
  <conditionalFormatting sqref="B11">
    <cfRule type="cellIs" dxfId="423" priority="419" stopIfTrue="1" operator="equal">
      <formula>"þ"</formula>
    </cfRule>
  </conditionalFormatting>
  <conditionalFormatting sqref="C11">
    <cfRule type="cellIs" dxfId="422" priority="418" stopIfTrue="1" operator="equal">
      <formula>"þ"</formula>
    </cfRule>
  </conditionalFormatting>
  <conditionalFormatting sqref="C11">
    <cfRule type="cellIs" dxfId="421" priority="417" stopIfTrue="1" operator="equal">
      <formula>"þ"</formula>
    </cfRule>
  </conditionalFormatting>
  <conditionalFormatting sqref="D11">
    <cfRule type="cellIs" dxfId="420" priority="416" stopIfTrue="1" operator="equal">
      <formula>"þ"</formula>
    </cfRule>
  </conditionalFormatting>
  <conditionalFormatting sqref="B12">
    <cfRule type="cellIs" dxfId="419" priority="415" stopIfTrue="1" operator="greaterThanOrEqual">
      <formula>#REF!</formula>
    </cfRule>
  </conditionalFormatting>
  <conditionalFormatting sqref="B13:D13">
    <cfRule type="cellIs" dxfId="418" priority="414" stopIfTrue="1" operator="equal">
      <formula>"þ"</formula>
    </cfRule>
  </conditionalFormatting>
  <conditionalFormatting sqref="B12">
    <cfRule type="cellIs" dxfId="417" priority="413" stopIfTrue="1" operator="equal">
      <formula>"þ"</formula>
    </cfRule>
  </conditionalFormatting>
  <conditionalFormatting sqref="C12">
    <cfRule type="cellIs" dxfId="416" priority="412" stopIfTrue="1" operator="equal">
      <formula>"þ"</formula>
    </cfRule>
  </conditionalFormatting>
  <conditionalFormatting sqref="C12">
    <cfRule type="cellIs" dxfId="415" priority="411" stopIfTrue="1" operator="equal">
      <formula>"þ"</formula>
    </cfRule>
  </conditionalFormatting>
  <conditionalFormatting sqref="D12">
    <cfRule type="cellIs" dxfId="414" priority="410" stopIfTrue="1" operator="equal">
      <formula>"þ"</formula>
    </cfRule>
  </conditionalFormatting>
  <conditionalFormatting sqref="B11">
    <cfRule type="cellIs" dxfId="413" priority="409" stopIfTrue="1" operator="greaterThanOrEqual">
      <formula>#REF!</formula>
    </cfRule>
  </conditionalFormatting>
  <conditionalFormatting sqref="B12:D12">
    <cfRule type="cellIs" dxfId="412" priority="408" stopIfTrue="1" operator="equal">
      <formula>"þ"</formula>
    </cfRule>
  </conditionalFormatting>
  <conditionalFormatting sqref="B11">
    <cfRule type="cellIs" dxfId="411" priority="407" stopIfTrue="1" operator="equal">
      <formula>"þ"</formula>
    </cfRule>
  </conditionalFormatting>
  <conditionalFormatting sqref="C11">
    <cfRule type="cellIs" dxfId="410" priority="406" stopIfTrue="1" operator="equal">
      <formula>"þ"</formula>
    </cfRule>
  </conditionalFormatting>
  <conditionalFormatting sqref="C11">
    <cfRule type="cellIs" dxfId="409" priority="405" stopIfTrue="1" operator="equal">
      <formula>"þ"</formula>
    </cfRule>
  </conditionalFormatting>
  <conditionalFormatting sqref="D11">
    <cfRule type="cellIs" dxfId="408" priority="404" stopIfTrue="1" operator="equal">
      <formula>"þ"</formula>
    </cfRule>
  </conditionalFormatting>
  <conditionalFormatting sqref="B12">
    <cfRule type="cellIs" dxfId="407" priority="403" stopIfTrue="1" operator="greaterThanOrEqual">
      <formula>#REF!</formula>
    </cfRule>
  </conditionalFormatting>
  <conditionalFormatting sqref="B13:D13">
    <cfRule type="cellIs" dxfId="406" priority="402" stopIfTrue="1" operator="equal">
      <formula>"þ"</formula>
    </cfRule>
  </conditionalFormatting>
  <conditionalFormatting sqref="B12">
    <cfRule type="cellIs" dxfId="405" priority="401" stopIfTrue="1" operator="equal">
      <formula>"þ"</formula>
    </cfRule>
  </conditionalFormatting>
  <conditionalFormatting sqref="C12">
    <cfRule type="cellIs" dxfId="404" priority="400" stopIfTrue="1" operator="equal">
      <formula>"þ"</formula>
    </cfRule>
  </conditionalFormatting>
  <conditionalFormatting sqref="C12">
    <cfRule type="cellIs" dxfId="403" priority="399" stopIfTrue="1" operator="equal">
      <formula>"þ"</formula>
    </cfRule>
  </conditionalFormatting>
  <conditionalFormatting sqref="D12">
    <cfRule type="cellIs" dxfId="402" priority="398" stopIfTrue="1" operator="equal">
      <formula>"þ"</formula>
    </cfRule>
  </conditionalFormatting>
  <conditionalFormatting sqref="B12">
    <cfRule type="cellIs" dxfId="401" priority="397" stopIfTrue="1" operator="greaterThanOrEqual">
      <formula>#REF!</formula>
    </cfRule>
  </conditionalFormatting>
  <conditionalFormatting sqref="B13:D13">
    <cfRule type="cellIs" dxfId="400" priority="396" stopIfTrue="1" operator="equal">
      <formula>"þ"</formula>
    </cfRule>
  </conditionalFormatting>
  <conditionalFormatting sqref="B12">
    <cfRule type="cellIs" dxfId="399" priority="395" stopIfTrue="1" operator="equal">
      <formula>"þ"</formula>
    </cfRule>
  </conditionalFormatting>
  <conditionalFormatting sqref="C12">
    <cfRule type="cellIs" dxfId="398" priority="394" stopIfTrue="1" operator="equal">
      <formula>"þ"</formula>
    </cfRule>
  </conditionalFormatting>
  <conditionalFormatting sqref="C12">
    <cfRule type="cellIs" dxfId="397" priority="393" stopIfTrue="1" operator="equal">
      <formula>"þ"</formula>
    </cfRule>
  </conditionalFormatting>
  <conditionalFormatting sqref="D12">
    <cfRule type="cellIs" dxfId="396" priority="392" stopIfTrue="1" operator="equal">
      <formula>"þ"</formula>
    </cfRule>
  </conditionalFormatting>
  <conditionalFormatting sqref="B13">
    <cfRule type="cellIs" dxfId="395" priority="391" stopIfTrue="1" operator="greaterThanOrEqual">
      <formula>#REF!</formula>
    </cfRule>
  </conditionalFormatting>
  <conditionalFormatting sqref="B14:D14">
    <cfRule type="cellIs" dxfId="394" priority="390" stopIfTrue="1" operator="equal">
      <formula>"þ"</formula>
    </cfRule>
  </conditionalFormatting>
  <conditionalFormatting sqref="B13">
    <cfRule type="cellIs" dxfId="393" priority="389" stopIfTrue="1" operator="equal">
      <formula>"þ"</formula>
    </cfRule>
  </conditionalFormatting>
  <conditionalFormatting sqref="C13">
    <cfRule type="cellIs" dxfId="392" priority="388" stopIfTrue="1" operator="equal">
      <formula>"þ"</formula>
    </cfRule>
  </conditionalFormatting>
  <conditionalFormatting sqref="C13">
    <cfRule type="cellIs" dxfId="391" priority="387" stopIfTrue="1" operator="equal">
      <formula>"þ"</formula>
    </cfRule>
  </conditionalFormatting>
  <conditionalFormatting sqref="D13">
    <cfRule type="cellIs" dxfId="390" priority="386" stopIfTrue="1" operator="equal">
      <formula>"þ"</formula>
    </cfRule>
  </conditionalFormatting>
  <conditionalFormatting sqref="B10">
    <cfRule type="cellIs" dxfId="389" priority="384" stopIfTrue="1" operator="greaterThanOrEqual">
      <formula>#REF!</formula>
    </cfRule>
  </conditionalFormatting>
  <conditionalFormatting sqref="B11:D11">
    <cfRule type="cellIs" dxfId="388" priority="383" stopIfTrue="1" operator="equal">
      <formula>"þ"</formula>
    </cfRule>
  </conditionalFormatting>
  <conditionalFormatting sqref="B10">
    <cfRule type="cellIs" dxfId="387" priority="382" stopIfTrue="1" operator="equal">
      <formula>"þ"</formula>
    </cfRule>
  </conditionalFormatting>
  <conditionalFormatting sqref="C10">
    <cfRule type="cellIs" dxfId="386" priority="381" stopIfTrue="1" operator="equal">
      <formula>"þ"</formula>
    </cfRule>
  </conditionalFormatting>
  <conditionalFormatting sqref="C10">
    <cfRule type="cellIs" dxfId="385" priority="380" stopIfTrue="1" operator="equal">
      <formula>"þ"</formula>
    </cfRule>
  </conditionalFormatting>
  <conditionalFormatting sqref="D10">
    <cfRule type="cellIs" dxfId="384" priority="379" stopIfTrue="1" operator="equal">
      <formula>"þ"</formula>
    </cfRule>
  </conditionalFormatting>
  <conditionalFormatting sqref="B11">
    <cfRule type="cellIs" dxfId="383" priority="378" stopIfTrue="1" operator="greaterThanOrEqual">
      <formula>#REF!</formula>
    </cfRule>
  </conditionalFormatting>
  <conditionalFormatting sqref="B12:D12">
    <cfRule type="cellIs" dxfId="382" priority="377" stopIfTrue="1" operator="equal">
      <formula>"þ"</formula>
    </cfRule>
  </conditionalFormatting>
  <conditionalFormatting sqref="B11">
    <cfRule type="cellIs" dxfId="381" priority="376" stopIfTrue="1" operator="equal">
      <formula>"þ"</formula>
    </cfRule>
  </conditionalFormatting>
  <conditionalFormatting sqref="C11">
    <cfRule type="cellIs" dxfId="380" priority="375" stopIfTrue="1" operator="equal">
      <formula>"þ"</formula>
    </cfRule>
  </conditionalFormatting>
  <conditionalFormatting sqref="C11">
    <cfRule type="cellIs" dxfId="379" priority="374" stopIfTrue="1" operator="equal">
      <formula>"þ"</formula>
    </cfRule>
  </conditionalFormatting>
  <conditionalFormatting sqref="D11">
    <cfRule type="cellIs" dxfId="378" priority="373" stopIfTrue="1" operator="equal">
      <formula>"þ"</formula>
    </cfRule>
  </conditionalFormatting>
  <conditionalFormatting sqref="B11">
    <cfRule type="cellIs" dxfId="377" priority="372" stopIfTrue="1" operator="greaterThanOrEqual">
      <formula>#REF!</formula>
    </cfRule>
  </conditionalFormatting>
  <conditionalFormatting sqref="B12:D12">
    <cfRule type="cellIs" dxfId="376" priority="371" stopIfTrue="1" operator="equal">
      <formula>"þ"</formula>
    </cfRule>
  </conditionalFormatting>
  <conditionalFormatting sqref="B11">
    <cfRule type="cellIs" dxfId="375" priority="370" stopIfTrue="1" operator="equal">
      <formula>"þ"</formula>
    </cfRule>
  </conditionalFormatting>
  <conditionalFormatting sqref="C11">
    <cfRule type="cellIs" dxfId="374" priority="369" stopIfTrue="1" operator="equal">
      <formula>"þ"</formula>
    </cfRule>
  </conditionalFormatting>
  <conditionalFormatting sqref="C11">
    <cfRule type="cellIs" dxfId="373" priority="368" stopIfTrue="1" operator="equal">
      <formula>"þ"</formula>
    </cfRule>
  </conditionalFormatting>
  <conditionalFormatting sqref="D11">
    <cfRule type="cellIs" dxfId="372" priority="367" stopIfTrue="1" operator="equal">
      <formula>"þ"</formula>
    </cfRule>
  </conditionalFormatting>
  <conditionalFormatting sqref="B12">
    <cfRule type="cellIs" dxfId="371" priority="366" stopIfTrue="1" operator="greaterThanOrEqual">
      <formula>#REF!</formula>
    </cfRule>
  </conditionalFormatting>
  <conditionalFormatting sqref="B13:D13">
    <cfRule type="cellIs" dxfId="370" priority="365" stopIfTrue="1" operator="equal">
      <formula>"þ"</formula>
    </cfRule>
  </conditionalFormatting>
  <conditionalFormatting sqref="B12">
    <cfRule type="cellIs" dxfId="369" priority="364" stopIfTrue="1" operator="equal">
      <formula>"þ"</formula>
    </cfRule>
  </conditionalFormatting>
  <conditionalFormatting sqref="C12">
    <cfRule type="cellIs" dxfId="368" priority="363" stopIfTrue="1" operator="equal">
      <formula>"þ"</formula>
    </cfRule>
  </conditionalFormatting>
  <conditionalFormatting sqref="C12">
    <cfRule type="cellIs" dxfId="367" priority="362" stopIfTrue="1" operator="equal">
      <formula>"þ"</formula>
    </cfRule>
  </conditionalFormatting>
  <conditionalFormatting sqref="D12">
    <cfRule type="cellIs" dxfId="366" priority="361" stopIfTrue="1" operator="equal">
      <formula>"þ"</formula>
    </cfRule>
  </conditionalFormatting>
  <conditionalFormatting sqref="B11">
    <cfRule type="cellIs" dxfId="365" priority="360" stopIfTrue="1" operator="greaterThanOrEqual">
      <formula>#REF!</formula>
    </cfRule>
  </conditionalFormatting>
  <conditionalFormatting sqref="B12:D12">
    <cfRule type="cellIs" dxfId="364" priority="359" stopIfTrue="1" operator="equal">
      <formula>"þ"</formula>
    </cfRule>
  </conditionalFormatting>
  <conditionalFormatting sqref="B11">
    <cfRule type="cellIs" dxfId="363" priority="358" stopIfTrue="1" operator="equal">
      <formula>"þ"</formula>
    </cfRule>
  </conditionalFormatting>
  <conditionalFormatting sqref="C11">
    <cfRule type="cellIs" dxfId="362" priority="357" stopIfTrue="1" operator="equal">
      <formula>"þ"</formula>
    </cfRule>
  </conditionalFormatting>
  <conditionalFormatting sqref="C11">
    <cfRule type="cellIs" dxfId="361" priority="356" stopIfTrue="1" operator="equal">
      <formula>"þ"</formula>
    </cfRule>
  </conditionalFormatting>
  <conditionalFormatting sqref="D11">
    <cfRule type="cellIs" dxfId="360" priority="355" stopIfTrue="1" operator="equal">
      <formula>"þ"</formula>
    </cfRule>
  </conditionalFormatting>
  <conditionalFormatting sqref="B12">
    <cfRule type="cellIs" dxfId="359" priority="354" stopIfTrue="1" operator="greaterThanOrEqual">
      <formula>#REF!</formula>
    </cfRule>
  </conditionalFormatting>
  <conditionalFormatting sqref="B13:D13">
    <cfRule type="cellIs" dxfId="358" priority="353" stopIfTrue="1" operator="equal">
      <formula>"þ"</formula>
    </cfRule>
  </conditionalFormatting>
  <conditionalFormatting sqref="B12">
    <cfRule type="cellIs" dxfId="357" priority="352" stopIfTrue="1" operator="equal">
      <formula>"þ"</formula>
    </cfRule>
  </conditionalFormatting>
  <conditionalFormatting sqref="C12">
    <cfRule type="cellIs" dxfId="356" priority="351" stopIfTrue="1" operator="equal">
      <formula>"þ"</formula>
    </cfRule>
  </conditionalFormatting>
  <conditionalFormatting sqref="C12">
    <cfRule type="cellIs" dxfId="355" priority="350" stopIfTrue="1" operator="equal">
      <formula>"þ"</formula>
    </cfRule>
  </conditionalFormatting>
  <conditionalFormatting sqref="D12">
    <cfRule type="cellIs" dxfId="354" priority="349" stopIfTrue="1" operator="equal">
      <formula>"þ"</formula>
    </cfRule>
  </conditionalFormatting>
  <conditionalFormatting sqref="B12">
    <cfRule type="cellIs" dxfId="353" priority="348" stopIfTrue="1" operator="greaterThanOrEqual">
      <formula>#REF!</formula>
    </cfRule>
  </conditionalFormatting>
  <conditionalFormatting sqref="B13:D13">
    <cfRule type="cellIs" dxfId="352" priority="347" stopIfTrue="1" operator="equal">
      <formula>"þ"</formula>
    </cfRule>
  </conditionalFormatting>
  <conditionalFormatting sqref="B12">
    <cfRule type="cellIs" dxfId="351" priority="346" stopIfTrue="1" operator="equal">
      <formula>"þ"</formula>
    </cfRule>
  </conditionalFormatting>
  <conditionalFormatting sqref="C12">
    <cfRule type="cellIs" dxfId="350" priority="345" stopIfTrue="1" operator="equal">
      <formula>"þ"</formula>
    </cfRule>
  </conditionalFormatting>
  <conditionalFormatting sqref="C12">
    <cfRule type="cellIs" dxfId="349" priority="344" stopIfTrue="1" operator="equal">
      <formula>"þ"</formula>
    </cfRule>
  </conditionalFormatting>
  <conditionalFormatting sqref="D12">
    <cfRule type="cellIs" dxfId="348" priority="343" stopIfTrue="1" operator="equal">
      <formula>"þ"</formula>
    </cfRule>
  </conditionalFormatting>
  <conditionalFormatting sqref="B13">
    <cfRule type="cellIs" dxfId="347" priority="342" stopIfTrue="1" operator="greaterThanOrEqual">
      <formula>#REF!</formula>
    </cfRule>
  </conditionalFormatting>
  <conditionalFormatting sqref="B14:D14">
    <cfRule type="cellIs" dxfId="346" priority="341" stopIfTrue="1" operator="equal">
      <formula>"þ"</formula>
    </cfRule>
  </conditionalFormatting>
  <conditionalFormatting sqref="B13">
    <cfRule type="cellIs" dxfId="345" priority="340" stopIfTrue="1" operator="equal">
      <formula>"þ"</formula>
    </cfRule>
  </conditionalFormatting>
  <conditionalFormatting sqref="C13">
    <cfRule type="cellIs" dxfId="344" priority="339" stopIfTrue="1" operator="equal">
      <formula>"þ"</formula>
    </cfRule>
  </conditionalFormatting>
  <conditionalFormatting sqref="C13">
    <cfRule type="cellIs" dxfId="343" priority="338" stopIfTrue="1" operator="equal">
      <formula>"þ"</formula>
    </cfRule>
  </conditionalFormatting>
  <conditionalFormatting sqref="D13">
    <cfRule type="cellIs" dxfId="342" priority="337" stopIfTrue="1" operator="equal">
      <formula>"þ"</formula>
    </cfRule>
  </conditionalFormatting>
  <conditionalFormatting sqref="B11">
    <cfRule type="cellIs" dxfId="341" priority="336" stopIfTrue="1" operator="greaterThanOrEqual">
      <formula>#REF!</formula>
    </cfRule>
  </conditionalFormatting>
  <conditionalFormatting sqref="B12:D12">
    <cfRule type="cellIs" dxfId="340" priority="335" stopIfTrue="1" operator="equal">
      <formula>"þ"</formula>
    </cfRule>
  </conditionalFormatting>
  <conditionalFormatting sqref="B11">
    <cfRule type="cellIs" dxfId="339" priority="334" stopIfTrue="1" operator="equal">
      <formula>"þ"</formula>
    </cfRule>
  </conditionalFormatting>
  <conditionalFormatting sqref="C11">
    <cfRule type="cellIs" dxfId="338" priority="333" stopIfTrue="1" operator="equal">
      <formula>"þ"</formula>
    </cfRule>
  </conditionalFormatting>
  <conditionalFormatting sqref="C11">
    <cfRule type="cellIs" dxfId="337" priority="332" stopIfTrue="1" operator="equal">
      <formula>"þ"</formula>
    </cfRule>
  </conditionalFormatting>
  <conditionalFormatting sqref="D11">
    <cfRule type="cellIs" dxfId="336" priority="331" stopIfTrue="1" operator="equal">
      <formula>"þ"</formula>
    </cfRule>
  </conditionalFormatting>
  <conditionalFormatting sqref="B12">
    <cfRule type="cellIs" dxfId="335" priority="330" stopIfTrue="1" operator="greaterThanOrEqual">
      <formula>#REF!</formula>
    </cfRule>
  </conditionalFormatting>
  <conditionalFormatting sqref="B13:D13">
    <cfRule type="cellIs" dxfId="334" priority="329" stopIfTrue="1" operator="equal">
      <formula>"þ"</formula>
    </cfRule>
  </conditionalFormatting>
  <conditionalFormatting sqref="B12">
    <cfRule type="cellIs" dxfId="333" priority="328" stopIfTrue="1" operator="equal">
      <formula>"þ"</formula>
    </cfRule>
  </conditionalFormatting>
  <conditionalFormatting sqref="C12">
    <cfRule type="cellIs" dxfId="332" priority="327" stopIfTrue="1" operator="equal">
      <formula>"þ"</formula>
    </cfRule>
  </conditionalFormatting>
  <conditionalFormatting sqref="C12">
    <cfRule type="cellIs" dxfId="331" priority="326" stopIfTrue="1" operator="equal">
      <formula>"þ"</formula>
    </cfRule>
  </conditionalFormatting>
  <conditionalFormatting sqref="D12">
    <cfRule type="cellIs" dxfId="330" priority="325" stopIfTrue="1" operator="equal">
      <formula>"þ"</formula>
    </cfRule>
  </conditionalFormatting>
  <conditionalFormatting sqref="B12">
    <cfRule type="cellIs" dxfId="329" priority="324" stopIfTrue="1" operator="greaterThanOrEqual">
      <formula>#REF!</formula>
    </cfRule>
  </conditionalFormatting>
  <conditionalFormatting sqref="B13:D13">
    <cfRule type="cellIs" dxfId="328" priority="323" stopIfTrue="1" operator="equal">
      <formula>"þ"</formula>
    </cfRule>
  </conditionalFormatting>
  <conditionalFormatting sqref="B12">
    <cfRule type="cellIs" dxfId="327" priority="322" stopIfTrue="1" operator="equal">
      <formula>"þ"</formula>
    </cfRule>
  </conditionalFormatting>
  <conditionalFormatting sqref="C12">
    <cfRule type="cellIs" dxfId="326" priority="321" stopIfTrue="1" operator="equal">
      <formula>"þ"</formula>
    </cfRule>
  </conditionalFormatting>
  <conditionalFormatting sqref="C12">
    <cfRule type="cellIs" dxfId="325" priority="320" stopIfTrue="1" operator="equal">
      <formula>"þ"</formula>
    </cfRule>
  </conditionalFormatting>
  <conditionalFormatting sqref="D12">
    <cfRule type="cellIs" dxfId="324" priority="319" stopIfTrue="1" operator="equal">
      <formula>"þ"</formula>
    </cfRule>
  </conditionalFormatting>
  <conditionalFormatting sqref="B13">
    <cfRule type="cellIs" dxfId="323" priority="318" stopIfTrue="1" operator="greaterThanOrEqual">
      <formula>#REF!</formula>
    </cfRule>
  </conditionalFormatting>
  <conditionalFormatting sqref="B14:D14">
    <cfRule type="cellIs" dxfId="322" priority="317" stopIfTrue="1" operator="equal">
      <formula>"þ"</formula>
    </cfRule>
  </conditionalFormatting>
  <conditionalFormatting sqref="B13">
    <cfRule type="cellIs" dxfId="321" priority="316" stopIfTrue="1" operator="equal">
      <formula>"þ"</formula>
    </cfRule>
  </conditionalFormatting>
  <conditionalFormatting sqref="C13">
    <cfRule type="cellIs" dxfId="320" priority="315" stopIfTrue="1" operator="equal">
      <formula>"þ"</formula>
    </cfRule>
  </conditionalFormatting>
  <conditionalFormatting sqref="C13">
    <cfRule type="cellIs" dxfId="319" priority="314" stopIfTrue="1" operator="equal">
      <formula>"þ"</formula>
    </cfRule>
  </conditionalFormatting>
  <conditionalFormatting sqref="D13">
    <cfRule type="cellIs" dxfId="318" priority="313" stopIfTrue="1" operator="equal">
      <formula>"þ"</formula>
    </cfRule>
  </conditionalFormatting>
  <conditionalFormatting sqref="B12">
    <cfRule type="cellIs" dxfId="317" priority="312" stopIfTrue="1" operator="greaterThanOrEqual">
      <formula>#REF!</formula>
    </cfRule>
  </conditionalFormatting>
  <conditionalFormatting sqref="B13:D13">
    <cfRule type="cellIs" dxfId="316" priority="311" stopIfTrue="1" operator="equal">
      <formula>"þ"</formula>
    </cfRule>
  </conditionalFormatting>
  <conditionalFormatting sqref="B12">
    <cfRule type="cellIs" dxfId="315" priority="310" stopIfTrue="1" operator="equal">
      <formula>"þ"</formula>
    </cfRule>
  </conditionalFormatting>
  <conditionalFormatting sqref="C12">
    <cfRule type="cellIs" dxfId="314" priority="309" stopIfTrue="1" operator="equal">
      <formula>"þ"</formula>
    </cfRule>
  </conditionalFormatting>
  <conditionalFormatting sqref="C12">
    <cfRule type="cellIs" dxfId="313" priority="308" stopIfTrue="1" operator="equal">
      <formula>"þ"</formula>
    </cfRule>
  </conditionalFormatting>
  <conditionalFormatting sqref="D12">
    <cfRule type="cellIs" dxfId="312" priority="307" stopIfTrue="1" operator="equal">
      <formula>"þ"</formula>
    </cfRule>
  </conditionalFormatting>
  <conditionalFormatting sqref="B13">
    <cfRule type="cellIs" dxfId="311" priority="306" stopIfTrue="1" operator="greaterThanOrEqual">
      <formula>#REF!</formula>
    </cfRule>
  </conditionalFormatting>
  <conditionalFormatting sqref="B14:D14">
    <cfRule type="cellIs" dxfId="310" priority="305" stopIfTrue="1" operator="equal">
      <formula>"þ"</formula>
    </cfRule>
  </conditionalFormatting>
  <conditionalFormatting sqref="B13">
    <cfRule type="cellIs" dxfId="309" priority="304" stopIfTrue="1" operator="equal">
      <formula>"þ"</formula>
    </cfRule>
  </conditionalFormatting>
  <conditionalFormatting sqref="C13">
    <cfRule type="cellIs" dxfId="308" priority="303" stopIfTrue="1" operator="equal">
      <formula>"þ"</formula>
    </cfRule>
  </conditionalFormatting>
  <conditionalFormatting sqref="C13">
    <cfRule type="cellIs" dxfId="307" priority="302" stopIfTrue="1" operator="equal">
      <formula>"þ"</formula>
    </cfRule>
  </conditionalFormatting>
  <conditionalFormatting sqref="D13">
    <cfRule type="cellIs" dxfId="306" priority="301" stopIfTrue="1" operator="equal">
      <formula>"þ"</formula>
    </cfRule>
  </conditionalFormatting>
  <conditionalFormatting sqref="B13">
    <cfRule type="cellIs" dxfId="305" priority="300" stopIfTrue="1" operator="greaterThanOrEqual">
      <formula>#REF!</formula>
    </cfRule>
  </conditionalFormatting>
  <conditionalFormatting sqref="B14:D14">
    <cfRule type="cellIs" dxfId="304" priority="299" stopIfTrue="1" operator="equal">
      <formula>"þ"</formula>
    </cfRule>
  </conditionalFormatting>
  <conditionalFormatting sqref="B13">
    <cfRule type="cellIs" dxfId="303" priority="298" stopIfTrue="1" operator="equal">
      <formula>"þ"</formula>
    </cfRule>
  </conditionalFormatting>
  <conditionalFormatting sqref="C13">
    <cfRule type="cellIs" dxfId="302" priority="297" stopIfTrue="1" operator="equal">
      <formula>"þ"</formula>
    </cfRule>
  </conditionalFormatting>
  <conditionalFormatting sqref="C13">
    <cfRule type="cellIs" dxfId="301" priority="296" stopIfTrue="1" operator="equal">
      <formula>"þ"</formula>
    </cfRule>
  </conditionalFormatting>
  <conditionalFormatting sqref="D13">
    <cfRule type="cellIs" dxfId="300" priority="295" stopIfTrue="1" operator="equal">
      <formula>"þ"</formula>
    </cfRule>
  </conditionalFormatting>
  <conditionalFormatting sqref="B14">
    <cfRule type="cellIs" dxfId="299" priority="294" stopIfTrue="1" operator="greaterThanOrEqual">
      <formula>#REF!</formula>
    </cfRule>
  </conditionalFormatting>
  <conditionalFormatting sqref="B15:D15">
    <cfRule type="cellIs" dxfId="298" priority="293" stopIfTrue="1" operator="equal">
      <formula>"þ"</formula>
    </cfRule>
  </conditionalFormatting>
  <conditionalFormatting sqref="B14">
    <cfRule type="cellIs" dxfId="297" priority="292" stopIfTrue="1" operator="equal">
      <formula>"þ"</formula>
    </cfRule>
  </conditionalFormatting>
  <conditionalFormatting sqref="C14">
    <cfRule type="cellIs" dxfId="296" priority="291" stopIfTrue="1" operator="equal">
      <formula>"þ"</formula>
    </cfRule>
  </conditionalFormatting>
  <conditionalFormatting sqref="C14">
    <cfRule type="cellIs" dxfId="295" priority="290" stopIfTrue="1" operator="equal">
      <formula>"þ"</formula>
    </cfRule>
  </conditionalFormatting>
  <conditionalFormatting sqref="D14">
    <cfRule type="cellIs" dxfId="294" priority="289" stopIfTrue="1" operator="equal">
      <formula>"þ"</formula>
    </cfRule>
  </conditionalFormatting>
  <conditionalFormatting sqref="B11">
    <cfRule type="cellIs" dxfId="293" priority="288" stopIfTrue="1" operator="greaterThanOrEqual">
      <formula>#REF!</formula>
    </cfRule>
  </conditionalFormatting>
  <conditionalFormatting sqref="B12:D12">
    <cfRule type="cellIs" dxfId="292" priority="287" stopIfTrue="1" operator="equal">
      <formula>"þ"</formula>
    </cfRule>
  </conditionalFormatting>
  <conditionalFormatting sqref="B11">
    <cfRule type="cellIs" dxfId="291" priority="286" stopIfTrue="1" operator="equal">
      <formula>"þ"</formula>
    </cfRule>
  </conditionalFormatting>
  <conditionalFormatting sqref="C11">
    <cfRule type="cellIs" dxfId="290" priority="285" stopIfTrue="1" operator="equal">
      <formula>"þ"</formula>
    </cfRule>
  </conditionalFormatting>
  <conditionalFormatting sqref="C11">
    <cfRule type="cellIs" dxfId="289" priority="284" stopIfTrue="1" operator="equal">
      <formula>"þ"</formula>
    </cfRule>
  </conditionalFormatting>
  <conditionalFormatting sqref="D11">
    <cfRule type="cellIs" dxfId="288" priority="283" stopIfTrue="1" operator="equal">
      <formula>"þ"</formula>
    </cfRule>
  </conditionalFormatting>
  <conditionalFormatting sqref="B12">
    <cfRule type="cellIs" dxfId="287" priority="282" stopIfTrue="1" operator="greaterThanOrEqual">
      <formula>#REF!</formula>
    </cfRule>
  </conditionalFormatting>
  <conditionalFormatting sqref="B13:D13">
    <cfRule type="cellIs" dxfId="286" priority="281" stopIfTrue="1" operator="equal">
      <formula>"þ"</formula>
    </cfRule>
  </conditionalFormatting>
  <conditionalFormatting sqref="B12">
    <cfRule type="cellIs" dxfId="285" priority="280" stopIfTrue="1" operator="equal">
      <formula>"þ"</formula>
    </cfRule>
  </conditionalFormatting>
  <conditionalFormatting sqref="C12">
    <cfRule type="cellIs" dxfId="284" priority="279" stopIfTrue="1" operator="equal">
      <formula>"þ"</formula>
    </cfRule>
  </conditionalFormatting>
  <conditionalFormatting sqref="C12">
    <cfRule type="cellIs" dxfId="283" priority="278" stopIfTrue="1" operator="equal">
      <formula>"þ"</formula>
    </cfRule>
  </conditionalFormatting>
  <conditionalFormatting sqref="D12">
    <cfRule type="cellIs" dxfId="282" priority="277" stopIfTrue="1" operator="equal">
      <formula>"þ"</formula>
    </cfRule>
  </conditionalFormatting>
  <conditionalFormatting sqref="B12">
    <cfRule type="cellIs" dxfId="281" priority="276" stopIfTrue="1" operator="greaterThanOrEqual">
      <formula>#REF!</formula>
    </cfRule>
  </conditionalFormatting>
  <conditionalFormatting sqref="B13:D13">
    <cfRule type="cellIs" dxfId="280" priority="275" stopIfTrue="1" operator="equal">
      <formula>"þ"</formula>
    </cfRule>
  </conditionalFormatting>
  <conditionalFormatting sqref="B12">
    <cfRule type="cellIs" dxfId="279" priority="274" stopIfTrue="1" operator="equal">
      <formula>"þ"</formula>
    </cfRule>
  </conditionalFormatting>
  <conditionalFormatting sqref="C12">
    <cfRule type="cellIs" dxfId="278" priority="273" stopIfTrue="1" operator="equal">
      <formula>"þ"</formula>
    </cfRule>
  </conditionalFormatting>
  <conditionalFormatting sqref="C12">
    <cfRule type="cellIs" dxfId="277" priority="272" stopIfTrue="1" operator="equal">
      <formula>"þ"</formula>
    </cfRule>
  </conditionalFormatting>
  <conditionalFormatting sqref="D12">
    <cfRule type="cellIs" dxfId="276" priority="271" stopIfTrue="1" operator="equal">
      <formula>"þ"</formula>
    </cfRule>
  </conditionalFormatting>
  <conditionalFormatting sqref="B13">
    <cfRule type="cellIs" dxfId="275" priority="270" stopIfTrue="1" operator="greaterThanOrEqual">
      <formula>#REF!</formula>
    </cfRule>
  </conditionalFormatting>
  <conditionalFormatting sqref="B14:D14">
    <cfRule type="cellIs" dxfId="274" priority="269" stopIfTrue="1" operator="equal">
      <formula>"þ"</formula>
    </cfRule>
  </conditionalFormatting>
  <conditionalFormatting sqref="B13">
    <cfRule type="cellIs" dxfId="273" priority="268" stopIfTrue="1" operator="equal">
      <formula>"þ"</formula>
    </cfRule>
  </conditionalFormatting>
  <conditionalFormatting sqref="C13">
    <cfRule type="cellIs" dxfId="272" priority="267" stopIfTrue="1" operator="equal">
      <formula>"þ"</formula>
    </cfRule>
  </conditionalFormatting>
  <conditionalFormatting sqref="C13">
    <cfRule type="cellIs" dxfId="271" priority="266" stopIfTrue="1" operator="equal">
      <formula>"þ"</formula>
    </cfRule>
  </conditionalFormatting>
  <conditionalFormatting sqref="D13">
    <cfRule type="cellIs" dxfId="270" priority="265" stopIfTrue="1" operator="equal">
      <formula>"þ"</formula>
    </cfRule>
  </conditionalFormatting>
  <conditionalFormatting sqref="B12">
    <cfRule type="cellIs" dxfId="269" priority="264" stopIfTrue="1" operator="greaterThanOrEqual">
      <formula>#REF!</formula>
    </cfRule>
  </conditionalFormatting>
  <conditionalFormatting sqref="B13:D13">
    <cfRule type="cellIs" dxfId="268" priority="263" stopIfTrue="1" operator="equal">
      <formula>"þ"</formula>
    </cfRule>
  </conditionalFormatting>
  <conditionalFormatting sqref="B12">
    <cfRule type="cellIs" dxfId="267" priority="262" stopIfTrue="1" operator="equal">
      <formula>"þ"</formula>
    </cfRule>
  </conditionalFormatting>
  <conditionalFormatting sqref="C12">
    <cfRule type="cellIs" dxfId="266" priority="261" stopIfTrue="1" operator="equal">
      <formula>"þ"</formula>
    </cfRule>
  </conditionalFormatting>
  <conditionalFormatting sqref="C12">
    <cfRule type="cellIs" dxfId="265" priority="260" stopIfTrue="1" operator="equal">
      <formula>"þ"</formula>
    </cfRule>
  </conditionalFormatting>
  <conditionalFormatting sqref="D12">
    <cfRule type="cellIs" dxfId="264" priority="259" stopIfTrue="1" operator="equal">
      <formula>"þ"</formula>
    </cfRule>
  </conditionalFormatting>
  <conditionalFormatting sqref="B13">
    <cfRule type="cellIs" dxfId="263" priority="258" stopIfTrue="1" operator="greaterThanOrEqual">
      <formula>#REF!</formula>
    </cfRule>
  </conditionalFormatting>
  <conditionalFormatting sqref="B14:D14">
    <cfRule type="cellIs" dxfId="262" priority="257" stopIfTrue="1" operator="equal">
      <formula>"þ"</formula>
    </cfRule>
  </conditionalFormatting>
  <conditionalFormatting sqref="B13">
    <cfRule type="cellIs" dxfId="261" priority="256" stopIfTrue="1" operator="equal">
      <formula>"þ"</formula>
    </cfRule>
  </conditionalFormatting>
  <conditionalFormatting sqref="C13">
    <cfRule type="cellIs" dxfId="260" priority="255" stopIfTrue="1" operator="equal">
      <formula>"þ"</formula>
    </cfRule>
  </conditionalFormatting>
  <conditionalFormatting sqref="C13">
    <cfRule type="cellIs" dxfId="259" priority="254" stopIfTrue="1" operator="equal">
      <formula>"þ"</formula>
    </cfRule>
  </conditionalFormatting>
  <conditionalFormatting sqref="D13">
    <cfRule type="cellIs" dxfId="258" priority="253" stopIfTrue="1" operator="equal">
      <formula>"þ"</formula>
    </cfRule>
  </conditionalFormatting>
  <conditionalFormatting sqref="B13">
    <cfRule type="cellIs" dxfId="257" priority="252" stopIfTrue="1" operator="greaterThanOrEqual">
      <formula>#REF!</formula>
    </cfRule>
  </conditionalFormatting>
  <conditionalFormatting sqref="B14:D14">
    <cfRule type="cellIs" dxfId="256" priority="251" stopIfTrue="1" operator="equal">
      <formula>"þ"</formula>
    </cfRule>
  </conditionalFormatting>
  <conditionalFormatting sqref="B13">
    <cfRule type="cellIs" dxfId="255" priority="250" stopIfTrue="1" operator="equal">
      <formula>"þ"</formula>
    </cfRule>
  </conditionalFormatting>
  <conditionalFormatting sqref="C13">
    <cfRule type="cellIs" dxfId="254" priority="249" stopIfTrue="1" operator="equal">
      <formula>"þ"</formula>
    </cfRule>
  </conditionalFormatting>
  <conditionalFormatting sqref="C13">
    <cfRule type="cellIs" dxfId="253" priority="248" stopIfTrue="1" operator="equal">
      <formula>"þ"</formula>
    </cfRule>
  </conditionalFormatting>
  <conditionalFormatting sqref="D13">
    <cfRule type="cellIs" dxfId="252" priority="247" stopIfTrue="1" operator="equal">
      <formula>"þ"</formula>
    </cfRule>
  </conditionalFormatting>
  <conditionalFormatting sqref="B14">
    <cfRule type="cellIs" dxfId="251" priority="246" stopIfTrue="1" operator="greaterThanOrEqual">
      <formula>#REF!</formula>
    </cfRule>
  </conditionalFormatting>
  <conditionalFormatting sqref="B15:D15">
    <cfRule type="cellIs" dxfId="250" priority="245" stopIfTrue="1" operator="equal">
      <formula>"þ"</formula>
    </cfRule>
  </conditionalFormatting>
  <conditionalFormatting sqref="B14">
    <cfRule type="cellIs" dxfId="249" priority="244" stopIfTrue="1" operator="equal">
      <formula>"þ"</formula>
    </cfRule>
  </conditionalFormatting>
  <conditionalFormatting sqref="C14">
    <cfRule type="cellIs" dxfId="248" priority="243" stopIfTrue="1" operator="equal">
      <formula>"þ"</formula>
    </cfRule>
  </conditionalFormatting>
  <conditionalFormatting sqref="C14">
    <cfRule type="cellIs" dxfId="247" priority="242" stopIfTrue="1" operator="equal">
      <formula>"þ"</formula>
    </cfRule>
  </conditionalFormatting>
  <conditionalFormatting sqref="D14">
    <cfRule type="cellIs" dxfId="246" priority="241" stopIfTrue="1" operator="equal">
      <formula>"þ"</formula>
    </cfRule>
  </conditionalFormatting>
  <conditionalFormatting sqref="B12">
    <cfRule type="cellIs" dxfId="245" priority="240" stopIfTrue="1" operator="greaterThanOrEqual">
      <formula>#REF!</formula>
    </cfRule>
  </conditionalFormatting>
  <conditionalFormatting sqref="B13:D13">
    <cfRule type="cellIs" dxfId="244" priority="239" stopIfTrue="1" operator="equal">
      <formula>"þ"</formula>
    </cfRule>
  </conditionalFormatting>
  <conditionalFormatting sqref="B12">
    <cfRule type="cellIs" dxfId="243" priority="238" stopIfTrue="1" operator="equal">
      <formula>"þ"</formula>
    </cfRule>
  </conditionalFormatting>
  <conditionalFormatting sqref="C12">
    <cfRule type="cellIs" dxfId="242" priority="237" stopIfTrue="1" operator="equal">
      <formula>"þ"</formula>
    </cfRule>
  </conditionalFormatting>
  <conditionalFormatting sqref="C12">
    <cfRule type="cellIs" dxfId="241" priority="236" stopIfTrue="1" operator="equal">
      <formula>"þ"</formula>
    </cfRule>
  </conditionalFormatting>
  <conditionalFormatting sqref="D12">
    <cfRule type="cellIs" dxfId="240" priority="235" stopIfTrue="1" operator="equal">
      <formula>"þ"</formula>
    </cfRule>
  </conditionalFormatting>
  <conditionalFormatting sqref="B13">
    <cfRule type="cellIs" dxfId="239" priority="234" stopIfTrue="1" operator="greaterThanOrEqual">
      <formula>#REF!</formula>
    </cfRule>
  </conditionalFormatting>
  <conditionalFormatting sqref="B14:D14">
    <cfRule type="cellIs" dxfId="238" priority="233" stopIfTrue="1" operator="equal">
      <formula>"þ"</formula>
    </cfRule>
  </conditionalFormatting>
  <conditionalFormatting sqref="B13">
    <cfRule type="cellIs" dxfId="237" priority="232" stopIfTrue="1" operator="equal">
      <formula>"þ"</formula>
    </cfRule>
  </conditionalFormatting>
  <conditionalFormatting sqref="C13">
    <cfRule type="cellIs" dxfId="236" priority="231" stopIfTrue="1" operator="equal">
      <formula>"þ"</formula>
    </cfRule>
  </conditionalFormatting>
  <conditionalFormatting sqref="C13">
    <cfRule type="cellIs" dxfId="235" priority="230" stopIfTrue="1" operator="equal">
      <formula>"þ"</formula>
    </cfRule>
  </conditionalFormatting>
  <conditionalFormatting sqref="D13">
    <cfRule type="cellIs" dxfId="234" priority="229" stopIfTrue="1" operator="equal">
      <formula>"þ"</formula>
    </cfRule>
  </conditionalFormatting>
  <conditionalFormatting sqref="B13">
    <cfRule type="cellIs" dxfId="233" priority="228" stopIfTrue="1" operator="greaterThanOrEqual">
      <formula>#REF!</formula>
    </cfRule>
  </conditionalFormatting>
  <conditionalFormatting sqref="B14:D14">
    <cfRule type="cellIs" dxfId="232" priority="227" stopIfTrue="1" operator="equal">
      <formula>"þ"</formula>
    </cfRule>
  </conditionalFormatting>
  <conditionalFormatting sqref="B13">
    <cfRule type="cellIs" dxfId="231" priority="226" stopIfTrue="1" operator="equal">
      <formula>"þ"</formula>
    </cfRule>
  </conditionalFormatting>
  <conditionalFormatting sqref="C13">
    <cfRule type="cellIs" dxfId="230" priority="225" stopIfTrue="1" operator="equal">
      <formula>"þ"</formula>
    </cfRule>
  </conditionalFormatting>
  <conditionalFormatting sqref="C13">
    <cfRule type="cellIs" dxfId="229" priority="224" stopIfTrue="1" operator="equal">
      <formula>"þ"</formula>
    </cfRule>
  </conditionalFormatting>
  <conditionalFormatting sqref="D13">
    <cfRule type="cellIs" dxfId="228" priority="223" stopIfTrue="1" operator="equal">
      <formula>"þ"</formula>
    </cfRule>
  </conditionalFormatting>
  <conditionalFormatting sqref="B14">
    <cfRule type="cellIs" dxfId="227" priority="222" stopIfTrue="1" operator="greaterThanOrEqual">
      <formula>#REF!</formula>
    </cfRule>
  </conditionalFormatting>
  <conditionalFormatting sqref="B15:D15">
    <cfRule type="cellIs" dxfId="226" priority="221" stopIfTrue="1" operator="equal">
      <formula>"þ"</formula>
    </cfRule>
  </conditionalFormatting>
  <conditionalFormatting sqref="B14">
    <cfRule type="cellIs" dxfId="225" priority="220" stopIfTrue="1" operator="equal">
      <formula>"þ"</formula>
    </cfRule>
  </conditionalFormatting>
  <conditionalFormatting sqref="C14">
    <cfRule type="cellIs" dxfId="224" priority="219" stopIfTrue="1" operator="equal">
      <formula>"þ"</formula>
    </cfRule>
  </conditionalFormatting>
  <conditionalFormatting sqref="C14">
    <cfRule type="cellIs" dxfId="223" priority="218" stopIfTrue="1" operator="equal">
      <formula>"þ"</formula>
    </cfRule>
  </conditionalFormatting>
  <conditionalFormatting sqref="D14">
    <cfRule type="cellIs" dxfId="222" priority="217" stopIfTrue="1" operator="equal">
      <formula>"þ"</formula>
    </cfRule>
  </conditionalFormatting>
  <conditionalFormatting sqref="B13">
    <cfRule type="cellIs" dxfId="221" priority="216" stopIfTrue="1" operator="greaterThanOrEqual">
      <formula>#REF!</formula>
    </cfRule>
  </conditionalFormatting>
  <conditionalFormatting sqref="B14:D14">
    <cfRule type="cellIs" dxfId="220" priority="215" stopIfTrue="1" operator="equal">
      <formula>"þ"</formula>
    </cfRule>
  </conditionalFormatting>
  <conditionalFormatting sqref="B13">
    <cfRule type="cellIs" dxfId="219" priority="214" stopIfTrue="1" operator="equal">
      <formula>"þ"</formula>
    </cfRule>
  </conditionalFormatting>
  <conditionalFormatting sqref="C13">
    <cfRule type="cellIs" dxfId="218" priority="213" stopIfTrue="1" operator="equal">
      <formula>"þ"</formula>
    </cfRule>
  </conditionalFormatting>
  <conditionalFormatting sqref="C13">
    <cfRule type="cellIs" dxfId="217" priority="212" stopIfTrue="1" operator="equal">
      <formula>"þ"</formula>
    </cfRule>
  </conditionalFormatting>
  <conditionalFormatting sqref="D13">
    <cfRule type="cellIs" dxfId="216" priority="211" stopIfTrue="1" operator="equal">
      <formula>"þ"</formula>
    </cfRule>
  </conditionalFormatting>
  <conditionalFormatting sqref="B14">
    <cfRule type="cellIs" dxfId="215" priority="210" stopIfTrue="1" operator="greaterThanOrEqual">
      <formula>#REF!</formula>
    </cfRule>
  </conditionalFormatting>
  <conditionalFormatting sqref="B15:D15">
    <cfRule type="cellIs" dxfId="214" priority="209" stopIfTrue="1" operator="equal">
      <formula>"þ"</formula>
    </cfRule>
  </conditionalFormatting>
  <conditionalFormatting sqref="B14">
    <cfRule type="cellIs" dxfId="213" priority="208" stopIfTrue="1" operator="equal">
      <formula>"þ"</formula>
    </cfRule>
  </conditionalFormatting>
  <conditionalFormatting sqref="C14">
    <cfRule type="cellIs" dxfId="212" priority="207" stopIfTrue="1" operator="equal">
      <formula>"þ"</formula>
    </cfRule>
  </conditionalFormatting>
  <conditionalFormatting sqref="C14">
    <cfRule type="cellIs" dxfId="211" priority="206" stopIfTrue="1" operator="equal">
      <formula>"þ"</formula>
    </cfRule>
  </conditionalFormatting>
  <conditionalFormatting sqref="D14">
    <cfRule type="cellIs" dxfId="210" priority="205" stopIfTrue="1" operator="equal">
      <formula>"þ"</formula>
    </cfRule>
  </conditionalFormatting>
  <conditionalFormatting sqref="B14">
    <cfRule type="cellIs" dxfId="209" priority="204" stopIfTrue="1" operator="greaterThanOrEqual">
      <formula>#REF!</formula>
    </cfRule>
  </conditionalFormatting>
  <conditionalFormatting sqref="B15:D15">
    <cfRule type="cellIs" dxfId="208" priority="203" stopIfTrue="1" operator="equal">
      <formula>"þ"</formula>
    </cfRule>
  </conditionalFormatting>
  <conditionalFormatting sqref="B14">
    <cfRule type="cellIs" dxfId="207" priority="202" stopIfTrue="1" operator="equal">
      <formula>"þ"</formula>
    </cfRule>
  </conditionalFormatting>
  <conditionalFormatting sqref="C14">
    <cfRule type="cellIs" dxfId="206" priority="201" stopIfTrue="1" operator="equal">
      <formula>"þ"</formula>
    </cfRule>
  </conditionalFormatting>
  <conditionalFormatting sqref="C14">
    <cfRule type="cellIs" dxfId="205" priority="200" stopIfTrue="1" operator="equal">
      <formula>"þ"</formula>
    </cfRule>
  </conditionalFormatting>
  <conditionalFormatting sqref="D14">
    <cfRule type="cellIs" dxfId="204" priority="199" stopIfTrue="1" operator="equal">
      <formula>"þ"</formula>
    </cfRule>
  </conditionalFormatting>
  <conditionalFormatting sqref="B15">
    <cfRule type="cellIs" dxfId="203" priority="198" stopIfTrue="1" operator="greaterThanOrEqual">
      <formula>#REF!</formula>
    </cfRule>
  </conditionalFormatting>
  <conditionalFormatting sqref="B16:D16">
    <cfRule type="cellIs" dxfId="202" priority="197" stopIfTrue="1" operator="equal">
      <formula>"þ"</formula>
    </cfRule>
  </conditionalFormatting>
  <conditionalFormatting sqref="B15">
    <cfRule type="cellIs" dxfId="201" priority="196" stopIfTrue="1" operator="equal">
      <formula>"þ"</formula>
    </cfRule>
  </conditionalFormatting>
  <conditionalFormatting sqref="C15">
    <cfRule type="cellIs" dxfId="200" priority="195" stopIfTrue="1" operator="equal">
      <formula>"þ"</formula>
    </cfRule>
  </conditionalFormatting>
  <conditionalFormatting sqref="C15">
    <cfRule type="cellIs" dxfId="199" priority="194" stopIfTrue="1" operator="equal">
      <formula>"þ"</formula>
    </cfRule>
  </conditionalFormatting>
  <conditionalFormatting sqref="D15">
    <cfRule type="cellIs" dxfId="198" priority="193" stopIfTrue="1" operator="equal">
      <formula>"þ"</formula>
    </cfRule>
  </conditionalFormatting>
  <conditionalFormatting sqref="B11">
    <cfRule type="cellIs" dxfId="197" priority="192" stopIfTrue="1" operator="greaterThanOrEqual">
      <formula>#REF!</formula>
    </cfRule>
  </conditionalFormatting>
  <conditionalFormatting sqref="B12:D12">
    <cfRule type="cellIs" dxfId="196" priority="191" stopIfTrue="1" operator="equal">
      <formula>"þ"</formula>
    </cfRule>
  </conditionalFormatting>
  <conditionalFormatting sqref="B11">
    <cfRule type="cellIs" dxfId="195" priority="190" stopIfTrue="1" operator="equal">
      <formula>"þ"</formula>
    </cfRule>
  </conditionalFormatting>
  <conditionalFormatting sqref="C11">
    <cfRule type="cellIs" dxfId="194" priority="189" stopIfTrue="1" operator="equal">
      <formula>"þ"</formula>
    </cfRule>
  </conditionalFormatting>
  <conditionalFormatting sqref="C11">
    <cfRule type="cellIs" dxfId="193" priority="188" stopIfTrue="1" operator="equal">
      <formula>"þ"</formula>
    </cfRule>
  </conditionalFormatting>
  <conditionalFormatting sqref="D11">
    <cfRule type="cellIs" dxfId="192" priority="187" stopIfTrue="1" operator="equal">
      <formula>"þ"</formula>
    </cfRule>
  </conditionalFormatting>
  <conditionalFormatting sqref="B12">
    <cfRule type="cellIs" dxfId="191" priority="186" stopIfTrue="1" operator="greaterThanOrEqual">
      <formula>#REF!</formula>
    </cfRule>
  </conditionalFormatting>
  <conditionalFormatting sqref="B13:D13">
    <cfRule type="cellIs" dxfId="190" priority="185" stopIfTrue="1" operator="equal">
      <formula>"þ"</formula>
    </cfRule>
  </conditionalFormatting>
  <conditionalFormatting sqref="B12">
    <cfRule type="cellIs" dxfId="189" priority="184" stopIfTrue="1" operator="equal">
      <formula>"þ"</formula>
    </cfRule>
  </conditionalFormatting>
  <conditionalFormatting sqref="C12">
    <cfRule type="cellIs" dxfId="188" priority="183" stopIfTrue="1" operator="equal">
      <formula>"þ"</formula>
    </cfRule>
  </conditionalFormatting>
  <conditionalFormatting sqref="C12">
    <cfRule type="cellIs" dxfId="187" priority="182" stopIfTrue="1" operator="equal">
      <formula>"þ"</formula>
    </cfRule>
  </conditionalFormatting>
  <conditionalFormatting sqref="D12">
    <cfRule type="cellIs" dxfId="186" priority="181" stopIfTrue="1" operator="equal">
      <formula>"þ"</formula>
    </cfRule>
  </conditionalFormatting>
  <conditionalFormatting sqref="B12">
    <cfRule type="cellIs" dxfId="185" priority="180" stopIfTrue="1" operator="greaterThanOrEqual">
      <formula>#REF!</formula>
    </cfRule>
  </conditionalFormatting>
  <conditionalFormatting sqref="B13:D13">
    <cfRule type="cellIs" dxfId="184" priority="179" stopIfTrue="1" operator="equal">
      <formula>"þ"</formula>
    </cfRule>
  </conditionalFormatting>
  <conditionalFormatting sqref="B12">
    <cfRule type="cellIs" dxfId="183" priority="178" stopIfTrue="1" operator="equal">
      <formula>"þ"</formula>
    </cfRule>
  </conditionalFormatting>
  <conditionalFormatting sqref="C12">
    <cfRule type="cellIs" dxfId="182" priority="177" stopIfTrue="1" operator="equal">
      <formula>"þ"</formula>
    </cfRule>
  </conditionalFormatting>
  <conditionalFormatting sqref="C12">
    <cfRule type="cellIs" dxfId="181" priority="176" stopIfTrue="1" operator="equal">
      <formula>"þ"</formula>
    </cfRule>
  </conditionalFormatting>
  <conditionalFormatting sqref="D12">
    <cfRule type="cellIs" dxfId="180" priority="175" stopIfTrue="1" operator="equal">
      <formula>"þ"</formula>
    </cfRule>
  </conditionalFormatting>
  <conditionalFormatting sqref="B13">
    <cfRule type="cellIs" dxfId="179" priority="174" stopIfTrue="1" operator="greaterThanOrEqual">
      <formula>#REF!</formula>
    </cfRule>
  </conditionalFormatting>
  <conditionalFormatting sqref="B14:D14">
    <cfRule type="cellIs" dxfId="178" priority="173" stopIfTrue="1" operator="equal">
      <formula>"þ"</formula>
    </cfRule>
  </conditionalFormatting>
  <conditionalFormatting sqref="B13">
    <cfRule type="cellIs" dxfId="177" priority="172" stopIfTrue="1" operator="equal">
      <formula>"þ"</formula>
    </cfRule>
  </conditionalFormatting>
  <conditionalFormatting sqref="C13">
    <cfRule type="cellIs" dxfId="176" priority="171" stopIfTrue="1" operator="equal">
      <formula>"þ"</formula>
    </cfRule>
  </conditionalFormatting>
  <conditionalFormatting sqref="C13">
    <cfRule type="cellIs" dxfId="175" priority="170" stopIfTrue="1" operator="equal">
      <formula>"þ"</formula>
    </cfRule>
  </conditionalFormatting>
  <conditionalFormatting sqref="D13">
    <cfRule type="cellIs" dxfId="174" priority="169" stopIfTrue="1" operator="equal">
      <formula>"þ"</formula>
    </cfRule>
  </conditionalFormatting>
  <conditionalFormatting sqref="B12">
    <cfRule type="cellIs" dxfId="173" priority="168" stopIfTrue="1" operator="greaterThanOrEqual">
      <formula>#REF!</formula>
    </cfRule>
  </conditionalFormatting>
  <conditionalFormatting sqref="B13:D13">
    <cfRule type="cellIs" dxfId="172" priority="167" stopIfTrue="1" operator="equal">
      <formula>"þ"</formula>
    </cfRule>
  </conditionalFormatting>
  <conditionalFormatting sqref="B12">
    <cfRule type="cellIs" dxfId="171" priority="166" stopIfTrue="1" operator="equal">
      <formula>"þ"</formula>
    </cfRule>
  </conditionalFormatting>
  <conditionalFormatting sqref="C12">
    <cfRule type="cellIs" dxfId="170" priority="165" stopIfTrue="1" operator="equal">
      <formula>"þ"</formula>
    </cfRule>
  </conditionalFormatting>
  <conditionalFormatting sqref="C12">
    <cfRule type="cellIs" dxfId="169" priority="164" stopIfTrue="1" operator="equal">
      <formula>"þ"</formula>
    </cfRule>
  </conditionalFormatting>
  <conditionalFormatting sqref="D12">
    <cfRule type="cellIs" dxfId="168" priority="163" stopIfTrue="1" operator="equal">
      <formula>"þ"</formula>
    </cfRule>
  </conditionalFormatting>
  <conditionalFormatting sqref="B13">
    <cfRule type="cellIs" dxfId="167" priority="162" stopIfTrue="1" operator="greaterThanOrEqual">
      <formula>#REF!</formula>
    </cfRule>
  </conditionalFormatting>
  <conditionalFormatting sqref="B14:D14">
    <cfRule type="cellIs" dxfId="166" priority="161" stopIfTrue="1" operator="equal">
      <formula>"þ"</formula>
    </cfRule>
  </conditionalFormatting>
  <conditionalFormatting sqref="B13">
    <cfRule type="cellIs" dxfId="165" priority="160" stopIfTrue="1" operator="equal">
      <formula>"þ"</formula>
    </cfRule>
  </conditionalFormatting>
  <conditionalFormatting sqref="C13">
    <cfRule type="cellIs" dxfId="164" priority="159" stopIfTrue="1" operator="equal">
      <formula>"þ"</formula>
    </cfRule>
  </conditionalFormatting>
  <conditionalFormatting sqref="C13">
    <cfRule type="cellIs" dxfId="163" priority="158" stopIfTrue="1" operator="equal">
      <formula>"þ"</formula>
    </cfRule>
  </conditionalFormatting>
  <conditionalFormatting sqref="D13">
    <cfRule type="cellIs" dxfId="162" priority="157" stopIfTrue="1" operator="equal">
      <formula>"þ"</formula>
    </cfRule>
  </conditionalFormatting>
  <conditionalFormatting sqref="B13">
    <cfRule type="cellIs" dxfId="161" priority="156" stopIfTrue="1" operator="greaterThanOrEqual">
      <formula>#REF!</formula>
    </cfRule>
  </conditionalFormatting>
  <conditionalFormatting sqref="B14:D14">
    <cfRule type="cellIs" dxfId="160" priority="155" stopIfTrue="1" operator="equal">
      <formula>"þ"</formula>
    </cfRule>
  </conditionalFormatting>
  <conditionalFormatting sqref="B13">
    <cfRule type="cellIs" dxfId="159" priority="154" stopIfTrue="1" operator="equal">
      <formula>"þ"</formula>
    </cfRule>
  </conditionalFormatting>
  <conditionalFormatting sqref="C13">
    <cfRule type="cellIs" dxfId="158" priority="153" stopIfTrue="1" operator="equal">
      <formula>"þ"</formula>
    </cfRule>
  </conditionalFormatting>
  <conditionalFormatting sqref="C13">
    <cfRule type="cellIs" dxfId="157" priority="152" stopIfTrue="1" operator="equal">
      <formula>"þ"</formula>
    </cfRule>
  </conditionalFormatting>
  <conditionalFormatting sqref="D13">
    <cfRule type="cellIs" dxfId="156" priority="151" stopIfTrue="1" operator="equal">
      <formula>"þ"</formula>
    </cfRule>
  </conditionalFormatting>
  <conditionalFormatting sqref="B14">
    <cfRule type="cellIs" dxfId="155" priority="150" stopIfTrue="1" operator="greaterThanOrEqual">
      <formula>#REF!</formula>
    </cfRule>
  </conditionalFormatting>
  <conditionalFormatting sqref="B15:D15">
    <cfRule type="cellIs" dxfId="154" priority="149" stopIfTrue="1" operator="equal">
      <formula>"þ"</formula>
    </cfRule>
  </conditionalFormatting>
  <conditionalFormatting sqref="B14">
    <cfRule type="cellIs" dxfId="153" priority="148" stopIfTrue="1" operator="equal">
      <formula>"þ"</formula>
    </cfRule>
  </conditionalFormatting>
  <conditionalFormatting sqref="C14">
    <cfRule type="cellIs" dxfId="152" priority="147" stopIfTrue="1" operator="equal">
      <formula>"þ"</formula>
    </cfRule>
  </conditionalFormatting>
  <conditionalFormatting sqref="C14">
    <cfRule type="cellIs" dxfId="151" priority="146" stopIfTrue="1" operator="equal">
      <formula>"þ"</formula>
    </cfRule>
  </conditionalFormatting>
  <conditionalFormatting sqref="D14">
    <cfRule type="cellIs" dxfId="150" priority="145" stopIfTrue="1" operator="equal">
      <formula>"þ"</formula>
    </cfRule>
  </conditionalFormatting>
  <conditionalFormatting sqref="B12">
    <cfRule type="cellIs" dxfId="149" priority="144" stopIfTrue="1" operator="greaterThanOrEqual">
      <formula>#REF!</formula>
    </cfRule>
  </conditionalFormatting>
  <conditionalFormatting sqref="B13:D13">
    <cfRule type="cellIs" dxfId="148" priority="143" stopIfTrue="1" operator="equal">
      <formula>"þ"</formula>
    </cfRule>
  </conditionalFormatting>
  <conditionalFormatting sqref="B12">
    <cfRule type="cellIs" dxfId="147" priority="142" stopIfTrue="1" operator="equal">
      <formula>"þ"</formula>
    </cfRule>
  </conditionalFormatting>
  <conditionalFormatting sqref="C12">
    <cfRule type="cellIs" dxfId="146" priority="141" stopIfTrue="1" operator="equal">
      <formula>"þ"</formula>
    </cfRule>
  </conditionalFormatting>
  <conditionalFormatting sqref="C12">
    <cfRule type="cellIs" dxfId="145" priority="140" stopIfTrue="1" operator="equal">
      <formula>"þ"</formula>
    </cfRule>
  </conditionalFormatting>
  <conditionalFormatting sqref="D12">
    <cfRule type="cellIs" dxfId="144" priority="139" stopIfTrue="1" operator="equal">
      <formula>"þ"</formula>
    </cfRule>
  </conditionalFormatting>
  <conditionalFormatting sqref="B13">
    <cfRule type="cellIs" dxfId="143" priority="138" stopIfTrue="1" operator="greaterThanOrEqual">
      <formula>#REF!</formula>
    </cfRule>
  </conditionalFormatting>
  <conditionalFormatting sqref="B14:D14">
    <cfRule type="cellIs" dxfId="142" priority="137" stopIfTrue="1" operator="equal">
      <formula>"þ"</formula>
    </cfRule>
  </conditionalFormatting>
  <conditionalFormatting sqref="B13">
    <cfRule type="cellIs" dxfId="141" priority="136" stopIfTrue="1" operator="equal">
      <formula>"þ"</formula>
    </cfRule>
  </conditionalFormatting>
  <conditionalFormatting sqref="C13">
    <cfRule type="cellIs" dxfId="140" priority="135" stopIfTrue="1" operator="equal">
      <formula>"þ"</formula>
    </cfRule>
  </conditionalFormatting>
  <conditionalFormatting sqref="C13">
    <cfRule type="cellIs" dxfId="139" priority="134" stopIfTrue="1" operator="equal">
      <formula>"þ"</formula>
    </cfRule>
  </conditionalFormatting>
  <conditionalFormatting sqref="D13">
    <cfRule type="cellIs" dxfId="138" priority="133" stopIfTrue="1" operator="equal">
      <formula>"þ"</formula>
    </cfRule>
  </conditionalFormatting>
  <conditionalFormatting sqref="B13">
    <cfRule type="cellIs" dxfId="137" priority="132" stopIfTrue="1" operator="greaterThanOrEqual">
      <formula>#REF!</formula>
    </cfRule>
  </conditionalFormatting>
  <conditionalFormatting sqref="B14:D14">
    <cfRule type="cellIs" dxfId="136" priority="131" stopIfTrue="1" operator="equal">
      <formula>"þ"</formula>
    </cfRule>
  </conditionalFormatting>
  <conditionalFormatting sqref="B13">
    <cfRule type="cellIs" dxfId="135" priority="130" stopIfTrue="1" operator="equal">
      <formula>"þ"</formula>
    </cfRule>
  </conditionalFormatting>
  <conditionalFormatting sqref="C13">
    <cfRule type="cellIs" dxfId="134" priority="129" stopIfTrue="1" operator="equal">
      <formula>"þ"</formula>
    </cfRule>
  </conditionalFormatting>
  <conditionalFormatting sqref="C13">
    <cfRule type="cellIs" dxfId="133" priority="128" stopIfTrue="1" operator="equal">
      <formula>"þ"</formula>
    </cfRule>
  </conditionalFormatting>
  <conditionalFormatting sqref="D13">
    <cfRule type="cellIs" dxfId="132" priority="127" stopIfTrue="1" operator="equal">
      <formula>"þ"</formula>
    </cfRule>
  </conditionalFormatting>
  <conditionalFormatting sqref="B14">
    <cfRule type="cellIs" dxfId="131" priority="126" stopIfTrue="1" operator="greaterThanOrEqual">
      <formula>#REF!</formula>
    </cfRule>
  </conditionalFormatting>
  <conditionalFormatting sqref="B15:D15">
    <cfRule type="cellIs" dxfId="130" priority="125" stopIfTrue="1" operator="equal">
      <formula>"þ"</formula>
    </cfRule>
  </conditionalFormatting>
  <conditionalFormatting sqref="B14">
    <cfRule type="cellIs" dxfId="129" priority="124" stopIfTrue="1" operator="equal">
      <formula>"þ"</formula>
    </cfRule>
  </conditionalFormatting>
  <conditionalFormatting sqref="C14">
    <cfRule type="cellIs" dxfId="128" priority="123" stopIfTrue="1" operator="equal">
      <formula>"þ"</formula>
    </cfRule>
  </conditionalFormatting>
  <conditionalFormatting sqref="C14">
    <cfRule type="cellIs" dxfId="127" priority="122" stopIfTrue="1" operator="equal">
      <formula>"þ"</formula>
    </cfRule>
  </conditionalFormatting>
  <conditionalFormatting sqref="D14">
    <cfRule type="cellIs" dxfId="126" priority="121" stopIfTrue="1" operator="equal">
      <formula>"þ"</formula>
    </cfRule>
  </conditionalFormatting>
  <conditionalFormatting sqref="B13">
    <cfRule type="cellIs" dxfId="125" priority="120" stopIfTrue="1" operator="greaterThanOrEqual">
      <formula>#REF!</formula>
    </cfRule>
  </conditionalFormatting>
  <conditionalFormatting sqref="B14:D14">
    <cfRule type="cellIs" dxfId="124" priority="119" stopIfTrue="1" operator="equal">
      <formula>"þ"</formula>
    </cfRule>
  </conditionalFormatting>
  <conditionalFormatting sqref="B13">
    <cfRule type="cellIs" dxfId="123" priority="118" stopIfTrue="1" operator="equal">
      <formula>"þ"</formula>
    </cfRule>
  </conditionalFormatting>
  <conditionalFormatting sqref="C13">
    <cfRule type="cellIs" dxfId="122" priority="117" stopIfTrue="1" operator="equal">
      <formula>"þ"</formula>
    </cfRule>
  </conditionalFormatting>
  <conditionalFormatting sqref="C13">
    <cfRule type="cellIs" dxfId="121" priority="116" stopIfTrue="1" operator="equal">
      <formula>"þ"</formula>
    </cfRule>
  </conditionalFormatting>
  <conditionalFormatting sqref="D13">
    <cfRule type="cellIs" dxfId="120" priority="115" stopIfTrue="1" operator="equal">
      <formula>"þ"</formula>
    </cfRule>
  </conditionalFormatting>
  <conditionalFormatting sqref="B14">
    <cfRule type="cellIs" dxfId="119" priority="114" stopIfTrue="1" operator="greaterThanOrEqual">
      <formula>#REF!</formula>
    </cfRule>
  </conditionalFormatting>
  <conditionalFormatting sqref="B15:D15">
    <cfRule type="cellIs" dxfId="118" priority="113" stopIfTrue="1" operator="equal">
      <formula>"þ"</formula>
    </cfRule>
  </conditionalFormatting>
  <conditionalFormatting sqref="B14">
    <cfRule type="cellIs" dxfId="117" priority="112" stopIfTrue="1" operator="equal">
      <formula>"þ"</formula>
    </cfRule>
  </conditionalFormatting>
  <conditionalFormatting sqref="C14">
    <cfRule type="cellIs" dxfId="116" priority="111" stopIfTrue="1" operator="equal">
      <formula>"þ"</formula>
    </cfRule>
  </conditionalFormatting>
  <conditionalFormatting sqref="C14">
    <cfRule type="cellIs" dxfId="115" priority="110" stopIfTrue="1" operator="equal">
      <formula>"þ"</formula>
    </cfRule>
  </conditionalFormatting>
  <conditionalFormatting sqref="D14">
    <cfRule type="cellIs" dxfId="114" priority="109" stopIfTrue="1" operator="equal">
      <formula>"þ"</formula>
    </cfRule>
  </conditionalFormatting>
  <conditionalFormatting sqref="B14">
    <cfRule type="cellIs" dxfId="113" priority="108" stopIfTrue="1" operator="greaterThanOrEqual">
      <formula>#REF!</formula>
    </cfRule>
  </conditionalFormatting>
  <conditionalFormatting sqref="B15:D15">
    <cfRule type="cellIs" dxfId="112" priority="107" stopIfTrue="1" operator="equal">
      <formula>"þ"</formula>
    </cfRule>
  </conditionalFormatting>
  <conditionalFormatting sqref="B14">
    <cfRule type="cellIs" dxfId="111" priority="106" stopIfTrue="1" operator="equal">
      <formula>"þ"</formula>
    </cfRule>
  </conditionalFormatting>
  <conditionalFormatting sqref="C14">
    <cfRule type="cellIs" dxfId="110" priority="105" stopIfTrue="1" operator="equal">
      <formula>"þ"</formula>
    </cfRule>
  </conditionalFormatting>
  <conditionalFormatting sqref="C14">
    <cfRule type="cellIs" dxfId="109" priority="104" stopIfTrue="1" operator="equal">
      <formula>"þ"</formula>
    </cfRule>
  </conditionalFormatting>
  <conditionalFormatting sqref="D14">
    <cfRule type="cellIs" dxfId="108" priority="103" stopIfTrue="1" operator="equal">
      <formula>"þ"</formula>
    </cfRule>
  </conditionalFormatting>
  <conditionalFormatting sqref="B15">
    <cfRule type="cellIs" dxfId="107" priority="102" stopIfTrue="1" operator="greaterThanOrEqual">
      <formula>#REF!</formula>
    </cfRule>
  </conditionalFormatting>
  <conditionalFormatting sqref="B16:D16">
    <cfRule type="cellIs" dxfId="106" priority="101" stopIfTrue="1" operator="equal">
      <formula>"þ"</formula>
    </cfRule>
  </conditionalFormatting>
  <conditionalFormatting sqref="B15">
    <cfRule type="cellIs" dxfId="105" priority="100" stopIfTrue="1" operator="equal">
      <formula>"þ"</formula>
    </cfRule>
  </conditionalFormatting>
  <conditionalFormatting sqref="C15">
    <cfRule type="cellIs" dxfId="104" priority="99" stopIfTrue="1" operator="equal">
      <formula>"þ"</formula>
    </cfRule>
  </conditionalFormatting>
  <conditionalFormatting sqref="C15">
    <cfRule type="cellIs" dxfId="103" priority="98" stopIfTrue="1" operator="equal">
      <formula>"þ"</formula>
    </cfRule>
  </conditionalFormatting>
  <conditionalFormatting sqref="D15">
    <cfRule type="cellIs" dxfId="102" priority="97" stopIfTrue="1" operator="equal">
      <formula>"þ"</formula>
    </cfRule>
  </conditionalFormatting>
  <conditionalFormatting sqref="B12">
    <cfRule type="cellIs" dxfId="101" priority="96" stopIfTrue="1" operator="greaterThanOrEqual">
      <formula>#REF!</formula>
    </cfRule>
  </conditionalFormatting>
  <conditionalFormatting sqref="B13:D13">
    <cfRule type="cellIs" dxfId="100" priority="95" stopIfTrue="1" operator="equal">
      <formula>"þ"</formula>
    </cfRule>
  </conditionalFormatting>
  <conditionalFormatting sqref="B12">
    <cfRule type="cellIs" dxfId="99" priority="94" stopIfTrue="1" operator="equal">
      <formula>"þ"</formula>
    </cfRule>
  </conditionalFormatting>
  <conditionalFormatting sqref="C12">
    <cfRule type="cellIs" dxfId="98" priority="93" stopIfTrue="1" operator="equal">
      <formula>"þ"</formula>
    </cfRule>
  </conditionalFormatting>
  <conditionalFormatting sqref="C12">
    <cfRule type="cellIs" dxfId="97" priority="92" stopIfTrue="1" operator="equal">
      <formula>"þ"</formula>
    </cfRule>
  </conditionalFormatting>
  <conditionalFormatting sqref="D12">
    <cfRule type="cellIs" dxfId="96" priority="91" stopIfTrue="1" operator="equal">
      <formula>"þ"</formula>
    </cfRule>
  </conditionalFormatting>
  <conditionalFormatting sqref="B13">
    <cfRule type="cellIs" dxfId="95" priority="90" stopIfTrue="1" operator="greaterThanOrEqual">
      <formula>#REF!</formula>
    </cfRule>
  </conditionalFormatting>
  <conditionalFormatting sqref="B14:D14">
    <cfRule type="cellIs" dxfId="94" priority="89" stopIfTrue="1" operator="equal">
      <formula>"þ"</formula>
    </cfRule>
  </conditionalFormatting>
  <conditionalFormatting sqref="B13">
    <cfRule type="cellIs" dxfId="93" priority="88" stopIfTrue="1" operator="equal">
      <formula>"þ"</formula>
    </cfRule>
  </conditionalFormatting>
  <conditionalFormatting sqref="C13">
    <cfRule type="cellIs" dxfId="92" priority="87" stopIfTrue="1" operator="equal">
      <formula>"þ"</formula>
    </cfRule>
  </conditionalFormatting>
  <conditionalFormatting sqref="C13">
    <cfRule type="cellIs" dxfId="91" priority="86" stopIfTrue="1" operator="equal">
      <formula>"þ"</formula>
    </cfRule>
  </conditionalFormatting>
  <conditionalFormatting sqref="D13">
    <cfRule type="cellIs" dxfId="90" priority="85" stopIfTrue="1" operator="equal">
      <formula>"þ"</formula>
    </cfRule>
  </conditionalFormatting>
  <conditionalFormatting sqref="B13">
    <cfRule type="cellIs" dxfId="89" priority="84" stopIfTrue="1" operator="greaterThanOrEqual">
      <formula>#REF!</formula>
    </cfRule>
  </conditionalFormatting>
  <conditionalFormatting sqref="B14:D14">
    <cfRule type="cellIs" dxfId="88" priority="83" stopIfTrue="1" operator="equal">
      <formula>"þ"</formula>
    </cfRule>
  </conditionalFormatting>
  <conditionalFormatting sqref="B13">
    <cfRule type="cellIs" dxfId="87" priority="82" stopIfTrue="1" operator="equal">
      <formula>"þ"</formula>
    </cfRule>
  </conditionalFormatting>
  <conditionalFormatting sqref="C13">
    <cfRule type="cellIs" dxfId="86" priority="81" stopIfTrue="1" operator="equal">
      <formula>"þ"</formula>
    </cfRule>
  </conditionalFormatting>
  <conditionalFormatting sqref="C13">
    <cfRule type="cellIs" dxfId="85" priority="80" stopIfTrue="1" operator="equal">
      <formula>"þ"</formula>
    </cfRule>
  </conditionalFormatting>
  <conditionalFormatting sqref="D13">
    <cfRule type="cellIs" dxfId="84" priority="79" stopIfTrue="1" operator="equal">
      <formula>"þ"</formula>
    </cfRule>
  </conditionalFormatting>
  <conditionalFormatting sqref="B14">
    <cfRule type="cellIs" dxfId="83" priority="78" stopIfTrue="1" operator="greaterThanOrEqual">
      <formula>#REF!</formula>
    </cfRule>
  </conditionalFormatting>
  <conditionalFormatting sqref="B15:D15">
    <cfRule type="cellIs" dxfId="82" priority="77" stopIfTrue="1" operator="equal">
      <formula>"þ"</formula>
    </cfRule>
  </conditionalFormatting>
  <conditionalFormatting sqref="B14">
    <cfRule type="cellIs" dxfId="81" priority="76" stopIfTrue="1" operator="equal">
      <formula>"þ"</formula>
    </cfRule>
  </conditionalFormatting>
  <conditionalFormatting sqref="C14">
    <cfRule type="cellIs" dxfId="80" priority="75" stopIfTrue="1" operator="equal">
      <formula>"þ"</formula>
    </cfRule>
  </conditionalFormatting>
  <conditionalFormatting sqref="C14">
    <cfRule type="cellIs" dxfId="79" priority="74" stopIfTrue="1" operator="equal">
      <formula>"þ"</formula>
    </cfRule>
  </conditionalFormatting>
  <conditionalFormatting sqref="D14">
    <cfRule type="cellIs" dxfId="78" priority="73" stopIfTrue="1" operator="equal">
      <formula>"þ"</formula>
    </cfRule>
  </conditionalFormatting>
  <conditionalFormatting sqref="B13">
    <cfRule type="cellIs" dxfId="77" priority="72" stopIfTrue="1" operator="greaterThanOrEqual">
      <formula>#REF!</formula>
    </cfRule>
  </conditionalFormatting>
  <conditionalFormatting sqref="B14:D14">
    <cfRule type="cellIs" dxfId="76" priority="71" stopIfTrue="1" operator="equal">
      <formula>"þ"</formula>
    </cfRule>
  </conditionalFormatting>
  <conditionalFormatting sqref="B13">
    <cfRule type="cellIs" dxfId="75" priority="70" stopIfTrue="1" operator="equal">
      <formula>"þ"</formula>
    </cfRule>
  </conditionalFormatting>
  <conditionalFormatting sqref="C13">
    <cfRule type="cellIs" dxfId="74" priority="69" stopIfTrue="1" operator="equal">
      <formula>"þ"</formula>
    </cfRule>
  </conditionalFormatting>
  <conditionalFormatting sqref="C13">
    <cfRule type="cellIs" dxfId="73" priority="68" stopIfTrue="1" operator="equal">
      <formula>"þ"</formula>
    </cfRule>
  </conditionalFormatting>
  <conditionalFormatting sqref="D13">
    <cfRule type="cellIs" dxfId="72" priority="67" stopIfTrue="1" operator="equal">
      <formula>"þ"</formula>
    </cfRule>
  </conditionalFormatting>
  <conditionalFormatting sqref="B14">
    <cfRule type="cellIs" dxfId="71" priority="66" stopIfTrue="1" operator="greaterThanOrEqual">
      <formula>#REF!</formula>
    </cfRule>
  </conditionalFormatting>
  <conditionalFormatting sqref="B15:D15">
    <cfRule type="cellIs" dxfId="70" priority="65" stopIfTrue="1" operator="equal">
      <formula>"þ"</formula>
    </cfRule>
  </conditionalFormatting>
  <conditionalFormatting sqref="B14">
    <cfRule type="cellIs" dxfId="69" priority="64" stopIfTrue="1" operator="equal">
      <formula>"þ"</formula>
    </cfRule>
  </conditionalFormatting>
  <conditionalFormatting sqref="C14">
    <cfRule type="cellIs" dxfId="68" priority="63" stopIfTrue="1" operator="equal">
      <formula>"þ"</formula>
    </cfRule>
  </conditionalFormatting>
  <conditionalFormatting sqref="C14">
    <cfRule type="cellIs" dxfId="67" priority="62" stopIfTrue="1" operator="equal">
      <formula>"þ"</formula>
    </cfRule>
  </conditionalFormatting>
  <conditionalFormatting sqref="D14">
    <cfRule type="cellIs" dxfId="66" priority="61" stopIfTrue="1" operator="equal">
      <formula>"þ"</formula>
    </cfRule>
  </conditionalFormatting>
  <conditionalFormatting sqref="B14">
    <cfRule type="cellIs" dxfId="65" priority="60" stopIfTrue="1" operator="greaterThanOrEqual">
      <formula>#REF!</formula>
    </cfRule>
  </conditionalFormatting>
  <conditionalFormatting sqref="B15:D15">
    <cfRule type="cellIs" dxfId="64" priority="59" stopIfTrue="1" operator="equal">
      <formula>"þ"</formula>
    </cfRule>
  </conditionalFormatting>
  <conditionalFormatting sqref="B14">
    <cfRule type="cellIs" dxfId="63" priority="58" stopIfTrue="1" operator="equal">
      <formula>"þ"</formula>
    </cfRule>
  </conditionalFormatting>
  <conditionalFormatting sqref="C14">
    <cfRule type="cellIs" dxfId="62" priority="57" stopIfTrue="1" operator="equal">
      <formula>"þ"</formula>
    </cfRule>
  </conditionalFormatting>
  <conditionalFormatting sqref="C14">
    <cfRule type="cellIs" dxfId="61" priority="56" stopIfTrue="1" operator="equal">
      <formula>"þ"</formula>
    </cfRule>
  </conditionalFormatting>
  <conditionalFormatting sqref="D14">
    <cfRule type="cellIs" dxfId="60" priority="55" stopIfTrue="1" operator="equal">
      <formula>"þ"</formula>
    </cfRule>
  </conditionalFormatting>
  <conditionalFormatting sqref="B15">
    <cfRule type="cellIs" dxfId="59" priority="54" stopIfTrue="1" operator="greaterThanOrEqual">
      <formula>#REF!</formula>
    </cfRule>
  </conditionalFormatting>
  <conditionalFormatting sqref="B16:D16">
    <cfRule type="cellIs" dxfId="58" priority="53" stopIfTrue="1" operator="equal">
      <formula>"þ"</formula>
    </cfRule>
  </conditionalFormatting>
  <conditionalFormatting sqref="B15">
    <cfRule type="cellIs" dxfId="57" priority="52" stopIfTrue="1" operator="equal">
      <formula>"þ"</formula>
    </cfRule>
  </conditionalFormatting>
  <conditionalFormatting sqref="C15">
    <cfRule type="cellIs" dxfId="56" priority="51" stopIfTrue="1" operator="equal">
      <formula>"þ"</formula>
    </cfRule>
  </conditionalFormatting>
  <conditionalFormatting sqref="C15">
    <cfRule type="cellIs" dxfId="55" priority="50" stopIfTrue="1" operator="equal">
      <formula>"þ"</formula>
    </cfRule>
  </conditionalFormatting>
  <conditionalFormatting sqref="D15">
    <cfRule type="cellIs" dxfId="54" priority="49" stopIfTrue="1" operator="equal">
      <formula>"þ"</formula>
    </cfRule>
  </conditionalFormatting>
  <conditionalFormatting sqref="B13">
    <cfRule type="cellIs" dxfId="53" priority="48" stopIfTrue="1" operator="greaterThanOrEqual">
      <formula>#REF!</formula>
    </cfRule>
  </conditionalFormatting>
  <conditionalFormatting sqref="B14:D14">
    <cfRule type="cellIs" dxfId="52" priority="47" stopIfTrue="1" operator="equal">
      <formula>"þ"</formula>
    </cfRule>
  </conditionalFormatting>
  <conditionalFormatting sqref="B13">
    <cfRule type="cellIs" dxfId="51" priority="46" stopIfTrue="1" operator="equal">
      <formula>"þ"</formula>
    </cfRule>
  </conditionalFormatting>
  <conditionalFormatting sqref="C13">
    <cfRule type="cellIs" dxfId="50" priority="45" stopIfTrue="1" operator="equal">
      <formula>"þ"</formula>
    </cfRule>
  </conditionalFormatting>
  <conditionalFormatting sqref="C13">
    <cfRule type="cellIs" dxfId="49" priority="44" stopIfTrue="1" operator="equal">
      <formula>"þ"</formula>
    </cfRule>
  </conditionalFormatting>
  <conditionalFormatting sqref="D13">
    <cfRule type="cellIs" dxfId="48" priority="43" stopIfTrue="1" operator="equal">
      <formula>"þ"</formula>
    </cfRule>
  </conditionalFormatting>
  <conditionalFormatting sqref="B14">
    <cfRule type="cellIs" dxfId="47" priority="42" stopIfTrue="1" operator="greaterThanOrEqual">
      <formula>#REF!</formula>
    </cfRule>
  </conditionalFormatting>
  <conditionalFormatting sqref="B15:D15">
    <cfRule type="cellIs" dxfId="46" priority="41" stopIfTrue="1" operator="equal">
      <formula>"þ"</formula>
    </cfRule>
  </conditionalFormatting>
  <conditionalFormatting sqref="B14">
    <cfRule type="cellIs" dxfId="45" priority="40" stopIfTrue="1" operator="equal">
      <formula>"þ"</formula>
    </cfRule>
  </conditionalFormatting>
  <conditionalFormatting sqref="C14">
    <cfRule type="cellIs" dxfId="44" priority="39" stopIfTrue="1" operator="equal">
      <formula>"þ"</formula>
    </cfRule>
  </conditionalFormatting>
  <conditionalFormatting sqref="C14">
    <cfRule type="cellIs" dxfId="43" priority="38" stopIfTrue="1" operator="equal">
      <formula>"þ"</formula>
    </cfRule>
  </conditionalFormatting>
  <conditionalFormatting sqref="D14">
    <cfRule type="cellIs" dxfId="42" priority="37" stopIfTrue="1" operator="equal">
      <formula>"þ"</formula>
    </cfRule>
  </conditionalFormatting>
  <conditionalFormatting sqref="B14">
    <cfRule type="cellIs" dxfId="41" priority="36" stopIfTrue="1" operator="greaterThanOrEqual">
      <formula>#REF!</formula>
    </cfRule>
  </conditionalFormatting>
  <conditionalFormatting sqref="B15:D15">
    <cfRule type="cellIs" dxfId="40" priority="35" stopIfTrue="1" operator="equal">
      <formula>"þ"</formula>
    </cfRule>
  </conditionalFormatting>
  <conditionalFormatting sqref="B14">
    <cfRule type="cellIs" dxfId="39" priority="34" stopIfTrue="1" operator="equal">
      <formula>"þ"</formula>
    </cfRule>
  </conditionalFormatting>
  <conditionalFormatting sqref="C14">
    <cfRule type="cellIs" dxfId="38" priority="33" stopIfTrue="1" operator="equal">
      <formula>"þ"</formula>
    </cfRule>
  </conditionalFormatting>
  <conditionalFormatting sqref="C14">
    <cfRule type="cellIs" dxfId="37" priority="32" stopIfTrue="1" operator="equal">
      <formula>"þ"</formula>
    </cfRule>
  </conditionalFormatting>
  <conditionalFormatting sqref="D14">
    <cfRule type="cellIs" dxfId="36" priority="31" stopIfTrue="1" operator="equal">
      <formula>"þ"</formula>
    </cfRule>
  </conditionalFormatting>
  <conditionalFormatting sqref="B15">
    <cfRule type="cellIs" dxfId="35" priority="30" stopIfTrue="1" operator="greaterThanOrEqual">
      <formula>#REF!</formula>
    </cfRule>
  </conditionalFormatting>
  <conditionalFormatting sqref="B16:D16">
    <cfRule type="cellIs" dxfId="34" priority="29" stopIfTrue="1" operator="equal">
      <formula>"þ"</formula>
    </cfRule>
  </conditionalFormatting>
  <conditionalFormatting sqref="B15">
    <cfRule type="cellIs" dxfId="33" priority="28" stopIfTrue="1" operator="equal">
      <formula>"þ"</formula>
    </cfRule>
  </conditionalFormatting>
  <conditionalFormatting sqref="C15">
    <cfRule type="cellIs" dxfId="32" priority="27" stopIfTrue="1" operator="equal">
      <formula>"þ"</formula>
    </cfRule>
  </conditionalFormatting>
  <conditionalFormatting sqref="C15">
    <cfRule type="cellIs" dxfId="31" priority="26" stopIfTrue="1" operator="equal">
      <formula>"þ"</formula>
    </cfRule>
  </conditionalFormatting>
  <conditionalFormatting sqref="D15">
    <cfRule type="cellIs" dxfId="30" priority="25" stopIfTrue="1" operator="equal">
      <formula>"þ"</formula>
    </cfRule>
  </conditionalFormatting>
  <conditionalFormatting sqref="B14">
    <cfRule type="cellIs" dxfId="29" priority="24" stopIfTrue="1" operator="greaterThanOrEqual">
      <formula>#REF!</formula>
    </cfRule>
  </conditionalFormatting>
  <conditionalFormatting sqref="B15:D15">
    <cfRule type="cellIs" dxfId="28" priority="23" stopIfTrue="1" operator="equal">
      <formula>"þ"</formula>
    </cfRule>
  </conditionalFormatting>
  <conditionalFormatting sqref="B14">
    <cfRule type="cellIs" dxfId="27" priority="22" stopIfTrue="1" operator="equal">
      <formula>"þ"</formula>
    </cfRule>
  </conditionalFormatting>
  <conditionalFormatting sqref="C14">
    <cfRule type="cellIs" dxfId="26" priority="21" stopIfTrue="1" operator="equal">
      <formula>"þ"</formula>
    </cfRule>
  </conditionalFormatting>
  <conditionalFormatting sqref="C14">
    <cfRule type="cellIs" dxfId="25" priority="20" stopIfTrue="1" operator="equal">
      <formula>"þ"</formula>
    </cfRule>
  </conditionalFormatting>
  <conditionalFormatting sqref="D14">
    <cfRule type="cellIs" dxfId="24" priority="19" stopIfTrue="1" operator="equal">
      <formula>"þ"</formula>
    </cfRule>
  </conditionalFormatting>
  <conditionalFormatting sqref="B15">
    <cfRule type="cellIs" dxfId="23" priority="18" stopIfTrue="1" operator="greaterThanOrEqual">
      <formula>#REF!</formula>
    </cfRule>
  </conditionalFormatting>
  <conditionalFormatting sqref="B16:D16">
    <cfRule type="cellIs" dxfId="22" priority="17" stopIfTrue="1" operator="equal">
      <formula>"þ"</formula>
    </cfRule>
  </conditionalFormatting>
  <conditionalFormatting sqref="B15">
    <cfRule type="cellIs" dxfId="21" priority="16" stopIfTrue="1" operator="equal">
      <formula>"þ"</formula>
    </cfRule>
  </conditionalFormatting>
  <conditionalFormatting sqref="C15">
    <cfRule type="cellIs" dxfId="20" priority="15" stopIfTrue="1" operator="equal">
      <formula>"þ"</formula>
    </cfRule>
  </conditionalFormatting>
  <conditionalFormatting sqref="C15">
    <cfRule type="cellIs" dxfId="19" priority="14" stopIfTrue="1" operator="equal">
      <formula>"þ"</formula>
    </cfRule>
  </conditionalFormatting>
  <conditionalFormatting sqref="D15">
    <cfRule type="cellIs" dxfId="18" priority="13" stopIfTrue="1" operator="equal">
      <formula>"þ"</formula>
    </cfRule>
  </conditionalFormatting>
  <conditionalFormatting sqref="B15">
    <cfRule type="cellIs" dxfId="17" priority="12" stopIfTrue="1" operator="greaterThanOrEqual">
      <formula>#REF!</formula>
    </cfRule>
  </conditionalFormatting>
  <conditionalFormatting sqref="B16:D16">
    <cfRule type="cellIs" dxfId="16" priority="11" stopIfTrue="1" operator="equal">
      <formula>"þ"</formula>
    </cfRule>
  </conditionalFormatting>
  <conditionalFormatting sqref="B15">
    <cfRule type="cellIs" dxfId="15" priority="10" stopIfTrue="1" operator="equal">
      <formula>"þ"</formula>
    </cfRule>
  </conditionalFormatting>
  <conditionalFormatting sqref="C15">
    <cfRule type="cellIs" dxfId="14" priority="9" stopIfTrue="1" operator="equal">
      <formula>"þ"</formula>
    </cfRule>
  </conditionalFormatting>
  <conditionalFormatting sqref="C15">
    <cfRule type="cellIs" dxfId="13" priority="8" stopIfTrue="1" operator="equal">
      <formula>"þ"</formula>
    </cfRule>
  </conditionalFormatting>
  <conditionalFormatting sqref="D15">
    <cfRule type="cellIs" dxfId="12" priority="7" stopIfTrue="1" operator="equal">
      <formula>"þ"</formula>
    </cfRule>
  </conditionalFormatting>
  <conditionalFormatting sqref="B16">
    <cfRule type="cellIs" dxfId="11" priority="6" stopIfTrue="1" operator="greaterThanOrEqual">
      <formula>#REF!</formula>
    </cfRule>
  </conditionalFormatting>
  <conditionalFormatting sqref="B17:D17">
    <cfRule type="cellIs" dxfId="10" priority="5" stopIfTrue="1" operator="equal">
      <formula>"þ"</formula>
    </cfRule>
  </conditionalFormatting>
  <conditionalFormatting sqref="B16">
    <cfRule type="cellIs" dxfId="9" priority="4" stopIfTrue="1" operator="equal">
      <formula>"þ"</formula>
    </cfRule>
  </conditionalFormatting>
  <conditionalFormatting sqref="C16">
    <cfRule type="cellIs" dxfId="8" priority="3" stopIfTrue="1" operator="equal">
      <formula>"þ"</formula>
    </cfRule>
  </conditionalFormatting>
  <conditionalFormatting sqref="C16">
    <cfRule type="cellIs" dxfId="7" priority="2" stopIfTrue="1" operator="equal">
      <formula>"þ"</formula>
    </cfRule>
  </conditionalFormatting>
  <conditionalFormatting sqref="D16">
    <cfRule type="cellIs" dxfId="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showGridLines="0" workbookViewId="0"/>
  </sheetViews>
  <sheetFormatPr defaultColWidth="10.625" defaultRowHeight="16.5"/>
  <cols>
    <col min="1" max="1" width="40.625" style="94" bestFit="1" customWidth="1"/>
    <col min="2" max="2" width="2.625" style="92" customWidth="1"/>
    <col min="3" max="3" width="30.375" style="93" bestFit="1" customWidth="1"/>
    <col min="4" max="16384" width="10.625" style="93"/>
  </cols>
  <sheetData>
    <row r="1" spans="1:3" ht="21.75" thickTop="1" thickBot="1">
      <c r="A1" s="388" t="s">
        <v>93</v>
      </c>
      <c r="C1" s="1" t="s">
        <v>103</v>
      </c>
    </row>
    <row r="2" spans="1:3">
      <c r="A2" s="256" t="s">
        <v>187</v>
      </c>
      <c r="C2" s="96" t="s">
        <v>119</v>
      </c>
    </row>
    <row r="3" spans="1:3">
      <c r="A3" s="434" t="s">
        <v>214</v>
      </c>
      <c r="C3" s="96" t="s">
        <v>118</v>
      </c>
    </row>
    <row r="4" spans="1:3" ht="17.25" thickBot="1">
      <c r="A4" s="413" t="s">
        <v>196</v>
      </c>
      <c r="C4" s="99" t="s">
        <v>104</v>
      </c>
    </row>
    <row r="5" spans="1:3" ht="18" thickTop="1" thickBot="1">
      <c r="C5" s="99" t="s">
        <v>143</v>
      </c>
    </row>
    <row r="6" spans="1:3" ht="21.75" thickTop="1" thickBot="1">
      <c r="A6" s="415" t="s">
        <v>91</v>
      </c>
      <c r="C6" s="382" t="s">
        <v>192</v>
      </c>
    </row>
    <row r="7" spans="1:3">
      <c r="A7" s="95" t="s">
        <v>181</v>
      </c>
    </row>
    <row r="8" spans="1:3" ht="17.25" thickBot="1">
      <c r="A8" s="98" t="s">
        <v>121</v>
      </c>
    </row>
    <row r="9" spans="1:3" ht="18" thickTop="1" thickBot="1"/>
    <row r="10" spans="1:3" ht="21.75" thickTop="1" thickBot="1">
      <c r="A10" s="416" t="s">
        <v>76</v>
      </c>
    </row>
    <row r="11" spans="1:3" ht="17.25" thickBot="1">
      <c r="A11" s="97" t="s">
        <v>198</v>
      </c>
    </row>
    <row r="12" spans="1:3" ht="17.25" thickTop="1"/>
  </sheetData>
  <sortState ref="C8:C11">
    <sortCondition ref="C8:C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zoomScaleNormal="100" workbookViewId="0"/>
  </sheetViews>
  <sheetFormatPr defaultColWidth="13" defaultRowHeight="15.75"/>
  <cols>
    <col min="1" max="1" width="20.25" style="27" bestFit="1" customWidth="1"/>
    <col min="2" max="2" width="8.625" style="27" customWidth="1"/>
    <col min="3" max="3" width="5.625" style="27" bestFit="1" customWidth="1"/>
    <col min="4" max="5" width="9.25" style="27" customWidth="1"/>
    <col min="6" max="6" width="10.125" style="27" bestFit="1" customWidth="1"/>
    <col min="7" max="7" width="5.375" style="27" bestFit="1" customWidth="1"/>
    <col min="8" max="8" width="5.625" style="27" bestFit="1" customWidth="1"/>
    <col min="9" max="9" width="5.5" style="27" bestFit="1" customWidth="1"/>
    <col min="10" max="10" width="6.25" style="27" bestFit="1" customWidth="1"/>
    <col min="11" max="11" width="22.75" style="27" bestFit="1" customWidth="1"/>
    <col min="12" max="12" width="2" style="22" customWidth="1"/>
    <col min="13" max="13" width="5.875" style="247" bestFit="1" customWidth="1"/>
    <col min="14" max="16384" width="13" style="22"/>
  </cols>
  <sheetData>
    <row r="1" spans="1:13" ht="24" thickBot="1">
      <c r="A1" s="20" t="s">
        <v>23</v>
      </c>
      <c r="B1" s="20"/>
      <c r="C1" s="20"/>
      <c r="D1" s="20"/>
      <c r="E1" s="20"/>
      <c r="F1" s="20"/>
      <c r="G1" s="20"/>
      <c r="H1" s="20"/>
      <c r="I1" s="20"/>
      <c r="J1" s="20"/>
      <c r="K1" s="20"/>
    </row>
    <row r="2" spans="1:13" ht="17.25" thickTop="1" thickBot="1">
      <c r="A2" s="46" t="s">
        <v>4</v>
      </c>
      <c r="B2" s="47" t="s">
        <v>5</v>
      </c>
      <c r="C2" s="47" t="s">
        <v>25</v>
      </c>
      <c r="D2" s="47" t="s">
        <v>26</v>
      </c>
      <c r="E2" s="48" t="s">
        <v>67</v>
      </c>
      <c r="F2" s="47" t="s">
        <v>24</v>
      </c>
      <c r="G2" s="47" t="s">
        <v>27</v>
      </c>
      <c r="H2" s="49" t="s">
        <v>92</v>
      </c>
      <c r="I2" s="50" t="s">
        <v>97</v>
      </c>
      <c r="J2" s="49" t="s">
        <v>82</v>
      </c>
      <c r="K2" s="51" t="s">
        <v>80</v>
      </c>
      <c r="M2" s="248" t="s">
        <v>126</v>
      </c>
    </row>
    <row r="3" spans="1:13">
      <c r="A3" s="407" t="s">
        <v>177</v>
      </c>
      <c r="B3" s="408" t="s">
        <v>109</v>
      </c>
      <c r="C3" s="409" t="s">
        <v>130</v>
      </c>
      <c r="D3" s="410" t="s">
        <v>62</v>
      </c>
      <c r="E3" s="410" t="s">
        <v>125</v>
      </c>
      <c r="F3" s="411" t="s">
        <v>110</v>
      </c>
      <c r="G3" s="412">
        <v>0</v>
      </c>
      <c r="H3" s="281">
        <f>'Personal File'!$B$6+'Personal File'!$C$8+D3</f>
        <v>1</v>
      </c>
      <c r="I3" s="12">
        <f t="shared" ref="I3:I5" ca="1" si="0">RANDBETWEEN(1,20)</f>
        <v>12</v>
      </c>
      <c r="J3" s="282">
        <f t="shared" ref="J3:J5" ca="1" si="1">I3+RIGHT(H3,1)</f>
        <v>13</v>
      </c>
      <c r="K3" s="283" t="s">
        <v>104</v>
      </c>
      <c r="M3" s="250">
        <v>0</v>
      </c>
    </row>
    <row r="4" spans="1:13">
      <c r="A4" s="422" t="s">
        <v>209</v>
      </c>
      <c r="B4" s="9" t="s">
        <v>109</v>
      </c>
      <c r="C4" s="423">
        <v>1</v>
      </c>
      <c r="D4" s="424">
        <v>1</v>
      </c>
      <c r="E4" s="424" t="s">
        <v>210</v>
      </c>
      <c r="F4" s="425" t="s">
        <v>211</v>
      </c>
      <c r="G4" s="77">
        <v>1</v>
      </c>
      <c r="H4" s="426">
        <v>1</v>
      </c>
      <c r="I4" s="12">
        <f t="shared" ca="1" si="0"/>
        <v>20</v>
      </c>
      <c r="J4" s="427">
        <f t="shared" ref="J4" ca="1" si="2">I4+RIGHT(H4,1)</f>
        <v>21</v>
      </c>
      <c r="K4" s="428" t="s">
        <v>104</v>
      </c>
      <c r="M4" s="255">
        <v>10</v>
      </c>
    </row>
    <row r="5" spans="1:13">
      <c r="A5" s="372" t="s">
        <v>194</v>
      </c>
      <c r="B5" s="373" t="s">
        <v>111</v>
      </c>
      <c r="C5" s="374" t="s">
        <v>130</v>
      </c>
      <c r="D5" s="375" t="s">
        <v>62</v>
      </c>
      <c r="E5" s="424" t="s">
        <v>210</v>
      </c>
      <c r="F5" s="376" t="s">
        <v>195</v>
      </c>
      <c r="G5" s="377">
        <v>0.5</v>
      </c>
      <c r="H5" s="378">
        <f>'Personal File'!$B$6+'Personal File'!$C$8+D5</f>
        <v>1</v>
      </c>
      <c r="I5" s="406">
        <f t="shared" ca="1" si="0"/>
        <v>12</v>
      </c>
      <c r="J5" s="379">
        <f t="shared" ca="1" si="1"/>
        <v>13</v>
      </c>
      <c r="K5" s="380" t="s">
        <v>104</v>
      </c>
      <c r="M5" s="381">
        <v>2</v>
      </c>
    </row>
    <row r="6" spans="1:13" ht="16.5" thickBot="1">
      <c r="A6" s="13" t="s">
        <v>215</v>
      </c>
      <c r="B6" s="14" t="s">
        <v>216</v>
      </c>
      <c r="C6" s="15" t="s">
        <v>216</v>
      </c>
      <c r="D6" s="16" t="s">
        <v>62</v>
      </c>
      <c r="E6" s="16" t="s">
        <v>216</v>
      </c>
      <c r="F6" s="14" t="s">
        <v>216</v>
      </c>
      <c r="G6" s="17">
        <v>0</v>
      </c>
      <c r="H6" s="18">
        <f>'Personal File'!$B$6+'Personal File'!$C$8+D6</f>
        <v>1</v>
      </c>
      <c r="I6" s="52">
        <f t="shared" ref="I6" ca="1" si="3">RANDBETWEEN(1,20)</f>
        <v>11</v>
      </c>
      <c r="J6" s="53">
        <f t="shared" ref="J6" ca="1" si="4">I6+RIGHT(H6,1)</f>
        <v>12</v>
      </c>
      <c r="K6" s="19" t="s">
        <v>104</v>
      </c>
      <c r="M6" s="251">
        <v>0</v>
      </c>
    </row>
    <row r="7" spans="1:13" ht="6" customHeight="1" thickTop="1" thickBot="1">
      <c r="I7" s="54"/>
      <c r="J7" s="54"/>
      <c r="M7" s="252"/>
    </row>
    <row r="8" spans="1:13" ht="17.25" thickTop="1" thickBot="1">
      <c r="A8" s="46" t="s">
        <v>7</v>
      </c>
      <c r="B8" s="47" t="s">
        <v>8</v>
      </c>
      <c r="C8" s="47" t="s">
        <v>25</v>
      </c>
      <c r="D8" s="47" t="s">
        <v>26</v>
      </c>
      <c r="E8" s="48" t="s">
        <v>67</v>
      </c>
      <c r="F8" s="47" t="s">
        <v>9</v>
      </c>
      <c r="G8" s="47" t="s">
        <v>27</v>
      </c>
      <c r="H8" s="49" t="s">
        <v>92</v>
      </c>
      <c r="I8" s="50" t="s">
        <v>97</v>
      </c>
      <c r="J8" s="49" t="s">
        <v>82</v>
      </c>
      <c r="K8" s="51" t="s">
        <v>80</v>
      </c>
      <c r="M8" s="248" t="s">
        <v>126</v>
      </c>
    </row>
    <row r="9" spans="1:13">
      <c r="A9" s="291" t="s">
        <v>178</v>
      </c>
      <c r="B9" s="11" t="s">
        <v>199</v>
      </c>
      <c r="C9" s="292">
        <v>2</v>
      </c>
      <c r="D9" s="293" t="s">
        <v>96</v>
      </c>
      <c r="E9" s="293" t="s">
        <v>201</v>
      </c>
      <c r="F9" s="414" t="s">
        <v>200</v>
      </c>
      <c r="G9" s="294">
        <v>2</v>
      </c>
      <c r="H9" s="296" t="str">
        <f>CONCATENATE("+",RIGHT('Personal File'!$B$6,1)+RIGHT('Personal File'!$C$9)+D9+1)</f>
        <v>+6</v>
      </c>
      <c r="I9" s="10">
        <f t="shared" ref="I9:I10" ca="1" si="5">RANDBETWEEN(1,20)</f>
        <v>14</v>
      </c>
      <c r="J9" s="302">
        <f t="shared" ref="J9:J10" ca="1" si="6">I9+RIGHT(H9,1)</f>
        <v>20</v>
      </c>
      <c r="K9" s="303" t="s">
        <v>212</v>
      </c>
      <c r="M9" s="249">
        <v>8000</v>
      </c>
    </row>
    <row r="10" spans="1:13" ht="16.5" thickBot="1">
      <c r="A10" s="297"/>
      <c r="B10" s="298"/>
      <c r="C10" s="299"/>
      <c r="D10" s="299"/>
      <c r="E10" s="298"/>
      <c r="F10" s="299"/>
      <c r="G10" s="300"/>
      <c r="H10" s="301" t="str">
        <f>CONCATENATE("+",RIGHT('Personal File'!$B$6,1)+RIGHT('Personal File'!$C$9)+D10)</f>
        <v>+3</v>
      </c>
      <c r="I10" s="55">
        <f t="shared" ca="1" si="5"/>
        <v>20</v>
      </c>
      <c r="J10" s="301">
        <f t="shared" ca="1" si="6"/>
        <v>23</v>
      </c>
      <c r="K10" s="304"/>
      <c r="M10" s="253"/>
    </row>
    <row r="11" spans="1:13" ht="6" customHeight="1" thickTop="1" thickBot="1">
      <c r="D11" s="56"/>
      <c r="E11" s="56"/>
      <c r="G11" s="45"/>
      <c r="H11" s="45"/>
      <c r="I11" s="54"/>
      <c r="J11" s="45"/>
      <c r="M11" s="252"/>
    </row>
    <row r="12" spans="1:13" ht="17.25" thickTop="1" thickBot="1">
      <c r="A12" s="46" t="s">
        <v>71</v>
      </c>
      <c r="B12" s="47" t="s">
        <v>17</v>
      </c>
      <c r="C12" s="47" t="s">
        <v>34</v>
      </c>
      <c r="D12" s="47" t="s">
        <v>82</v>
      </c>
      <c r="E12" s="47" t="s">
        <v>83</v>
      </c>
      <c r="F12" s="47" t="s">
        <v>84</v>
      </c>
      <c r="G12" s="47" t="s">
        <v>27</v>
      </c>
      <c r="H12" s="57" t="s">
        <v>80</v>
      </c>
      <c r="I12" s="58"/>
      <c r="J12" s="58"/>
      <c r="K12" s="59"/>
      <c r="M12" s="248" t="s">
        <v>126</v>
      </c>
    </row>
    <row r="13" spans="1:13">
      <c r="A13" s="305" t="s">
        <v>197</v>
      </c>
      <c r="B13" s="306">
        <v>2</v>
      </c>
      <c r="C13" s="307">
        <v>5</v>
      </c>
      <c r="D13" s="306">
        <v>0</v>
      </c>
      <c r="E13" s="308">
        <v>0.15</v>
      </c>
      <c r="F13" s="309" t="s">
        <v>120</v>
      </c>
      <c r="G13" s="310">
        <f>15/2</f>
        <v>7.5</v>
      </c>
      <c r="H13" s="60"/>
      <c r="I13" s="61"/>
      <c r="J13" s="61"/>
      <c r="K13" s="62"/>
      <c r="M13" s="254">
        <v>10</v>
      </c>
    </row>
    <row r="14" spans="1:13" ht="16.5" thickBot="1">
      <c r="A14" s="13" t="s">
        <v>218</v>
      </c>
      <c r="B14" s="14">
        <v>4</v>
      </c>
      <c r="C14" s="63" t="s">
        <v>216</v>
      </c>
      <c r="D14" s="63">
        <v>0</v>
      </c>
      <c r="E14" s="435">
        <v>0.15</v>
      </c>
      <c r="F14" s="63" t="s">
        <v>216</v>
      </c>
      <c r="G14" s="17" t="s">
        <v>226</v>
      </c>
      <c r="H14" s="64" t="s">
        <v>227</v>
      </c>
      <c r="I14" s="65"/>
      <c r="J14" s="65"/>
      <c r="K14" s="66"/>
      <c r="M14" s="251">
        <v>20</v>
      </c>
    </row>
    <row r="15" spans="1:13" ht="6.75" customHeight="1" thickTop="1" thickBot="1">
      <c r="M15" s="252"/>
    </row>
    <row r="16" spans="1:13" ht="17.25" thickTop="1" thickBot="1">
      <c r="A16" s="67"/>
      <c r="B16" s="45"/>
      <c r="D16" s="68" t="s">
        <v>72</v>
      </c>
      <c r="E16" s="69"/>
      <c r="F16" s="57" t="s">
        <v>6</v>
      </c>
      <c r="G16" s="47" t="s">
        <v>27</v>
      </c>
      <c r="H16" s="49" t="s">
        <v>92</v>
      </c>
      <c r="I16" s="57" t="s">
        <v>80</v>
      </c>
      <c r="J16" s="58"/>
      <c r="K16" s="59"/>
      <c r="M16" s="248" t="s">
        <v>126</v>
      </c>
    </row>
    <row r="17" spans="1:13">
      <c r="A17" s="67"/>
      <c r="B17" s="45"/>
      <c r="D17" s="436" t="s">
        <v>225</v>
      </c>
      <c r="E17" s="311"/>
      <c r="F17" s="70">
        <v>50</v>
      </c>
      <c r="G17" s="294">
        <f>F17/4</f>
        <v>12.5</v>
      </c>
      <c r="H17" s="312" t="s">
        <v>130</v>
      </c>
      <c r="I17" s="71"/>
      <c r="J17" s="72"/>
      <c r="K17" s="73"/>
      <c r="M17" s="249">
        <v>0</v>
      </c>
    </row>
    <row r="18" spans="1:13">
      <c r="A18" s="67"/>
      <c r="B18" s="45"/>
      <c r="D18" s="74" t="s">
        <v>219</v>
      </c>
      <c r="E18" s="75"/>
      <c r="F18" s="76">
        <v>50</v>
      </c>
      <c r="G18" s="77">
        <v>12.5</v>
      </c>
      <c r="H18" s="78" t="s">
        <v>130</v>
      </c>
      <c r="I18" s="79"/>
      <c r="J18" s="80"/>
      <c r="K18" s="81"/>
      <c r="L18" s="238"/>
      <c r="M18" s="255">
        <v>0</v>
      </c>
    </row>
    <row r="19" spans="1:13" ht="16.5" thickBot="1">
      <c r="A19" s="67"/>
      <c r="B19" s="45"/>
      <c r="D19" s="82"/>
      <c r="E19" s="83"/>
      <c r="F19" s="84"/>
      <c r="G19" s="17"/>
      <c r="H19" s="85"/>
      <c r="I19" s="86"/>
      <c r="J19" s="87"/>
      <c r="K19" s="66"/>
      <c r="M19" s="251"/>
    </row>
    <row r="20" spans="1:13" ht="17.25" thickTop="1" thickBot="1"/>
    <row r="21" spans="1:13" ht="17.25" thickTop="1" thickBot="1">
      <c r="D21" s="68" t="s">
        <v>124</v>
      </c>
      <c r="E21" s="58"/>
      <c r="F21" s="58"/>
      <c r="G21" s="88" t="s">
        <v>6</v>
      </c>
      <c r="H21" s="88" t="s">
        <v>99</v>
      </c>
      <c r="I21" s="88" t="s">
        <v>114</v>
      </c>
      <c r="J21" s="89" t="s">
        <v>80</v>
      </c>
      <c r="K21" s="59"/>
      <c r="M21" s="248" t="s">
        <v>126</v>
      </c>
    </row>
    <row r="22" spans="1:13">
      <c r="D22" s="90"/>
      <c r="E22" s="91"/>
      <c r="F22" s="91"/>
      <c r="G22" s="11"/>
      <c r="H22" s="11"/>
      <c r="I22" s="11"/>
      <c r="J22" s="70"/>
      <c r="K22" s="73"/>
      <c r="M22" s="249"/>
    </row>
    <row r="23" spans="1:13">
      <c r="D23" s="239"/>
      <c r="E23" s="240"/>
      <c r="F23" s="240"/>
      <c r="G23" s="9"/>
      <c r="H23" s="9"/>
      <c r="I23" s="9"/>
      <c r="J23" s="241"/>
      <c r="K23" s="242"/>
      <c r="M23" s="255"/>
    </row>
    <row r="24" spans="1:13" ht="16.5" thickBot="1">
      <c r="D24" s="243"/>
      <c r="E24" s="244"/>
      <c r="F24" s="244"/>
      <c r="G24" s="14"/>
      <c r="H24" s="14"/>
      <c r="I24" s="14"/>
      <c r="J24" s="245"/>
      <c r="K24" s="246"/>
      <c r="M24" s="251"/>
    </row>
    <row r="25" spans="1:13" ht="16.5" thickTop="1"/>
    <row r="26" spans="1:13">
      <c r="K26" s="182" t="s">
        <v>127</v>
      </c>
      <c r="L26" s="238"/>
      <c r="M26" s="257">
        <f>SUM(M3:M24)</f>
        <v>8042</v>
      </c>
    </row>
  </sheetData>
  <sortState ref="D19:K39">
    <sortCondition ref="I19:I39"/>
    <sortCondition ref="D19:D39"/>
  </sortState>
  <phoneticPr fontId="0" type="noConversion"/>
  <conditionalFormatting sqref="I3:I6">
    <cfRule type="cellIs" dxfId="5" priority="13" operator="equal">
      <formula>20</formula>
    </cfRule>
    <cfRule type="cellIs" dxfId="4" priority="14" operator="equal">
      <formula>1</formula>
    </cfRule>
  </conditionalFormatting>
  <conditionalFormatting sqref="I9">
    <cfRule type="cellIs" dxfId="3" priority="11" operator="equal">
      <formula>20</formula>
    </cfRule>
    <cfRule type="cellIs" dxfId="2" priority="12" operator="equal">
      <formula>1</formula>
    </cfRule>
  </conditionalFormatting>
  <conditionalFormatting sqref="I10">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heetViews>
  <sheetFormatPr defaultColWidth="13" defaultRowHeight="15.75"/>
  <cols>
    <col min="1" max="1" width="16.5" style="27" bestFit="1" customWidth="1"/>
    <col min="2" max="2" width="4.5" style="27" bestFit="1" customWidth="1"/>
    <col min="3" max="3" width="3.875" style="45" bestFit="1" customWidth="1"/>
    <col min="4" max="5" width="29.875" style="22" customWidth="1"/>
    <col min="6" max="6" width="2.125" style="22" customWidth="1"/>
    <col min="7" max="7" width="7.375" style="22" bestFit="1" customWidth="1"/>
    <col min="8" max="8" width="1.5" style="22" customWidth="1"/>
    <col min="9" max="9" width="5.75" style="22" bestFit="1" customWidth="1"/>
    <col min="10" max="16384" width="13" style="22"/>
  </cols>
  <sheetData>
    <row r="1" spans="1:9" ht="24" thickBot="1">
      <c r="A1" s="20" t="s">
        <v>77</v>
      </c>
      <c r="B1" s="20"/>
      <c r="C1" s="21"/>
      <c r="D1" s="20"/>
      <c r="E1" s="20"/>
    </row>
    <row r="2" spans="1:9" s="27" customFormat="1" ht="17.25" thickTop="1" thickBot="1">
      <c r="A2" s="23" t="s">
        <v>78</v>
      </c>
      <c r="B2" s="23" t="s">
        <v>6</v>
      </c>
      <c r="C2" s="24" t="s">
        <v>27</v>
      </c>
      <c r="D2" s="25" t="s">
        <v>79</v>
      </c>
      <c r="E2" s="26" t="s">
        <v>80</v>
      </c>
      <c r="G2" s="234" t="s">
        <v>126</v>
      </c>
      <c r="I2" s="234" t="s">
        <v>173</v>
      </c>
    </row>
    <row r="3" spans="1:9">
      <c r="A3" s="28" t="s">
        <v>122</v>
      </c>
      <c r="B3" s="29">
        <v>1</v>
      </c>
      <c r="C3" s="30">
        <v>0.5</v>
      </c>
      <c r="D3" s="31"/>
      <c r="E3" s="32"/>
      <c r="G3" s="235">
        <v>1</v>
      </c>
      <c r="I3" s="235"/>
    </row>
    <row r="4" spans="1:9">
      <c r="A4" s="437" t="s">
        <v>221</v>
      </c>
      <c r="B4" s="438">
        <v>1</v>
      </c>
      <c r="C4" s="439" t="s">
        <v>222</v>
      </c>
      <c r="D4" s="440"/>
      <c r="E4" s="441"/>
      <c r="G4" s="442" t="s">
        <v>223</v>
      </c>
      <c r="I4" s="442"/>
    </row>
    <row r="5" spans="1:9" ht="16.5" thickBot="1">
      <c r="A5" s="278" t="s">
        <v>220</v>
      </c>
      <c r="B5" s="279">
        <v>1</v>
      </c>
      <c r="C5" s="280">
        <v>0.5</v>
      </c>
      <c r="D5" s="34"/>
      <c r="E5" s="35"/>
      <c r="G5" s="237"/>
      <c r="I5" s="367"/>
    </row>
    <row r="6" spans="1:9" ht="24.75" thickTop="1" thickBot="1">
      <c r="A6" s="20" t="s">
        <v>81</v>
      </c>
      <c r="B6" s="20"/>
      <c r="C6" s="36"/>
      <c r="D6" s="20"/>
      <c r="E6" s="37"/>
      <c r="G6" s="36"/>
      <c r="I6" s="36"/>
    </row>
    <row r="7" spans="1:9" ht="17.25" thickTop="1" thickBot="1">
      <c r="A7" s="23" t="s">
        <v>78</v>
      </c>
      <c r="B7" s="23" t="s">
        <v>6</v>
      </c>
      <c r="C7" s="24" t="s">
        <v>27</v>
      </c>
      <c r="D7" s="25" t="s">
        <v>79</v>
      </c>
      <c r="E7" s="26" t="s">
        <v>80</v>
      </c>
      <c r="G7" s="234" t="s">
        <v>126</v>
      </c>
      <c r="I7" s="234" t="s">
        <v>173</v>
      </c>
    </row>
    <row r="8" spans="1:9">
      <c r="A8" s="33" t="s">
        <v>112</v>
      </c>
      <c r="B8" s="38">
        <v>0</v>
      </c>
      <c r="C8" s="360">
        <f t="shared" ref="C8:C9" si="0">B8/100</f>
        <v>0</v>
      </c>
      <c r="D8" s="361"/>
      <c r="E8" s="39"/>
      <c r="F8" s="238"/>
      <c r="G8" s="236">
        <f>B8</f>
        <v>0</v>
      </c>
      <c r="I8" s="236"/>
    </row>
    <row r="9" spans="1:9">
      <c r="A9" s="40" t="s">
        <v>179</v>
      </c>
      <c r="B9" s="41">
        <v>1</v>
      </c>
      <c r="C9" s="362">
        <f t="shared" si="0"/>
        <v>0.01</v>
      </c>
      <c r="D9" s="363"/>
      <c r="E9" s="42"/>
      <c r="F9" s="238"/>
      <c r="G9" s="313">
        <v>0</v>
      </c>
      <c r="I9" s="313"/>
    </row>
    <row r="10" spans="1:9">
      <c r="A10" s="40" t="s">
        <v>180</v>
      </c>
      <c r="B10" s="41">
        <v>1</v>
      </c>
      <c r="C10" s="362">
        <v>0</v>
      </c>
      <c r="D10" s="363"/>
      <c r="E10" s="42"/>
      <c r="F10" s="238"/>
      <c r="G10" s="313">
        <v>0</v>
      </c>
      <c r="I10" s="313"/>
    </row>
    <row r="11" spans="1:9">
      <c r="A11" s="40" t="s">
        <v>172</v>
      </c>
      <c r="B11" s="41">
        <v>1</v>
      </c>
      <c r="C11" s="362">
        <v>1.5</v>
      </c>
      <c r="D11" s="363"/>
      <c r="E11" s="42"/>
      <c r="F11" s="238"/>
      <c r="G11" s="313">
        <v>0</v>
      </c>
      <c r="I11" s="313"/>
    </row>
    <row r="12" spans="1:9">
      <c r="A12" s="40" t="s">
        <v>107</v>
      </c>
      <c r="B12" s="41">
        <v>1</v>
      </c>
      <c r="C12" s="362">
        <v>0</v>
      </c>
      <c r="D12" s="363"/>
      <c r="E12" s="42"/>
      <c r="F12" s="238"/>
      <c r="G12" s="313">
        <v>1</v>
      </c>
      <c r="I12" s="313"/>
    </row>
    <row r="13" spans="1:9">
      <c r="A13" s="40" t="s">
        <v>224</v>
      </c>
      <c r="B13" s="41">
        <v>2</v>
      </c>
      <c r="C13" s="362">
        <f>B13/2</f>
        <v>1</v>
      </c>
      <c r="D13" s="363"/>
      <c r="E13" s="42"/>
      <c r="F13" s="238"/>
      <c r="G13" s="313">
        <v>0.5</v>
      </c>
      <c r="I13" s="313"/>
    </row>
    <row r="14" spans="1:9" ht="16.5" thickBot="1">
      <c r="A14" s="43" t="s">
        <v>142</v>
      </c>
      <c r="B14" s="44">
        <v>2</v>
      </c>
      <c r="C14" s="364">
        <f>B14</f>
        <v>2</v>
      </c>
      <c r="D14" s="365"/>
      <c r="E14" s="366"/>
      <c r="F14" s="238"/>
      <c r="G14" s="367">
        <f>B14/100</f>
        <v>0.02</v>
      </c>
      <c r="I14" s="367"/>
    </row>
    <row r="15" spans="1:9" ht="16.5" thickTop="1"/>
    <row r="16" spans="1:9">
      <c r="A16" s="183" t="s">
        <v>207</v>
      </c>
      <c r="E16" s="182" t="s">
        <v>127</v>
      </c>
      <c r="F16" s="238"/>
      <c r="G16" s="295">
        <f>SUM(G3:G14)</f>
        <v>2.52</v>
      </c>
    </row>
    <row r="17" spans="1:7">
      <c r="A17" s="54"/>
      <c r="E17" s="182" t="s">
        <v>128</v>
      </c>
      <c r="F17" s="238"/>
      <c r="G17" s="295">
        <f>G16+Martial!M26</f>
        <v>8044.52</v>
      </c>
    </row>
    <row r="18" spans="1:7">
      <c r="A18" s="54"/>
    </row>
    <row r="19" spans="1:7">
      <c r="A19" s="54"/>
    </row>
    <row r="20" spans="1:7">
      <c r="A20" s="54"/>
    </row>
    <row r="21" spans="1:7">
      <c r="A21" s="54"/>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RowHeight="15.75"/>
  <cols>
    <col min="1" max="1" width="1.875" style="314" customWidth="1"/>
    <col min="2" max="2" width="8.625" style="315" bestFit="1" customWidth="1"/>
    <col min="3" max="3" width="2.875" style="314" bestFit="1" customWidth="1"/>
    <col min="4" max="8" width="3.875" style="314" bestFit="1" customWidth="1"/>
    <col min="9" max="14" width="8.75" style="314" customWidth="1"/>
    <col min="15" max="16384" width="9" style="314"/>
  </cols>
  <sheetData>
    <row r="1" spans="1:16" s="315" customFormat="1" ht="17.25" thickTop="1" thickBot="1">
      <c r="B1" s="327" t="s">
        <v>159</v>
      </c>
      <c r="C1" s="326" t="s">
        <v>158</v>
      </c>
      <c r="D1" s="326" t="s">
        <v>157</v>
      </c>
      <c r="E1" s="326" t="s">
        <v>156</v>
      </c>
      <c r="F1" s="326" t="s">
        <v>155</v>
      </c>
      <c r="G1" s="326" t="s">
        <v>154</v>
      </c>
      <c r="H1" s="325" t="s">
        <v>153</v>
      </c>
    </row>
    <row r="2" spans="1:16">
      <c r="B2" s="324" t="s">
        <v>152</v>
      </c>
      <c r="C2" s="323">
        <f ca="1">RANDBETWEEN(1,3)</f>
        <v>1</v>
      </c>
      <c r="D2" s="323">
        <f ca="1">RANDBETWEEN(1,3)+RANDBETWEEN(1,3)</f>
        <v>4</v>
      </c>
      <c r="E2" s="323">
        <f ca="1">RANDBETWEEN(1,3)+RANDBETWEEN(1,3)+RANDBETWEEN(1,3)</f>
        <v>3</v>
      </c>
      <c r="F2" s="323">
        <f ca="1">RANDBETWEEN(1,3)+RANDBETWEEN(1,3)+RANDBETWEEN(1,3)+RANDBETWEEN(1,3)</f>
        <v>10</v>
      </c>
      <c r="G2" s="323">
        <f ca="1">RANDBETWEEN(1,3)+RANDBETWEEN(1,3)+RANDBETWEEN(1,3)+RANDBETWEEN(1,3)+RANDBETWEEN(1,3)</f>
        <v>13</v>
      </c>
      <c r="H2" s="322">
        <f ca="1">RANDBETWEEN(1,3)+RANDBETWEEN(1,3)+RANDBETWEEN(1,3)+RANDBETWEEN(1,3)+RANDBETWEEN(1,3)+RANDBETWEEN(1,3)</f>
        <v>12</v>
      </c>
      <c r="L2" s="315"/>
      <c r="M2" s="315"/>
      <c r="N2" s="315"/>
      <c r="O2" s="315"/>
      <c r="P2" s="315"/>
    </row>
    <row r="3" spans="1:16">
      <c r="B3" s="321" t="s">
        <v>151</v>
      </c>
      <c r="C3" s="320">
        <f ca="1">RANDBETWEEN(1,4)</f>
        <v>3</v>
      </c>
      <c r="D3" s="320">
        <f ca="1">RANDBETWEEN(1,4)+RANDBETWEEN(1,4)</f>
        <v>4</v>
      </c>
      <c r="E3" s="320">
        <f ca="1">RANDBETWEEN(1,4)+RANDBETWEEN(1,4)+RANDBETWEEN(1,4)</f>
        <v>12</v>
      </c>
      <c r="F3" s="320">
        <f ca="1">RANDBETWEEN(1,4)+RANDBETWEEN(1,4)+RANDBETWEEN(1,4)+RANDBETWEEN(1,4)</f>
        <v>8</v>
      </c>
      <c r="G3" s="320">
        <f ca="1">RANDBETWEEN(1,4)+RANDBETWEEN(1,4)+RANDBETWEEN(1,4)+RANDBETWEEN(1,4)+RANDBETWEEN(1,4)</f>
        <v>14</v>
      </c>
      <c r="H3" s="319">
        <f ca="1">RANDBETWEEN(1,4)+RANDBETWEEN(1,4)+RANDBETWEEN(1,4)+RANDBETWEEN(1,4)+RANDBETWEEN(1,4)+RANDBETWEEN(1,4)</f>
        <v>14</v>
      </c>
      <c r="L3" s="315"/>
      <c r="M3" s="315"/>
      <c r="N3" s="315"/>
      <c r="O3" s="315"/>
      <c r="P3" s="315"/>
    </row>
    <row r="4" spans="1:16">
      <c r="B4" s="321" t="s">
        <v>150</v>
      </c>
      <c r="C4" s="320">
        <f ca="1">RANDBETWEEN(1,6)</f>
        <v>5</v>
      </c>
      <c r="D4" s="320">
        <f ca="1">RANDBETWEEN(1,6)+RANDBETWEEN(1,6)</f>
        <v>8</v>
      </c>
      <c r="E4" s="320">
        <f ca="1">RANDBETWEEN(1,6)+RANDBETWEEN(1,6)+RANDBETWEEN(1,6)</f>
        <v>9</v>
      </c>
      <c r="F4" s="320">
        <f ca="1">RANDBETWEEN(1,6)+RANDBETWEEN(1,6)+RANDBETWEEN(1,6)+RANDBETWEEN(1,6)</f>
        <v>23</v>
      </c>
      <c r="G4" s="320">
        <f ca="1">RANDBETWEEN(1,6)+RANDBETWEEN(1,6)+RANDBETWEEN(1,6)+RANDBETWEEN(1,6)+RANDBETWEEN(1,6)</f>
        <v>20</v>
      </c>
      <c r="H4" s="319">
        <f ca="1">RANDBETWEEN(1,6)+RANDBETWEEN(1,6)+RANDBETWEEN(1,6)+RANDBETWEEN(1,6)+RANDBETWEEN(1,6)+RANDBETWEEN(1,6)</f>
        <v>23</v>
      </c>
      <c r="L4" s="315"/>
      <c r="M4" s="315"/>
      <c r="N4" s="315"/>
      <c r="O4" s="315"/>
      <c r="P4" s="315"/>
    </row>
    <row r="5" spans="1:16">
      <c r="B5" s="321" t="s">
        <v>149</v>
      </c>
      <c r="C5" s="320">
        <f ca="1">RANDBETWEEN(1,8)</f>
        <v>1</v>
      </c>
      <c r="D5" s="320">
        <f ca="1">RANDBETWEEN(1,8)+RANDBETWEEN(1,8)</f>
        <v>6</v>
      </c>
      <c r="E5" s="320">
        <f ca="1">RANDBETWEEN(1,8)+RANDBETWEEN(1,8)+RANDBETWEEN(1,8)</f>
        <v>13</v>
      </c>
      <c r="F5" s="320">
        <f ca="1">RANDBETWEEN(1,8)+RANDBETWEEN(1,8)+RANDBETWEEN(1,8)+RANDBETWEEN(1,8)</f>
        <v>21</v>
      </c>
      <c r="G5" s="320">
        <f ca="1">RANDBETWEEN(1,8)+RANDBETWEEN(1,8)+RANDBETWEEN(1,8)+RANDBETWEEN(1,8)+RANDBETWEEN(1,8)</f>
        <v>29</v>
      </c>
      <c r="H5" s="319">
        <f ca="1">RANDBETWEEN(1,8)+RANDBETWEEN(1,8)+RANDBETWEEN(1,8)+RANDBETWEEN(1,8)+RANDBETWEEN(1,8)+RANDBETWEEN(1,8)</f>
        <v>16</v>
      </c>
      <c r="L5" s="315"/>
      <c r="M5" s="315"/>
      <c r="N5" s="315"/>
      <c r="O5" s="315"/>
      <c r="P5" s="315"/>
    </row>
    <row r="6" spans="1:16">
      <c r="B6" s="321" t="s">
        <v>148</v>
      </c>
      <c r="C6" s="320">
        <f ca="1">RANDBETWEEN(1,10)</f>
        <v>6</v>
      </c>
      <c r="D6" s="320">
        <f ca="1">RANDBETWEEN(1,10)+RANDBETWEEN(1,10)</f>
        <v>9</v>
      </c>
      <c r="E6" s="320">
        <f ca="1">RANDBETWEEN(1,10)+RANDBETWEEN(1,10)+RANDBETWEEN(1,10)</f>
        <v>10</v>
      </c>
      <c r="F6" s="320">
        <f ca="1">RANDBETWEEN(1,10)+RANDBETWEEN(1,10)+RANDBETWEEN(1,10)+RANDBETWEEN(1,10)</f>
        <v>33</v>
      </c>
      <c r="G6" s="320">
        <f ca="1">RANDBETWEEN(1,10)+RANDBETWEEN(1,10)+RANDBETWEEN(1,10)+RANDBETWEEN(1,10)+RANDBETWEEN(1,10)</f>
        <v>32</v>
      </c>
      <c r="H6" s="319">
        <f ca="1">RANDBETWEEN(1,10)+RANDBETWEEN(1,10)+RANDBETWEEN(1,10)+RANDBETWEEN(1,10)+RANDBETWEEN(1,10)+RANDBETWEEN(1,10)</f>
        <v>31</v>
      </c>
      <c r="L6" s="315"/>
      <c r="M6" s="315"/>
      <c r="N6" s="315"/>
      <c r="O6" s="315"/>
      <c r="P6" s="315"/>
    </row>
    <row r="7" spans="1:16">
      <c r="B7" s="321" t="s">
        <v>147</v>
      </c>
      <c r="C7" s="320">
        <f ca="1">RANDBETWEEN(1,12)</f>
        <v>2</v>
      </c>
      <c r="D7" s="320">
        <f ca="1">RANDBETWEEN(1,12)+RANDBETWEEN(1,12)</f>
        <v>12</v>
      </c>
      <c r="E7" s="320">
        <f ca="1">RANDBETWEEN(1,12)+RANDBETWEEN(1,12)+RANDBETWEEN(1,12)</f>
        <v>20</v>
      </c>
      <c r="F7" s="320">
        <f ca="1">RANDBETWEEN(1,12)+RANDBETWEEN(1,12)+RANDBETWEEN(1,12)+RANDBETWEEN(1,12)</f>
        <v>31</v>
      </c>
      <c r="G7" s="320">
        <f ca="1">RANDBETWEEN(1,12)+RANDBETWEEN(1,12)+RANDBETWEEN(1,12)+RANDBETWEEN(1,12)+RANDBETWEEN(1,12)</f>
        <v>36</v>
      </c>
      <c r="H7" s="319">
        <f ca="1">RANDBETWEEN(1,12)+RANDBETWEEN(1,12)+RANDBETWEEN(1,12)+RANDBETWEEN(1,12)+RANDBETWEEN(1,12)+RANDBETWEEN(1,12)</f>
        <v>39</v>
      </c>
      <c r="L7" s="315"/>
      <c r="M7" s="315"/>
      <c r="N7" s="315"/>
      <c r="O7" s="315"/>
      <c r="P7" s="315"/>
    </row>
    <row r="8" spans="1:16">
      <c r="B8" s="321" t="s">
        <v>146</v>
      </c>
      <c r="C8" s="320">
        <f ca="1">RANDBETWEEN(1,20)</f>
        <v>7</v>
      </c>
      <c r="D8" s="320">
        <f ca="1">RANDBETWEEN(1,20)+RANDBETWEEN(1,20)</f>
        <v>29</v>
      </c>
      <c r="E8" s="320">
        <f ca="1">RANDBETWEEN(1,20)+RANDBETWEEN(1,20)+RANDBETWEEN(1,20)</f>
        <v>21</v>
      </c>
      <c r="F8" s="320">
        <f ca="1">RANDBETWEEN(1,20)+RANDBETWEEN(1,20)+RANDBETWEEN(1,20)+RANDBETWEEN(1,20)</f>
        <v>47</v>
      </c>
      <c r="G8" s="320">
        <f ca="1">RANDBETWEEN(1,20)+RANDBETWEEN(1,20)+RANDBETWEEN(1,20)+RANDBETWEEN(1,20)+RANDBETWEEN(1,20)</f>
        <v>46</v>
      </c>
      <c r="H8" s="319">
        <f ca="1">RANDBETWEEN(1,20)+RANDBETWEEN(1,20)+RANDBETWEEN(1,20)+RANDBETWEEN(1,20)+RANDBETWEEN(1,20)+RANDBETWEEN(1,20)</f>
        <v>72</v>
      </c>
      <c r="L8" s="315"/>
      <c r="M8" s="315"/>
      <c r="N8" s="315"/>
      <c r="O8" s="315"/>
      <c r="P8" s="315"/>
    </row>
    <row r="9" spans="1:16" ht="16.5" thickBot="1">
      <c r="B9" s="318" t="s">
        <v>145</v>
      </c>
      <c r="C9" s="317">
        <f ca="1">RANDBETWEEN(1,100)</f>
        <v>20</v>
      </c>
      <c r="D9" s="317">
        <f ca="1">RANDBETWEEN(1,100)+RANDBETWEEN(1,100)</f>
        <v>124</v>
      </c>
      <c r="E9" s="317">
        <f ca="1">RANDBETWEEN(1,100)+RANDBETWEEN(1,100)+RANDBETWEEN(1,100)</f>
        <v>265</v>
      </c>
      <c r="F9" s="317">
        <f ca="1">RANDBETWEEN(1,100)+RANDBETWEEN(1,100)+RANDBETWEEN(1,100)+RANDBETWEEN(1,100)</f>
        <v>143</v>
      </c>
      <c r="G9" s="317">
        <f ca="1">RANDBETWEEN(1,100)+RANDBETWEEN(1,100)+RANDBETWEEN(1,100)+RANDBETWEEN(1,100)+RANDBETWEEN(1,100)</f>
        <v>404</v>
      </c>
      <c r="H9" s="316">
        <f ca="1">RANDBETWEEN(1,100)+RANDBETWEEN(1,100)+RANDBETWEEN(1,100)+RANDBETWEEN(1,100)+RANDBETWEEN(1,100)+RANDBETWEEN(1,100)</f>
        <v>342</v>
      </c>
      <c r="L9" s="315"/>
      <c r="M9" s="315"/>
      <c r="N9" s="315"/>
      <c r="O9" s="315"/>
      <c r="P9" s="315"/>
    </row>
    <row r="10" spans="1:16" ht="16.5" thickTop="1">
      <c r="A10" s="315"/>
      <c r="C10" s="315"/>
      <c r="D10" s="315"/>
      <c r="E10" s="315"/>
      <c r="F10" s="315"/>
    </row>
    <row r="11" spans="1:16">
      <c r="A11" s="315"/>
      <c r="C11" s="315"/>
      <c r="D11" s="315"/>
      <c r="E11" s="315"/>
      <c r="F11" s="315"/>
    </row>
    <row r="12" spans="1:16">
      <c r="A12" s="315"/>
      <c r="C12" s="315"/>
      <c r="D12" s="315"/>
      <c r="E12" s="315"/>
      <c r="F12" s="315"/>
    </row>
    <row r="13" spans="1:16">
      <c r="A13" s="315"/>
      <c r="C13" s="315"/>
      <c r="D13" s="315"/>
      <c r="E13" s="315"/>
      <c r="F13" s="315"/>
    </row>
    <row r="14" spans="1:16">
      <c r="A14" s="315"/>
      <c r="C14" s="315"/>
      <c r="D14" s="315"/>
      <c r="E14" s="315"/>
      <c r="F14" s="315"/>
    </row>
    <row r="15" spans="1:16">
      <c r="A15" s="315"/>
      <c r="C15" s="315"/>
      <c r="D15" s="315"/>
      <c r="E15" s="315"/>
      <c r="F15" s="315"/>
    </row>
    <row r="16" spans="1:16">
      <c r="A16" s="315"/>
      <c r="C16" s="315"/>
      <c r="D16" s="315"/>
      <c r="E16" s="315"/>
      <c r="F16" s="315"/>
    </row>
    <row r="17" spans="1:7">
      <c r="A17" s="315"/>
      <c r="C17" s="315"/>
      <c r="D17" s="315"/>
      <c r="E17" s="315"/>
      <c r="F17" s="315"/>
    </row>
    <row r="18" spans="1:7">
      <c r="A18" s="315"/>
      <c r="C18" s="315"/>
      <c r="D18" s="315"/>
      <c r="E18" s="315"/>
      <c r="F18" s="315"/>
    </row>
    <row r="19" spans="1:7">
      <c r="A19" s="315"/>
      <c r="C19" s="315"/>
      <c r="D19" s="315"/>
      <c r="E19" s="315"/>
      <c r="F19" s="315"/>
    </row>
    <row r="20" spans="1:7">
      <c r="A20" s="315"/>
      <c r="C20" s="315"/>
      <c r="D20" s="315"/>
      <c r="E20" s="315"/>
      <c r="F20" s="315"/>
    </row>
    <row r="21" spans="1:7">
      <c r="A21" s="315"/>
      <c r="C21" s="315"/>
      <c r="D21" s="315"/>
      <c r="E21" s="315"/>
      <c r="F21" s="315"/>
    </row>
    <row r="22" spans="1:7">
      <c r="A22" s="315"/>
      <c r="C22" s="315"/>
      <c r="D22" s="315"/>
      <c r="E22" s="315"/>
      <c r="F22" s="315"/>
    </row>
    <row r="23" spans="1:7">
      <c r="A23" s="315"/>
      <c r="C23" s="315"/>
      <c r="D23" s="315"/>
      <c r="E23" s="315"/>
      <c r="F23" s="315"/>
    </row>
    <row r="24" spans="1:7">
      <c r="A24" s="315"/>
      <c r="C24" s="315"/>
      <c r="D24" s="315"/>
      <c r="E24" s="315"/>
      <c r="F24" s="315"/>
    </row>
    <row r="25" spans="1:7">
      <c r="A25" s="315"/>
      <c r="C25" s="315"/>
      <c r="D25" s="315"/>
      <c r="E25" s="315"/>
      <c r="F25" s="315"/>
    </row>
    <row r="26" spans="1:7">
      <c r="A26" s="315"/>
      <c r="C26" s="315"/>
      <c r="D26" s="315"/>
      <c r="E26" s="315"/>
      <c r="F26" s="315"/>
    </row>
    <row r="27" spans="1:7">
      <c r="A27" s="315"/>
      <c r="C27" s="315"/>
      <c r="D27" s="315"/>
      <c r="E27" s="315"/>
      <c r="F27" s="315"/>
    </row>
    <row r="28" spans="1:7">
      <c r="A28" s="315"/>
      <c r="C28" s="315"/>
      <c r="D28" s="315"/>
      <c r="E28" s="315"/>
      <c r="F28" s="315"/>
    </row>
    <row r="29" spans="1:7">
      <c r="A29" s="315"/>
      <c r="C29" s="315"/>
      <c r="D29" s="315"/>
      <c r="E29" s="315"/>
      <c r="F29" s="315"/>
    </row>
    <row r="30" spans="1:7">
      <c r="A30" s="315"/>
      <c r="C30" s="315"/>
      <c r="D30" s="315"/>
      <c r="E30" s="315"/>
      <c r="F30" s="315"/>
    </row>
    <row r="31" spans="1:7">
      <c r="C31" s="315"/>
      <c r="D31" s="315"/>
      <c r="E31" s="315"/>
      <c r="F31" s="315"/>
      <c r="G31" s="315"/>
    </row>
    <row r="32" spans="1:7">
      <c r="C32" s="315"/>
      <c r="D32" s="315"/>
      <c r="E32" s="315"/>
      <c r="F32" s="315"/>
      <c r="G32" s="315"/>
    </row>
    <row r="33" spans="3:7">
      <c r="C33" s="315"/>
      <c r="D33" s="315"/>
      <c r="E33" s="315"/>
      <c r="F33" s="315"/>
      <c r="G33" s="315"/>
    </row>
    <row r="34" spans="3:7">
      <c r="C34" s="315"/>
      <c r="D34" s="315"/>
      <c r="E34" s="315"/>
      <c r="F34" s="315"/>
      <c r="G34" s="315"/>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Personal File</vt:lpstr>
      <vt:lpstr>Skills</vt:lpstr>
      <vt:lpstr>Spells</vt:lpstr>
      <vt:lpstr>Feats</vt:lpstr>
      <vt:lpstr>Martial</vt:lpstr>
      <vt:lpstr>Equipment</vt:lpstr>
      <vt:lpstr>Rolls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2014-06-23T06:11:09Z</dcterms:modified>
</cp:coreProperties>
</file>