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5" windowWidth="11910" windowHeight="10725" tabRatio="638"/>
  </bookViews>
  <sheets>
    <sheet name="Personal File" sheetId="4" r:id="rId1"/>
    <sheet name="Skills" sheetId="15" r:id="rId2"/>
    <sheet name="Feats" sheetId="20" r:id="rId3"/>
    <sheet name="Martial" sheetId="6" r:id="rId4"/>
    <sheet name="Equipment" sheetId="19" r:id="rId5"/>
    <sheet name="Rolls" sheetId="21" r:id="rId6"/>
  </sheets>
  <externalReferences>
    <externalReference r:id="rId7"/>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File'!$A$1:$H$27</definedName>
    <definedName name="_xlnm.Print_Area" localSheetId="1">Skills!$A$1:$K$36</definedName>
  </definedNames>
  <calcPr calcId="145621"/>
</workbook>
</file>

<file path=xl/calcChain.xml><?xml version="1.0" encoding="utf-8"?>
<calcChain xmlns="http://schemas.openxmlformats.org/spreadsheetml/2006/main">
  <c r="G15" i="6" l="1"/>
  <c r="G16" i="6"/>
  <c r="E9" i="4" l="1"/>
  <c r="C9" i="4" l="1"/>
  <c r="B51" i="15" l="1"/>
  <c r="G8" i="6"/>
  <c r="C2" i="21" l="1"/>
  <c r="D2" i="21"/>
  <c r="E2" i="21"/>
  <c r="F2" i="21"/>
  <c r="G2" i="21"/>
  <c r="H2" i="21"/>
  <c r="C3" i="21"/>
  <c r="D3" i="21"/>
  <c r="E3" i="21"/>
  <c r="F3" i="21"/>
  <c r="G3" i="21"/>
  <c r="H3" i="21"/>
  <c r="C4" i="21"/>
  <c r="D4" i="21"/>
  <c r="E4" i="21"/>
  <c r="F4" i="21"/>
  <c r="G4" i="21"/>
  <c r="H4" i="21"/>
  <c r="C5" i="21"/>
  <c r="D5" i="21"/>
  <c r="E5" i="21"/>
  <c r="F5" i="21"/>
  <c r="G5" i="21"/>
  <c r="H5" i="21"/>
  <c r="C6" i="21"/>
  <c r="D6" i="21"/>
  <c r="E6" i="21"/>
  <c r="F6" i="21"/>
  <c r="G6" i="21"/>
  <c r="H6" i="21"/>
  <c r="C7" i="21"/>
  <c r="D7" i="21"/>
  <c r="E7" i="21"/>
  <c r="F7" i="21"/>
  <c r="G7" i="21"/>
  <c r="H7" i="21"/>
  <c r="C8" i="21"/>
  <c r="D8" i="21"/>
  <c r="E8" i="21"/>
  <c r="F8" i="21"/>
  <c r="G8" i="21"/>
  <c r="H8" i="21"/>
  <c r="C9" i="21"/>
  <c r="D9" i="21"/>
  <c r="E9" i="21"/>
  <c r="F9" i="21"/>
  <c r="G9" i="21"/>
  <c r="H9" i="21"/>
  <c r="H49" i="15" l="1"/>
  <c r="I3" i="6" l="1"/>
  <c r="H3" i="15"/>
  <c r="G19" i="19"/>
  <c r="G9" i="19"/>
  <c r="C8" i="19"/>
  <c r="C9" i="19"/>
  <c r="C19" i="19"/>
  <c r="H44" i="15" l="1"/>
  <c r="H13" i="15"/>
  <c r="H9" i="15"/>
  <c r="I7" i="6" l="1"/>
  <c r="I8" i="6"/>
  <c r="G8" i="19" l="1"/>
  <c r="G21" i="19" l="1"/>
  <c r="E51" i="15" l="1"/>
  <c r="H32" i="15"/>
  <c r="H25" i="15" l="1"/>
  <c r="M27" i="6" l="1"/>
  <c r="G22" i="19" s="1"/>
  <c r="H4" i="15"/>
  <c r="H5" i="15"/>
  <c r="H6" i="15"/>
  <c r="H7" i="15"/>
  <c r="H8" i="15"/>
  <c r="H10" i="15"/>
  <c r="H11" i="15"/>
  <c r="H12" i="15"/>
  <c r="H14" i="15"/>
  <c r="H15" i="15"/>
  <c r="H16" i="15"/>
  <c r="I4" i="6" l="1"/>
  <c r="H45" i="15" l="1"/>
  <c r="H48" i="15" l="1"/>
  <c r="H47" i="15"/>
  <c r="H46" i="15"/>
  <c r="H43" i="15"/>
  <c r="H42" i="15"/>
  <c r="H41" i="15"/>
  <c r="H40" i="15"/>
  <c r="H39" i="15"/>
  <c r="H38" i="15"/>
  <c r="H37" i="15"/>
  <c r="H36" i="15"/>
  <c r="H35" i="15"/>
  <c r="H34" i="15"/>
  <c r="H33" i="15"/>
  <c r="H31" i="15"/>
  <c r="H30" i="15"/>
  <c r="H29" i="15"/>
  <c r="H28" i="15"/>
  <c r="H27" i="15"/>
  <c r="H26" i="15"/>
  <c r="H24" i="15"/>
  <c r="H23" i="15"/>
  <c r="H22" i="15"/>
  <c r="H21" i="15"/>
  <c r="H20" i="15"/>
  <c r="H19" i="15"/>
  <c r="H18" i="15"/>
  <c r="H17" i="15"/>
  <c r="E8" i="4" l="1"/>
  <c r="C7" i="4" l="1"/>
  <c r="C8" i="6" l="1"/>
  <c r="C7" i="6"/>
  <c r="D10" i="15"/>
  <c r="H3" i="6"/>
  <c r="J3" i="6" s="1"/>
  <c r="C4" i="6"/>
  <c r="H4" i="6"/>
  <c r="J4" i="6" s="1"/>
  <c r="E10" i="15" l="1"/>
  <c r="G10" i="15"/>
  <c r="I10" i="15" s="1"/>
  <c r="D11" i="15" l="1"/>
  <c r="D4" i="15"/>
  <c r="C8" i="4"/>
  <c r="D3" i="15" s="1"/>
  <c r="C10" i="4"/>
  <c r="C11" i="4"/>
  <c r="D6" i="15" s="1"/>
  <c r="C12" i="4"/>
  <c r="G6" i="20" l="1"/>
  <c r="G5" i="20"/>
  <c r="G3" i="20"/>
  <c r="G4" i="20"/>
  <c r="E3" i="15"/>
  <c r="G3" i="15"/>
  <c r="I3" i="15" s="1"/>
  <c r="E10" i="4"/>
  <c r="E11" i="4" s="1"/>
  <c r="E12" i="4" s="1"/>
  <c r="H8" i="6"/>
  <c r="J8" i="6" s="1"/>
  <c r="H7" i="6"/>
  <c r="J7" i="6" s="1"/>
  <c r="E11" i="15"/>
  <c r="G11" i="15"/>
  <c r="I11" i="15" s="1"/>
  <c r="D14" i="15"/>
  <c r="D9" i="15"/>
  <c r="D16" i="15"/>
  <c r="E4" i="15"/>
  <c r="G4" i="15"/>
  <c r="I4" i="15" s="1"/>
  <c r="D5" i="15"/>
  <c r="D8" i="15"/>
  <c r="E6" i="15"/>
  <c r="G6" i="15"/>
  <c r="I6" i="15" s="1"/>
  <c r="D15" i="15"/>
  <c r="D7" i="15"/>
  <c r="D12" i="15"/>
  <c r="D13" i="15"/>
  <c r="B6" i="4"/>
  <c r="D30" i="15"/>
  <c r="D31" i="15"/>
  <c r="D26" i="15"/>
  <c r="D28" i="15"/>
  <c r="D33" i="15"/>
  <c r="D27" i="15"/>
  <c r="D32" i="15"/>
  <c r="H50" i="15"/>
  <c r="E9" i="15" l="1"/>
  <c r="G9" i="15"/>
  <c r="I9" i="15" s="1"/>
  <c r="G16" i="15"/>
  <c r="I16" i="15" s="1"/>
  <c r="E16" i="15"/>
  <c r="E14" i="15"/>
  <c r="G14" i="15"/>
  <c r="I14" i="15" s="1"/>
  <c r="E5" i="15"/>
  <c r="G5" i="15"/>
  <c r="I5" i="15" s="1"/>
  <c r="E8" i="15"/>
  <c r="G8" i="15"/>
  <c r="I8" i="15" s="1"/>
  <c r="E13" i="15"/>
  <c r="G13" i="15"/>
  <c r="I13" i="15" s="1"/>
  <c r="E7" i="15"/>
  <c r="G7" i="15"/>
  <c r="I7" i="15" s="1"/>
  <c r="G12" i="15"/>
  <c r="I12" i="15" s="1"/>
  <c r="E12" i="15"/>
  <c r="E15" i="15"/>
  <c r="G15" i="15"/>
  <c r="I15" i="15" s="1"/>
  <c r="E31" i="15"/>
  <c r="G31" i="15"/>
  <c r="I31" i="15" s="1"/>
  <c r="E30" i="15"/>
  <c r="G30" i="15"/>
  <c r="I30" i="15" s="1"/>
  <c r="E27" i="15"/>
  <c r="G27" i="15"/>
  <c r="I27" i="15" s="1"/>
  <c r="E28" i="15"/>
  <c r="G28" i="15"/>
  <c r="I28" i="15" s="1"/>
  <c r="E32" i="15"/>
  <c r="G32" i="15"/>
  <c r="I32" i="15" s="1"/>
  <c r="E33" i="15"/>
  <c r="G33" i="15"/>
  <c r="I33" i="15" s="1"/>
  <c r="E26" i="15"/>
  <c r="G26" i="15"/>
  <c r="I26" i="15" s="1"/>
  <c r="D29" i="15" l="1"/>
  <c r="E29" i="15" l="1"/>
  <c r="G29" i="15"/>
  <c r="I29" i="15" s="1"/>
  <c r="D38" i="15" l="1"/>
  <c r="E38" i="15" l="1"/>
  <c r="G38" i="15"/>
  <c r="I38" i="15" s="1"/>
  <c r="D44" i="15"/>
  <c r="D20" i="15"/>
  <c r="D25" i="15"/>
  <c r="D46" i="15"/>
  <c r="D43" i="15"/>
  <c r="D48" i="15"/>
  <c r="D45" i="15"/>
  <c r="D47" i="15"/>
  <c r="D40" i="15"/>
  <c r="D49" i="15"/>
  <c r="D36" i="15"/>
  <c r="D42" i="15"/>
  <c r="D50" i="15"/>
  <c r="D41" i="15"/>
  <c r="D39" i="15"/>
  <c r="D37" i="15"/>
  <c r="D35" i="15"/>
  <c r="D34" i="15"/>
  <c r="D24" i="15"/>
  <c r="D23" i="15"/>
  <c r="D22" i="15"/>
  <c r="D21" i="15"/>
  <c r="D19" i="15"/>
  <c r="D18" i="15"/>
  <c r="D17" i="15"/>
  <c r="E17" i="15" l="1"/>
  <c r="G17" i="15"/>
  <c r="I17" i="15" s="1"/>
  <c r="E19" i="15"/>
  <c r="G19" i="15"/>
  <c r="I19" i="15" s="1"/>
  <c r="E22" i="15"/>
  <c r="G22" i="15"/>
  <c r="I22" i="15" s="1"/>
  <c r="E24" i="15"/>
  <c r="G24" i="15"/>
  <c r="I24" i="15" s="1"/>
  <c r="E35" i="15"/>
  <c r="G35" i="15"/>
  <c r="I35" i="15" s="1"/>
  <c r="E39" i="15"/>
  <c r="G39" i="15"/>
  <c r="I39" i="15" s="1"/>
  <c r="E50" i="15"/>
  <c r="G50" i="15"/>
  <c r="I50" i="15" s="1"/>
  <c r="E36" i="15"/>
  <c r="G36" i="15"/>
  <c r="I36" i="15" s="1"/>
  <c r="E40" i="15"/>
  <c r="G40" i="15"/>
  <c r="I40" i="15" s="1"/>
  <c r="E45" i="15"/>
  <c r="G45" i="15"/>
  <c r="I45" i="15" s="1"/>
  <c r="E46" i="15"/>
  <c r="G46" i="15"/>
  <c r="I46" i="15" s="1"/>
  <c r="E20" i="15"/>
  <c r="G20" i="15"/>
  <c r="I20" i="15" s="1"/>
  <c r="E18" i="15"/>
  <c r="G18" i="15"/>
  <c r="I18" i="15" s="1"/>
  <c r="E21" i="15"/>
  <c r="G21" i="15"/>
  <c r="I21" i="15" s="1"/>
  <c r="E23" i="15"/>
  <c r="G23" i="15"/>
  <c r="I23" i="15" s="1"/>
  <c r="E34" i="15"/>
  <c r="G34" i="15"/>
  <c r="I34" i="15" s="1"/>
  <c r="E37" i="15"/>
  <c r="G37" i="15"/>
  <c r="I37" i="15" s="1"/>
  <c r="E41" i="15"/>
  <c r="G41" i="15"/>
  <c r="I41" i="15" s="1"/>
  <c r="E42" i="15"/>
  <c r="G42" i="15"/>
  <c r="I42" i="15" s="1"/>
  <c r="E49" i="15"/>
  <c r="G49" i="15"/>
  <c r="I49" i="15" s="1"/>
  <c r="E47" i="15"/>
  <c r="G47" i="15"/>
  <c r="I47" i="15" s="1"/>
  <c r="E48" i="15"/>
  <c r="G48" i="15"/>
  <c r="I48" i="15" s="1"/>
  <c r="E43" i="15"/>
  <c r="G43" i="15"/>
  <c r="I43" i="15" s="1"/>
  <c r="E25" i="15"/>
  <c r="G25" i="15"/>
  <c r="I25" i="15" s="1"/>
  <c r="E44" i="15"/>
  <c r="G44" i="15"/>
  <c r="I44" i="15" s="1"/>
</calcChain>
</file>

<file path=xl/comments1.xml><?xml version="1.0" encoding="utf-8"?>
<comments xmlns="http://schemas.openxmlformats.org/spreadsheetml/2006/main">
  <authors>
    <author>Alexis Álvarez</author>
  </authors>
  <commentList>
    <comment ref="C5" authorId="0">
      <text>
        <r>
          <rPr>
            <sz val="12"/>
            <color indexed="81"/>
            <rFont val="Times New Roman"/>
            <family val="1"/>
          </rPr>
          <t>Includes +1 for Small size</t>
        </r>
      </text>
    </comment>
    <comment ref="E7" authorId="0">
      <text>
        <r>
          <rPr>
            <sz val="12"/>
            <color indexed="81"/>
            <rFont val="Times New Roman"/>
            <family val="1"/>
          </rPr>
          <t>See PHB 162</t>
        </r>
      </text>
    </comment>
    <comment ref="E9" authorId="0">
      <text>
        <r>
          <rPr>
            <sz val="12"/>
            <color indexed="81"/>
            <rFont val="Times New Roman"/>
            <family val="1"/>
          </rPr>
          <t>[(2 * 6 Rogue) * 75%] + (2 * 2 Con)</t>
        </r>
      </text>
    </comment>
  </commentList>
</comments>
</file>

<file path=xl/comments2.xml><?xml version="1.0" encoding="utf-8"?>
<comments xmlns="http://schemas.openxmlformats.org/spreadsheetml/2006/main">
  <authors>
    <author>Alexis Álvarez</author>
  </authors>
  <commentList>
    <comment ref="F15" authorId="0">
      <text>
        <r>
          <rPr>
            <sz val="12"/>
            <color indexed="81"/>
            <rFont val="Times New Roman"/>
            <family val="1"/>
          </rPr>
          <t>MW toolkit +2</t>
        </r>
      </text>
    </comment>
    <comment ref="F22" authorId="0">
      <text>
        <r>
          <rPr>
            <sz val="12"/>
            <color indexed="81"/>
            <rFont val="Times New Roman"/>
            <family val="1"/>
          </rPr>
          <t>Small +4
Whisper Gnome +4</t>
        </r>
      </text>
    </comment>
    <comment ref="F26" authorId="0">
      <text>
        <r>
          <rPr>
            <sz val="12"/>
            <color indexed="81"/>
            <rFont val="Times New Roman"/>
            <family val="1"/>
          </rPr>
          <t>Locksmith +4</t>
        </r>
      </text>
    </comment>
    <comment ref="F27" authorId="0">
      <text>
        <r>
          <rPr>
            <sz val="12"/>
            <color indexed="81"/>
            <rFont val="Times New Roman"/>
            <family val="1"/>
          </rPr>
          <t>Locksmith +4</t>
        </r>
      </text>
    </comment>
    <comment ref="F34" authorId="0">
      <text>
        <r>
          <rPr>
            <sz val="12"/>
            <color indexed="81"/>
            <rFont val="Times New Roman"/>
            <family val="1"/>
          </rPr>
          <t>Whisper Gnome +2</t>
        </r>
      </text>
    </comment>
    <comment ref="F35" authorId="0">
      <text>
        <r>
          <rPr>
            <sz val="12"/>
            <color indexed="81"/>
            <rFont val="Times New Roman"/>
            <family val="1"/>
          </rPr>
          <t>Small +4
Whisper Gnome +4</t>
        </r>
      </text>
    </comment>
    <comment ref="F36" authorId="0">
      <text>
        <r>
          <rPr>
            <sz val="12"/>
            <color indexed="81"/>
            <rFont val="Times New Roman"/>
            <family val="1"/>
          </rPr>
          <t>Locksmith +10
MW toolkit +2</t>
        </r>
      </text>
    </comment>
    <comment ref="F45" authorId="0">
      <text>
        <r>
          <rPr>
            <sz val="12"/>
            <color indexed="81"/>
            <rFont val="Times New Roman"/>
            <family val="1"/>
          </rPr>
          <t>Whisper Gnome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3"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 xml:space="preserve"> A fighter may select Point Blank Shot as one of his fighter bonus feats (see page 38).
PHB 98</t>
        </r>
      </text>
    </comment>
    <comment ref="A6" authorId="0">
      <text>
        <r>
          <rPr>
            <sz val="12"/>
            <color indexed="81"/>
            <rFont val="Times New Roman"/>
            <family val="1"/>
          </rPr>
          <t>Hand crossbow, rapier, sap, shortbow, and short sword.
PHB 50</t>
        </r>
      </text>
    </comment>
    <comment ref="C8" authorId="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paralyzed) does not gain the benefit of evasion.
PHB 50</t>
        </r>
      </text>
    </comment>
    <comment ref="C9" authorId="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C10" authorId="0">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C11" authorId="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List>
</comments>
</file>

<file path=xl/comments4.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<sst xmlns="http://schemas.openxmlformats.org/spreadsheetml/2006/main" count="353" uniqueCount="220">
  <si>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</si>
  <si>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</si>
  <si>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</si>
  <si>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</si>
  <si>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</si>
  <si>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</si>
  <si>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</si>
  <si>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</si>
  <si>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</si>
  <si>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</si>
  <si>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</si>
  <si>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</si>
  <si>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</si>
  <si>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</si>
  <si>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</si>
  <si>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</si>
  <si>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</si>
  <si>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</si>
  <si>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</si>
  <si>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</si>
  <si>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</si>
  <si>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</si>
  <si>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</si>
  <si>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</si>
  <si>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</si>
  <si>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</si>
  <si>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</si>
  <si>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</si>
  <si>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</si>
  <si>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</si>
  <si>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</si>
  <si>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</si>
  <si>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</si>
  <si>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</si>
  <si>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</si>
  <si>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</si>
  <si>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</si>
  <si>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</si>
  <si>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</si>
  <si>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</si>
  <si>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</si>
  <si>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</si>
  <si>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</si>
  <si>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</si>
  <si>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</si>
  <si>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</si>
  <si>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</si>
  <si>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</si>
  <si>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</si>
  <si>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</si>
  <si>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</si>
  <si>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</si>
  <si>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</si>
  <si>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</si>
  <si>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</si>
  <si>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</si>
  <si>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</si>
  <si>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</si>
  <si>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</si>
  <si>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</si>
  <si>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</si>
  <si>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</si>
  <si>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</si>
  <si>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</si>
  <si>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</si>
  <si>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</si>
  <si>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</si>
  <si>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</si>
  <si>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</si>
  <si>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</si>
  <si>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</si>
  <si>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</si>
  <si>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</si>
  <si>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</si>
  <si>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</si>
  <si>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</si>
  <si>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</si>
  <si>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</si>
  <si>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</si>
  <si>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</si>
  <si>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</si>
  <si>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</si>
  <si>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</si>
  <si>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</si>
  <si>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</si>
  <si>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</si>
  <si>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</si>
  <si>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Knowledge:  Arcana</t>
  </si>
  <si>
    <t>Sleight of Hand</t>
  </si>
  <si>
    <t>Survival</t>
  </si>
  <si>
    <t>Attack Bonus:</t>
  </si>
  <si>
    <t>Touch AC:</t>
  </si>
  <si>
    <t>Weapon Proficiencies</t>
  </si>
  <si>
    <t>Atk</t>
  </si>
  <si>
    <t>Feats</t>
  </si>
  <si>
    <t>Knowledge:  Local</t>
  </si>
  <si>
    <t>Knowledge:  The Planes</t>
  </si>
  <si>
    <t>2</t>
  </si>
  <si>
    <t>Roll</t>
  </si>
  <si>
    <t>Perform:  (type)</t>
  </si>
  <si>
    <t>Level</t>
  </si>
  <si>
    <t>Knowledge:  Religion</t>
  </si>
  <si>
    <t>Knowledge:  Dungeoneering</t>
  </si>
  <si>
    <t>Skill/Save</t>
  </si>
  <si>
    <t>Racial Abilities</t>
  </si>
  <si>
    <t>+1 vs. kobolds &amp; goblinoids</t>
  </si>
  <si>
    <t>Knowledge:  Archit./Engin.</t>
  </si>
  <si>
    <t>Knowledge:  History</t>
  </si>
  <si>
    <t>Flint &amp; Steel</t>
  </si>
  <si>
    <t>Initiative:</t>
  </si>
  <si>
    <t>1d4</t>
  </si>
  <si>
    <t>Bludgeon</t>
  </si>
  <si>
    <t>1d3</t>
  </si>
  <si>
    <t>Gold Pieces</t>
  </si>
  <si>
    <t>Actual Speed:</t>
  </si>
  <si>
    <t>CLev</t>
  </si>
  <si>
    <t>Knowledge:  Nature</t>
  </si>
  <si>
    <t>Knowledge:  Nobility &amp; Royalty</t>
  </si>
  <si>
    <t>FF AC:</t>
  </si>
  <si>
    <t>Rogue</t>
  </si>
  <si>
    <t>Darkvision 60’</t>
  </si>
  <si>
    <t>Low-light Vision</t>
  </si>
  <si>
    <t>Male</t>
  </si>
  <si>
    <t>30’</t>
  </si>
  <si>
    <t>Trapfinding</t>
  </si>
  <si>
    <t>Rogue Features</t>
  </si>
  <si>
    <t>Rogue 1</t>
  </si>
  <si>
    <t>Profession:  Locksmith</t>
  </si>
  <si>
    <t>Craft:  Locksmithing</t>
  </si>
  <si>
    <t>Simple Weapons, Rogue Weapons</t>
  </si>
  <si>
    <t>Light Armor and Shields (not Tower)</t>
  </si>
  <si>
    <t>Thieves’ Tools, Masterwork</t>
  </si>
  <si>
    <t>+2 to Disable Device &amp; Open Locks</t>
  </si>
  <si>
    <t>Backpack</t>
  </si>
  <si>
    <t>8</t>
  </si>
  <si>
    <t>Piercing</t>
  </si>
  <si>
    <t>Wands, Scrolls and Potions</t>
  </si>
  <si>
    <t>Grapple, Unarmed Strike</t>
  </si>
  <si>
    <t>x2</t>
  </si>
  <si>
    <t>Value</t>
  </si>
  <si>
    <t>Equity on this page:</t>
  </si>
  <si>
    <t>Total Equity:</t>
  </si>
  <si>
    <t>Silk Rope</t>
  </si>
  <si>
    <t>Grappling Hook</t>
  </si>
  <si>
    <t>Played by Alexis Álvarez</t>
  </si>
  <si>
    <t>Neutral</t>
  </si>
  <si>
    <t>+0</t>
  </si>
  <si>
    <t>50’</t>
  </si>
  <si>
    <t>20’</t>
  </si>
  <si>
    <t>Xhenghis</t>
  </si>
  <si>
    <t>Whisper Gnome Spells</t>
  </si>
  <si>
    <t>Spell</t>
  </si>
  <si>
    <t>DC</t>
  </si>
  <si>
    <t>Cast?</t>
  </si>
  <si>
    <t>Ghost Sound</t>
  </si>
  <si>
    <t>¨</t>
  </si>
  <si>
    <t>Mage Hand</t>
  </si>
  <si>
    <t>Message</t>
  </si>
  <si>
    <t>Silence (on self)</t>
  </si>
  <si>
    <r>
      <t>29</t>
    </r>
    <r>
      <rPr>
        <sz val="13"/>
        <rFont val="Times New Roman"/>
        <family val="1"/>
      </rPr>
      <t>/</t>
    </r>
    <r>
      <rPr>
        <sz val="13"/>
        <color indexed="51"/>
        <rFont val="Times New Roman"/>
        <family val="1"/>
      </rPr>
      <t>57</t>
    </r>
    <r>
      <rPr>
        <sz val="13"/>
        <rFont val="Times New Roman"/>
        <family val="1"/>
      </rPr>
      <t>/</t>
    </r>
    <r>
      <rPr>
        <sz val="13"/>
        <color indexed="10"/>
        <rFont val="Times New Roman"/>
        <family val="1"/>
      </rPr>
      <t>82</t>
    </r>
  </si>
  <si>
    <t>1¼</t>
  </si>
  <si>
    <t>12</t>
  </si>
  <si>
    <t>4</t>
  </si>
  <si>
    <t>Torches</t>
  </si>
  <si>
    <t>Silver Pieces</t>
  </si>
  <si>
    <t>Lantern, Hooded</t>
  </si>
  <si>
    <t>1st:  Endurance</t>
  </si>
  <si>
    <t>+4 Dodge vs. Giant type</t>
  </si>
  <si>
    <t>Initiative</t>
  </si>
  <si>
    <t>19-20, x2</t>
  </si>
  <si>
    <t>Leather Armor +1</t>
  </si>
  <si>
    <t>Sling +1</t>
  </si>
  <si>
    <t>Short Sword +1</t>
  </si>
  <si>
    <t>Bullets +1</t>
  </si>
  <si>
    <t>1</t>
  </si>
  <si>
    <t>“The Locksmith” Dakhen</t>
  </si>
  <si>
    <t>Whisper Gnome</t>
  </si>
  <si>
    <t>Common, Gnomish, Elven,</t>
  </si>
  <si>
    <t>Dwarven, Hin</t>
  </si>
  <si>
    <t>Rogue 2</t>
  </si>
  <si>
    <t>Evasion</t>
  </si>
  <si>
    <t>d100 roll</t>
  </si>
  <si>
    <t>d20 roll</t>
  </si>
  <si>
    <t>d12 roll</t>
  </si>
  <si>
    <t>d10 roll</t>
  </si>
  <si>
    <t>d8 roll</t>
  </si>
  <si>
    <t>d6 roll</t>
  </si>
  <si>
    <t>d4 roll</t>
  </si>
  <si>
    <t>d3 roll</t>
  </si>
  <si>
    <t>6d</t>
  </si>
  <si>
    <t>5d</t>
  </si>
  <si>
    <t>4d</t>
  </si>
  <si>
    <t>3d</t>
  </si>
  <si>
    <t>2d</t>
  </si>
  <si>
    <t>1d</t>
  </si>
  <si>
    <t>Die Type</t>
  </si>
  <si>
    <t>Darts +1 (7)</t>
  </si>
  <si>
    <t>CROSS-CLASS SKILL</t>
  </si>
  <si>
    <t>Sneak Attack 2d6</t>
  </si>
  <si>
    <t>Rogue 3</t>
  </si>
  <si>
    <t>3rd:  Point-blank Shot</t>
  </si>
  <si>
    <t>+1 to atk &amp; dmg within 30’</t>
  </si>
  <si>
    <t>+3</t>
  </si>
  <si>
    <t>Trap Sense +1</t>
  </si>
  <si>
    <t>Wand of Bull’s Strength</t>
  </si>
  <si>
    <t>Potion of Restoration</t>
  </si>
  <si>
    <t>Wand of Mirror Image</t>
  </si>
  <si>
    <t>Scroll of Summon Swarm (3)</t>
  </si>
  <si>
    <t>Potion of Magic Fang</t>
  </si>
  <si>
    <t>Scroll of Wind Wall (3)</t>
  </si>
  <si>
    <t>Unlimited charges, 1d4/day</t>
  </si>
  <si>
    <t>Crampons</t>
  </si>
  <si>
    <t>Heavy Blanket</t>
  </si>
  <si>
    <t>includes winter fullcloth</t>
  </si>
  <si>
    <t>Cold Weather Outfit</t>
  </si>
  <si>
    <t>Blood</t>
  </si>
  <si>
    <t>Meal Tickets</t>
  </si>
  <si>
    <t>Snow Goggles</t>
  </si>
  <si>
    <t>Waterskin</t>
  </si>
  <si>
    <t>Bullets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</si>
</sst>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2">
    <font>
      <sz val="12"/>
      <name val="Times New Roman"/>
    </font>
    <font>
      <sz val="12"/>
      <color theme="1"/>
      <name val="Times New Roman"/>
      <family val="2"/>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b/>
      <i/>
      <sz val="13"/>
      <color indexed="53"/>
      <name val="Times New Roman"/>
      <family val="1"/>
    </font>
    <font>
      <b/>
      <i/>
      <sz val="13"/>
      <color indexed="57"/>
      <name val="Times New Roman"/>
      <family val="1"/>
    </font>
    <font>
      <sz val="12"/>
      <name val="Times New Roman"/>
      <family val="1"/>
      <charset val="1"/>
    </font>
    <font>
      <b/>
      <sz val="13"/>
      <color rgb="FF00CC00"/>
      <name val="Times New Roman"/>
      <family val="1"/>
    </font>
    <font>
      <b/>
      <sz val="12"/>
      <color indexed="81"/>
      <name val="Times New Roman"/>
      <family val="1"/>
    </font>
    <font>
      <i/>
      <sz val="18"/>
      <color indexed="53"/>
      <name val="Times New Roman"/>
      <family val="1"/>
    </font>
    <font>
      <i/>
      <sz val="14"/>
      <color indexed="10"/>
      <name val="Times New Roman"/>
      <family val="1"/>
    </font>
    <font>
      <b/>
      <sz val="13"/>
      <color rgb="FFFF0000"/>
      <name val="Times New Roman"/>
      <family val="1"/>
    </font>
    <font>
      <b/>
      <sz val="13"/>
      <color rgb="FF7030A0"/>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6"/>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sz val="13"/>
      <color rgb="FFFF0000"/>
      <name val="Times New Roman"/>
      <family val="1"/>
    </font>
    <font>
      <i/>
      <sz val="18"/>
      <color rgb="FF7030A0"/>
      <name val="Times New Roman"/>
      <family val="1"/>
    </font>
    <font>
      <sz val="13"/>
      <name val="Wingdings"/>
      <charset val="2"/>
    </font>
    <font>
      <sz val="12"/>
      <color theme="1"/>
      <name val="Times New Roman"/>
      <family val="1"/>
    </font>
    <font>
      <b/>
      <sz val="12"/>
      <color theme="1"/>
      <name val="Times New Roman"/>
      <family val="1"/>
    </font>
    <font>
      <sz val="13"/>
      <color rgb="FF009900"/>
      <name val="Times New Roman"/>
      <family val="1"/>
    </font>
  </fonts>
  <fills count="1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s>
  <borders count="13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hair">
        <color indexed="64"/>
      </top>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hair">
        <color auto="1"/>
      </left>
      <right style="double">
        <color auto="1"/>
      </right>
      <top/>
      <bottom style="hair">
        <color auto="1"/>
      </bottom>
      <diagonal/>
    </border>
    <border>
      <left style="hair">
        <color auto="1"/>
      </left>
      <right style="hair">
        <color auto="1"/>
      </right>
      <top/>
      <bottom style="hair">
        <color auto="1"/>
      </bottom>
      <diagonal/>
    </border>
    <border>
      <left style="double">
        <color auto="1"/>
      </left>
      <right style="hair">
        <color auto="1"/>
      </right>
      <top/>
      <bottom style="hair">
        <color auto="1"/>
      </bottom>
      <diagonal/>
    </border>
    <border>
      <left style="hair">
        <color auto="1"/>
      </left>
      <right style="double">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double">
        <color auto="1"/>
      </left>
      <right style="hair">
        <color auto="1"/>
      </right>
      <top style="double">
        <color auto="1"/>
      </top>
      <bottom style="medium">
        <color auto="1"/>
      </bottom>
      <diagonal/>
    </border>
  </borders>
  <cellStyleXfs count="12">
    <xf numFmtId="0" fontId="0" fillId="0" borderId="0"/>
    <xf numFmtId="0" fontId="35" fillId="0" borderId="0" applyNumberFormat="0" applyFill="0" applyBorder="0" applyAlignment="0" applyProtection="0">
      <alignment vertical="top"/>
      <protection locked="0"/>
    </xf>
    <xf numFmtId="9" fontId="3" fillId="0" borderId="0" applyFont="0" applyFill="0" applyBorder="0" applyAlignment="0" applyProtection="0"/>
    <xf numFmtId="9" fontId="6" fillId="0" borderId="0" applyFont="0" applyFill="0" applyBorder="0" applyAlignment="0" applyProtection="0"/>
    <xf numFmtId="0" fontId="38" fillId="0" borderId="0"/>
    <xf numFmtId="0" fontId="3" fillId="0" borderId="0"/>
    <xf numFmtId="0" fontId="41" fillId="0" borderId="0"/>
    <xf numFmtId="0" fontId="2" fillId="0" borderId="0"/>
    <xf numFmtId="0" fontId="38" fillId="0" borderId="0" applyFill="0" applyBorder="0"/>
    <xf numFmtId="0" fontId="3" fillId="0" borderId="0"/>
    <xf numFmtId="9" fontId="3" fillId="0" borderId="0" applyFont="0" applyFill="0" applyBorder="0" applyAlignment="0" applyProtection="0"/>
    <xf numFmtId="0" fontId="1" fillId="0" borderId="0"/>
  </cellStyleXfs>
  <cellXfs count="391">
    <xf numFmtId="0" fontId="0" fillId="0" borderId="0" xfId="0"/>
    <xf numFmtId="0" fontId="40" fillId="0" borderId="31" xfId="0" applyFont="1" applyFill="1" applyBorder="1" applyAlignment="1">
      <alignment horizontal="centerContinuous" vertical="center" wrapText="1"/>
    </xf>
    <xf numFmtId="0" fontId="45" fillId="0" borderId="31" xfId="0" applyFont="1" applyBorder="1" applyAlignment="1">
      <alignment horizontal="centerContinuous" vertical="center" wrapText="1"/>
    </xf>
    <xf numFmtId="0" fontId="52" fillId="0" borderId="31" xfId="0" applyFont="1" applyBorder="1" applyAlignment="1">
      <alignment horizontal="centerContinuous" vertical="center" wrapText="1"/>
    </xf>
    <xf numFmtId="0" fontId="13" fillId="3" borderId="67" xfId="0" applyFont="1" applyFill="1" applyBorder="1" applyAlignment="1">
      <alignment horizontal="centerContinuous" vertical="center"/>
    </xf>
    <xf numFmtId="0" fontId="13" fillId="3" borderId="36" xfId="0" applyFont="1" applyFill="1" applyBorder="1" applyAlignment="1">
      <alignment horizontal="center" vertical="center"/>
    </xf>
    <xf numFmtId="0" fontId="13" fillId="3" borderId="36" xfId="0" applyFont="1" applyFill="1" applyBorder="1" applyAlignment="1">
      <alignment horizontal="center" vertical="center" wrapText="1"/>
    </xf>
    <xf numFmtId="0" fontId="13" fillId="3" borderId="36" xfId="0" applyNumberFormat="1" applyFont="1" applyFill="1" applyBorder="1" applyAlignment="1">
      <alignment horizontal="center" vertical="center" wrapText="1"/>
    </xf>
    <xf numFmtId="0" fontId="50" fillId="9" borderId="35" xfId="0" applyNumberFormat="1" applyFont="1" applyFill="1" applyBorder="1" applyAlignment="1">
      <alignment horizontal="center" vertical="center" wrapText="1"/>
    </xf>
    <xf numFmtId="0" fontId="13" fillId="3" borderId="68" xfId="0" applyFont="1" applyFill="1" applyBorder="1" applyAlignment="1">
      <alignment horizontal="center" vertical="center"/>
    </xf>
    <xf numFmtId="0" fontId="5" fillId="0" borderId="0" xfId="0" applyFont="1" applyBorder="1" applyAlignment="1">
      <alignment vertical="center"/>
    </xf>
    <xf numFmtId="0" fontId="3" fillId="0" borderId="70" xfId="0" applyFont="1" applyFill="1" applyBorder="1" applyAlignment="1">
      <alignment horizontal="center" vertical="center"/>
    </xf>
    <xf numFmtId="1" fontId="54" fillId="9" borderId="52" xfId="0" applyNumberFormat="1" applyFont="1" applyFill="1" applyBorder="1" applyAlignment="1">
      <alignment horizontal="center" vertical="center"/>
    </xf>
    <xf numFmtId="0" fontId="3" fillId="0" borderId="73" xfId="0" applyFont="1" applyFill="1" applyBorder="1" applyAlignment="1">
      <alignment horizontal="center" vertical="center"/>
    </xf>
    <xf numFmtId="1" fontId="54" fillId="9" borderId="71" xfId="0" applyNumberFormat="1" applyFont="1" applyFill="1" applyBorder="1" applyAlignment="1">
      <alignment horizontal="center" vertical="center"/>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6" fillId="0" borderId="77" xfId="0" quotePrefix="1" applyFont="1" applyFill="1" applyBorder="1" applyAlignment="1">
      <alignment horizontal="center" vertical="center" wrapText="1"/>
    </xf>
    <xf numFmtId="49" fontId="3" fillId="0" borderId="77" xfId="2" applyNumberFormat="1" applyFont="1" applyFill="1" applyBorder="1" applyAlignment="1">
      <alignment horizontal="center" vertical="center"/>
    </xf>
    <xf numFmtId="0" fontId="3" fillId="0" borderId="77" xfId="0" applyFont="1" applyFill="1" applyBorder="1" applyAlignment="1">
      <alignment horizontal="center" vertical="center" shrinkToFit="1"/>
    </xf>
    <xf numFmtId="164" fontId="3" fillId="0" borderId="77" xfId="0" applyNumberFormat="1" applyFont="1" applyFill="1" applyBorder="1" applyAlignment="1">
      <alignment horizontal="center" vertical="center"/>
    </xf>
    <xf numFmtId="1" fontId="6" fillId="0" borderId="78" xfId="0" applyNumberFormat="1" applyFont="1" applyFill="1" applyBorder="1" applyAlignment="1">
      <alignment horizontal="center" vertical="center"/>
    </xf>
    <xf numFmtId="0" fontId="3" fillId="0" borderId="103" xfId="0" quotePrefix="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Continuous" vertical="center"/>
    </xf>
    <xf numFmtId="0" fontId="6" fillId="0" borderId="0" xfId="0" applyFont="1" applyBorder="1" applyAlignment="1">
      <alignment vertical="center"/>
    </xf>
    <xf numFmtId="0" fontId="23" fillId="3" borderId="35" xfId="0" applyFont="1" applyFill="1" applyBorder="1" applyAlignment="1">
      <alignment horizontal="center" vertical="center"/>
    </xf>
    <xf numFmtId="164" fontId="23" fillId="3" borderId="36" xfId="0" applyNumberFormat="1" applyFont="1" applyFill="1" applyBorder="1" applyAlignment="1">
      <alignment horizontal="center" vertical="center"/>
    </xf>
    <xf numFmtId="0" fontId="23" fillId="3" borderId="35" xfId="0" applyFont="1" applyFill="1" applyBorder="1" applyAlignment="1">
      <alignment horizontal="right" vertical="center"/>
    </xf>
    <xf numFmtId="0" fontId="23" fillId="3" borderId="37" xfId="0" applyFont="1" applyFill="1" applyBorder="1" applyAlignment="1">
      <alignment vertical="center"/>
    </xf>
    <xf numFmtId="0" fontId="6" fillId="0" borderId="0" xfId="0" applyFont="1" applyBorder="1" applyAlignment="1">
      <alignment horizontal="center" vertical="center"/>
    </xf>
    <xf numFmtId="0" fontId="3" fillId="0" borderId="83" xfId="0" applyFont="1" applyBorder="1" applyAlignment="1">
      <alignment horizontal="center" vertical="center" shrinkToFit="1"/>
    </xf>
    <xf numFmtId="0" fontId="3" fillId="0" borderId="87" xfId="0" applyFont="1" applyBorder="1" applyAlignment="1">
      <alignment horizontal="center" vertical="center" shrinkToFit="1"/>
    </xf>
    <xf numFmtId="164" fontId="3" fillId="0" borderId="43" xfId="0" applyNumberFormat="1" applyFont="1" applyBorder="1" applyAlignment="1">
      <alignment horizontal="center" vertical="center" shrinkToFit="1"/>
    </xf>
    <xf numFmtId="0" fontId="6" fillId="0" borderId="42" xfId="0" applyFont="1" applyBorder="1" applyAlignment="1">
      <alignment horizontal="left" vertical="center" shrinkToFit="1"/>
    </xf>
    <xf numFmtId="0" fontId="3" fillId="0" borderId="56" xfId="0" applyFont="1" applyFill="1" applyBorder="1" applyAlignment="1">
      <alignment horizontal="center" vertical="center" shrinkToFit="1"/>
    </xf>
    <xf numFmtId="0" fontId="6" fillId="0" borderId="38" xfId="0" applyFont="1" applyBorder="1" applyAlignment="1">
      <alignment horizontal="left" vertical="center"/>
    </xf>
    <xf numFmtId="164" fontId="6" fillId="0" borderId="38" xfId="0" applyNumberFormat="1" applyFont="1" applyBorder="1" applyAlignment="1">
      <alignment horizontal="center" vertical="center" shrinkToFit="1"/>
    </xf>
    <xf numFmtId="164" fontId="6" fillId="0" borderId="40" xfId="0" applyNumberFormat="1" applyFont="1" applyBorder="1" applyAlignment="1">
      <alignment horizontal="center" vertical="center" shrinkToFit="1"/>
    </xf>
    <xf numFmtId="0" fontId="6" fillId="0" borderId="40" xfId="0" applyFont="1" applyBorder="1" applyAlignment="1">
      <alignment horizontal="left" vertical="center"/>
    </xf>
    <xf numFmtId="0" fontId="6" fillId="0" borderId="41" xfId="0" applyFont="1" applyBorder="1" applyAlignment="1">
      <alignment horizontal="left" vertical="center" shrinkToFit="1"/>
    </xf>
    <xf numFmtId="164" fontId="4" fillId="0" borderId="0" xfId="0" applyNumberFormat="1" applyFont="1" applyBorder="1" applyAlignment="1">
      <alignment horizontal="centerContinuous" vertical="center" shrinkToFit="1"/>
    </xf>
    <xf numFmtId="0" fontId="4" fillId="0" borderId="0" xfId="0" applyFont="1" applyBorder="1" applyAlignment="1">
      <alignment horizontal="centerContinuous"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left" vertical="center" shrinkToFit="1"/>
    </xf>
    <xf numFmtId="0" fontId="3" fillId="0" borderId="101" xfId="0" applyFont="1" applyFill="1" applyBorder="1" applyAlignment="1">
      <alignment horizontal="center" vertical="center" shrinkToFit="1"/>
    </xf>
    <xf numFmtId="0" fontId="3" fillId="0" borderId="88" xfId="0" applyFont="1" applyBorder="1" applyAlignment="1">
      <alignment horizontal="center" vertical="center" shrinkToFit="1"/>
    </xf>
    <xf numFmtId="164" fontId="6" fillId="0" borderId="88" xfId="0" applyNumberFormat="1" applyFont="1" applyBorder="1" applyAlignment="1">
      <alignment horizontal="center" vertical="center" shrinkToFit="1"/>
    </xf>
    <xf numFmtId="0" fontId="6" fillId="0" borderId="88" xfId="0" applyFont="1" applyBorder="1" applyAlignment="1">
      <alignment horizontal="left" vertical="center"/>
    </xf>
    <xf numFmtId="0" fontId="3" fillId="0" borderId="102" xfId="0" applyFont="1" applyBorder="1" applyAlignment="1">
      <alignment horizontal="left" vertical="center" shrinkToFit="1"/>
    </xf>
    <xf numFmtId="0" fontId="3" fillId="0" borderId="84" xfId="0" applyFont="1" applyBorder="1" applyAlignment="1">
      <alignment horizontal="center" vertical="center" shrinkToFit="1"/>
    </xf>
    <xf numFmtId="0" fontId="3" fillId="0" borderId="40" xfId="0" applyFont="1" applyBorder="1" applyAlignment="1">
      <alignment horizontal="center" vertical="center" shrinkToFit="1"/>
    </xf>
    <xf numFmtId="164" fontId="6" fillId="0" borderId="0" xfId="0" applyNumberFormat="1" applyFont="1" applyBorder="1" applyAlignment="1">
      <alignment horizontal="center" vertical="center"/>
    </xf>
    <xf numFmtId="0" fontId="23" fillId="7" borderId="17" xfId="0" applyFont="1" applyFill="1" applyBorder="1" applyAlignment="1">
      <alignment horizontal="center" vertical="center"/>
    </xf>
    <xf numFmtId="0" fontId="23" fillId="7" borderId="18" xfId="0" applyFont="1" applyFill="1" applyBorder="1" applyAlignment="1">
      <alignment horizontal="center" vertical="center"/>
    </xf>
    <xf numFmtId="49" fontId="23" fillId="7" borderId="18" xfId="0" applyNumberFormat="1" applyFont="1" applyFill="1" applyBorder="1" applyAlignment="1">
      <alignment horizontal="center" vertical="center"/>
    </xf>
    <xf numFmtId="0" fontId="23" fillId="7" borderId="22" xfId="0" applyFont="1" applyFill="1" applyBorder="1" applyAlignment="1">
      <alignment horizontal="center" vertical="center"/>
    </xf>
    <xf numFmtId="0" fontId="53" fillId="9" borderId="22" xfId="0" applyFont="1" applyFill="1" applyBorder="1" applyAlignment="1">
      <alignment horizontal="center" vertical="center"/>
    </xf>
    <xf numFmtId="0" fontId="23" fillId="7" borderId="19" xfId="0" applyFont="1" applyFill="1" applyBorder="1" applyAlignment="1">
      <alignment horizontal="center" vertical="center"/>
    </xf>
    <xf numFmtId="1" fontId="54" fillId="9" borderId="78" xfId="0" applyNumberFormat="1" applyFont="1" applyFill="1" applyBorder="1" applyAlignment="1">
      <alignment horizontal="center" vertical="center"/>
    </xf>
    <xf numFmtId="1" fontId="3" fillId="0" borderId="78" xfId="0" applyNumberFormat="1" applyFont="1" applyFill="1" applyBorder="1" applyAlignment="1">
      <alignment horizontal="center" vertical="center"/>
    </xf>
    <xf numFmtId="0" fontId="3" fillId="0" borderId="0" xfId="0" applyFont="1" applyBorder="1" applyAlignment="1">
      <alignment horizontal="center" vertical="center"/>
    </xf>
    <xf numFmtId="1" fontId="54" fillId="9" borderId="24" xfId="0" applyNumberFormat="1" applyFont="1" applyFill="1" applyBorder="1" applyAlignment="1">
      <alignment horizontal="center" vertical="center"/>
    </xf>
    <xf numFmtId="0" fontId="6" fillId="0" borderId="0" xfId="0" applyFont="1" applyBorder="1" applyAlignment="1">
      <alignment horizontal="centerContinuous" vertical="center"/>
    </xf>
    <xf numFmtId="0" fontId="23" fillId="7" borderId="22" xfId="0" applyFont="1" applyFill="1" applyBorder="1" applyAlignment="1">
      <alignment horizontal="centerContinuous" vertical="center"/>
    </xf>
    <xf numFmtId="0" fontId="23" fillId="7" borderId="80" xfId="0" applyFont="1" applyFill="1" applyBorder="1" applyAlignment="1">
      <alignment horizontal="centerContinuous" vertical="center"/>
    </xf>
    <xf numFmtId="0" fontId="23" fillId="7" borderId="48" xfId="0" applyFont="1" applyFill="1" applyBorder="1" applyAlignment="1">
      <alignment horizontal="centerContinuous" vertical="center"/>
    </xf>
    <xf numFmtId="164" fontId="3" fillId="0" borderId="52" xfId="0" applyNumberFormat="1" applyFont="1" applyFill="1" applyBorder="1" applyAlignment="1">
      <alignment horizontal="centerContinuous" vertical="center"/>
    </xf>
    <xf numFmtId="164" fontId="3" fillId="0" borderId="81" xfId="0" applyNumberFormat="1" applyFont="1" applyFill="1" applyBorder="1" applyAlignment="1">
      <alignment horizontal="centerContinuous" vertical="center"/>
    </xf>
    <xf numFmtId="0" fontId="6" fillId="0" borderId="53" xfId="0" quotePrefix="1" applyFont="1" applyFill="1" applyBorder="1" applyAlignment="1">
      <alignment horizontal="centerContinuous" vertical="center"/>
    </xf>
    <xf numFmtId="0" fontId="3" fillId="0" borderId="77" xfId="0" quotePrefix="1" applyFont="1" applyFill="1" applyBorder="1" applyAlignment="1">
      <alignment horizontal="center" vertical="center"/>
    </xf>
    <xf numFmtId="9" fontId="6" fillId="0" borderId="77" xfId="0" applyNumberFormat="1" applyFont="1" applyFill="1" applyBorder="1" applyAlignment="1">
      <alignment horizontal="center" vertical="center"/>
    </xf>
    <xf numFmtId="164" fontId="3" fillId="0" borderId="78" xfId="0" applyNumberFormat="1" applyFont="1" applyFill="1" applyBorder="1" applyAlignment="1">
      <alignment horizontal="centerContinuous" vertical="center"/>
    </xf>
    <xf numFmtId="164" fontId="3" fillId="0" borderId="82" xfId="0" applyNumberFormat="1" applyFont="1" applyFill="1" applyBorder="1" applyAlignment="1">
      <alignment horizontal="centerContinuous" vertical="center"/>
    </xf>
    <xf numFmtId="0" fontId="6" fillId="0" borderId="79" xfId="0" applyFont="1" applyFill="1" applyBorder="1" applyAlignment="1">
      <alignment horizontal="centerContinuous" vertical="center"/>
    </xf>
    <xf numFmtId="0" fontId="20" fillId="0" borderId="0" xfId="0" applyFont="1" applyBorder="1" applyAlignment="1">
      <alignment horizontal="right" vertical="center"/>
    </xf>
    <xf numFmtId="0" fontId="23" fillId="7" borderId="20" xfId="0" applyFont="1" applyFill="1" applyBorder="1" applyAlignment="1">
      <alignment horizontal="centerContinuous" vertical="center"/>
    </xf>
    <xf numFmtId="0" fontId="23" fillId="7" borderId="21" xfId="0" applyFont="1" applyFill="1" applyBorder="1" applyAlignment="1">
      <alignment horizontal="centerContinuous" vertical="center"/>
    </xf>
    <xf numFmtId="0" fontId="3" fillId="0" borderId="74" xfId="0" applyFont="1" applyFill="1" applyBorder="1" applyAlignment="1">
      <alignment horizontal="centerContinuous" vertical="center"/>
    </xf>
    <xf numFmtId="49" fontId="3" fillId="0" borderId="74" xfId="0" applyNumberFormat="1" applyFont="1" applyFill="1" applyBorder="1" applyAlignment="1">
      <alignment horizontal="centerContinuous" vertical="center"/>
    </xf>
    <xf numFmtId="49" fontId="3" fillId="0" borderId="91" xfId="0" applyNumberFormat="1" applyFont="1" applyFill="1" applyBorder="1" applyAlignment="1">
      <alignment horizontal="centerContinuous" vertical="center"/>
    </xf>
    <xf numFmtId="0" fontId="3" fillId="0" borderId="92" xfId="0" applyFont="1" applyFill="1" applyBorder="1" applyAlignment="1">
      <alignment horizontal="centerContinuous" vertical="center"/>
    </xf>
    <xf numFmtId="0" fontId="3" fillId="0" borderId="93" xfId="0" applyFont="1" applyFill="1" applyBorder="1" applyAlignment="1">
      <alignment horizontal="centerContinuous" vertical="center"/>
    </xf>
    <xf numFmtId="0" fontId="3" fillId="0" borderId="94" xfId="0" applyFont="1" applyFill="1" applyBorder="1" applyAlignment="1">
      <alignment horizontal="centerContinuous" vertical="center"/>
    </xf>
    <xf numFmtId="0" fontId="3" fillId="0" borderId="71" xfId="0" applyFont="1" applyFill="1" applyBorder="1" applyAlignment="1">
      <alignment horizontal="centerContinuous" vertical="center"/>
    </xf>
    <xf numFmtId="164" fontId="3" fillId="0" borderId="70" xfId="0" applyNumberFormat="1" applyFont="1" applyFill="1" applyBorder="1" applyAlignment="1">
      <alignment horizontal="center" vertical="center"/>
    </xf>
    <xf numFmtId="49" fontId="3" fillId="0" borderId="71" xfId="0" applyNumberFormat="1" applyFont="1" applyFill="1" applyBorder="1" applyAlignment="1">
      <alignment horizontal="center" vertical="center"/>
    </xf>
    <xf numFmtId="49" fontId="3" fillId="0" borderId="71" xfId="0" applyNumberFormat="1" applyFont="1" applyFill="1" applyBorder="1" applyAlignment="1">
      <alignment horizontal="centerContinuous" vertical="center"/>
    </xf>
    <xf numFmtId="49" fontId="3" fillId="0" borderId="95" xfId="0" applyNumberFormat="1" applyFont="1" applyFill="1" applyBorder="1" applyAlignment="1">
      <alignment horizontal="centerContinuous" vertical="center"/>
    </xf>
    <xf numFmtId="0" fontId="3" fillId="0" borderId="96" xfId="0" applyFont="1" applyFill="1" applyBorder="1" applyAlignment="1">
      <alignment horizontal="centerContinuous" vertical="center"/>
    </xf>
    <xf numFmtId="0" fontId="3" fillId="0" borderId="97" xfId="0" applyFont="1" applyFill="1" applyBorder="1" applyAlignment="1">
      <alignment horizontal="centerContinuous" vertical="center"/>
    </xf>
    <xf numFmtId="0" fontId="6" fillId="0" borderId="98" xfId="0" applyFont="1" applyFill="1" applyBorder="1" applyAlignment="1">
      <alignment horizontal="centerContinuous" vertical="center"/>
    </xf>
    <xf numFmtId="0" fontId="6" fillId="0" borderId="78" xfId="0" applyFont="1" applyFill="1" applyBorder="1" applyAlignment="1">
      <alignment horizontal="centerContinuous" vertical="center"/>
    </xf>
    <xf numFmtId="49" fontId="3" fillId="0" borderId="77" xfId="0" applyNumberFormat="1" applyFont="1" applyFill="1" applyBorder="1" applyAlignment="1">
      <alignment horizontal="center" vertical="center"/>
    </xf>
    <xf numFmtId="49" fontId="3" fillId="0" borderId="78" xfId="0" applyNumberFormat="1" applyFont="1" applyFill="1" applyBorder="1" applyAlignment="1">
      <alignment horizontal="centerContinuous" vertical="center"/>
    </xf>
    <xf numFmtId="49" fontId="3" fillId="0" borderId="82" xfId="0" applyNumberFormat="1" applyFont="1" applyFill="1" applyBorder="1" applyAlignment="1">
      <alignment horizontal="centerContinuous" vertical="center"/>
    </xf>
    <xf numFmtId="0" fontId="23" fillId="7" borderId="85" xfId="0" applyFont="1" applyFill="1" applyBorder="1" applyAlignment="1">
      <alignment horizontal="center" vertical="center"/>
    </xf>
    <xf numFmtId="0" fontId="23" fillId="7" borderId="86" xfId="0" applyFont="1" applyFill="1" applyBorder="1" applyAlignment="1">
      <alignment horizontal="centerContinuous" vertical="center"/>
    </xf>
    <xf numFmtId="0" fontId="3" fillId="0" borderId="89" xfId="0" applyFont="1" applyFill="1" applyBorder="1" applyAlignment="1">
      <alignment horizontal="centerContinuous" vertical="center" shrinkToFit="1"/>
    </xf>
    <xf numFmtId="0" fontId="23" fillId="0" borderId="91" xfId="0" applyFont="1" applyFill="1" applyBorder="1" applyAlignment="1">
      <alignment horizontal="centerContinuous" vertical="center"/>
    </xf>
    <xf numFmtId="0" fontId="39" fillId="0" borderId="31" xfId="0" applyFont="1" applyFill="1" applyBorder="1" applyAlignment="1">
      <alignment horizontal="centerContinuous" vertical="center"/>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56" fillId="0" borderId="47" xfId="0" applyFont="1" applyFill="1" applyBorder="1" applyAlignment="1">
      <alignment horizontal="center" vertical="center" shrinkToFit="1"/>
    </xf>
    <xf numFmtId="0" fontId="8" fillId="0" borderId="0" xfId="0" applyFont="1" applyFill="1" applyBorder="1" applyAlignment="1">
      <alignment horizontal="left" vertical="center" wrapText="1"/>
    </xf>
    <xf numFmtId="0" fontId="8" fillId="0" borderId="34" xfId="0" applyFont="1" applyFill="1" applyBorder="1" applyAlignment="1">
      <alignment horizontal="centerContinuous" vertical="center"/>
    </xf>
    <xf numFmtId="0" fontId="8" fillId="0" borderId="54" xfId="0" applyFont="1" applyFill="1" applyBorder="1" applyAlignment="1">
      <alignment horizontal="centerContinuous" vertical="center"/>
    </xf>
    <xf numFmtId="0" fontId="8" fillId="0" borderId="69" xfId="0" applyFont="1" applyFill="1" applyBorder="1" applyAlignment="1">
      <alignment horizontal="centerContinuous" vertical="center"/>
    </xf>
    <xf numFmtId="0" fontId="8" fillId="0" borderId="55" xfId="0" applyFont="1" applyFill="1" applyBorder="1" applyAlignment="1">
      <alignment horizontal="centerContinuous" vertical="center"/>
    </xf>
    <xf numFmtId="0" fontId="8" fillId="0" borderId="47" xfId="0" applyFont="1" applyFill="1" applyBorder="1" applyAlignment="1">
      <alignment horizontal="centerContinuous" vertical="center"/>
    </xf>
    <xf numFmtId="0" fontId="44" fillId="0" borderId="31" xfId="0" applyFont="1" applyBorder="1" applyAlignment="1">
      <alignment horizontal="centerContinuous" vertical="center"/>
    </xf>
    <xf numFmtId="0" fontId="56" fillId="0" borderId="34" xfId="0" applyFont="1" applyFill="1" applyBorder="1" applyAlignment="1">
      <alignment horizontal="center" vertical="center" shrinkToFit="1"/>
    </xf>
    <xf numFmtId="0" fontId="8" fillId="0" borderId="69" xfId="0" quotePrefix="1" applyFont="1" applyFill="1" applyBorder="1" applyAlignment="1">
      <alignment horizontal="centerContinuous" vertical="center"/>
    </xf>
    <xf numFmtId="0" fontId="18" fillId="0" borderId="55" xfId="0" applyFont="1" applyFill="1" applyBorder="1" applyAlignment="1">
      <alignment horizontal="center" vertical="center" shrinkToFit="1"/>
    </xf>
    <xf numFmtId="0" fontId="8" fillId="0" borderId="55" xfId="0" quotePrefix="1" applyFont="1" applyFill="1" applyBorder="1" applyAlignment="1">
      <alignment horizontal="centerContinuous" vertical="center"/>
    </xf>
    <xf numFmtId="0" fontId="8" fillId="0" borderId="25" xfId="0" applyFont="1" applyFill="1" applyBorder="1" applyAlignment="1">
      <alignment horizontal="center" vertical="center"/>
    </xf>
    <xf numFmtId="0" fontId="8" fillId="0" borderId="25" xfId="0" applyNumberFormat="1" applyFont="1" applyFill="1" applyBorder="1" applyAlignment="1">
      <alignment horizontal="center" vertical="center"/>
    </xf>
    <xf numFmtId="0" fontId="27" fillId="0" borderId="23" xfId="0" applyFont="1" applyBorder="1" applyAlignment="1">
      <alignment horizontal="centerContinuous" vertical="center"/>
    </xf>
    <xf numFmtId="0" fontId="17" fillId="0" borderId="0" xfId="0" applyFont="1" applyBorder="1" applyAlignment="1">
      <alignment horizontal="centerContinuous" vertical="center"/>
    </xf>
    <xf numFmtId="0" fontId="17" fillId="0" borderId="0" xfId="0" applyNumberFormat="1" applyFont="1" applyBorder="1" applyAlignment="1">
      <alignment horizontal="centerContinuous" vertical="center"/>
    </xf>
    <xf numFmtId="0" fontId="46" fillId="0" borderId="1" xfId="0" applyFont="1" applyFill="1" applyBorder="1" applyAlignment="1">
      <alignment vertical="center"/>
    </xf>
    <xf numFmtId="0" fontId="7" fillId="0" borderId="25" xfId="0" applyFont="1" applyFill="1" applyBorder="1" applyAlignment="1">
      <alignment horizontal="center" vertical="center"/>
    </xf>
    <xf numFmtId="0" fontId="48" fillId="0" borderId="25" xfId="0" applyFont="1" applyFill="1" applyBorder="1" applyAlignment="1">
      <alignment horizontal="center" vertical="center" wrapText="1"/>
    </xf>
    <xf numFmtId="0" fontId="8" fillId="0" borderId="25" xfId="0" applyFont="1" applyFill="1" applyBorder="1" applyAlignment="1">
      <alignment horizontal="center" vertical="center" wrapText="1"/>
    </xf>
    <xf numFmtId="1" fontId="8" fillId="0" borderId="25" xfId="0" applyNumberFormat="1" applyFont="1" applyFill="1" applyBorder="1" applyAlignment="1">
      <alignment horizontal="center" vertical="center" wrapText="1"/>
    </xf>
    <xf numFmtId="0" fontId="51" fillId="9" borderId="26"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wrapText="1"/>
    </xf>
    <xf numFmtId="0" fontId="8" fillId="0" borderId="2" xfId="0" quotePrefix="1" applyFont="1" applyFill="1" applyBorder="1" applyAlignment="1">
      <alignment horizontal="center" vertical="center"/>
    </xf>
    <xf numFmtId="0" fontId="47" fillId="0" borderId="1" xfId="0" applyFont="1" applyFill="1" applyBorder="1" applyAlignment="1">
      <alignment vertical="center"/>
    </xf>
    <xf numFmtId="0" fontId="14" fillId="0" borderId="26" xfId="0" applyNumberFormat="1" applyFont="1" applyFill="1" applyBorder="1" applyAlignment="1">
      <alignment horizontal="center" vertical="center"/>
    </xf>
    <xf numFmtId="0" fontId="48" fillId="0" borderId="57" xfId="0" applyFont="1" applyFill="1" applyBorder="1" applyAlignment="1">
      <alignment vertical="center"/>
    </xf>
    <xf numFmtId="0" fontId="7" fillId="0" borderId="58" xfId="0" applyFont="1" applyFill="1" applyBorder="1" applyAlignment="1">
      <alignment horizontal="center" vertical="center"/>
    </xf>
    <xf numFmtId="0" fontId="8" fillId="0" borderId="58" xfId="0" applyFont="1" applyFill="1" applyBorder="1" applyAlignment="1">
      <alignment horizontal="center" vertical="center"/>
    </xf>
    <xf numFmtId="0" fontId="50" fillId="0" borderId="58" xfId="0" applyFont="1" applyFill="1" applyBorder="1" applyAlignment="1">
      <alignment horizontal="center" vertical="center" wrapText="1"/>
    </xf>
    <xf numFmtId="0" fontId="8" fillId="0" borderId="58" xfId="0" applyFont="1" applyFill="1" applyBorder="1" applyAlignment="1">
      <alignment horizontal="center" vertical="center" wrapText="1"/>
    </xf>
    <xf numFmtId="1" fontId="8" fillId="0" borderId="58" xfId="0" applyNumberFormat="1" applyFont="1" applyFill="1" applyBorder="1" applyAlignment="1">
      <alignment horizontal="center" vertical="center" wrapText="1"/>
    </xf>
    <xf numFmtId="0" fontId="51" fillId="9" borderId="58" xfId="0" applyNumberFormat="1" applyFont="1" applyFill="1" applyBorder="1" applyAlignment="1">
      <alignment horizontal="center" vertical="center"/>
    </xf>
    <xf numFmtId="49" fontId="8" fillId="0" borderId="58" xfId="0" applyNumberFormat="1" applyFont="1" applyFill="1" applyBorder="1" applyAlignment="1">
      <alignment horizontal="center" vertical="center" wrapText="1"/>
    </xf>
    <xf numFmtId="0" fontId="8" fillId="0" borderId="59" xfId="0" quotePrefix="1" applyFont="1" applyFill="1" applyBorder="1" applyAlignment="1">
      <alignment horizontal="center" vertical="center"/>
    </xf>
    <xf numFmtId="0" fontId="12" fillId="6" borderId="1" xfId="0" applyFont="1" applyFill="1" applyBorder="1" applyAlignment="1">
      <alignment vertical="center"/>
    </xf>
    <xf numFmtId="0" fontId="8" fillId="6" borderId="25" xfId="0" applyNumberFormat="1" applyFont="1" applyFill="1" applyBorder="1" applyAlignment="1">
      <alignment horizontal="center" vertical="center"/>
    </xf>
    <xf numFmtId="49" fontId="18" fillId="6" borderId="25" xfId="0" applyNumberFormat="1" applyFont="1" applyFill="1" applyBorder="1" applyAlignment="1">
      <alignment horizontal="center" vertical="center"/>
    </xf>
    <xf numFmtId="0" fontId="18" fillId="6" borderId="26" xfId="0" applyNumberFormat="1" applyFont="1" applyFill="1" applyBorder="1" applyAlignment="1">
      <alignment horizontal="center" vertical="center"/>
    </xf>
    <xf numFmtId="0" fontId="12" fillId="6" borderId="26" xfId="0" applyNumberFormat="1" applyFont="1" applyFill="1" applyBorder="1" applyAlignment="1">
      <alignment horizontal="center" vertical="center"/>
    </xf>
    <xf numFmtId="49" fontId="8" fillId="6" borderId="26" xfId="0" applyNumberFormat="1" applyFont="1" applyFill="1" applyBorder="1" applyAlignment="1">
      <alignment horizontal="center" vertical="center"/>
    </xf>
    <xf numFmtId="0" fontId="8" fillId="6" borderId="27" xfId="0" applyNumberFormat="1" applyFont="1" applyFill="1" applyBorder="1" applyAlignment="1">
      <alignment horizontal="center" vertical="center"/>
    </xf>
    <xf numFmtId="0" fontId="21" fillId="0" borderId="0" xfId="0" applyFont="1" applyBorder="1" applyAlignment="1">
      <alignment vertical="center"/>
    </xf>
    <xf numFmtId="0" fontId="14" fillId="6" borderId="1" xfId="0" applyFont="1" applyFill="1" applyBorder="1" applyAlignment="1">
      <alignment vertical="center"/>
    </xf>
    <xf numFmtId="49" fontId="26" fillId="6" borderId="25" xfId="0" applyNumberFormat="1" applyFont="1" applyFill="1" applyBorder="1" applyAlignment="1">
      <alignment horizontal="center" vertical="center"/>
    </xf>
    <xf numFmtId="0" fontId="26" fillId="6" borderId="26"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0" fontId="34" fillId="0" borderId="0" xfId="0" applyFont="1" applyBorder="1" applyAlignment="1">
      <alignment vertical="center"/>
    </xf>
    <xf numFmtId="0" fontId="15" fillId="0" borderId="1" xfId="0" applyFont="1" applyFill="1" applyBorder="1" applyAlignment="1">
      <alignment vertical="center"/>
    </xf>
    <xf numFmtId="49" fontId="25" fillId="0" borderId="25" xfId="0" applyNumberFormat="1" applyFont="1" applyFill="1" applyBorder="1" applyAlignment="1">
      <alignment horizontal="center" vertical="center"/>
    </xf>
    <xf numFmtId="0" fontId="25" fillId="0" borderId="26" xfId="0" applyNumberFormat="1" applyFont="1" applyFill="1" applyBorder="1" applyAlignment="1">
      <alignment horizontal="center" vertical="center"/>
    </xf>
    <xf numFmtId="0" fontId="15" fillId="0" borderId="26" xfId="0" applyNumberFormat="1" applyFont="1" applyFill="1" applyBorder="1" applyAlignment="1">
      <alignment horizontal="center" vertical="center"/>
    </xf>
    <xf numFmtId="49"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32" fillId="0" borderId="0" xfId="0" applyFont="1" applyBorder="1" applyAlignment="1">
      <alignment vertical="center"/>
    </xf>
    <xf numFmtId="0" fontId="9" fillId="6" borderId="1" xfId="0" applyFont="1" applyFill="1" applyBorder="1" applyAlignment="1">
      <alignment vertical="center"/>
    </xf>
    <xf numFmtId="49" fontId="19" fillId="6" borderId="25" xfId="0" applyNumberFormat="1" applyFont="1" applyFill="1" applyBorder="1" applyAlignment="1">
      <alignment horizontal="center" vertical="center"/>
    </xf>
    <xf numFmtId="0" fontId="19" fillId="6" borderId="26" xfId="0" applyNumberFormat="1" applyFont="1" applyFill="1" applyBorder="1" applyAlignment="1">
      <alignment horizontal="center" vertical="center"/>
    </xf>
    <xf numFmtId="0" fontId="9" fillId="6" borderId="26" xfId="0" applyNumberFormat="1" applyFont="1" applyFill="1" applyBorder="1" applyAlignment="1">
      <alignment horizontal="center" vertical="center"/>
    </xf>
    <xf numFmtId="0" fontId="31" fillId="0" borderId="0" xfId="0" applyFont="1" applyBorder="1" applyAlignment="1">
      <alignment vertical="center"/>
    </xf>
    <xf numFmtId="0" fontId="11" fillId="6" borderId="1" xfId="0" applyFont="1" applyFill="1" applyBorder="1" applyAlignment="1">
      <alignment vertical="center"/>
    </xf>
    <xf numFmtId="49" fontId="29" fillId="6" borderId="25" xfId="0" applyNumberFormat="1" applyFont="1" applyFill="1" applyBorder="1" applyAlignment="1">
      <alignment horizontal="center" vertical="center"/>
    </xf>
    <xf numFmtId="0" fontId="29"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8" fillId="6" borderId="25" xfId="0" applyNumberFormat="1" applyFont="1" applyFill="1" applyBorder="1" applyAlignment="1">
      <alignment horizontal="center" vertical="center"/>
    </xf>
    <xf numFmtId="0" fontId="8" fillId="6" borderId="27" xfId="0" quotePrefix="1" applyFont="1" applyFill="1" applyBorder="1" applyAlignment="1">
      <alignment horizontal="center" vertical="center"/>
    </xf>
    <xf numFmtId="0" fontId="33" fillId="0" borderId="0" xfId="0" applyFont="1" applyBorder="1" applyAlignment="1">
      <alignment vertical="center"/>
    </xf>
    <xf numFmtId="0" fontId="14" fillId="0" borderId="1" xfId="0" applyFont="1" applyFill="1" applyBorder="1" applyAlignment="1">
      <alignment vertical="center"/>
    </xf>
    <xf numFmtId="49" fontId="26" fillId="0" borderId="25" xfId="0" applyNumberFormat="1" applyFont="1" applyFill="1" applyBorder="1" applyAlignment="1">
      <alignment horizontal="center" vertical="center"/>
    </xf>
    <xf numFmtId="0" fontId="26" fillId="0" borderId="26" xfId="0" applyNumberFormat="1" applyFont="1" applyFill="1" applyBorder="1" applyAlignment="1">
      <alignment horizontal="center" vertical="center"/>
    </xf>
    <xf numFmtId="0" fontId="12" fillId="0" borderId="1" xfId="0" applyFont="1" applyFill="1" applyBorder="1" applyAlignment="1">
      <alignment vertical="center"/>
    </xf>
    <xf numFmtId="49" fontId="18" fillId="0" borderId="25" xfId="0" applyNumberFormat="1" applyFont="1" applyFill="1" applyBorder="1" applyAlignment="1">
      <alignment horizontal="center" vertical="center"/>
    </xf>
    <xf numFmtId="0" fontId="18" fillId="0" borderId="26" xfId="0" applyNumberFormat="1" applyFont="1" applyFill="1" applyBorder="1" applyAlignment="1">
      <alignment horizontal="center" vertical="center"/>
    </xf>
    <xf numFmtId="0" fontId="12" fillId="0" borderId="26" xfId="0" applyNumberFormat="1" applyFont="1" applyFill="1" applyBorder="1" applyAlignment="1">
      <alignment horizontal="center" vertical="center"/>
    </xf>
    <xf numFmtId="0" fontId="15" fillId="8" borderId="1" xfId="0" applyFont="1" applyFill="1" applyBorder="1" applyAlignment="1">
      <alignment vertical="center"/>
    </xf>
    <xf numFmtId="0" fontId="8" fillId="8" borderId="25" xfId="0" applyNumberFormat="1" applyFont="1" applyFill="1" applyBorder="1" applyAlignment="1">
      <alignment horizontal="center" vertical="center"/>
    </xf>
    <xf numFmtId="49" fontId="25" fillId="8" borderId="25" xfId="0" applyNumberFormat="1" applyFont="1" applyFill="1" applyBorder="1" applyAlignment="1">
      <alignment horizontal="center" vertical="center"/>
    </xf>
    <xf numFmtId="0" fontId="25" fillId="8" borderId="26" xfId="0" applyNumberFormat="1" applyFont="1" applyFill="1" applyBorder="1" applyAlignment="1">
      <alignment horizontal="center" vertical="center"/>
    </xf>
    <xf numFmtId="0" fontId="15" fillId="8" borderId="26" xfId="0" applyNumberFormat="1" applyFont="1" applyFill="1" applyBorder="1" applyAlignment="1">
      <alignment horizontal="center" vertical="center"/>
    </xf>
    <xf numFmtId="49" fontId="8" fillId="8" borderId="26" xfId="0" applyNumberFormat="1" applyFont="1" applyFill="1" applyBorder="1" applyAlignment="1">
      <alignment horizontal="center" vertical="center"/>
    </xf>
    <xf numFmtId="0" fontId="8" fillId="8" borderId="27" xfId="0" applyNumberFormat="1" applyFont="1" applyFill="1" applyBorder="1" applyAlignment="1">
      <alignment horizontal="center" vertical="center"/>
    </xf>
    <xf numFmtId="0" fontId="24" fillId="0" borderId="1" xfId="0" applyFont="1" applyFill="1" applyBorder="1" applyAlignment="1">
      <alignment vertical="center"/>
    </xf>
    <xf numFmtId="49" fontId="30" fillId="0" borderId="25" xfId="0" applyNumberFormat="1" applyFont="1" applyFill="1" applyBorder="1" applyAlignment="1">
      <alignment horizontal="center" vertical="center"/>
    </xf>
    <xf numFmtId="0" fontId="30" fillId="0" borderId="26"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9" fillId="0" borderId="1" xfId="0" applyFont="1" applyFill="1" applyBorder="1" applyAlignment="1">
      <alignment vertical="center"/>
    </xf>
    <xf numFmtId="49" fontId="19" fillId="0" borderId="25" xfId="0" applyNumberFormat="1" applyFont="1" applyFill="1" applyBorder="1" applyAlignment="1">
      <alignment horizontal="center" vertical="center"/>
    </xf>
    <xf numFmtId="0" fontId="19" fillId="0" borderId="26" xfId="0" applyNumberFormat="1" applyFont="1" applyFill="1" applyBorder="1" applyAlignment="1">
      <alignment horizontal="center" vertical="center"/>
    </xf>
    <xf numFmtId="0" fontId="9" fillId="0" borderId="26" xfId="0" applyNumberFormat="1" applyFont="1" applyFill="1" applyBorder="1" applyAlignment="1">
      <alignment horizontal="center" vertical="center"/>
    </xf>
    <xf numFmtId="0" fontId="12" fillId="8" borderId="1" xfId="0" applyFont="1" applyFill="1" applyBorder="1" applyAlignment="1">
      <alignment vertical="center"/>
    </xf>
    <xf numFmtId="49" fontId="18" fillId="8" borderId="25" xfId="0" applyNumberFormat="1" applyFont="1" applyFill="1" applyBorder="1" applyAlignment="1">
      <alignment horizontal="center" vertical="center"/>
    </xf>
    <xf numFmtId="0" fontId="18" fillId="8" borderId="26" xfId="0" applyNumberFormat="1" applyFont="1" applyFill="1" applyBorder="1" applyAlignment="1">
      <alignment horizontal="center" vertical="center"/>
    </xf>
    <xf numFmtId="0" fontId="12" fillId="8" borderId="26" xfId="0" applyNumberFormat="1" applyFont="1" applyFill="1" applyBorder="1" applyAlignment="1">
      <alignment horizontal="center" vertical="center"/>
    </xf>
    <xf numFmtId="0" fontId="24" fillId="6" borderId="1" xfId="0" applyFont="1" applyFill="1" applyBorder="1" applyAlignment="1">
      <alignment vertical="center"/>
    </xf>
    <xf numFmtId="49" fontId="30" fillId="6" borderId="25" xfId="0" applyNumberFormat="1" applyFont="1" applyFill="1" applyBorder="1" applyAlignment="1">
      <alignment horizontal="center" vertical="center"/>
    </xf>
    <xf numFmtId="0" fontId="30" fillId="6" borderId="26"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5" fillId="6" borderId="1" xfId="0" applyFont="1" applyFill="1" applyBorder="1" applyAlignment="1">
      <alignment vertical="center"/>
    </xf>
    <xf numFmtId="0" fontId="8" fillId="8" borderId="27" xfId="0" quotePrefix="1" applyNumberFormat="1" applyFont="1" applyFill="1" applyBorder="1" applyAlignment="1">
      <alignment horizontal="center" vertical="center"/>
    </xf>
    <xf numFmtId="0" fontId="8" fillId="0" borderId="27" xfId="0" quotePrefix="1" applyNumberFormat="1" applyFont="1" applyFill="1" applyBorder="1" applyAlignment="1">
      <alignment horizontal="center" vertical="center"/>
    </xf>
    <xf numFmtId="0" fontId="14" fillId="0" borderId="8" xfId="0" applyFont="1" applyFill="1" applyBorder="1" applyAlignment="1">
      <alignment vertical="center"/>
    </xf>
    <xf numFmtId="0" fontId="8" fillId="0" borderId="44" xfId="0" applyNumberFormat="1" applyFont="1" applyFill="1" applyBorder="1" applyAlignment="1">
      <alignment horizontal="center" vertical="center"/>
    </xf>
    <xf numFmtId="49" fontId="26" fillId="0" borderId="44" xfId="0" applyNumberFormat="1" applyFont="1" applyFill="1" applyBorder="1" applyAlignment="1">
      <alignment horizontal="center" vertical="center"/>
    </xf>
    <xf numFmtId="0" fontId="26" fillId="0" borderId="46" xfId="0" applyNumberFormat="1" applyFont="1" applyFill="1" applyBorder="1" applyAlignment="1">
      <alignment horizontal="center" vertical="center"/>
    </xf>
    <xf numFmtId="0" fontId="14" fillId="0" borderId="46" xfId="0" applyNumberFormat="1" applyFont="1" applyFill="1" applyBorder="1" applyAlignment="1">
      <alignment horizontal="center" vertical="center"/>
    </xf>
    <xf numFmtId="49" fontId="8" fillId="0" borderId="46" xfId="0" applyNumberFormat="1" applyFont="1" applyFill="1" applyBorder="1" applyAlignment="1">
      <alignment horizontal="center" vertical="center"/>
    </xf>
    <xf numFmtId="0" fontId="51" fillId="9" borderId="44" xfId="0" applyNumberFormat="1" applyFont="1" applyFill="1" applyBorder="1" applyAlignment="1">
      <alignment horizontal="center" vertical="center"/>
    </xf>
    <xf numFmtId="0" fontId="8" fillId="0" borderId="33" xfId="0" applyNumberFormat="1" applyFont="1" applyFill="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NumberFormat="1" applyFont="1" applyBorder="1" applyAlignment="1">
      <alignment horizontal="left" vertical="center"/>
    </xf>
    <xf numFmtId="0" fontId="5" fillId="0" borderId="0" xfId="0" applyFont="1" applyBorder="1" applyAlignment="1">
      <alignment horizontal="left" vertical="center"/>
    </xf>
    <xf numFmtId="0" fontId="49" fillId="2" borderId="60" xfId="0" applyFont="1" applyFill="1" applyBorder="1" applyAlignment="1">
      <alignment horizontal="right" vertical="center"/>
    </xf>
    <xf numFmtId="0" fontId="49" fillId="2" borderId="61" xfId="0" applyFont="1" applyFill="1" applyBorder="1" applyAlignment="1">
      <alignment horizontal="left" vertical="center"/>
    </xf>
    <xf numFmtId="0" fontId="22" fillId="2" borderId="61" xfId="0" applyFont="1" applyFill="1" applyBorder="1" applyAlignment="1">
      <alignment horizontal="left" vertical="center"/>
    </xf>
    <xf numFmtId="0" fontId="5" fillId="2" borderId="61" xfId="0" applyFont="1" applyFill="1" applyBorder="1" applyAlignment="1">
      <alignment horizontal="centerContinuous" vertical="center"/>
    </xf>
    <xf numFmtId="0" fontId="6" fillId="2" borderId="61" xfId="0" applyFont="1" applyFill="1" applyBorder="1" applyAlignment="1">
      <alignment horizontal="centerContinuous" vertical="center"/>
    </xf>
    <xf numFmtId="0" fontId="37" fillId="2" borderId="104" xfId="1" applyFont="1" applyFill="1" applyBorder="1" applyAlignment="1" applyProtection="1">
      <alignment horizontal="right" vertical="center"/>
    </xf>
    <xf numFmtId="0" fontId="7" fillId="0" borderId="1" xfId="0" applyFont="1" applyBorder="1" applyAlignment="1">
      <alignment horizontal="right" vertical="center"/>
    </xf>
    <xf numFmtId="0" fontId="8" fillId="0" borderId="0" xfId="0" applyFont="1" applyBorder="1" applyAlignment="1">
      <alignment horizontal="centerContinuous" vertical="center"/>
    </xf>
    <xf numFmtId="0" fontId="7" fillId="0" borderId="0" xfId="0" applyFont="1" applyBorder="1" applyAlignment="1">
      <alignment horizontal="right" vertical="center"/>
    </xf>
    <xf numFmtId="0" fontId="8" fillId="0" borderId="0" xfId="0" applyFont="1" applyBorder="1" applyAlignment="1">
      <alignment horizontal="center" vertical="center"/>
    </xf>
    <xf numFmtId="0" fontId="0" fillId="0" borderId="0" xfId="0" applyAlignment="1">
      <alignment vertical="center"/>
    </xf>
    <xf numFmtId="0" fontId="8" fillId="0" borderId="2" xfId="0" applyFont="1" applyBorder="1" applyAlignment="1">
      <alignment horizontal="left" vertical="center"/>
    </xf>
    <xf numFmtId="0" fontId="7" fillId="4" borderId="63" xfId="0" applyFont="1" applyFill="1" applyBorder="1" applyAlignment="1">
      <alignment horizontal="right" vertical="center"/>
    </xf>
    <xf numFmtId="49" fontId="8" fillId="0" borderId="64" xfId="0" applyNumberFormat="1" applyFont="1" applyBorder="1" applyAlignment="1">
      <alignment horizontal="centerContinuous" vertical="center"/>
    </xf>
    <xf numFmtId="0" fontId="3" fillId="0" borderId="66" xfId="0" applyFont="1" applyBorder="1" applyAlignment="1">
      <alignment horizontal="centerContinuous" vertical="center"/>
    </xf>
    <xf numFmtId="0" fontId="7" fillId="4" borderId="99" xfId="0" applyFont="1" applyFill="1" applyBorder="1" applyAlignment="1">
      <alignment horizontal="right" vertical="center"/>
    </xf>
    <xf numFmtId="49" fontId="8" fillId="0" borderId="65" xfId="0" applyNumberFormat="1" applyFont="1" applyFill="1" applyBorder="1" applyAlignment="1">
      <alignment horizontal="center" vertical="center"/>
    </xf>
    <xf numFmtId="0" fontId="8" fillId="0" borderId="0" xfId="0" applyFont="1" applyBorder="1" applyAlignment="1">
      <alignment horizontal="left" vertical="center"/>
    </xf>
    <xf numFmtId="0" fontId="7" fillId="4" borderId="11" xfId="0" applyFont="1" applyFill="1" applyBorder="1" applyAlignment="1">
      <alignment horizontal="right" vertical="center"/>
    </xf>
    <xf numFmtId="49" fontId="8" fillId="0" borderId="24" xfId="0" applyNumberFormat="1" applyFont="1" applyBorder="1" applyAlignment="1">
      <alignment horizontal="centerContinuous" vertical="center"/>
    </xf>
    <xf numFmtId="0" fontId="3" fillId="0" borderId="100" xfId="0" applyFont="1" applyBorder="1" applyAlignment="1">
      <alignment horizontal="centerContinuous" vertical="center"/>
    </xf>
    <xf numFmtId="0" fontId="55" fillId="4" borderId="30" xfId="0" applyFont="1" applyFill="1" applyBorder="1" applyAlignment="1">
      <alignment horizontal="right" vertical="center"/>
    </xf>
    <xf numFmtId="0" fontId="8" fillId="0" borderId="12" xfId="0" applyFont="1" applyFill="1" applyBorder="1" applyAlignment="1">
      <alignment horizontal="center" vertical="center"/>
    </xf>
    <xf numFmtId="0" fontId="9" fillId="2" borderId="14" xfId="0" applyFont="1" applyFill="1" applyBorder="1" applyAlignment="1">
      <alignment horizontal="right" vertical="center"/>
    </xf>
    <xf numFmtId="0" fontId="8" fillId="0" borderId="15" xfId="0" applyFont="1" applyFill="1" applyBorder="1" applyAlignment="1">
      <alignment horizontal="center" vertical="center"/>
    </xf>
    <xf numFmtId="0" fontId="28" fillId="0" borderId="15" xfId="0" applyNumberFormat="1" applyFont="1" applyBorder="1" applyAlignment="1">
      <alignment horizontal="center" vertical="center"/>
    </xf>
    <xf numFmtId="0" fontId="9" fillId="4" borderId="51" xfId="0" applyFont="1" applyFill="1" applyBorder="1" applyAlignment="1">
      <alignment horizontal="right" vertical="center"/>
    </xf>
    <xf numFmtId="0" fontId="14" fillId="2" borderId="4" xfId="0" applyFont="1" applyFill="1" applyBorder="1" applyAlignment="1">
      <alignment horizontal="right" vertical="center"/>
    </xf>
    <xf numFmtId="49" fontId="28" fillId="0" borderId="15" xfId="0" applyNumberFormat="1" applyFont="1" applyBorder="1" applyAlignment="1">
      <alignment horizontal="center" vertical="center"/>
    </xf>
    <xf numFmtId="0" fontId="9" fillId="4" borderId="49" xfId="0" applyFont="1" applyFill="1" applyBorder="1" applyAlignment="1">
      <alignment horizontal="right" vertical="center"/>
    </xf>
    <xf numFmtId="164" fontId="7" fillId="5" borderId="29" xfId="0" applyNumberFormat="1" applyFont="1" applyFill="1" applyBorder="1" applyAlignment="1">
      <alignment horizontal="center" vertical="center"/>
    </xf>
    <xf numFmtId="0" fontId="11" fillId="2" borderId="4" xfId="0" applyFont="1" applyFill="1" applyBorder="1" applyAlignment="1">
      <alignment horizontal="right" vertical="center"/>
    </xf>
    <xf numFmtId="0" fontId="10" fillId="0" borderId="3" xfId="0" quotePrefix="1" applyFont="1" applyBorder="1" applyAlignment="1">
      <alignment horizontal="center" vertical="center"/>
    </xf>
    <xf numFmtId="49" fontId="28" fillId="0" borderId="3" xfId="0" applyNumberFormat="1" applyFont="1" applyBorder="1" applyAlignment="1">
      <alignment horizontal="center" vertical="center"/>
    </xf>
    <xf numFmtId="0" fontId="7" fillId="0" borderId="28" xfId="0" applyFont="1" applyBorder="1" applyAlignment="1">
      <alignment horizontal="center" vertical="center"/>
    </xf>
    <xf numFmtId="0" fontId="42" fillId="2" borderId="4" xfId="0" applyFont="1" applyFill="1" applyBorder="1" applyAlignment="1">
      <alignment horizontal="right" vertical="center"/>
    </xf>
    <xf numFmtId="0" fontId="12" fillId="4" borderId="49" xfId="0" applyFont="1" applyFill="1" applyBorder="1" applyAlignment="1">
      <alignment horizontal="right" vertical="center"/>
    </xf>
    <xf numFmtId="0" fontId="24" fillId="2" borderId="4" xfId="0" applyFont="1" applyFill="1" applyBorder="1" applyAlignment="1">
      <alignment horizontal="right" vertical="center"/>
    </xf>
    <xf numFmtId="49" fontId="8" fillId="0" borderId="28" xfId="0" applyNumberFormat="1" applyFont="1" applyBorder="1" applyAlignment="1">
      <alignment horizontal="center" vertical="center"/>
    </xf>
    <xf numFmtId="0" fontId="15" fillId="2" borderId="16" xfId="0" applyFont="1" applyFill="1" applyBorder="1" applyAlignment="1">
      <alignment horizontal="right" vertical="center"/>
    </xf>
    <xf numFmtId="0" fontId="8" fillId="0" borderId="24" xfId="0" quotePrefix="1" applyFont="1" applyBorder="1" applyAlignment="1">
      <alignment horizontal="center" vertical="center"/>
    </xf>
    <xf numFmtId="49" fontId="28" fillId="0" borderId="24" xfId="0" applyNumberFormat="1" applyFont="1" applyBorder="1" applyAlignment="1">
      <alignment horizontal="center" vertical="center"/>
    </xf>
    <xf numFmtId="0" fontId="12" fillId="4" borderId="50" xfId="0" applyFont="1" applyFill="1" applyBorder="1" applyAlignment="1">
      <alignment horizontal="right" vertical="center"/>
    </xf>
    <xf numFmtId="49" fontId="8" fillId="0" borderId="12" xfId="0" applyNumberFormat="1" applyFont="1" applyBorder="1" applyAlignment="1">
      <alignment horizontal="center" vertical="center"/>
    </xf>
    <xf numFmtId="0" fontId="4" fillId="0" borderId="1"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7" fillId="0" borderId="2"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164" fontId="23" fillId="3" borderId="110" xfId="0" applyNumberFormat="1" applyFont="1" applyFill="1" applyBorder="1" applyAlignment="1">
      <alignment horizontal="center" vertical="center"/>
    </xf>
    <xf numFmtId="164" fontId="3" fillId="0" borderId="111" xfId="0" applyNumberFormat="1" applyFont="1" applyBorder="1" applyAlignment="1">
      <alignment horizontal="center" vertical="center" shrinkToFit="1"/>
    </xf>
    <xf numFmtId="164" fontId="6" fillId="0" borderId="112" xfId="0" applyNumberFormat="1" applyFont="1" applyBorder="1" applyAlignment="1">
      <alignment horizontal="center" vertical="center" shrinkToFit="1"/>
    </xf>
    <xf numFmtId="164" fontId="6" fillId="0" borderId="113" xfId="0" applyNumberFormat="1" applyFont="1" applyBorder="1" applyAlignment="1">
      <alignment horizontal="center" vertical="center" shrinkToFit="1"/>
    </xf>
    <xf numFmtId="164" fontId="6" fillId="0" borderId="114" xfId="0" applyNumberFormat="1" applyFont="1" applyBorder="1" applyAlignment="1">
      <alignment horizontal="center" vertical="center" shrinkToFit="1"/>
    </xf>
    <xf numFmtId="0" fontId="3" fillId="0" borderId="0" xfId="0" applyFont="1" applyBorder="1" applyAlignment="1">
      <alignment vertical="center"/>
    </xf>
    <xf numFmtId="0" fontId="3" fillId="0" borderId="93" xfId="0" applyFont="1" applyFill="1" applyBorder="1" applyAlignment="1">
      <alignment horizontal="centerContinuous" vertical="center" shrinkToFit="1"/>
    </xf>
    <xf numFmtId="0" fontId="23" fillId="0" borderId="95" xfId="0" applyFont="1" applyFill="1" applyBorder="1" applyAlignment="1">
      <alignment horizontal="centerContinuous" vertical="center"/>
    </xf>
    <xf numFmtId="0" fontId="3" fillId="0" borderId="106" xfId="0" applyFont="1" applyFill="1" applyBorder="1" applyAlignment="1">
      <alignment horizontal="centerContinuous" vertical="center" shrinkToFit="1"/>
    </xf>
    <xf numFmtId="0" fontId="23" fillId="0" borderId="107" xfId="0" applyFont="1" applyFill="1" applyBorder="1" applyAlignment="1">
      <alignment horizontal="centerContinuous" vertical="center"/>
    </xf>
    <xf numFmtId="0" fontId="3" fillId="0" borderId="108" xfId="0" applyFont="1" applyFill="1" applyBorder="1" applyAlignment="1">
      <alignment horizontal="centerContinuous" vertical="center"/>
    </xf>
    <xf numFmtId="0" fontId="3" fillId="0" borderId="109" xfId="0" applyFont="1" applyFill="1" applyBorder="1" applyAlignment="1">
      <alignment horizontal="centerContinuous" vertical="center"/>
    </xf>
    <xf numFmtId="0" fontId="3" fillId="0" borderId="97" xfId="0" applyFont="1" applyFill="1" applyBorder="1" applyAlignment="1">
      <alignment horizontal="centerContinuous" vertical="center" shrinkToFit="1"/>
    </xf>
    <xf numFmtId="0" fontId="23" fillId="0" borderId="82" xfId="0" applyFont="1" applyFill="1" applyBorder="1" applyAlignment="1">
      <alignment horizontal="centerContinuous" vertical="center"/>
    </xf>
    <xf numFmtId="0" fontId="3" fillId="0" borderId="78" xfId="0" applyFont="1" applyFill="1" applyBorder="1" applyAlignment="1">
      <alignment horizontal="centerContinuous" vertical="center"/>
    </xf>
    <xf numFmtId="0" fontId="3" fillId="0" borderId="79" xfId="0" applyFont="1" applyFill="1" applyBorder="1" applyAlignment="1">
      <alignment horizontal="centerContinuous" vertical="center"/>
    </xf>
    <xf numFmtId="1" fontId="6" fillId="0" borderId="0" xfId="0" applyNumberFormat="1" applyFont="1" applyBorder="1" applyAlignment="1">
      <alignment vertical="center"/>
    </xf>
    <xf numFmtId="1" fontId="23" fillId="7" borderId="31" xfId="0" applyNumberFormat="1" applyFont="1" applyFill="1" applyBorder="1" applyAlignment="1">
      <alignment horizontal="center" vertical="center"/>
    </xf>
    <xf numFmtId="1" fontId="3" fillId="0" borderId="54" xfId="0" applyNumberFormat="1" applyFont="1" applyFill="1" applyBorder="1" applyAlignment="1">
      <alignment horizontal="center" vertical="center"/>
    </xf>
    <xf numFmtId="1" fontId="3" fillId="0" borderId="69" xfId="0" applyNumberFormat="1" applyFont="1" applyFill="1" applyBorder="1" applyAlignment="1">
      <alignment horizontal="center" vertical="center"/>
    </xf>
    <xf numFmtId="1" fontId="3" fillId="0" borderId="47" xfId="0" applyNumberFormat="1" applyFont="1" applyFill="1" applyBorder="1" applyAlignment="1">
      <alignment horizontal="center" vertical="center"/>
    </xf>
    <xf numFmtId="1" fontId="6" fillId="0" borderId="0" xfId="0" applyNumberFormat="1" applyFont="1" applyBorder="1" applyAlignment="1">
      <alignment horizontal="center" vertical="center"/>
    </xf>
    <xf numFmtId="1" fontId="3" fillId="0" borderId="55" xfId="0" applyNumberFormat="1" applyFont="1" applyBorder="1" applyAlignment="1">
      <alignment horizontal="center" vertical="center"/>
    </xf>
    <xf numFmtId="1" fontId="6" fillId="0" borderId="105" xfId="0" applyNumberFormat="1" applyFont="1" applyFill="1" applyBorder="1" applyAlignment="1">
      <alignment horizontal="center" vertical="center"/>
    </xf>
    <xf numFmtId="1" fontId="3" fillId="0" borderId="34" xfId="0" applyNumberFormat="1" applyFont="1" applyFill="1" applyBorder="1" applyAlignment="1">
      <alignment horizontal="center" vertical="center"/>
    </xf>
    <xf numFmtId="0" fontId="56" fillId="0" borderId="34" xfId="0" applyFont="1" applyFill="1" applyBorder="1" applyAlignment="1">
      <alignment horizontal="centerContinuous" vertical="center"/>
    </xf>
    <xf numFmtId="1" fontId="3" fillId="0" borderId="0" xfId="0" applyNumberFormat="1" applyFont="1" applyBorder="1" applyAlignment="1">
      <alignment horizontal="center" vertical="center"/>
    </xf>
    <xf numFmtId="49" fontId="18" fillId="0" borderId="32" xfId="0" applyNumberFormat="1" applyFont="1" applyBorder="1" applyAlignment="1">
      <alignment horizontal="center" shrinkToFit="1"/>
    </xf>
    <xf numFmtId="49" fontId="8" fillId="0" borderId="28" xfId="0" applyNumberFormat="1" applyFont="1" applyFill="1" applyBorder="1" applyAlignment="1">
      <alignment horizontal="center" vertical="center"/>
    </xf>
    <xf numFmtId="49" fontId="25" fillId="6" borderId="25" xfId="0" applyNumberFormat="1" applyFont="1" applyFill="1" applyBorder="1" applyAlignment="1">
      <alignment horizontal="center" vertical="center"/>
    </xf>
    <xf numFmtId="0" fontId="25" fillId="6" borderId="26" xfId="0" applyNumberFormat="1" applyFont="1" applyFill="1" applyBorder="1" applyAlignment="1">
      <alignment horizontal="center" vertical="center"/>
    </xf>
    <xf numFmtId="0" fontId="15" fillId="6" borderId="26" xfId="0" applyNumberFormat="1" applyFont="1" applyFill="1" applyBorder="1" applyAlignment="1">
      <alignment horizontal="center" vertical="center"/>
    </xf>
    <xf numFmtId="0" fontId="57" fillId="0" borderId="117" xfId="0" applyFont="1" applyBorder="1" applyAlignment="1">
      <alignment horizontal="centerContinuous" vertical="center" wrapText="1"/>
    </xf>
    <xf numFmtId="0" fontId="17" fillId="0" borderId="118" xfId="0" applyFont="1" applyBorder="1" applyAlignment="1">
      <alignment horizontal="centerContinuous" vertical="center" wrapText="1"/>
    </xf>
    <xf numFmtId="0" fontId="17" fillId="0" borderId="119" xfId="0" applyFont="1" applyBorder="1" applyAlignment="1">
      <alignment horizontal="centerContinuous" vertical="center" wrapText="1"/>
    </xf>
    <xf numFmtId="0" fontId="13" fillId="9" borderId="57" xfId="0" applyFont="1" applyFill="1" applyBorder="1" applyAlignment="1">
      <alignment horizontal="centerContinuous" vertical="center" wrapText="1"/>
    </xf>
    <xf numFmtId="0" fontId="13" fillId="9" borderId="120" xfId="0" applyFont="1" applyFill="1" applyBorder="1" applyAlignment="1">
      <alignment horizontal="center" vertical="center" wrapText="1"/>
    </xf>
    <xf numFmtId="0" fontId="13" fillId="9" borderId="121" xfId="0" applyFont="1" applyFill="1" applyBorder="1" applyAlignment="1">
      <alignment horizontal="center" vertical="center" wrapText="1"/>
    </xf>
    <xf numFmtId="0" fontId="13" fillId="9" borderId="59" xfId="0" applyFont="1" applyFill="1" applyBorder="1" applyAlignment="1">
      <alignment horizontal="center" vertical="center" wrapText="1"/>
    </xf>
    <xf numFmtId="0" fontId="8" fillId="0" borderId="122" xfId="0" applyFont="1" applyFill="1" applyBorder="1" applyAlignment="1">
      <alignment horizontal="center" vertical="center"/>
    </xf>
    <xf numFmtId="0" fontId="8" fillId="0" borderId="13" xfId="0" applyFont="1" applyFill="1" applyBorder="1" applyAlignment="1">
      <alignment horizontal="center" vertical="center"/>
    </xf>
    <xf numFmtId="49" fontId="8" fillId="0" borderId="13" xfId="0" applyNumberFormat="1" applyFont="1" applyFill="1" applyBorder="1" applyAlignment="1">
      <alignment horizontal="center" vertical="center"/>
    </xf>
    <xf numFmtId="0" fontId="58" fillId="5" borderId="123" xfId="2" applyNumberFormat="1" applyFont="1" applyFill="1" applyBorder="1" applyAlignment="1">
      <alignment horizontal="center" vertical="center" shrinkToFit="1"/>
    </xf>
    <xf numFmtId="0" fontId="8" fillId="0" borderId="1" xfId="0" applyFont="1" applyFill="1" applyBorder="1" applyAlignment="1">
      <alignment horizontal="center" vertical="center"/>
    </xf>
    <xf numFmtId="0" fontId="58" fillId="5" borderId="27" xfId="2" applyNumberFormat="1" applyFont="1" applyFill="1" applyBorder="1" applyAlignment="1">
      <alignment horizontal="center" vertical="center" shrinkToFit="1"/>
    </xf>
    <xf numFmtId="0" fontId="8" fillId="0" borderId="8" xfId="0" applyFont="1" applyFill="1" applyBorder="1" applyAlignment="1">
      <alignment horizontal="center" vertical="center"/>
    </xf>
    <xf numFmtId="0" fontId="8" fillId="0" borderId="44" xfId="0" applyFont="1" applyFill="1" applyBorder="1" applyAlignment="1">
      <alignment horizontal="center" vertical="center"/>
    </xf>
    <xf numFmtId="49" fontId="8" fillId="0" borderId="44" xfId="0" applyNumberFormat="1" applyFont="1" applyFill="1" applyBorder="1" applyAlignment="1">
      <alignment horizontal="center" vertical="center"/>
    </xf>
    <xf numFmtId="0" fontId="58" fillId="5" borderId="33" xfId="2" applyNumberFormat="1" applyFont="1" applyFill="1" applyBorder="1" applyAlignment="1">
      <alignment horizontal="center" vertical="center" shrinkToFit="1"/>
    </xf>
    <xf numFmtId="49" fontId="8" fillId="0" borderId="25" xfId="0" applyNumberFormat="1" applyFont="1" applyFill="1" applyBorder="1" applyAlignment="1">
      <alignment horizontal="center" vertical="center"/>
    </xf>
    <xf numFmtId="0" fontId="3" fillId="0" borderId="84" xfId="0" applyFont="1" applyFill="1" applyBorder="1" applyAlignment="1">
      <alignment horizontal="center" vertical="center" shrinkToFit="1"/>
    </xf>
    <xf numFmtId="0" fontId="3" fillId="0" borderId="62" xfId="0" applyFont="1" applyFill="1" applyBorder="1" applyAlignment="1">
      <alignment horizontal="center" vertical="center" shrinkToFit="1"/>
    </xf>
    <xf numFmtId="164" fontId="3" fillId="0" borderId="40" xfId="0" applyNumberFormat="1" applyFont="1" applyFill="1" applyBorder="1" applyAlignment="1">
      <alignment horizontal="center" vertical="center" shrinkToFit="1"/>
    </xf>
    <xf numFmtId="0" fontId="6" fillId="0" borderId="102" xfId="0" applyFont="1" applyBorder="1" applyAlignment="1">
      <alignment horizontal="left" vertical="center" shrinkToFit="1"/>
    </xf>
    <xf numFmtId="1" fontId="6" fillId="0" borderId="115" xfId="0" applyNumberFormat="1" applyFont="1" applyFill="1" applyBorder="1" applyAlignment="1">
      <alignment horizontal="center" vertical="center"/>
    </xf>
    <xf numFmtId="1" fontId="3" fillId="0" borderId="115" xfId="0" applyNumberFormat="1" applyFont="1" applyFill="1" applyBorder="1" applyAlignment="1">
      <alignment horizontal="center" vertical="center"/>
    </xf>
    <xf numFmtId="0" fontId="3" fillId="0" borderId="116" xfId="0" quotePrefix="1" applyFont="1" applyFill="1" applyBorder="1" applyAlignment="1">
      <alignment horizontal="center" vertical="center"/>
    </xf>
    <xf numFmtId="0" fontId="8" fillId="0" borderId="125" xfId="0" applyFont="1" applyFill="1" applyBorder="1" applyAlignment="1">
      <alignment horizontal="center" vertical="center"/>
    </xf>
    <xf numFmtId="0" fontId="14" fillId="0" borderId="126" xfId="0" applyNumberFormat="1" applyFont="1" applyFill="1" applyBorder="1" applyAlignment="1">
      <alignment horizontal="center" vertical="center"/>
    </xf>
    <xf numFmtId="0" fontId="8" fillId="0" borderId="125" xfId="0" applyFont="1" applyFill="1" applyBorder="1" applyAlignment="1">
      <alignment horizontal="center" vertical="center" wrapText="1"/>
    </xf>
    <xf numFmtId="1" fontId="8" fillId="0" borderId="125" xfId="0" applyNumberFormat="1" applyFont="1" applyFill="1" applyBorder="1" applyAlignment="1">
      <alignment horizontal="center" vertical="center" wrapText="1"/>
    </xf>
    <xf numFmtId="0" fontId="51" fillId="9" borderId="126" xfId="0" applyNumberFormat="1" applyFont="1" applyFill="1" applyBorder="1" applyAlignment="1">
      <alignment horizontal="center" vertical="center"/>
    </xf>
    <xf numFmtId="0" fontId="8" fillId="0" borderId="127" xfId="0" quotePrefix="1" applyFont="1" applyFill="1" applyBorder="1" applyAlignment="1">
      <alignment horizontal="center" vertical="center"/>
    </xf>
    <xf numFmtId="0" fontId="7" fillId="7" borderId="124" xfId="0" applyFont="1" applyFill="1" applyBorder="1" applyAlignment="1">
      <alignment vertical="center"/>
    </xf>
    <xf numFmtId="0" fontId="7" fillId="8" borderId="125" xfId="0" applyFont="1" applyFill="1" applyBorder="1" applyAlignment="1">
      <alignment horizontal="center" vertical="center"/>
    </xf>
    <xf numFmtId="0" fontId="5" fillId="0" borderId="72" xfId="0" applyFont="1" applyFill="1" applyBorder="1" applyAlignment="1">
      <alignment horizontal="center" vertical="center"/>
    </xf>
    <xf numFmtId="0" fontId="3" fillId="0" borderId="73" xfId="0" quotePrefix="1" applyFont="1" applyFill="1" applyBorder="1" applyAlignment="1">
      <alignment horizontal="center" vertical="center" wrapText="1"/>
    </xf>
    <xf numFmtId="49" fontId="3" fillId="0" borderId="73" xfId="2" applyNumberFormat="1" applyFont="1" applyFill="1" applyBorder="1" applyAlignment="1">
      <alignment horizontal="center" vertical="center"/>
    </xf>
    <xf numFmtId="0" fontId="3" fillId="0" borderId="73" xfId="0" applyFont="1" applyFill="1" applyBorder="1" applyAlignment="1">
      <alignment horizontal="center" vertical="center" shrinkToFit="1"/>
    </xf>
    <xf numFmtId="164" fontId="3" fillId="0" borderId="73" xfId="0" applyNumberFormat="1" applyFont="1" applyFill="1" applyBorder="1" applyAlignment="1">
      <alignment horizontal="center" vertical="center"/>
    </xf>
    <xf numFmtId="164" fontId="3" fillId="0" borderId="0" xfId="0" applyNumberFormat="1" applyFont="1" applyBorder="1" applyAlignment="1">
      <alignment horizontal="center" vertical="center"/>
    </xf>
    <xf numFmtId="0" fontId="3" fillId="0" borderId="72" xfId="0" applyFont="1" applyFill="1" applyBorder="1" applyAlignment="1">
      <alignment horizontal="center" vertical="center"/>
    </xf>
    <xf numFmtId="164" fontId="6" fillId="0" borderId="74"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44" xfId="0" applyFont="1" applyFill="1" applyBorder="1" applyAlignment="1">
      <alignment horizontal="center" vertical="center"/>
    </xf>
    <xf numFmtId="49" fontId="3" fillId="0" borderId="44" xfId="0" applyNumberFormat="1" applyFont="1" applyFill="1" applyBorder="1" applyAlignment="1">
      <alignment horizontal="center" vertical="center"/>
    </xf>
    <xf numFmtId="164" fontId="3" fillId="0" borderId="44" xfId="0" applyNumberFormat="1" applyFont="1" applyFill="1" applyBorder="1" applyAlignment="1">
      <alignment horizontal="center" vertical="center"/>
    </xf>
    <xf numFmtId="1" fontId="3" fillId="0" borderId="46" xfId="0" applyNumberFormat="1" applyFont="1" applyFill="1" applyBorder="1" applyAlignment="1">
      <alignment horizontal="center" vertical="center"/>
    </xf>
    <xf numFmtId="1" fontId="6" fillId="0" borderId="74" xfId="0" applyNumberFormat="1" applyFont="1" applyFill="1" applyBorder="1" applyAlignment="1">
      <alignment horizontal="center" vertical="center"/>
    </xf>
    <xf numFmtId="0" fontId="3" fillId="0" borderId="75" xfId="0" quotePrefix="1" applyFont="1" applyFill="1" applyBorder="1" applyAlignment="1">
      <alignment horizontal="center" vertical="center"/>
    </xf>
    <xf numFmtId="0" fontId="3" fillId="0" borderId="33" xfId="0" quotePrefix="1" applyFont="1" applyFill="1" applyBorder="1" applyAlignment="1">
      <alignment horizontal="center" vertical="center"/>
    </xf>
    <xf numFmtId="0" fontId="5" fillId="0" borderId="45" xfId="0" applyFont="1" applyFill="1" applyBorder="1" applyAlignment="1">
      <alignment horizontal="center" vertical="center" shrinkToFit="1"/>
    </xf>
    <xf numFmtId="0" fontId="3" fillId="0" borderId="13" xfId="0" applyFont="1" applyFill="1" applyBorder="1" applyAlignment="1">
      <alignment horizontal="center" vertical="center"/>
    </xf>
    <xf numFmtId="0" fontId="3" fillId="0" borderId="13" xfId="0" quotePrefix="1" applyFont="1" applyFill="1" applyBorder="1" applyAlignment="1">
      <alignment horizontal="center" vertical="center"/>
    </xf>
    <xf numFmtId="9" fontId="3" fillId="0" borderId="13" xfId="0" applyNumberFormat="1" applyFont="1" applyFill="1" applyBorder="1" applyAlignment="1">
      <alignment horizontal="center" vertical="center"/>
    </xf>
    <xf numFmtId="49" fontId="3" fillId="0" borderId="13" xfId="0" quotePrefix="1" applyNumberFormat="1" applyFont="1" applyFill="1" applyBorder="1" applyAlignment="1">
      <alignment horizontal="center" vertical="center"/>
    </xf>
    <xf numFmtId="164" fontId="3" fillId="0" borderId="13" xfId="0" applyNumberFormat="1" applyFont="1" applyFill="1" applyBorder="1" applyAlignment="1">
      <alignment horizontal="center" vertical="center"/>
    </xf>
    <xf numFmtId="0" fontId="3" fillId="0" borderId="90" xfId="0" applyFont="1" applyFill="1" applyBorder="1" applyAlignment="1">
      <alignment horizontal="centerContinuous" vertical="center"/>
    </xf>
    <xf numFmtId="49" fontId="3" fillId="0" borderId="74" xfId="0" applyNumberFormat="1" applyFont="1" applyFill="1" applyBorder="1" applyAlignment="1">
      <alignment horizontal="center" vertical="center"/>
    </xf>
    <xf numFmtId="0" fontId="5" fillId="0" borderId="89" xfId="0" applyFont="1" applyFill="1" applyBorder="1" applyAlignment="1">
      <alignment horizontal="centerContinuous" vertical="center"/>
    </xf>
    <xf numFmtId="164" fontId="3" fillId="0" borderId="114" xfId="0" applyNumberFormat="1" applyFont="1" applyBorder="1" applyAlignment="1">
      <alignment horizontal="center" vertical="center" shrinkToFit="1"/>
    </xf>
    <xf numFmtId="0" fontId="59" fillId="0" borderId="0" xfId="11" applyFont="1" applyAlignment="1">
      <alignment horizontal="center"/>
    </xf>
    <xf numFmtId="0" fontId="60" fillId="0" borderId="0" xfId="11" applyFont="1" applyAlignment="1">
      <alignment horizontal="center"/>
    </xf>
    <xf numFmtId="0" fontId="3" fillId="0" borderId="41" xfId="5" applyBorder="1" applyAlignment="1">
      <alignment horizontal="center"/>
    </xf>
    <xf numFmtId="0" fontId="3" fillId="0" borderId="40" xfId="5" applyBorder="1" applyAlignment="1">
      <alignment horizontal="center"/>
    </xf>
    <xf numFmtId="0" fontId="5" fillId="0" borderId="84" xfId="5" applyFont="1" applyBorder="1" applyAlignment="1">
      <alignment horizontal="center"/>
    </xf>
    <xf numFmtId="0" fontId="3" fillId="0" borderId="39" xfId="5" applyBorder="1" applyAlignment="1">
      <alignment horizontal="center"/>
    </xf>
    <xf numFmtId="0" fontId="3" fillId="0" borderId="38" xfId="5" applyBorder="1" applyAlignment="1">
      <alignment horizontal="center"/>
    </xf>
    <xf numFmtId="0" fontId="5" fillId="0" borderId="56" xfId="5" applyFont="1" applyBorder="1" applyAlignment="1">
      <alignment horizontal="center"/>
    </xf>
    <xf numFmtId="0" fontId="3" fillId="0" borderId="128" xfId="5" applyBorder="1" applyAlignment="1">
      <alignment horizontal="center"/>
    </xf>
    <xf numFmtId="0" fontId="3" fillId="0" borderId="129" xfId="5" applyBorder="1" applyAlignment="1">
      <alignment horizontal="center"/>
    </xf>
    <xf numFmtId="0" fontId="5" fillId="0" borderId="130" xfId="5" applyFont="1" applyBorder="1" applyAlignment="1">
      <alignment horizontal="center"/>
    </xf>
    <xf numFmtId="0" fontId="5" fillId="0" borderId="131" xfId="5" applyFont="1" applyBorder="1" applyAlignment="1">
      <alignment horizontal="center"/>
    </xf>
    <xf numFmtId="0" fontId="5" fillId="0" borderId="132" xfId="5" applyFont="1" applyBorder="1" applyAlignment="1">
      <alignment horizontal="center"/>
    </xf>
    <xf numFmtId="0" fontId="5" fillId="0" borderId="133" xfId="5" applyFont="1" applyBorder="1" applyAlignment="1">
      <alignment horizontal="center"/>
    </xf>
    <xf numFmtId="0" fontId="7" fillId="7" borderId="25" xfId="0" applyNumberFormat="1" applyFont="1" applyFill="1" applyBorder="1" applyAlignment="1">
      <alignment horizontal="center" vertical="center"/>
    </xf>
    <xf numFmtId="0" fontId="8" fillId="7" borderId="27" xfId="0" quotePrefix="1" applyNumberFormat="1" applyFont="1" applyFill="1" applyBorder="1" applyAlignment="1">
      <alignment horizontal="center" vertical="center"/>
    </xf>
    <xf numFmtId="0" fontId="61" fillId="0" borderId="34" xfId="0" applyFont="1" applyFill="1" applyBorder="1" applyAlignment="1">
      <alignment horizontal="centerContinuous"/>
    </xf>
    <xf numFmtId="0" fontId="8" fillId="0" borderId="0" xfId="0" applyNumberFormat="1" applyFont="1" applyFill="1" applyBorder="1" applyAlignment="1">
      <alignment vertical="center" wrapText="1"/>
    </xf>
    <xf numFmtId="164" fontId="3" fillId="0" borderId="88" xfId="0" applyNumberFormat="1" applyFont="1" applyBorder="1" applyAlignment="1">
      <alignment horizontal="center" vertical="center" shrinkToFit="1"/>
    </xf>
    <xf numFmtId="0" fontId="3" fillId="0" borderId="88" xfId="0" applyFont="1" applyBorder="1" applyAlignment="1">
      <alignment horizontal="left" vertical="center"/>
    </xf>
    <xf numFmtId="0" fontId="3" fillId="0" borderId="88" xfId="0" applyFont="1" applyFill="1" applyBorder="1" applyAlignment="1">
      <alignment horizontal="center" vertical="center" shrinkToFit="1"/>
    </xf>
    <xf numFmtId="164" fontId="3" fillId="0" borderId="88" xfId="0" applyNumberFormat="1" applyFont="1" applyFill="1" applyBorder="1" applyAlignment="1">
      <alignment horizontal="center" vertical="center" shrinkToFit="1"/>
    </xf>
    <xf numFmtId="0" fontId="3" fillId="0" borderId="38" xfId="0" applyFont="1" applyFill="1" applyBorder="1" applyAlignment="1">
      <alignment horizontal="left" vertical="center"/>
    </xf>
    <xf numFmtId="0" fontId="3" fillId="0" borderId="102" xfId="0" applyFont="1" applyFill="1" applyBorder="1" applyAlignment="1">
      <alignment horizontal="left" vertical="center" shrinkToFit="1"/>
    </xf>
    <xf numFmtId="0" fontId="6" fillId="0" borderId="0" xfId="0" applyFont="1" applyFill="1" applyBorder="1" applyAlignment="1">
      <alignment vertical="center"/>
    </xf>
    <xf numFmtId="164" fontId="3" fillId="0" borderId="114" xfId="0" applyNumberFormat="1" applyFont="1" applyFill="1" applyBorder="1" applyAlignment="1">
      <alignment horizontal="center" vertical="center" shrinkToFit="1"/>
    </xf>
  </cellXfs>
  <cellStyles count="12">
    <cellStyle name="Excel Built-in Normal" xfId="6"/>
    <cellStyle name="Hyperlink" xfId="1" builtinId="8"/>
    <cellStyle name="Normal" xfId="0" builtinId="0"/>
    <cellStyle name="Normal 2" xfId="4"/>
    <cellStyle name="Normal 2 2" xfId="5"/>
    <cellStyle name="Normal 3" xfId="8"/>
    <cellStyle name="Normal 4" xfId="9"/>
    <cellStyle name="Normal 5" xfId="7"/>
    <cellStyle name="Normal 6" xfId="11"/>
    <cellStyle name="Percent" xfId="2" builtinId="5"/>
    <cellStyle name="Percent 2" xfId="3"/>
    <cellStyle name="Percent 2 2" xfId="10"/>
  </cellStyles>
  <dxfs count="426">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9900"/>
      <color rgb="FF0000FF"/>
      <color rgb="FF00FF00"/>
      <color rgb="FF00CC66"/>
      <color rgb="FF00FF99"/>
      <color rgb="FF66FF99"/>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area3DChart>
        <c:grouping val="standard"/>
        <c:varyColors val="0"/>
        <c:ser>
          <c:idx val="0"/>
          <c:order val="0"/>
          <c:tx>
            <c:strRef>
              <c:f>Rolls!$B$2</c:f>
              <c:strCache>
                <c:ptCount val="1"/>
                <c:pt idx="0">
                  <c:v>d3 roll</c:v>
                </c:pt>
              </c:strCache>
            </c:strRef>
          </c:tx>
          <c:spPr>
            <a:solidFill>
              <a:srgbClr val="FF0000">
                <a:alpha val="59000"/>
              </a:srgbClr>
            </a:solidFill>
          </c:spPr>
          <c:cat>
            <c:strRef>
              <c:f>Rolls!$C$1:$H$1</c:f>
              <c:strCache>
                <c:ptCount val="6"/>
                <c:pt idx="0">
                  <c:v>1d</c:v>
                </c:pt>
                <c:pt idx="1">
                  <c:v>2d</c:v>
                </c:pt>
                <c:pt idx="2">
                  <c:v>3d</c:v>
                </c:pt>
                <c:pt idx="3">
                  <c:v>4d</c:v>
                </c:pt>
                <c:pt idx="4">
                  <c:v>5d</c:v>
                </c:pt>
                <c:pt idx="5">
                  <c:v>6d</c:v>
                </c:pt>
              </c:strCache>
            </c:strRef>
          </c:cat>
          <c:val>
            <c:numRef>
              <c:f>Rolls!$C$2:$H$2</c:f>
              <c:numCache>
                <c:formatCode>General</c:formatCode>
                <c:ptCount val="6"/>
                <c:pt idx="0">
                  <c:v>1</c:v>
                </c:pt>
                <c:pt idx="1">
                  <c:v>5</c:v>
                </c:pt>
                <c:pt idx="2">
                  <c:v>6</c:v>
                </c:pt>
                <c:pt idx="3">
                  <c:v>9</c:v>
                </c:pt>
                <c:pt idx="4">
                  <c:v>10</c:v>
                </c:pt>
                <c:pt idx="5">
                  <c:v>14</c:v>
                </c:pt>
              </c:numCache>
            </c:numRef>
          </c:val>
        </c:ser>
        <c:ser>
          <c:idx val="1"/>
          <c:order val="1"/>
          <c:tx>
            <c:strRef>
              <c:f>Rolls!$B$3</c:f>
              <c:strCache>
                <c:ptCount val="1"/>
                <c:pt idx="0">
                  <c:v>d4 roll</c:v>
                </c:pt>
              </c:strCache>
            </c:strRef>
          </c:tx>
          <c:spPr>
            <a:solidFill>
              <a:srgbClr val="FF6600">
                <a:alpha val="70000"/>
              </a:srgbClr>
            </a:solidFill>
          </c:spPr>
          <c:cat>
            <c:strRef>
              <c:f>Rolls!$C$1:$H$1</c:f>
              <c:strCache>
                <c:ptCount val="6"/>
                <c:pt idx="0">
                  <c:v>1d</c:v>
                </c:pt>
                <c:pt idx="1">
                  <c:v>2d</c:v>
                </c:pt>
                <c:pt idx="2">
                  <c:v>3d</c:v>
                </c:pt>
                <c:pt idx="3">
                  <c:v>4d</c:v>
                </c:pt>
                <c:pt idx="4">
                  <c:v>5d</c:v>
                </c:pt>
                <c:pt idx="5">
                  <c:v>6d</c:v>
                </c:pt>
              </c:strCache>
            </c:strRef>
          </c:cat>
          <c:val>
            <c:numRef>
              <c:f>Rolls!$C$3:$H$3</c:f>
              <c:numCache>
                <c:formatCode>General</c:formatCode>
                <c:ptCount val="6"/>
                <c:pt idx="0">
                  <c:v>4</c:v>
                </c:pt>
                <c:pt idx="1">
                  <c:v>3</c:v>
                </c:pt>
                <c:pt idx="2">
                  <c:v>7</c:v>
                </c:pt>
                <c:pt idx="3">
                  <c:v>9</c:v>
                </c:pt>
                <c:pt idx="4">
                  <c:v>14</c:v>
                </c:pt>
                <c:pt idx="5">
                  <c:v>16</c:v>
                </c:pt>
              </c:numCache>
            </c:numRef>
          </c:val>
        </c:ser>
        <c:ser>
          <c:idx val="2"/>
          <c:order val="2"/>
          <c:tx>
            <c:strRef>
              <c:f>Rolls!$B$4</c:f>
              <c:strCache>
                <c:ptCount val="1"/>
                <c:pt idx="0">
                  <c:v>d6 roll</c:v>
                </c:pt>
              </c:strCache>
            </c:strRef>
          </c:tx>
          <c:spPr>
            <a:solidFill>
              <a:srgbClr val="FFC000">
                <a:alpha val="80000"/>
              </a:srgbClr>
            </a:solidFill>
          </c:spPr>
          <c:cat>
            <c:strRef>
              <c:f>Rolls!$C$1:$H$1</c:f>
              <c:strCache>
                <c:ptCount val="6"/>
                <c:pt idx="0">
                  <c:v>1d</c:v>
                </c:pt>
                <c:pt idx="1">
                  <c:v>2d</c:v>
                </c:pt>
                <c:pt idx="2">
                  <c:v>3d</c:v>
                </c:pt>
                <c:pt idx="3">
                  <c:v>4d</c:v>
                </c:pt>
                <c:pt idx="4">
                  <c:v>5d</c:v>
                </c:pt>
                <c:pt idx="5">
                  <c:v>6d</c:v>
                </c:pt>
              </c:strCache>
            </c:strRef>
          </c:cat>
          <c:val>
            <c:numRef>
              <c:f>Rolls!$C$4:$H$4</c:f>
              <c:numCache>
                <c:formatCode>General</c:formatCode>
                <c:ptCount val="6"/>
                <c:pt idx="0">
                  <c:v>2</c:v>
                </c:pt>
                <c:pt idx="1">
                  <c:v>10</c:v>
                </c:pt>
                <c:pt idx="2">
                  <c:v>13</c:v>
                </c:pt>
                <c:pt idx="3">
                  <c:v>17</c:v>
                </c:pt>
                <c:pt idx="4">
                  <c:v>19</c:v>
                </c:pt>
                <c:pt idx="5">
                  <c:v>25</c:v>
                </c:pt>
              </c:numCache>
            </c:numRef>
          </c:val>
        </c:ser>
        <c:ser>
          <c:idx val="3"/>
          <c:order val="3"/>
          <c:tx>
            <c:strRef>
              <c:f>Rolls!$B$5</c:f>
              <c:strCache>
                <c:ptCount val="1"/>
                <c:pt idx="0">
                  <c:v>d8 roll</c:v>
                </c:pt>
              </c:strCache>
            </c:strRef>
          </c:tx>
          <c:spPr>
            <a:solidFill>
              <a:srgbClr val="00FF00">
                <a:alpha val="85000"/>
              </a:srgbClr>
            </a:solidFill>
          </c:spPr>
          <c:cat>
            <c:strRef>
              <c:f>Rolls!$C$1:$H$1</c:f>
              <c:strCache>
                <c:ptCount val="6"/>
                <c:pt idx="0">
                  <c:v>1d</c:v>
                </c:pt>
                <c:pt idx="1">
                  <c:v>2d</c:v>
                </c:pt>
                <c:pt idx="2">
                  <c:v>3d</c:v>
                </c:pt>
                <c:pt idx="3">
                  <c:v>4d</c:v>
                </c:pt>
                <c:pt idx="4">
                  <c:v>5d</c:v>
                </c:pt>
                <c:pt idx="5">
                  <c:v>6d</c:v>
                </c:pt>
              </c:strCache>
            </c:strRef>
          </c:cat>
          <c:val>
            <c:numRef>
              <c:f>Rolls!$C$5:$H$5</c:f>
              <c:numCache>
                <c:formatCode>General</c:formatCode>
                <c:ptCount val="6"/>
                <c:pt idx="0">
                  <c:v>3</c:v>
                </c:pt>
                <c:pt idx="1">
                  <c:v>7</c:v>
                </c:pt>
                <c:pt idx="2">
                  <c:v>13</c:v>
                </c:pt>
                <c:pt idx="3">
                  <c:v>13</c:v>
                </c:pt>
                <c:pt idx="4">
                  <c:v>26</c:v>
                </c:pt>
                <c:pt idx="5">
                  <c:v>19</c:v>
                </c:pt>
              </c:numCache>
            </c:numRef>
          </c:val>
        </c:ser>
        <c:ser>
          <c:idx val="4"/>
          <c:order val="4"/>
          <c:tx>
            <c:strRef>
              <c:f>Rolls!$B$6</c:f>
              <c:strCache>
                <c:ptCount val="1"/>
                <c:pt idx="0">
                  <c:v>d10 roll</c:v>
                </c:pt>
              </c:strCache>
            </c:strRef>
          </c:tx>
          <c:spPr>
            <a:solidFill>
              <a:srgbClr val="0000FF">
                <a:alpha val="90000"/>
              </a:srgbClr>
            </a:solidFill>
          </c:spPr>
          <c:cat>
            <c:strRef>
              <c:f>Rolls!$C$1:$H$1</c:f>
              <c:strCache>
                <c:ptCount val="6"/>
                <c:pt idx="0">
                  <c:v>1d</c:v>
                </c:pt>
                <c:pt idx="1">
                  <c:v>2d</c:v>
                </c:pt>
                <c:pt idx="2">
                  <c:v>3d</c:v>
                </c:pt>
                <c:pt idx="3">
                  <c:v>4d</c:v>
                </c:pt>
                <c:pt idx="4">
                  <c:v>5d</c:v>
                </c:pt>
                <c:pt idx="5">
                  <c:v>6d</c:v>
                </c:pt>
              </c:strCache>
            </c:strRef>
          </c:cat>
          <c:val>
            <c:numRef>
              <c:f>Rolls!$C$6:$H$6</c:f>
              <c:numCache>
                <c:formatCode>General</c:formatCode>
                <c:ptCount val="6"/>
                <c:pt idx="0">
                  <c:v>1</c:v>
                </c:pt>
                <c:pt idx="1">
                  <c:v>10</c:v>
                </c:pt>
                <c:pt idx="2">
                  <c:v>19</c:v>
                </c:pt>
                <c:pt idx="3">
                  <c:v>20</c:v>
                </c:pt>
                <c:pt idx="4">
                  <c:v>35</c:v>
                </c:pt>
                <c:pt idx="5">
                  <c:v>30</c:v>
                </c:pt>
              </c:numCache>
            </c:numRef>
          </c:val>
        </c:ser>
        <c:ser>
          <c:idx val="5"/>
          <c:order val="5"/>
          <c:tx>
            <c:strRef>
              <c:f>Rolls!$B$7</c:f>
              <c:strCache>
                <c:ptCount val="1"/>
                <c:pt idx="0">
                  <c:v>d12 roll</c:v>
                </c:pt>
              </c:strCache>
            </c:strRef>
          </c:tx>
          <c:spPr>
            <a:solidFill>
              <a:srgbClr val="7030A0">
                <a:alpha val="95000"/>
              </a:srgbClr>
            </a:solidFill>
          </c:spPr>
          <c:cat>
            <c:strRef>
              <c:f>Rolls!$C$1:$H$1</c:f>
              <c:strCache>
                <c:ptCount val="6"/>
                <c:pt idx="0">
                  <c:v>1d</c:v>
                </c:pt>
                <c:pt idx="1">
                  <c:v>2d</c:v>
                </c:pt>
                <c:pt idx="2">
                  <c:v>3d</c:v>
                </c:pt>
                <c:pt idx="3">
                  <c:v>4d</c:v>
                </c:pt>
                <c:pt idx="4">
                  <c:v>5d</c:v>
                </c:pt>
                <c:pt idx="5">
                  <c:v>6d</c:v>
                </c:pt>
              </c:strCache>
            </c:strRef>
          </c:cat>
          <c:val>
            <c:numRef>
              <c:f>Rolls!$C$7:$H$7</c:f>
              <c:numCache>
                <c:formatCode>General</c:formatCode>
                <c:ptCount val="6"/>
                <c:pt idx="0">
                  <c:v>3</c:v>
                </c:pt>
                <c:pt idx="1">
                  <c:v>6</c:v>
                </c:pt>
                <c:pt idx="2">
                  <c:v>25</c:v>
                </c:pt>
                <c:pt idx="3">
                  <c:v>13</c:v>
                </c:pt>
                <c:pt idx="4">
                  <c:v>33</c:v>
                </c:pt>
                <c:pt idx="5">
                  <c:v>44</c:v>
                </c:pt>
              </c:numCache>
            </c:numRef>
          </c:val>
        </c:ser>
        <c:ser>
          <c:idx val="6"/>
          <c:order val="6"/>
          <c:tx>
            <c:strRef>
              <c:f>Rolls!$B$8</c:f>
              <c:strCache>
                <c:ptCount val="1"/>
                <c:pt idx="0">
                  <c:v>d20 roll</c:v>
                </c:pt>
              </c:strCache>
            </c:strRef>
          </c:tx>
          <c:spPr>
            <a:solidFill>
              <a:schemeClr val="accent4">
                <a:lumMod val="60000"/>
                <a:lumOff val="40000"/>
              </a:schemeClr>
            </a:solidFill>
            <a:ln w="25400">
              <a:noFill/>
            </a:ln>
          </c:spPr>
          <c:cat>
            <c:strRef>
              <c:f>Rolls!$C$1:$H$1</c:f>
              <c:strCache>
                <c:ptCount val="6"/>
                <c:pt idx="0">
                  <c:v>1d</c:v>
                </c:pt>
                <c:pt idx="1">
                  <c:v>2d</c:v>
                </c:pt>
                <c:pt idx="2">
                  <c:v>3d</c:v>
                </c:pt>
                <c:pt idx="3">
                  <c:v>4d</c:v>
                </c:pt>
                <c:pt idx="4">
                  <c:v>5d</c:v>
                </c:pt>
                <c:pt idx="5">
                  <c:v>6d</c:v>
                </c:pt>
              </c:strCache>
            </c:strRef>
          </c:cat>
          <c:val>
            <c:numRef>
              <c:f>Rolls!$C$8:$H$8</c:f>
              <c:numCache>
                <c:formatCode>General</c:formatCode>
                <c:ptCount val="6"/>
                <c:pt idx="0">
                  <c:v>15</c:v>
                </c:pt>
                <c:pt idx="1">
                  <c:v>22</c:v>
                </c:pt>
                <c:pt idx="2">
                  <c:v>30</c:v>
                </c:pt>
                <c:pt idx="3">
                  <c:v>50</c:v>
                </c:pt>
                <c:pt idx="4">
                  <c:v>55</c:v>
                </c:pt>
                <c:pt idx="5">
                  <c:v>75</c:v>
                </c:pt>
              </c:numCache>
            </c:numRef>
          </c:val>
        </c:ser>
        <c:dLbls>
          <c:showLegendKey val="0"/>
          <c:showVal val="0"/>
          <c:showCatName val="0"/>
          <c:showSerName val="0"/>
          <c:showPercent val="0"/>
          <c:showBubbleSize val="0"/>
        </c:dLbls>
        <c:axId val="117662080"/>
        <c:axId val="117663616"/>
        <c:axId val="117649856"/>
      </c:area3DChart>
      <c:catAx>
        <c:axId val="117662080"/>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17663616"/>
        <c:crosses val="autoZero"/>
        <c:auto val="1"/>
        <c:lblAlgn val="ctr"/>
        <c:lblOffset val="100"/>
        <c:noMultiLvlLbl val="0"/>
      </c:catAx>
      <c:valAx>
        <c:axId val="117663616"/>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117662080"/>
        <c:crosses val="autoZero"/>
        <c:crossBetween val="midCat"/>
      </c:valAx>
      <c:serAx>
        <c:axId val="117649856"/>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17663616"/>
        <c:crosses val="autoZero"/>
      </c:serAx>
    </c:plotArea>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area3DChart>
        <c:grouping val="standard"/>
        <c:varyColors val="0"/>
        <c:ser>
          <c:idx val="0"/>
          <c:order val="0"/>
          <c:tx>
            <c:strRef>
              <c:f>Rolls!$C$1</c:f>
              <c:strCache>
                <c:ptCount val="1"/>
                <c:pt idx="0">
                  <c:v>1d</c:v>
                </c:pt>
              </c:strCache>
            </c:strRef>
          </c:tx>
          <c:spPr>
            <a:solidFill>
              <a:srgbClr val="FF0000">
                <a:alpha val="59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Rolls!$C$2:$C$8</c:f>
              <c:numCache>
                <c:formatCode>General</c:formatCode>
                <c:ptCount val="7"/>
                <c:pt idx="0">
                  <c:v>1</c:v>
                </c:pt>
                <c:pt idx="1">
                  <c:v>4</c:v>
                </c:pt>
                <c:pt idx="2">
                  <c:v>2</c:v>
                </c:pt>
                <c:pt idx="3">
                  <c:v>3</c:v>
                </c:pt>
                <c:pt idx="4">
                  <c:v>1</c:v>
                </c:pt>
                <c:pt idx="5">
                  <c:v>3</c:v>
                </c:pt>
                <c:pt idx="6">
                  <c:v>15</c:v>
                </c:pt>
              </c:numCache>
            </c:numRef>
          </c:val>
        </c:ser>
        <c:ser>
          <c:idx val="1"/>
          <c:order val="1"/>
          <c:tx>
            <c:strRef>
              <c:f>Rolls!$D$1</c:f>
              <c:strCache>
                <c:ptCount val="1"/>
                <c:pt idx="0">
                  <c:v>2d</c:v>
                </c:pt>
              </c:strCache>
            </c:strRef>
          </c:tx>
          <c:spPr>
            <a:solidFill>
              <a:srgbClr val="FF6600">
                <a:alpha val="7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Rolls!$D$2:$D$8</c:f>
              <c:numCache>
                <c:formatCode>General</c:formatCode>
                <c:ptCount val="7"/>
                <c:pt idx="0">
                  <c:v>5</c:v>
                </c:pt>
                <c:pt idx="1">
                  <c:v>3</c:v>
                </c:pt>
                <c:pt idx="2">
                  <c:v>10</c:v>
                </c:pt>
                <c:pt idx="3">
                  <c:v>7</c:v>
                </c:pt>
                <c:pt idx="4">
                  <c:v>10</c:v>
                </c:pt>
                <c:pt idx="5">
                  <c:v>6</c:v>
                </c:pt>
                <c:pt idx="6">
                  <c:v>22</c:v>
                </c:pt>
              </c:numCache>
            </c:numRef>
          </c:val>
        </c:ser>
        <c:ser>
          <c:idx val="2"/>
          <c:order val="2"/>
          <c:tx>
            <c:strRef>
              <c:f>Rolls!$E$1</c:f>
              <c:strCache>
                <c:ptCount val="1"/>
                <c:pt idx="0">
                  <c:v>3d</c:v>
                </c:pt>
              </c:strCache>
            </c:strRef>
          </c:tx>
          <c:spPr>
            <a:solidFill>
              <a:srgbClr val="FFC000">
                <a:alpha val="8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Rolls!$E$2:$E$8</c:f>
              <c:numCache>
                <c:formatCode>General</c:formatCode>
                <c:ptCount val="7"/>
                <c:pt idx="0">
                  <c:v>6</c:v>
                </c:pt>
                <c:pt idx="1">
                  <c:v>7</c:v>
                </c:pt>
                <c:pt idx="2">
                  <c:v>13</c:v>
                </c:pt>
                <c:pt idx="3">
                  <c:v>13</c:v>
                </c:pt>
                <c:pt idx="4">
                  <c:v>19</c:v>
                </c:pt>
                <c:pt idx="5">
                  <c:v>25</c:v>
                </c:pt>
                <c:pt idx="6">
                  <c:v>30</c:v>
                </c:pt>
              </c:numCache>
            </c:numRef>
          </c:val>
        </c:ser>
        <c:ser>
          <c:idx val="3"/>
          <c:order val="3"/>
          <c:tx>
            <c:strRef>
              <c:f>Rolls!$F$1</c:f>
              <c:strCache>
                <c:ptCount val="1"/>
                <c:pt idx="0">
                  <c:v>4d</c:v>
                </c:pt>
              </c:strCache>
            </c:strRef>
          </c:tx>
          <c:spPr>
            <a:solidFill>
              <a:srgbClr val="00FF00">
                <a:alpha val="85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Rolls!$F$2:$F$8</c:f>
              <c:numCache>
                <c:formatCode>General</c:formatCode>
                <c:ptCount val="7"/>
                <c:pt idx="0">
                  <c:v>9</c:v>
                </c:pt>
                <c:pt idx="1">
                  <c:v>9</c:v>
                </c:pt>
                <c:pt idx="2">
                  <c:v>17</c:v>
                </c:pt>
                <c:pt idx="3">
                  <c:v>13</c:v>
                </c:pt>
                <c:pt idx="4">
                  <c:v>20</c:v>
                </c:pt>
                <c:pt idx="5">
                  <c:v>13</c:v>
                </c:pt>
                <c:pt idx="6">
                  <c:v>50</c:v>
                </c:pt>
              </c:numCache>
            </c:numRef>
          </c:val>
        </c:ser>
        <c:ser>
          <c:idx val="4"/>
          <c:order val="4"/>
          <c:tx>
            <c:strRef>
              <c:f>Rolls!$G$1</c:f>
              <c:strCache>
                <c:ptCount val="1"/>
                <c:pt idx="0">
                  <c:v>5d</c:v>
                </c:pt>
              </c:strCache>
            </c:strRef>
          </c:tx>
          <c:spPr>
            <a:solidFill>
              <a:srgbClr val="0000FF">
                <a:alpha val="9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Rolls!$G$2:$G$8</c:f>
              <c:numCache>
                <c:formatCode>General</c:formatCode>
                <c:ptCount val="7"/>
                <c:pt idx="0">
                  <c:v>10</c:v>
                </c:pt>
                <c:pt idx="1">
                  <c:v>14</c:v>
                </c:pt>
                <c:pt idx="2">
                  <c:v>19</c:v>
                </c:pt>
                <c:pt idx="3">
                  <c:v>26</c:v>
                </c:pt>
                <c:pt idx="4">
                  <c:v>35</c:v>
                </c:pt>
                <c:pt idx="5">
                  <c:v>33</c:v>
                </c:pt>
                <c:pt idx="6">
                  <c:v>55</c:v>
                </c:pt>
              </c:numCache>
            </c:numRef>
          </c:val>
        </c:ser>
        <c:ser>
          <c:idx val="5"/>
          <c:order val="5"/>
          <c:tx>
            <c:strRef>
              <c:f>Rolls!$H$1</c:f>
              <c:strCache>
                <c:ptCount val="1"/>
                <c:pt idx="0">
                  <c:v>6d</c:v>
                </c:pt>
              </c:strCache>
            </c:strRef>
          </c:tx>
          <c:spPr>
            <a:solidFill>
              <a:srgbClr val="7030A0">
                <a:alpha val="95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Rolls!$H$2:$H$8</c:f>
              <c:numCache>
                <c:formatCode>General</c:formatCode>
                <c:ptCount val="7"/>
                <c:pt idx="0">
                  <c:v>14</c:v>
                </c:pt>
                <c:pt idx="1">
                  <c:v>16</c:v>
                </c:pt>
                <c:pt idx="2">
                  <c:v>25</c:v>
                </c:pt>
                <c:pt idx="3">
                  <c:v>19</c:v>
                </c:pt>
                <c:pt idx="4">
                  <c:v>30</c:v>
                </c:pt>
                <c:pt idx="5">
                  <c:v>44</c:v>
                </c:pt>
                <c:pt idx="6">
                  <c:v>75</c:v>
                </c:pt>
              </c:numCache>
            </c:numRef>
          </c:val>
        </c:ser>
        <c:dLbls>
          <c:showLegendKey val="0"/>
          <c:showVal val="0"/>
          <c:showCatName val="0"/>
          <c:showSerName val="0"/>
          <c:showPercent val="0"/>
          <c:showBubbleSize val="0"/>
        </c:dLbls>
        <c:axId val="117697152"/>
        <c:axId val="128188800"/>
        <c:axId val="117698560"/>
      </c:area3DChart>
      <c:catAx>
        <c:axId val="117697152"/>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8188800"/>
        <c:crosses val="autoZero"/>
        <c:auto val="1"/>
        <c:lblAlgn val="ctr"/>
        <c:lblOffset val="100"/>
        <c:noMultiLvlLbl val="0"/>
      </c:catAx>
      <c:valAx>
        <c:axId val="128188800"/>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117697152"/>
        <c:crosses val="autoZero"/>
        <c:crossBetween val="midCat"/>
      </c:valAx>
      <c:serAx>
        <c:axId val="117698560"/>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8188800"/>
        <c:crosses val="autoZero"/>
      </c:ser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surface3DChart>
        <c:wireframe val="0"/>
        <c:ser>
          <c:idx val="0"/>
          <c:order val="0"/>
          <c:tx>
            <c:strRef>
              <c:f>Rolls!$B$2</c:f>
              <c:strCache>
                <c:ptCount val="1"/>
                <c:pt idx="0">
                  <c:v>d3 roll</c:v>
                </c:pt>
              </c:strCache>
            </c:strRef>
          </c:tx>
          <c:spPr>
            <a:solidFill>
              <a:srgbClr val="FF0000">
                <a:alpha val="59000"/>
              </a:srgbClr>
            </a:solidFill>
          </c:spPr>
          <c:cat>
            <c:strRef>
              <c:f>Rolls!$C$1:$H$1</c:f>
              <c:strCache>
                <c:ptCount val="6"/>
                <c:pt idx="0">
                  <c:v>1d</c:v>
                </c:pt>
                <c:pt idx="1">
                  <c:v>2d</c:v>
                </c:pt>
                <c:pt idx="2">
                  <c:v>3d</c:v>
                </c:pt>
                <c:pt idx="3">
                  <c:v>4d</c:v>
                </c:pt>
                <c:pt idx="4">
                  <c:v>5d</c:v>
                </c:pt>
                <c:pt idx="5">
                  <c:v>6d</c:v>
                </c:pt>
              </c:strCache>
            </c:strRef>
          </c:cat>
          <c:val>
            <c:numRef>
              <c:f>Rolls!$C$2:$H$2</c:f>
              <c:numCache>
                <c:formatCode>General</c:formatCode>
                <c:ptCount val="6"/>
                <c:pt idx="0">
                  <c:v>1</c:v>
                </c:pt>
                <c:pt idx="1">
                  <c:v>5</c:v>
                </c:pt>
                <c:pt idx="2">
                  <c:v>6</c:v>
                </c:pt>
                <c:pt idx="3">
                  <c:v>9</c:v>
                </c:pt>
                <c:pt idx="4">
                  <c:v>10</c:v>
                </c:pt>
                <c:pt idx="5">
                  <c:v>14</c:v>
                </c:pt>
              </c:numCache>
            </c:numRef>
          </c:val>
        </c:ser>
        <c:ser>
          <c:idx val="1"/>
          <c:order val="1"/>
          <c:tx>
            <c:strRef>
              <c:f>Rolls!$B$3</c:f>
              <c:strCache>
                <c:ptCount val="1"/>
                <c:pt idx="0">
                  <c:v>d4 roll</c:v>
                </c:pt>
              </c:strCache>
            </c:strRef>
          </c:tx>
          <c:spPr>
            <a:solidFill>
              <a:srgbClr val="FF6600">
                <a:alpha val="70000"/>
              </a:srgbClr>
            </a:solidFill>
          </c:spPr>
          <c:cat>
            <c:strRef>
              <c:f>Rolls!$C$1:$H$1</c:f>
              <c:strCache>
                <c:ptCount val="6"/>
                <c:pt idx="0">
                  <c:v>1d</c:v>
                </c:pt>
                <c:pt idx="1">
                  <c:v>2d</c:v>
                </c:pt>
                <c:pt idx="2">
                  <c:v>3d</c:v>
                </c:pt>
                <c:pt idx="3">
                  <c:v>4d</c:v>
                </c:pt>
                <c:pt idx="4">
                  <c:v>5d</c:v>
                </c:pt>
                <c:pt idx="5">
                  <c:v>6d</c:v>
                </c:pt>
              </c:strCache>
            </c:strRef>
          </c:cat>
          <c:val>
            <c:numRef>
              <c:f>Rolls!$C$3:$H$3</c:f>
              <c:numCache>
                <c:formatCode>General</c:formatCode>
                <c:ptCount val="6"/>
                <c:pt idx="0">
                  <c:v>4</c:v>
                </c:pt>
                <c:pt idx="1">
                  <c:v>3</c:v>
                </c:pt>
                <c:pt idx="2">
                  <c:v>7</c:v>
                </c:pt>
                <c:pt idx="3">
                  <c:v>9</c:v>
                </c:pt>
                <c:pt idx="4">
                  <c:v>14</c:v>
                </c:pt>
                <c:pt idx="5">
                  <c:v>16</c:v>
                </c:pt>
              </c:numCache>
            </c:numRef>
          </c:val>
        </c:ser>
        <c:ser>
          <c:idx val="2"/>
          <c:order val="2"/>
          <c:tx>
            <c:strRef>
              <c:f>Rolls!$B$4</c:f>
              <c:strCache>
                <c:ptCount val="1"/>
                <c:pt idx="0">
                  <c:v>d6 roll</c:v>
                </c:pt>
              </c:strCache>
            </c:strRef>
          </c:tx>
          <c:spPr>
            <a:solidFill>
              <a:srgbClr val="FFC000">
                <a:alpha val="80000"/>
              </a:srgbClr>
            </a:solidFill>
          </c:spPr>
          <c:cat>
            <c:strRef>
              <c:f>Rolls!$C$1:$H$1</c:f>
              <c:strCache>
                <c:ptCount val="6"/>
                <c:pt idx="0">
                  <c:v>1d</c:v>
                </c:pt>
                <c:pt idx="1">
                  <c:v>2d</c:v>
                </c:pt>
                <c:pt idx="2">
                  <c:v>3d</c:v>
                </c:pt>
                <c:pt idx="3">
                  <c:v>4d</c:v>
                </c:pt>
                <c:pt idx="4">
                  <c:v>5d</c:v>
                </c:pt>
                <c:pt idx="5">
                  <c:v>6d</c:v>
                </c:pt>
              </c:strCache>
            </c:strRef>
          </c:cat>
          <c:val>
            <c:numRef>
              <c:f>Rolls!$C$4:$H$4</c:f>
              <c:numCache>
                <c:formatCode>General</c:formatCode>
                <c:ptCount val="6"/>
                <c:pt idx="0">
                  <c:v>2</c:v>
                </c:pt>
                <c:pt idx="1">
                  <c:v>10</c:v>
                </c:pt>
                <c:pt idx="2">
                  <c:v>13</c:v>
                </c:pt>
                <c:pt idx="3">
                  <c:v>17</c:v>
                </c:pt>
                <c:pt idx="4">
                  <c:v>19</c:v>
                </c:pt>
                <c:pt idx="5">
                  <c:v>25</c:v>
                </c:pt>
              </c:numCache>
            </c:numRef>
          </c:val>
        </c:ser>
        <c:ser>
          <c:idx val="3"/>
          <c:order val="3"/>
          <c:tx>
            <c:strRef>
              <c:f>Rolls!$B$5</c:f>
              <c:strCache>
                <c:ptCount val="1"/>
                <c:pt idx="0">
                  <c:v>d8 roll</c:v>
                </c:pt>
              </c:strCache>
            </c:strRef>
          </c:tx>
          <c:spPr>
            <a:solidFill>
              <a:srgbClr val="00FF00">
                <a:alpha val="85000"/>
              </a:srgbClr>
            </a:solidFill>
          </c:spPr>
          <c:cat>
            <c:strRef>
              <c:f>Rolls!$C$1:$H$1</c:f>
              <c:strCache>
                <c:ptCount val="6"/>
                <c:pt idx="0">
                  <c:v>1d</c:v>
                </c:pt>
                <c:pt idx="1">
                  <c:v>2d</c:v>
                </c:pt>
                <c:pt idx="2">
                  <c:v>3d</c:v>
                </c:pt>
                <c:pt idx="3">
                  <c:v>4d</c:v>
                </c:pt>
                <c:pt idx="4">
                  <c:v>5d</c:v>
                </c:pt>
                <c:pt idx="5">
                  <c:v>6d</c:v>
                </c:pt>
              </c:strCache>
            </c:strRef>
          </c:cat>
          <c:val>
            <c:numRef>
              <c:f>Rolls!$C$5:$H$5</c:f>
              <c:numCache>
                <c:formatCode>General</c:formatCode>
                <c:ptCount val="6"/>
                <c:pt idx="0">
                  <c:v>3</c:v>
                </c:pt>
                <c:pt idx="1">
                  <c:v>7</c:v>
                </c:pt>
                <c:pt idx="2">
                  <c:v>13</c:v>
                </c:pt>
                <c:pt idx="3">
                  <c:v>13</c:v>
                </c:pt>
                <c:pt idx="4">
                  <c:v>26</c:v>
                </c:pt>
                <c:pt idx="5">
                  <c:v>19</c:v>
                </c:pt>
              </c:numCache>
            </c:numRef>
          </c:val>
        </c:ser>
        <c:ser>
          <c:idx val="4"/>
          <c:order val="4"/>
          <c:tx>
            <c:strRef>
              <c:f>Rolls!$B$6</c:f>
              <c:strCache>
                <c:ptCount val="1"/>
                <c:pt idx="0">
                  <c:v>d10 roll</c:v>
                </c:pt>
              </c:strCache>
            </c:strRef>
          </c:tx>
          <c:spPr>
            <a:solidFill>
              <a:srgbClr val="0000FF">
                <a:alpha val="90000"/>
              </a:srgbClr>
            </a:solidFill>
          </c:spPr>
          <c:cat>
            <c:strRef>
              <c:f>Rolls!$C$1:$H$1</c:f>
              <c:strCache>
                <c:ptCount val="6"/>
                <c:pt idx="0">
                  <c:v>1d</c:v>
                </c:pt>
                <c:pt idx="1">
                  <c:v>2d</c:v>
                </c:pt>
                <c:pt idx="2">
                  <c:v>3d</c:v>
                </c:pt>
                <c:pt idx="3">
                  <c:v>4d</c:v>
                </c:pt>
                <c:pt idx="4">
                  <c:v>5d</c:v>
                </c:pt>
                <c:pt idx="5">
                  <c:v>6d</c:v>
                </c:pt>
              </c:strCache>
            </c:strRef>
          </c:cat>
          <c:val>
            <c:numRef>
              <c:f>Rolls!$C$6:$H$6</c:f>
              <c:numCache>
                <c:formatCode>General</c:formatCode>
                <c:ptCount val="6"/>
                <c:pt idx="0">
                  <c:v>1</c:v>
                </c:pt>
                <c:pt idx="1">
                  <c:v>10</c:v>
                </c:pt>
                <c:pt idx="2">
                  <c:v>19</c:v>
                </c:pt>
                <c:pt idx="3">
                  <c:v>20</c:v>
                </c:pt>
                <c:pt idx="4">
                  <c:v>35</c:v>
                </c:pt>
                <c:pt idx="5">
                  <c:v>30</c:v>
                </c:pt>
              </c:numCache>
            </c:numRef>
          </c:val>
        </c:ser>
        <c:ser>
          <c:idx val="5"/>
          <c:order val="5"/>
          <c:tx>
            <c:strRef>
              <c:f>Rolls!$B$7</c:f>
              <c:strCache>
                <c:ptCount val="1"/>
                <c:pt idx="0">
                  <c:v>d12 roll</c:v>
                </c:pt>
              </c:strCache>
            </c:strRef>
          </c:tx>
          <c:spPr>
            <a:solidFill>
              <a:srgbClr val="7030A0">
                <a:alpha val="95000"/>
              </a:srgbClr>
            </a:solidFill>
          </c:spPr>
          <c:cat>
            <c:strRef>
              <c:f>Rolls!$C$1:$H$1</c:f>
              <c:strCache>
                <c:ptCount val="6"/>
                <c:pt idx="0">
                  <c:v>1d</c:v>
                </c:pt>
                <c:pt idx="1">
                  <c:v>2d</c:v>
                </c:pt>
                <c:pt idx="2">
                  <c:v>3d</c:v>
                </c:pt>
                <c:pt idx="3">
                  <c:v>4d</c:v>
                </c:pt>
                <c:pt idx="4">
                  <c:v>5d</c:v>
                </c:pt>
                <c:pt idx="5">
                  <c:v>6d</c:v>
                </c:pt>
              </c:strCache>
            </c:strRef>
          </c:cat>
          <c:val>
            <c:numRef>
              <c:f>Rolls!$C$7:$H$7</c:f>
              <c:numCache>
                <c:formatCode>General</c:formatCode>
                <c:ptCount val="6"/>
                <c:pt idx="0">
                  <c:v>3</c:v>
                </c:pt>
                <c:pt idx="1">
                  <c:v>6</c:v>
                </c:pt>
                <c:pt idx="2">
                  <c:v>25</c:v>
                </c:pt>
                <c:pt idx="3">
                  <c:v>13</c:v>
                </c:pt>
                <c:pt idx="4">
                  <c:v>33</c:v>
                </c:pt>
                <c:pt idx="5">
                  <c:v>44</c:v>
                </c:pt>
              </c:numCache>
            </c:numRef>
          </c:val>
        </c:ser>
        <c:ser>
          <c:idx val="6"/>
          <c:order val="6"/>
          <c:tx>
            <c:strRef>
              <c:f>Rolls!$B$8</c:f>
              <c:strCache>
                <c:ptCount val="1"/>
                <c:pt idx="0">
                  <c:v>d20 roll</c:v>
                </c:pt>
              </c:strCache>
            </c:strRef>
          </c:tx>
          <c:spPr>
            <a:solidFill>
              <a:schemeClr val="accent4">
                <a:lumMod val="60000"/>
                <a:lumOff val="40000"/>
              </a:schemeClr>
            </a:solidFill>
            <a:ln w="25400">
              <a:noFill/>
            </a:ln>
          </c:spPr>
          <c:cat>
            <c:strRef>
              <c:f>Rolls!$C$1:$H$1</c:f>
              <c:strCache>
                <c:ptCount val="6"/>
                <c:pt idx="0">
                  <c:v>1d</c:v>
                </c:pt>
                <c:pt idx="1">
                  <c:v>2d</c:v>
                </c:pt>
                <c:pt idx="2">
                  <c:v>3d</c:v>
                </c:pt>
                <c:pt idx="3">
                  <c:v>4d</c:v>
                </c:pt>
                <c:pt idx="4">
                  <c:v>5d</c:v>
                </c:pt>
                <c:pt idx="5">
                  <c:v>6d</c:v>
                </c:pt>
              </c:strCache>
            </c:strRef>
          </c:cat>
          <c:val>
            <c:numRef>
              <c:f>Rolls!$C$8:$H$8</c:f>
              <c:numCache>
                <c:formatCode>General</c:formatCode>
                <c:ptCount val="6"/>
                <c:pt idx="0">
                  <c:v>15</c:v>
                </c:pt>
                <c:pt idx="1">
                  <c:v>22</c:v>
                </c:pt>
                <c:pt idx="2">
                  <c:v>30</c:v>
                </c:pt>
                <c:pt idx="3">
                  <c:v>50</c:v>
                </c:pt>
                <c:pt idx="4">
                  <c:v>55</c:v>
                </c:pt>
                <c:pt idx="5">
                  <c:v>75</c:v>
                </c:pt>
              </c:numCache>
            </c:numRef>
          </c:val>
        </c:ser>
        <c:bandFmts/>
        <c:axId val="128231296"/>
        <c:axId val="128232832"/>
        <c:axId val="128233472"/>
      </c:surface3DChart>
      <c:catAx>
        <c:axId val="128231296"/>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8232832"/>
        <c:crosses val="autoZero"/>
        <c:auto val="1"/>
        <c:lblAlgn val="ctr"/>
        <c:lblOffset val="100"/>
        <c:noMultiLvlLbl val="0"/>
      </c:catAx>
      <c:valAx>
        <c:axId val="128232832"/>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128231296"/>
        <c:crosses val="autoZero"/>
        <c:crossBetween val="midCat"/>
      </c:valAx>
      <c:serAx>
        <c:axId val="128233472"/>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8232832"/>
        <c:crosses val="autoZero"/>
      </c:serAx>
    </c:plotArea>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1</xdr:row>
      <xdr:rowOff>28575</xdr:rowOff>
    </xdr:from>
    <xdr:to>
      <xdr:col>6</xdr:col>
      <xdr:colOff>1066800</xdr:colOff>
      <xdr:row>13</xdr:row>
      <xdr:rowOff>161925</xdr:rowOff>
    </xdr:to>
    <xdr:pic>
      <xdr:nvPicPr>
        <xdr:cNvPr id="6" name="Picture 5" descr="C:\A\Jue\SoF\Images\NPC\Primes\Wee Folk\kayenga defiant.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400050"/>
          <a:ext cx="1943100" cy="280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66675</xdr:colOff>
      <xdr:row>13</xdr:row>
      <xdr:rowOff>66673</xdr:rowOff>
    </xdr:from>
    <xdr:to>
      <xdr:col>6</xdr:col>
      <xdr:colOff>1257300</xdr:colOff>
      <xdr:row>26</xdr:row>
      <xdr:rowOff>152399</xdr:rowOff>
    </xdr:to>
    <xdr:sp macro="" textlink="">
      <xdr:nvSpPr>
        <xdr:cNvPr id="1084" name="Text Box 60"/>
        <xdr:cNvSpPr txBox="1">
          <a:spLocks noChangeArrowheads="1"/>
        </xdr:cNvSpPr>
      </xdr:nvSpPr>
      <xdr:spPr bwMode="auto">
        <a:xfrm>
          <a:off x="66675" y="3114673"/>
          <a:ext cx="6962775" cy="281940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Occupation:</a:t>
          </a:r>
          <a:r>
            <a:rPr lang="en-US" sz="1200" b="0" i="0" u="none" strike="noStrike" baseline="0">
              <a:solidFill>
                <a:srgbClr val="000000"/>
              </a:solidFill>
              <a:latin typeface="Times New Roman"/>
              <a:cs typeface="Times New Roman"/>
            </a:rPr>
            <a:t>  Locksmith [Open Locks +10; Know:  Dungeoneering +4; Know:  Architecture/Engineering +4]</a:t>
          </a:r>
        </a:p>
        <a:p>
          <a:pPr algn="just" rtl="0">
            <a:defRPr sz="1000"/>
          </a:pPr>
          <a:endParaRPr lang="en-US" sz="1200" b="1"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Current HPs:  </a:t>
          </a:r>
          <a:r>
            <a:rPr lang="en-US" sz="1200" b="0" i="0" u="none" strike="noStrike" baseline="0">
              <a:solidFill>
                <a:srgbClr val="000000"/>
              </a:solidFill>
              <a:latin typeface="Times New Roman"/>
              <a:cs typeface="Times New Roman"/>
            </a:rPr>
            <a:t>7</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Arch of hierarchy:  </a:t>
          </a:r>
          <a:r>
            <a:rPr lang="en-US" sz="1200" b="0" i="0" u="none" strike="noStrike" baseline="0">
              <a:solidFill>
                <a:srgbClr val="000000"/>
              </a:solidFill>
              <a:latin typeface="Times New Roman"/>
              <a:cs typeface="Times New Roman"/>
            </a:rPr>
            <a:t>Archduke Hendrik von Hogwarts offers position as City Guard (vampire militia) to protect the encampment.</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2nd in command:</a:t>
          </a:r>
          <a:r>
            <a:rPr lang="en-US" sz="1200" b="0" i="0" u="none" strike="noStrike" baseline="0">
              <a:solidFill>
                <a:srgbClr val="000000"/>
              </a:solidFill>
              <a:latin typeface="Times New Roman"/>
              <a:cs typeface="Times New Roman"/>
            </a:rPr>
            <a:t>  Bill Burns is the daytime secretarial dude for the vampires.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Roommates:  </a:t>
          </a:r>
          <a:r>
            <a:rPr lang="en-US" sz="1200" b="0" i="0" u="none" strike="noStrike" baseline="0">
              <a:solidFill>
                <a:srgbClr val="000000"/>
              </a:solidFill>
              <a:latin typeface="Times New Roman"/>
              <a:cs typeface="Times New Roman"/>
            </a:rPr>
            <a:t>Krillin Montgomery (human cook might try to fuck us over), Samson Burns (human cartographer, navigator, not trustworthy either), Bobby Hammerhand (human farmer, swell guy), William Joffrey (human carpenter, has his own tools, really good guy).</a:t>
          </a:r>
        </a:p>
        <a:p>
          <a:pPr algn="just" rtl="0">
            <a:defRPr sz="1000"/>
          </a:pPr>
          <a:endParaRPr lang="en-US" sz="12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28576</xdr:colOff>
      <xdr:row>6</xdr:row>
      <xdr:rowOff>19051</xdr:rowOff>
    </xdr:from>
    <xdr:to>
      <xdr:col>9</xdr:col>
      <xdr:colOff>2373557</xdr:colOff>
      <xdr:row>24</xdr:row>
      <xdr:rowOff>1</xdr:rowOff>
    </xdr:to>
    <xdr:pic>
      <xdr:nvPicPr>
        <xdr:cNvPr id="3" name="Picture 2" descr="C:\A\Jue\DoW\Images\NPC\Primes\Wee Folk\azaron huge axe.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1" y="1381126"/>
          <a:ext cx="2344981" cy="375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1</xdr:col>
      <xdr:colOff>495300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twoCellAnchor editAs="oneCell">
    <xdr:from>
      <xdr:col>0</xdr:col>
      <xdr:colOff>409575</xdr:colOff>
      <xdr:row>13</xdr:row>
      <xdr:rowOff>0</xdr:rowOff>
    </xdr:from>
    <xdr:to>
      <xdr:col>2</xdr:col>
      <xdr:colOff>19051</xdr:colOff>
      <xdr:row>39</xdr:row>
      <xdr:rowOff>165332</xdr:rowOff>
    </xdr:to>
    <xdr:pic>
      <xdr:nvPicPr>
        <xdr:cNvPr id="3" name="Picture 2" descr="C:\A\Jue\DoW\Images\NPC\Primes\Wee Folk\azaron's two selve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2428875"/>
          <a:ext cx="2943226" cy="545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228599</xdr:colOff>
      <xdr:row>0</xdr:row>
      <xdr:rowOff>66674</xdr:rowOff>
    </xdr:from>
    <xdr:to>
      <xdr:col>22</xdr:col>
      <xdr:colOff>447675</xdr:colOff>
      <xdr:row>16</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85724</xdr:colOff>
      <xdr:row>0</xdr:row>
      <xdr:rowOff>66675</xdr:rowOff>
    </xdr:from>
    <xdr:to>
      <xdr:col>15</xdr:col>
      <xdr:colOff>219075</xdr:colOff>
      <xdr:row>16</xdr:row>
      <xdr:rowOff>39017</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16</xdr:row>
      <xdr:rowOff>47625</xdr:rowOff>
    </xdr:from>
    <xdr:to>
      <xdr:col>15</xdr:col>
      <xdr:colOff>238126</xdr:colOff>
      <xdr:row>32</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lexisalvarez@earthlink.net?subject=D&amp;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8"/>
  <sheetViews>
    <sheetView showGridLines="0" tabSelected="1" zoomScaleNormal="100" workbookViewId="0"/>
  </sheetViews>
  <sheetFormatPr defaultColWidth="13" defaultRowHeight="15.75"/>
  <cols>
    <col min="1" max="1" width="22.625" style="212" customWidth="1"/>
    <col min="2" max="2" width="10" style="214" customWidth="1"/>
    <col min="3" max="3" width="5.5" style="214" customWidth="1"/>
    <col min="4" max="4" width="13.75" style="212" bestFit="1" customWidth="1"/>
    <col min="5" max="5" width="9.125" style="214" bestFit="1" customWidth="1"/>
    <col min="6" max="6" width="14.75" style="212" customWidth="1"/>
    <col min="7" max="7" width="17.125" style="214" customWidth="1"/>
    <col min="8" max="16384" width="13" style="25"/>
  </cols>
  <sheetData>
    <row r="1" spans="1:7" ht="29.25" thickTop="1" thickBot="1">
      <c r="A1" s="217" t="s">
        <v>149</v>
      </c>
      <c r="B1" s="218" t="s">
        <v>175</v>
      </c>
      <c r="C1" s="219"/>
      <c r="D1" s="220"/>
      <c r="E1" s="221"/>
      <c r="F1" s="220"/>
      <c r="G1" s="222" t="s">
        <v>144</v>
      </c>
    </row>
    <row r="2" spans="1:7" ht="17.25" thickTop="1">
      <c r="A2" s="223" t="s">
        <v>0</v>
      </c>
      <c r="B2" s="224" t="s">
        <v>176</v>
      </c>
      <c r="C2" s="224"/>
      <c r="D2" s="225"/>
      <c r="E2" s="226"/>
      <c r="F2" s="227"/>
      <c r="G2" s="228"/>
    </row>
    <row r="3" spans="1:7" ht="16.5">
      <c r="A3" s="223" t="s">
        <v>64</v>
      </c>
      <c r="B3" s="224" t="s">
        <v>119</v>
      </c>
      <c r="C3" s="224"/>
      <c r="D3" s="225" t="s">
        <v>65</v>
      </c>
      <c r="E3" s="226">
        <v>3</v>
      </c>
      <c r="F3" s="225"/>
      <c r="G3" s="228"/>
    </row>
    <row r="4" spans="1:7" ht="17.25" thickBot="1">
      <c r="A4" s="223" t="s">
        <v>66</v>
      </c>
      <c r="B4" s="224" t="s">
        <v>145</v>
      </c>
      <c r="C4" s="224"/>
      <c r="D4" s="225" t="s">
        <v>1</v>
      </c>
      <c r="E4" s="226" t="s">
        <v>122</v>
      </c>
      <c r="F4" s="225"/>
      <c r="G4" s="228"/>
    </row>
    <row r="5" spans="1:7" ht="17.25" thickTop="1">
      <c r="A5" s="229" t="s">
        <v>90</v>
      </c>
      <c r="B5" s="230" t="s">
        <v>202</v>
      </c>
      <c r="C5" s="231"/>
      <c r="D5" s="232" t="s">
        <v>76</v>
      </c>
      <c r="E5" s="233" t="s">
        <v>123</v>
      </c>
      <c r="F5" s="234"/>
      <c r="G5" s="228"/>
    </row>
    <row r="6" spans="1:7" ht="17.25" thickBot="1">
      <c r="A6" s="235" t="s">
        <v>109</v>
      </c>
      <c r="B6" s="236" t="str">
        <f>C8</f>
        <v>+4</v>
      </c>
      <c r="C6" s="237"/>
      <c r="D6" s="238" t="s">
        <v>114</v>
      </c>
      <c r="E6" s="239" t="s">
        <v>123</v>
      </c>
      <c r="F6" s="234"/>
      <c r="G6" s="228"/>
    </row>
    <row r="7" spans="1:7" ht="17.25" thickTop="1">
      <c r="A7" s="240" t="s">
        <v>2</v>
      </c>
      <c r="B7" s="241">
        <v>10</v>
      </c>
      <c r="C7" s="242" t="str">
        <f>IF(B7&gt;9.9,CONCATENATE("+",ROUNDDOWN((B7-10)/2,0)),ROUNDUP((B7-10)/2,0))</f>
        <v>+0</v>
      </c>
      <c r="D7" s="243" t="s">
        <v>74</v>
      </c>
      <c r="E7" s="301" t="s">
        <v>159</v>
      </c>
      <c r="F7" s="234"/>
      <c r="G7" s="228"/>
    </row>
    <row r="8" spans="1:7" ht="16.5">
      <c r="A8" s="244" t="s">
        <v>3</v>
      </c>
      <c r="B8" s="249">
        <v>18</v>
      </c>
      <c r="C8" s="245" t="str">
        <f t="shared" ref="C8:C12" si="0">IF(B8&gt;9.9,CONCATENATE("+",ROUNDDOWN((B8-10)/2,0)),ROUNDUP((B8-10)/2,0))</f>
        <v>+4</v>
      </c>
      <c r="D8" s="246" t="s">
        <v>75</v>
      </c>
      <c r="E8" s="247">
        <f>SUM(Martial!G3:G17)+SUM(Equipment!C3:C19)</f>
        <v>41.06</v>
      </c>
      <c r="F8" s="234"/>
      <c r="G8" s="228"/>
    </row>
    <row r="9" spans="1:7" ht="16.5">
      <c r="A9" s="248" t="s">
        <v>12</v>
      </c>
      <c r="B9" s="249">
        <v>14</v>
      </c>
      <c r="C9" s="250" t="str">
        <f t="shared" si="0"/>
        <v>+2</v>
      </c>
      <c r="D9" s="246" t="s">
        <v>14</v>
      </c>
      <c r="E9" s="251">
        <f>ROUNDUP(((E3*6)*0.75)+(E3*C9),0)</f>
        <v>20</v>
      </c>
      <c r="F9" s="234"/>
      <c r="G9" s="228"/>
    </row>
    <row r="10" spans="1:7" ht="16.5">
      <c r="A10" s="252" t="s">
        <v>13</v>
      </c>
      <c r="B10" s="249">
        <v>14</v>
      </c>
      <c r="C10" s="245" t="str">
        <f t="shared" si="0"/>
        <v>+2</v>
      </c>
      <c r="D10" s="253" t="s">
        <v>91</v>
      </c>
      <c r="E10" s="302">
        <f>11+C8</f>
        <v>15</v>
      </c>
      <c r="F10" s="223"/>
      <c r="G10" s="228"/>
    </row>
    <row r="11" spans="1:7" ht="16.5">
      <c r="A11" s="254" t="s">
        <v>15</v>
      </c>
      <c r="B11" s="249">
        <v>9</v>
      </c>
      <c r="C11" s="245">
        <f t="shared" si="0"/>
        <v>-1</v>
      </c>
      <c r="D11" s="253" t="s">
        <v>63</v>
      </c>
      <c r="E11" s="255">
        <f>E10+SUM(Martial!B11:B12)</f>
        <v>18</v>
      </c>
      <c r="F11" s="234"/>
      <c r="G11" s="228"/>
    </row>
    <row r="12" spans="1:7" ht="17.25" thickBot="1">
      <c r="A12" s="256" t="s">
        <v>11</v>
      </c>
      <c r="B12" s="257">
        <v>10</v>
      </c>
      <c r="C12" s="258" t="str">
        <f t="shared" si="0"/>
        <v>+0</v>
      </c>
      <c r="D12" s="259" t="s">
        <v>118</v>
      </c>
      <c r="E12" s="260">
        <f>E11-C8</f>
        <v>14</v>
      </c>
      <c r="F12" s="234"/>
      <c r="G12" s="228"/>
    </row>
    <row r="13" spans="1:7" ht="24.75" thickTop="1" thickBot="1">
      <c r="A13" s="261" t="s">
        <v>81</v>
      </c>
      <c r="B13" s="262"/>
      <c r="C13" s="262"/>
      <c r="D13" s="263"/>
      <c r="E13" s="263"/>
      <c r="F13" s="263"/>
      <c r="G13" s="264"/>
    </row>
    <row r="14" spans="1:7" s="10" customFormat="1" ht="17.25" thickTop="1">
      <c r="A14" s="265"/>
      <c r="B14" s="266"/>
      <c r="C14" s="266"/>
      <c r="D14" s="266"/>
      <c r="E14" s="266"/>
      <c r="F14" s="266"/>
      <c r="G14" s="267"/>
    </row>
    <row r="15" spans="1:7" s="10" customFormat="1" ht="16.5">
      <c r="A15" s="268"/>
      <c r="B15" s="269"/>
      <c r="C15" s="269"/>
      <c r="D15" s="269"/>
      <c r="E15" s="269"/>
      <c r="F15" s="269"/>
      <c r="G15" s="270"/>
    </row>
    <row r="16" spans="1:7" s="10" customFormat="1" ht="16.5">
      <c r="A16" s="268"/>
      <c r="B16" s="269"/>
      <c r="C16" s="269"/>
      <c r="D16" s="269"/>
      <c r="E16" s="269"/>
      <c r="F16" s="269"/>
      <c r="G16" s="270"/>
    </row>
    <row r="17" spans="1:7" s="10" customFormat="1" ht="16.5">
      <c r="A17" s="268"/>
      <c r="B17" s="269"/>
      <c r="C17" s="269"/>
      <c r="D17" s="269"/>
      <c r="E17" s="269"/>
      <c r="F17" s="269"/>
      <c r="G17" s="270"/>
    </row>
    <row r="18" spans="1:7" s="10" customFormat="1" ht="16.5">
      <c r="A18" s="268"/>
      <c r="B18" s="269"/>
      <c r="C18" s="269"/>
      <c r="D18" s="269"/>
      <c r="E18" s="269"/>
      <c r="F18" s="269"/>
      <c r="G18" s="270"/>
    </row>
    <row r="19" spans="1:7" s="10" customFormat="1" ht="16.5">
      <c r="A19" s="268"/>
      <c r="B19" s="269"/>
      <c r="C19" s="269"/>
      <c r="D19" s="269"/>
      <c r="E19" s="269"/>
      <c r="F19" s="269"/>
      <c r="G19" s="270"/>
    </row>
    <row r="20" spans="1:7" s="10" customFormat="1" ht="16.5">
      <c r="A20" s="268"/>
      <c r="B20" s="269"/>
      <c r="C20" s="269"/>
      <c r="D20" s="269"/>
      <c r="E20" s="269"/>
      <c r="F20" s="269"/>
      <c r="G20" s="270"/>
    </row>
    <row r="21" spans="1:7" s="10" customFormat="1" ht="16.5">
      <c r="A21" s="268"/>
      <c r="B21" s="269"/>
      <c r="C21" s="269"/>
      <c r="D21" s="269"/>
      <c r="E21" s="269"/>
      <c r="F21" s="269"/>
      <c r="G21" s="270"/>
    </row>
    <row r="22" spans="1:7" s="10" customFormat="1" ht="16.5">
      <c r="A22" s="268"/>
      <c r="B22" s="269"/>
      <c r="C22" s="269"/>
      <c r="D22" s="269"/>
      <c r="E22" s="269"/>
      <c r="F22" s="269"/>
      <c r="G22" s="270"/>
    </row>
    <row r="23" spans="1:7" s="10" customFormat="1" ht="16.5">
      <c r="A23" s="268"/>
      <c r="B23" s="269"/>
      <c r="C23" s="269"/>
      <c r="D23" s="269"/>
      <c r="E23" s="269"/>
      <c r="F23" s="269"/>
      <c r="G23" s="270"/>
    </row>
    <row r="24" spans="1:7" s="10" customFormat="1" ht="16.5">
      <c r="A24" s="268"/>
      <c r="B24" s="269"/>
      <c r="C24" s="269"/>
      <c r="D24" s="269"/>
      <c r="E24" s="269"/>
      <c r="F24" s="269"/>
      <c r="G24" s="270"/>
    </row>
    <row r="25" spans="1:7" s="10" customFormat="1" ht="16.5">
      <c r="A25" s="268"/>
      <c r="B25" s="269"/>
      <c r="C25" s="269"/>
      <c r="D25" s="269"/>
      <c r="E25" s="269"/>
      <c r="F25" s="269"/>
      <c r="G25" s="270"/>
    </row>
    <row r="26" spans="1:7" s="10" customFormat="1" ht="16.5">
      <c r="A26" s="268"/>
      <c r="B26" s="269"/>
      <c r="C26" s="269"/>
      <c r="D26" s="269"/>
      <c r="E26" s="269"/>
      <c r="F26" s="269"/>
      <c r="G26" s="270"/>
    </row>
    <row r="27" spans="1:7" ht="17.25" thickBot="1">
      <c r="A27" s="271"/>
      <c r="B27" s="272"/>
      <c r="C27" s="272"/>
      <c r="D27" s="272"/>
      <c r="E27" s="272"/>
      <c r="F27" s="272"/>
      <c r="G27" s="273"/>
    </row>
    <row r="28" spans="1:7" ht="16.5" thickTop="1"/>
  </sheetData>
  <phoneticPr fontId="0" type="noConversion"/>
  <conditionalFormatting sqref="E8">
    <cfRule type="cellIs" dxfId="425" priority="1" stopIfTrue="1" operator="greaterThan">
      <formula>57</formula>
    </cfRule>
    <cfRule type="cellIs" dxfId="424" priority="2" stopIfTrue="1" operator="between">
      <formula>29</formula>
      <formula>57</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7"/>
  <sheetViews>
    <sheetView showGridLines="0" workbookViewId="0">
      <pane ySplit="2" topLeftCell="A3" activePane="bottomLeft" state="frozen"/>
      <selection pane="bottomLeft" activeCell="A3" sqref="A3"/>
    </sheetView>
  </sheetViews>
  <sheetFormatPr defaultColWidth="13" defaultRowHeight="15.75"/>
  <cols>
    <col min="1" max="1" width="31.5" style="212" bestFit="1" customWidth="1"/>
    <col min="2" max="2" width="5.875" style="212" bestFit="1" customWidth="1"/>
    <col min="3" max="3" width="7.625" style="214" hidden="1" customWidth="1"/>
    <col min="4" max="4" width="5.875" style="214" hidden="1" customWidth="1"/>
    <col min="5" max="5" width="9.25" style="214" bestFit="1" customWidth="1"/>
    <col min="6" max="6" width="7.875" style="214" bestFit="1" customWidth="1"/>
    <col min="7" max="7" width="6" style="215" bestFit="1" customWidth="1"/>
    <col min="8" max="8" width="5.25" style="215" bestFit="1" customWidth="1"/>
    <col min="9" max="9" width="6.75" style="215" customWidth="1"/>
    <col min="10" max="10" width="31.375" style="212" bestFit="1" customWidth="1"/>
    <col min="11" max="16384" width="13" style="25"/>
  </cols>
  <sheetData>
    <row r="1" spans="1:10" ht="24" thickBot="1">
      <c r="A1" s="117" t="s">
        <v>10</v>
      </c>
      <c r="B1" s="118"/>
      <c r="C1" s="118"/>
      <c r="D1" s="118"/>
      <c r="E1" s="118"/>
      <c r="F1" s="118"/>
      <c r="G1" s="119"/>
      <c r="H1" s="119"/>
      <c r="I1" s="119"/>
      <c r="J1" s="118"/>
    </row>
    <row r="2" spans="1:10" s="10" customFormat="1" ht="33.75" thickBot="1">
      <c r="A2" s="4" t="s">
        <v>103</v>
      </c>
      <c r="B2" s="5" t="s">
        <v>29</v>
      </c>
      <c r="C2" s="5" t="s">
        <v>36</v>
      </c>
      <c r="D2" s="5" t="s">
        <v>28</v>
      </c>
      <c r="E2" s="6" t="s">
        <v>61</v>
      </c>
      <c r="F2" s="6" t="s">
        <v>37</v>
      </c>
      <c r="G2" s="7" t="s">
        <v>67</v>
      </c>
      <c r="H2" s="8" t="s">
        <v>98</v>
      </c>
      <c r="I2" s="7" t="s">
        <v>83</v>
      </c>
      <c r="J2" s="9" t="s">
        <v>81</v>
      </c>
    </row>
    <row r="3" spans="1:10" s="10" customFormat="1" ht="16.5">
      <c r="A3" s="337" t="s">
        <v>168</v>
      </c>
      <c r="B3" s="338">
        <v>0</v>
      </c>
      <c r="C3" s="331" t="s">
        <v>34</v>
      </c>
      <c r="D3" s="331" t="str">
        <f>IF(C3="Str",'Personal File'!$C$7,IF(C3="Dex",'Personal File'!$C$8,IF(C3="Con",'Personal File'!$C$9,IF(C3="Int",'Personal File'!$C$10,IF(C3="Wis",'Personal File'!$C$11,IF(C3="Cha",'Personal File'!$C$12))))))</f>
        <v>+4</v>
      </c>
      <c r="E3" s="332" t="str">
        <f t="shared" ref="E3" si="0">CONCATENATE(C3," (",D3,")")</f>
        <v>Dex (+4)</v>
      </c>
      <c r="F3" s="333">
        <v>0</v>
      </c>
      <c r="G3" s="334">
        <f t="shared" ref="G3" si="1">B3+D3+F3</f>
        <v>4</v>
      </c>
      <c r="H3" s="335">
        <f t="shared" ref="H3:H49" ca="1" si="2">RANDBETWEEN(1,20)</f>
        <v>8</v>
      </c>
      <c r="I3" s="334">
        <f t="shared" ref="I3:I50" ca="1" si="3">SUM(G3:H3)</f>
        <v>12</v>
      </c>
      <c r="J3" s="336"/>
    </row>
    <row r="4" spans="1:10" s="10" customFormat="1" ht="16.5">
      <c r="A4" s="120" t="s">
        <v>69</v>
      </c>
      <c r="B4" s="121">
        <v>1</v>
      </c>
      <c r="C4" s="115" t="s">
        <v>31</v>
      </c>
      <c r="D4" s="115" t="str">
        <f>IF(C4="Str",'Personal File'!$C$7,IF(C4="Dex",'Personal File'!$C$8,IF(C4="Con",'Personal File'!$C$9,IF(C4="Int",'Personal File'!$C$10,IF(C4="Wis",'Personal File'!$C$11,IF(C4="Cha",'Personal File'!$C$12))))))</f>
        <v>+2</v>
      </c>
      <c r="E4" s="122" t="str">
        <f t="shared" ref="E4:E7" si="4">CONCATENATE(C4," (",D4,")")</f>
        <v>Con (+2)</v>
      </c>
      <c r="F4" s="123">
        <v>0</v>
      </c>
      <c r="G4" s="124">
        <f t="shared" ref="G4:G50" si="5">B4+D4+F4</f>
        <v>3</v>
      </c>
      <c r="H4" s="125">
        <f t="shared" ca="1" si="2"/>
        <v>15</v>
      </c>
      <c r="I4" s="124">
        <f t="shared" ca="1" si="3"/>
        <v>18</v>
      </c>
      <c r="J4" s="127"/>
    </row>
    <row r="5" spans="1:10" s="10" customFormat="1" ht="16.5">
      <c r="A5" s="128" t="s">
        <v>70</v>
      </c>
      <c r="B5" s="121">
        <v>3</v>
      </c>
      <c r="C5" s="115" t="s">
        <v>34</v>
      </c>
      <c r="D5" s="115" t="str">
        <f>IF(C5="Str",'Personal File'!$C$7,IF(C5="Dex",'Personal File'!$C$8,IF(C5="Con",'Personal File'!$C$9,IF(C5="Int",'Personal File'!$C$10,IF(C5="Wis",'Personal File'!$C$11,IF(C5="Cha",'Personal File'!$C$12))))))</f>
        <v>+4</v>
      </c>
      <c r="E5" s="129" t="str">
        <f t="shared" si="4"/>
        <v>Dex (+4)</v>
      </c>
      <c r="F5" s="123">
        <v>0</v>
      </c>
      <c r="G5" s="124">
        <f t="shared" si="5"/>
        <v>7</v>
      </c>
      <c r="H5" s="125">
        <f t="shared" ca="1" si="2"/>
        <v>7</v>
      </c>
      <c r="I5" s="126">
        <f t="shared" ca="1" si="3"/>
        <v>14</v>
      </c>
      <c r="J5" s="127"/>
    </row>
    <row r="6" spans="1:10" s="10" customFormat="1" ht="16.5">
      <c r="A6" s="130" t="s">
        <v>71</v>
      </c>
      <c r="B6" s="131">
        <v>1</v>
      </c>
      <c r="C6" s="132" t="s">
        <v>33</v>
      </c>
      <c r="D6" s="132">
        <f>IF(C6="Str",'Personal File'!$C$7,IF(C6="Dex",'Personal File'!$C$8,IF(C6="Con",'Personal File'!$C$9,IF(C6="Int",'Personal File'!$C$10,IF(C6="Wis",'Personal File'!$C$11,IF(C6="Cha",'Personal File'!$C$12))))))</f>
        <v>-1</v>
      </c>
      <c r="E6" s="133" t="str">
        <f t="shared" si="4"/>
        <v>Wis (-1)</v>
      </c>
      <c r="F6" s="134">
        <v>0</v>
      </c>
      <c r="G6" s="135">
        <f t="shared" si="5"/>
        <v>0</v>
      </c>
      <c r="H6" s="136">
        <f t="shared" ca="1" si="2"/>
        <v>3</v>
      </c>
      <c r="I6" s="137">
        <f t="shared" ca="1" si="3"/>
        <v>3</v>
      </c>
      <c r="J6" s="138"/>
    </row>
    <row r="7" spans="1:10" s="146" customFormat="1" ht="16.5">
      <c r="A7" s="139" t="s">
        <v>38</v>
      </c>
      <c r="B7" s="140">
        <v>1</v>
      </c>
      <c r="C7" s="141" t="s">
        <v>32</v>
      </c>
      <c r="D7" s="142" t="str">
        <f>IF(C7="Str",'Personal File'!$C$7,IF(C7="Dex",'Personal File'!$C$8,IF(C7="Con",'Personal File'!$C$9,IF(C7="Int",'Personal File'!$C$10,IF(C7="Wis",'Personal File'!$C$11,IF(C7="Cha",'Personal File'!$C$12))))))</f>
        <v>+2</v>
      </c>
      <c r="E7" s="143" t="str">
        <f t="shared" si="4"/>
        <v>Int (+2)</v>
      </c>
      <c r="F7" s="144" t="s">
        <v>62</v>
      </c>
      <c r="G7" s="144">
        <f t="shared" si="5"/>
        <v>3</v>
      </c>
      <c r="H7" s="125">
        <f t="shared" ca="1" si="2"/>
        <v>11</v>
      </c>
      <c r="I7" s="144">
        <f t="shared" ca="1" si="3"/>
        <v>14</v>
      </c>
      <c r="J7" s="145"/>
    </row>
    <row r="8" spans="1:10" s="151" customFormat="1" ht="16.5">
      <c r="A8" s="147" t="s">
        <v>39</v>
      </c>
      <c r="B8" s="140">
        <v>2</v>
      </c>
      <c r="C8" s="148" t="s">
        <v>34</v>
      </c>
      <c r="D8" s="149" t="str">
        <f>IF(C8="Str",'Personal File'!$C$7,IF(C8="Dex",'Personal File'!$C$8,IF(C8="Con",'Personal File'!$C$9,IF(C8="Int",'Personal File'!$C$10,IF(C8="Wis",'Personal File'!$C$11,IF(C8="Cha",'Personal File'!$C$12))))))</f>
        <v>+4</v>
      </c>
      <c r="E8" s="150" t="str">
        <f t="shared" ref="E8:E50" si="6">CONCATENATE(C8," (",D8,")")</f>
        <v>Dex (+4)</v>
      </c>
      <c r="F8" s="144" t="s">
        <v>62</v>
      </c>
      <c r="G8" s="144">
        <f t="shared" si="5"/>
        <v>6</v>
      </c>
      <c r="H8" s="125">
        <f t="shared" ca="1" si="2"/>
        <v>12</v>
      </c>
      <c r="I8" s="144">
        <f t="shared" ca="1" si="3"/>
        <v>18</v>
      </c>
      <c r="J8" s="145"/>
    </row>
    <row r="9" spans="1:10" s="158" customFormat="1" ht="16.5">
      <c r="A9" s="201" t="s">
        <v>40</v>
      </c>
      <c r="B9" s="140">
        <v>2</v>
      </c>
      <c r="C9" s="303" t="s">
        <v>30</v>
      </c>
      <c r="D9" s="304" t="str">
        <f>IF(C9="Str",'Personal File'!$C$7,IF(C9="Dex",'Personal File'!$C$8,IF(C9="Con",'Personal File'!$C$9,IF(C9="Int",'Personal File'!$C$10,IF(C9="Wis",'Personal File'!$C$11,IF(C9="Cha",'Personal File'!$C$12))))))</f>
        <v>+0</v>
      </c>
      <c r="E9" s="305" t="str">
        <f t="shared" si="6"/>
        <v>Cha (+0)</v>
      </c>
      <c r="F9" s="144" t="s">
        <v>62</v>
      </c>
      <c r="G9" s="144">
        <f t="shared" si="5"/>
        <v>2</v>
      </c>
      <c r="H9" s="125">
        <f t="shared" ca="1" si="2"/>
        <v>8</v>
      </c>
      <c r="I9" s="144">
        <f t="shared" ca="1" si="3"/>
        <v>10</v>
      </c>
      <c r="J9" s="145"/>
    </row>
    <row r="10" spans="1:10" s="163" customFormat="1" ht="16.5">
      <c r="A10" s="159" t="s">
        <v>41</v>
      </c>
      <c r="B10" s="140">
        <v>4</v>
      </c>
      <c r="C10" s="160" t="s">
        <v>35</v>
      </c>
      <c r="D10" s="161" t="str">
        <f>IF(C10="Str",'Personal File'!$C$7,IF(C10="Dex",'Personal File'!$C$8,IF(C10="Con",'Personal File'!$C$9,IF(C10="Int",'Personal File'!$C$10,IF(C10="Wis",'Personal File'!$C$11,IF(C10="Cha",'Personal File'!$C$12))))))</f>
        <v>+0</v>
      </c>
      <c r="E10" s="162" t="str">
        <f t="shared" si="6"/>
        <v>Str (+0)</v>
      </c>
      <c r="F10" s="144" t="s">
        <v>62</v>
      </c>
      <c r="G10" s="144">
        <f t="shared" si="5"/>
        <v>4</v>
      </c>
      <c r="H10" s="125">
        <f t="shared" ca="1" si="2"/>
        <v>13</v>
      </c>
      <c r="I10" s="144">
        <f t="shared" ca="1" si="3"/>
        <v>17</v>
      </c>
      <c r="J10" s="145"/>
    </row>
    <row r="11" spans="1:10" s="163" customFormat="1" ht="16.5">
      <c r="A11" s="164" t="s">
        <v>16</v>
      </c>
      <c r="B11" s="140">
        <v>1</v>
      </c>
      <c r="C11" s="165" t="s">
        <v>31</v>
      </c>
      <c r="D11" s="166" t="str">
        <f>IF(C11="Str",'Personal File'!$C$7,IF(C11="Dex",'Personal File'!$C$8,IF(C11="Con",'Personal File'!$C$9,IF(C11="Int",'Personal File'!$C$10,IF(C11="Wis",'Personal File'!$C$11,IF(C11="Cha",'Personal File'!$C$12))))))</f>
        <v>+2</v>
      </c>
      <c r="E11" s="167" t="str">
        <f t="shared" si="6"/>
        <v>Con (+2)</v>
      </c>
      <c r="F11" s="144" t="s">
        <v>62</v>
      </c>
      <c r="G11" s="144">
        <f t="shared" si="5"/>
        <v>3</v>
      </c>
      <c r="H11" s="125">
        <f t="shared" ca="1" si="2"/>
        <v>3</v>
      </c>
      <c r="I11" s="144">
        <f t="shared" ca="1" si="3"/>
        <v>6</v>
      </c>
      <c r="J11" s="145"/>
    </row>
    <row r="12" spans="1:10" s="146" customFormat="1" ht="16.5">
      <c r="A12" s="139" t="s">
        <v>128</v>
      </c>
      <c r="B12" s="140">
        <v>1</v>
      </c>
      <c r="C12" s="141" t="s">
        <v>32</v>
      </c>
      <c r="D12" s="142" t="str">
        <f>IF(C12="Str",'Personal File'!$C$7,IF(C12="Dex",'Personal File'!$C$8,IF(C12="Con",'Personal File'!$C$9,IF(C12="Int",'Personal File'!$C$10,IF(C12="Wis",'Personal File'!$C$11,IF(C12="Cha",'Personal File'!$C$12))))))</f>
        <v>+2</v>
      </c>
      <c r="E12" s="143" t="str">
        <f t="shared" si="6"/>
        <v>Int (+2)</v>
      </c>
      <c r="F12" s="144" t="s">
        <v>62</v>
      </c>
      <c r="G12" s="144">
        <f t="shared" si="5"/>
        <v>3</v>
      </c>
      <c r="H12" s="125">
        <f t="shared" ca="1" si="2"/>
        <v>19</v>
      </c>
      <c r="I12" s="168">
        <f t="shared" ca="1" si="3"/>
        <v>22</v>
      </c>
      <c r="J12" s="169"/>
    </row>
    <row r="13" spans="1:10" s="170" customFormat="1" ht="16.5">
      <c r="A13" s="174" t="s">
        <v>42</v>
      </c>
      <c r="B13" s="116">
        <v>0</v>
      </c>
      <c r="C13" s="175" t="s">
        <v>32</v>
      </c>
      <c r="D13" s="176" t="str">
        <f>IF(C13="Str",'Personal File'!$C$7,IF(C13="Dex",'Personal File'!$C$8,IF(C13="Con",'Personal File'!$C$9,IF(C13="Int",'Personal File'!$C$10,IF(C13="Wis",'Personal File'!$C$11,IF(C13="Cha",'Personal File'!$C$12))))))</f>
        <v>+2</v>
      </c>
      <c r="E13" s="177" t="str">
        <f t="shared" si="6"/>
        <v>Int (+2)</v>
      </c>
      <c r="F13" s="156" t="s">
        <v>62</v>
      </c>
      <c r="G13" s="156">
        <f t="shared" si="5"/>
        <v>2</v>
      </c>
      <c r="H13" s="125">
        <f t="shared" ca="1" si="2"/>
        <v>18</v>
      </c>
      <c r="I13" s="156">
        <f t="shared" ca="1" si="3"/>
        <v>20</v>
      </c>
      <c r="J13" s="157"/>
    </row>
    <row r="14" spans="1:10" s="151" customFormat="1" ht="16.5">
      <c r="A14" s="152" t="s">
        <v>43</v>
      </c>
      <c r="B14" s="116">
        <v>0</v>
      </c>
      <c r="C14" s="153" t="s">
        <v>30</v>
      </c>
      <c r="D14" s="154" t="str">
        <f>IF(C14="Str",'Personal File'!$C$7,IF(C14="Dex",'Personal File'!$C$8,IF(C14="Con",'Personal File'!$C$9,IF(C14="Int",'Personal File'!$C$10,IF(C14="Wis",'Personal File'!$C$11,IF(C14="Cha",'Personal File'!$C$12))))))</f>
        <v>+0</v>
      </c>
      <c r="E14" s="155" t="str">
        <f t="shared" si="6"/>
        <v>Cha (+0)</v>
      </c>
      <c r="F14" s="156" t="s">
        <v>62</v>
      </c>
      <c r="G14" s="156">
        <f t="shared" si="5"/>
        <v>0</v>
      </c>
      <c r="H14" s="125">
        <f t="shared" ca="1" si="2"/>
        <v>17</v>
      </c>
      <c r="I14" s="156">
        <f t="shared" ca="1" si="3"/>
        <v>17</v>
      </c>
      <c r="J14" s="157"/>
    </row>
    <row r="15" spans="1:10" s="151" customFormat="1" ht="16.5">
      <c r="A15" s="139" t="s">
        <v>44</v>
      </c>
      <c r="B15" s="140">
        <v>2</v>
      </c>
      <c r="C15" s="141" t="s">
        <v>32</v>
      </c>
      <c r="D15" s="142" t="str">
        <f>IF(C15="Str",'Personal File'!$C$7,IF(C15="Dex",'Personal File'!$C$8,IF(C15="Con",'Personal File'!$C$9,IF(C15="Int",'Personal File'!$C$10,IF(C15="Wis",'Personal File'!$C$11,IF(C15="Cha",'Personal File'!$C$12))))))</f>
        <v>+2</v>
      </c>
      <c r="E15" s="143" t="str">
        <f t="shared" si="6"/>
        <v>Int (+2)</v>
      </c>
      <c r="F15" s="144" t="s">
        <v>97</v>
      </c>
      <c r="G15" s="144">
        <f t="shared" si="5"/>
        <v>6</v>
      </c>
      <c r="H15" s="125">
        <f t="shared" ca="1" si="2"/>
        <v>7</v>
      </c>
      <c r="I15" s="144">
        <f t="shared" ca="1" si="3"/>
        <v>13</v>
      </c>
      <c r="J15" s="145"/>
    </row>
    <row r="16" spans="1:10" s="151" customFormat="1" ht="16.5">
      <c r="A16" s="152" t="s">
        <v>45</v>
      </c>
      <c r="B16" s="116">
        <v>0</v>
      </c>
      <c r="C16" s="153" t="s">
        <v>30</v>
      </c>
      <c r="D16" s="154" t="str">
        <f>IF(C16="Str",'Personal File'!$C$7,IF(C16="Dex",'Personal File'!$C$8,IF(C16="Con",'Personal File'!$C$9,IF(C16="Int",'Personal File'!$C$10,IF(C16="Wis",'Personal File'!$C$11,IF(C16="Cha",'Personal File'!$C$12))))))</f>
        <v>+0</v>
      </c>
      <c r="E16" s="155" t="str">
        <f t="shared" si="6"/>
        <v>Cha (+0)</v>
      </c>
      <c r="F16" s="156" t="s">
        <v>62</v>
      </c>
      <c r="G16" s="156">
        <f t="shared" si="5"/>
        <v>0</v>
      </c>
      <c r="H16" s="125">
        <f t="shared" ca="1" si="2"/>
        <v>11</v>
      </c>
      <c r="I16" s="156">
        <f t="shared" ca="1" si="3"/>
        <v>11</v>
      </c>
      <c r="J16" s="157"/>
    </row>
    <row r="17" spans="1:10" s="151" customFormat="1" ht="16.5">
      <c r="A17" s="171" t="s">
        <v>46</v>
      </c>
      <c r="B17" s="116">
        <v>0</v>
      </c>
      <c r="C17" s="172" t="s">
        <v>34</v>
      </c>
      <c r="D17" s="173" t="str">
        <f>IF(C17="Str",'Personal File'!$C$7,IF(C17="Dex",'Personal File'!$C$8,IF(C17="Con",'Personal File'!$C$9,IF(C17="Int",'Personal File'!$C$10,IF(C17="Wis",'Personal File'!$C$11,IF(C17="Cha",'Personal File'!$C$12))))))</f>
        <v>+4</v>
      </c>
      <c r="E17" s="129" t="str">
        <f t="shared" si="6"/>
        <v>Dex (+4)</v>
      </c>
      <c r="F17" s="156" t="s">
        <v>62</v>
      </c>
      <c r="G17" s="156">
        <f t="shared" si="5"/>
        <v>4</v>
      </c>
      <c r="H17" s="125">
        <f t="shared" ca="1" si="2"/>
        <v>6</v>
      </c>
      <c r="I17" s="156">
        <f t="shared" ca="1" si="3"/>
        <v>10</v>
      </c>
      <c r="J17" s="157"/>
    </row>
    <row r="18" spans="1:10" s="151" customFormat="1" ht="16.5">
      <c r="A18" s="174" t="s">
        <v>47</v>
      </c>
      <c r="B18" s="116">
        <v>0</v>
      </c>
      <c r="C18" s="175" t="s">
        <v>32</v>
      </c>
      <c r="D18" s="176" t="str">
        <f>IF(C18="Str",'Personal File'!$C$7,IF(C18="Dex",'Personal File'!$C$8,IF(C18="Con",'Personal File'!$C$9,IF(C18="Int",'Personal File'!$C$10,IF(C18="Wis",'Personal File'!$C$11,IF(C18="Cha",'Personal File'!$C$12))))))</f>
        <v>+2</v>
      </c>
      <c r="E18" s="177" t="str">
        <f t="shared" si="6"/>
        <v>Int (+2)</v>
      </c>
      <c r="F18" s="156" t="s">
        <v>62</v>
      </c>
      <c r="G18" s="156">
        <f t="shared" si="5"/>
        <v>2</v>
      </c>
      <c r="H18" s="125">
        <f t="shared" ca="1" si="2"/>
        <v>13</v>
      </c>
      <c r="I18" s="156">
        <f t="shared" ca="1" si="3"/>
        <v>15</v>
      </c>
      <c r="J18" s="157"/>
    </row>
    <row r="19" spans="1:10" s="151" customFormat="1" ht="16.5">
      <c r="A19" s="152" t="s">
        <v>48</v>
      </c>
      <c r="B19" s="116">
        <v>0</v>
      </c>
      <c r="C19" s="153" t="s">
        <v>30</v>
      </c>
      <c r="D19" s="154" t="str">
        <f>IF(C19="Str",'Personal File'!$C$7,IF(C19="Dex",'Personal File'!$C$8,IF(C19="Con",'Personal File'!$C$9,IF(C19="Int",'Personal File'!$C$10,IF(C19="Wis",'Personal File'!$C$11,IF(C19="Cha",'Personal File'!$C$12))))))</f>
        <v>+0</v>
      </c>
      <c r="E19" s="155" t="str">
        <f t="shared" si="6"/>
        <v>Cha (+0)</v>
      </c>
      <c r="F19" s="156" t="s">
        <v>62</v>
      </c>
      <c r="G19" s="156">
        <f t="shared" si="5"/>
        <v>0</v>
      </c>
      <c r="H19" s="125">
        <f t="shared" ca="1" si="2"/>
        <v>9</v>
      </c>
      <c r="I19" s="156">
        <f t="shared" ca="1" si="3"/>
        <v>9</v>
      </c>
      <c r="J19" s="157"/>
    </row>
    <row r="20" spans="1:10" s="151" customFormat="1" ht="16.5">
      <c r="A20" s="178" t="s">
        <v>18</v>
      </c>
      <c r="B20" s="179">
        <v>0</v>
      </c>
      <c r="C20" s="180" t="s">
        <v>30</v>
      </c>
      <c r="D20" s="181" t="str">
        <f>IF(C20="Str",'Personal File'!$C$7,IF(C20="Dex",'Personal File'!$C$8,IF(C20="Con",'Personal File'!$C$9,IF(C20="Int",'Personal File'!$C$10,IF(C20="Wis",'Personal File'!$C$11,IF(C20="Cha",'Personal File'!$C$12))))))</f>
        <v>+0</v>
      </c>
      <c r="E20" s="182" t="str">
        <f t="shared" si="6"/>
        <v>Cha (+0)</v>
      </c>
      <c r="F20" s="183" t="s">
        <v>62</v>
      </c>
      <c r="G20" s="183">
        <f t="shared" si="5"/>
        <v>0</v>
      </c>
      <c r="H20" s="125">
        <f t="shared" ca="1" si="2"/>
        <v>13</v>
      </c>
      <c r="I20" s="183">
        <f t="shared" ca="1" si="3"/>
        <v>13</v>
      </c>
      <c r="J20" s="184"/>
    </row>
    <row r="21" spans="1:10" s="151" customFormat="1" ht="16.5">
      <c r="A21" s="185" t="s">
        <v>49</v>
      </c>
      <c r="B21" s="116">
        <v>0</v>
      </c>
      <c r="C21" s="186" t="s">
        <v>33</v>
      </c>
      <c r="D21" s="187">
        <f>IF(C21="Str",'Personal File'!$C$7,IF(C21="Dex",'Personal File'!$C$8,IF(C21="Con",'Personal File'!$C$9,IF(C21="Int",'Personal File'!$C$10,IF(C21="Wis",'Personal File'!$C$11,IF(C21="Cha",'Personal File'!$C$12))))))</f>
        <v>-1</v>
      </c>
      <c r="E21" s="188" t="str">
        <f t="shared" si="6"/>
        <v>Wis (-1)</v>
      </c>
      <c r="F21" s="156" t="s">
        <v>62</v>
      </c>
      <c r="G21" s="156">
        <f t="shared" si="5"/>
        <v>-1</v>
      </c>
      <c r="H21" s="125">
        <f t="shared" ca="1" si="2"/>
        <v>15</v>
      </c>
      <c r="I21" s="156">
        <f t="shared" ca="1" si="3"/>
        <v>14</v>
      </c>
      <c r="J21" s="157"/>
    </row>
    <row r="22" spans="1:10" s="151" customFormat="1" ht="16.5">
      <c r="A22" s="147" t="s">
        <v>50</v>
      </c>
      <c r="B22" s="140">
        <v>6</v>
      </c>
      <c r="C22" s="148" t="s">
        <v>34</v>
      </c>
      <c r="D22" s="149" t="str">
        <f>IF(C22="Str",'Personal File'!$C$7,IF(C22="Dex",'Personal File'!$C$8,IF(C22="Con",'Personal File'!$C$9,IF(C22="Int",'Personal File'!$C$10,IF(C22="Wis",'Personal File'!$C$11,IF(C22="Cha",'Personal File'!$C$12))))))</f>
        <v>+4</v>
      </c>
      <c r="E22" s="150" t="str">
        <f t="shared" si="6"/>
        <v>Dex (+4)</v>
      </c>
      <c r="F22" s="144" t="s">
        <v>134</v>
      </c>
      <c r="G22" s="144">
        <f t="shared" si="5"/>
        <v>18</v>
      </c>
      <c r="H22" s="125">
        <f t="shared" ca="1" si="2"/>
        <v>14</v>
      </c>
      <c r="I22" s="144">
        <f t="shared" ca="1" si="3"/>
        <v>32</v>
      </c>
      <c r="J22" s="145"/>
    </row>
    <row r="23" spans="1:10" s="151" customFormat="1" ht="16.5">
      <c r="A23" s="152" t="s">
        <v>51</v>
      </c>
      <c r="B23" s="116">
        <v>0</v>
      </c>
      <c r="C23" s="153" t="s">
        <v>30</v>
      </c>
      <c r="D23" s="154" t="str">
        <f>IF(C23="Str",'Personal File'!$C$7,IF(C23="Dex",'Personal File'!$C$8,IF(C23="Con",'Personal File'!$C$9,IF(C23="Int",'Personal File'!$C$10,IF(C23="Wis",'Personal File'!$C$11,IF(C23="Cha",'Personal File'!$C$12))))))</f>
        <v>+0</v>
      </c>
      <c r="E23" s="155" t="str">
        <f t="shared" si="6"/>
        <v>Cha (+0)</v>
      </c>
      <c r="F23" s="156" t="s">
        <v>62</v>
      </c>
      <c r="G23" s="156">
        <f t="shared" si="5"/>
        <v>0</v>
      </c>
      <c r="H23" s="125">
        <f t="shared" ca="1" si="2"/>
        <v>9</v>
      </c>
      <c r="I23" s="156">
        <f t="shared" ca="1" si="3"/>
        <v>9</v>
      </c>
      <c r="J23" s="157"/>
    </row>
    <row r="24" spans="1:10" s="151" customFormat="1" ht="16.5">
      <c r="A24" s="189" t="s">
        <v>52</v>
      </c>
      <c r="B24" s="116">
        <v>0</v>
      </c>
      <c r="C24" s="190" t="s">
        <v>35</v>
      </c>
      <c r="D24" s="191" t="str">
        <f>IF(C24="Str",'Personal File'!$C$7,IF(C24="Dex",'Personal File'!$C$8,IF(C24="Con",'Personal File'!$C$9,IF(C24="Int",'Personal File'!$C$10,IF(C24="Wis",'Personal File'!$C$11,IF(C24="Cha",'Personal File'!$C$12))))))</f>
        <v>+0</v>
      </c>
      <c r="E24" s="192" t="str">
        <f t="shared" si="6"/>
        <v>Str (+0)</v>
      </c>
      <c r="F24" s="156" t="s">
        <v>62</v>
      </c>
      <c r="G24" s="156">
        <f t="shared" si="5"/>
        <v>0</v>
      </c>
      <c r="H24" s="125">
        <f t="shared" ca="1" si="2"/>
        <v>12</v>
      </c>
      <c r="I24" s="156">
        <f t="shared" ca="1" si="3"/>
        <v>12</v>
      </c>
      <c r="J24" s="157"/>
    </row>
    <row r="25" spans="1:10" s="151" customFormat="1" ht="16.5">
      <c r="A25" s="193" t="s">
        <v>87</v>
      </c>
      <c r="B25" s="179">
        <v>0</v>
      </c>
      <c r="C25" s="194" t="s">
        <v>32</v>
      </c>
      <c r="D25" s="195" t="str">
        <f>IF(C25="Str",'Personal File'!$C$7,IF(C25="Dex",'Personal File'!$C$8,IF(C25="Con",'Personal File'!$C$9,IF(C25="Int",'Personal File'!$C$10,IF(C25="Wis",'Personal File'!$C$11,IF(C25="Cha",'Personal File'!$C$12))))))</f>
        <v>+2</v>
      </c>
      <c r="E25" s="196" t="str">
        <f t="shared" si="6"/>
        <v>Int (+2)</v>
      </c>
      <c r="F25" s="183" t="s">
        <v>62</v>
      </c>
      <c r="G25" s="183">
        <f t="shared" si="5"/>
        <v>2</v>
      </c>
      <c r="H25" s="125">
        <f t="shared" ca="1" si="2"/>
        <v>11</v>
      </c>
      <c r="I25" s="183">
        <f t="shared" ca="1" si="3"/>
        <v>13</v>
      </c>
      <c r="J25" s="184"/>
    </row>
    <row r="26" spans="1:10" s="151" customFormat="1" ht="16.5">
      <c r="A26" s="139" t="s">
        <v>106</v>
      </c>
      <c r="B26" s="140">
        <v>1</v>
      </c>
      <c r="C26" s="141" t="s">
        <v>32</v>
      </c>
      <c r="D26" s="142" t="str">
        <f>IF(C26="Str",'Personal File'!$C$7,IF(C26="Dex",'Personal File'!$C$8,IF(C26="Con",'Personal File'!$C$9,IF(C26="Int",'Personal File'!$C$10,IF(C26="Wis",'Personal File'!$C$11,IF(C26="Cha",'Personal File'!$C$12))))))</f>
        <v>+2</v>
      </c>
      <c r="E26" s="143" t="str">
        <f t="shared" si="6"/>
        <v>Int (+2)</v>
      </c>
      <c r="F26" s="144" t="s">
        <v>162</v>
      </c>
      <c r="G26" s="144">
        <f t="shared" si="5"/>
        <v>7</v>
      </c>
      <c r="H26" s="125">
        <f t="shared" ca="1" si="2"/>
        <v>10</v>
      </c>
      <c r="I26" s="144">
        <f t="shared" ca="1" si="3"/>
        <v>17</v>
      </c>
      <c r="J26" s="145"/>
    </row>
    <row r="27" spans="1:10" s="151" customFormat="1" ht="16.5">
      <c r="A27" s="139" t="s">
        <v>102</v>
      </c>
      <c r="B27" s="140">
        <v>1</v>
      </c>
      <c r="C27" s="141" t="s">
        <v>32</v>
      </c>
      <c r="D27" s="142" t="str">
        <f>IF(C27="Str",'Personal File'!$C$7,IF(C27="Dex",'Personal File'!$C$8,IF(C27="Con",'Personal File'!$C$9,IF(C27="Int",'Personal File'!$C$10,IF(C27="Wis",'Personal File'!$C$11,IF(C27="Cha",'Personal File'!$C$12))))))</f>
        <v>+2</v>
      </c>
      <c r="E27" s="143" t="str">
        <f t="shared" ref="E27:E28" si="7">CONCATENATE(C27," (",D27,")")</f>
        <v>Int (+2)</v>
      </c>
      <c r="F27" s="144" t="s">
        <v>162</v>
      </c>
      <c r="G27" s="144">
        <f t="shared" si="5"/>
        <v>7</v>
      </c>
      <c r="H27" s="125">
        <f t="shared" ca="1" si="2"/>
        <v>2</v>
      </c>
      <c r="I27" s="144">
        <f t="shared" ca="1" si="3"/>
        <v>9</v>
      </c>
      <c r="J27" s="145"/>
    </row>
    <row r="28" spans="1:10" s="151" customFormat="1" ht="16.5">
      <c r="A28" s="193" t="s">
        <v>107</v>
      </c>
      <c r="B28" s="179">
        <v>0</v>
      </c>
      <c r="C28" s="194" t="s">
        <v>32</v>
      </c>
      <c r="D28" s="195" t="str">
        <f>IF(C28="Str",'Personal File'!$C$7,IF(C28="Dex",'Personal File'!$C$8,IF(C28="Con",'Personal File'!$C$9,IF(C28="Int",'Personal File'!$C$10,IF(C28="Wis",'Personal File'!$C$11,IF(C28="Cha",'Personal File'!$C$12))))))</f>
        <v>+2</v>
      </c>
      <c r="E28" s="196" t="str">
        <f t="shared" si="7"/>
        <v>Int (+2)</v>
      </c>
      <c r="F28" s="183" t="s">
        <v>62</v>
      </c>
      <c r="G28" s="183">
        <f t="shared" si="5"/>
        <v>2</v>
      </c>
      <c r="H28" s="125">
        <f t="shared" ca="1" si="2"/>
        <v>3</v>
      </c>
      <c r="I28" s="183">
        <f t="shared" ca="1" si="3"/>
        <v>5</v>
      </c>
      <c r="J28" s="184"/>
    </row>
    <row r="29" spans="1:10" s="151" customFormat="1" ht="16.5">
      <c r="A29" s="193" t="s">
        <v>95</v>
      </c>
      <c r="B29" s="179">
        <v>0</v>
      </c>
      <c r="C29" s="194" t="s">
        <v>32</v>
      </c>
      <c r="D29" s="195" t="str">
        <f>IF(C29="Str",'Personal File'!$C$7,IF(C29="Dex",'Personal File'!$C$8,IF(C29="Con",'Personal File'!$C$9,IF(C29="Int",'Personal File'!$C$10,IF(C29="Wis",'Personal File'!$C$11,IF(C29="Cha",'Personal File'!$C$12))))))</f>
        <v>+2</v>
      </c>
      <c r="E29" s="196" t="str">
        <f t="shared" ref="E29:E33" si="8">CONCATENATE(C29," (",D29,")")</f>
        <v>Int (+2)</v>
      </c>
      <c r="F29" s="183" t="s">
        <v>62</v>
      </c>
      <c r="G29" s="183">
        <f t="shared" si="5"/>
        <v>2</v>
      </c>
      <c r="H29" s="125">
        <f t="shared" ca="1" si="2"/>
        <v>7</v>
      </c>
      <c r="I29" s="183">
        <f t="shared" ca="1" si="3"/>
        <v>9</v>
      </c>
      <c r="J29" s="184"/>
    </row>
    <row r="30" spans="1:10" s="151" customFormat="1" ht="16.5">
      <c r="A30" s="193" t="s">
        <v>117</v>
      </c>
      <c r="B30" s="179">
        <v>0</v>
      </c>
      <c r="C30" s="194" t="s">
        <v>32</v>
      </c>
      <c r="D30" s="195" t="str">
        <f>IF(C30="Str",'Personal File'!$C$7,IF(C30="Dex",'Personal File'!$C$8,IF(C30="Con",'Personal File'!$C$9,IF(C30="Int",'Personal File'!$C$10,IF(C30="Wis",'Personal File'!$C$11,IF(C30="Cha",'Personal File'!$C$12))))))</f>
        <v>+2</v>
      </c>
      <c r="E30" s="196" t="str">
        <f t="shared" ref="E30:E31" si="9">CONCATENATE(C30," (",D30,")")</f>
        <v>Int (+2)</v>
      </c>
      <c r="F30" s="183" t="s">
        <v>62</v>
      </c>
      <c r="G30" s="183">
        <f t="shared" si="5"/>
        <v>2</v>
      </c>
      <c r="H30" s="125">
        <f t="shared" ca="1" si="2"/>
        <v>4</v>
      </c>
      <c r="I30" s="183">
        <f t="shared" ca="1" si="3"/>
        <v>6</v>
      </c>
      <c r="J30" s="184"/>
    </row>
    <row r="31" spans="1:10" s="151" customFormat="1" ht="16.5">
      <c r="A31" s="193" t="s">
        <v>116</v>
      </c>
      <c r="B31" s="179">
        <v>0</v>
      </c>
      <c r="C31" s="194" t="s">
        <v>32</v>
      </c>
      <c r="D31" s="195" t="str">
        <f>IF(C31="Str",'Personal File'!$C$7,IF(C31="Dex",'Personal File'!$C$8,IF(C31="Con",'Personal File'!$C$9,IF(C31="Int",'Personal File'!$C$10,IF(C31="Wis",'Personal File'!$C$11,IF(C31="Cha",'Personal File'!$C$12))))))</f>
        <v>+2</v>
      </c>
      <c r="E31" s="196" t="str">
        <f t="shared" si="9"/>
        <v>Int (+2)</v>
      </c>
      <c r="F31" s="183" t="s">
        <v>62</v>
      </c>
      <c r="G31" s="183">
        <f t="shared" si="5"/>
        <v>2</v>
      </c>
      <c r="H31" s="125">
        <f t="shared" ca="1" si="2"/>
        <v>8</v>
      </c>
      <c r="I31" s="183">
        <f t="shared" ca="1" si="3"/>
        <v>10</v>
      </c>
      <c r="J31" s="184"/>
    </row>
    <row r="32" spans="1:10" s="151" customFormat="1" ht="16.5">
      <c r="A32" s="193" t="s">
        <v>96</v>
      </c>
      <c r="B32" s="179">
        <v>0</v>
      </c>
      <c r="C32" s="194" t="s">
        <v>32</v>
      </c>
      <c r="D32" s="195" t="str">
        <f>IF(C32="Str",'Personal File'!$C$7,IF(C32="Dex",'Personal File'!$C$8,IF(C32="Con",'Personal File'!$C$9,IF(C32="Int",'Personal File'!$C$10,IF(C32="Wis",'Personal File'!$C$11,IF(C32="Cha",'Personal File'!$C$12))))))</f>
        <v>+2</v>
      </c>
      <c r="E32" s="196" t="str">
        <f t="shared" ref="E32" si="10">CONCATENATE(C32," (",D32,")")</f>
        <v>Int (+2)</v>
      </c>
      <c r="F32" s="183" t="s">
        <v>62</v>
      </c>
      <c r="G32" s="183">
        <f t="shared" si="5"/>
        <v>2</v>
      </c>
      <c r="H32" s="125">
        <f t="shared" ca="1" si="2"/>
        <v>5</v>
      </c>
      <c r="I32" s="183">
        <f t="shared" ca="1" si="3"/>
        <v>7</v>
      </c>
      <c r="J32" s="184"/>
    </row>
    <row r="33" spans="1:10" s="151" customFormat="1" ht="16.5">
      <c r="A33" s="193" t="s">
        <v>101</v>
      </c>
      <c r="B33" s="179">
        <v>0</v>
      </c>
      <c r="C33" s="194" t="s">
        <v>32</v>
      </c>
      <c r="D33" s="195" t="str">
        <f>IF(C33="Str",'Personal File'!$C$7,IF(C33="Dex",'Personal File'!$C$8,IF(C33="Con",'Personal File'!$C$9,IF(C33="Int",'Personal File'!$C$10,IF(C33="Wis",'Personal File'!$C$11,IF(C33="Cha",'Personal File'!$C$12))))))</f>
        <v>+2</v>
      </c>
      <c r="E33" s="196" t="str">
        <f t="shared" si="8"/>
        <v>Int (+2)</v>
      </c>
      <c r="F33" s="183" t="s">
        <v>62</v>
      </c>
      <c r="G33" s="183">
        <f t="shared" si="5"/>
        <v>2</v>
      </c>
      <c r="H33" s="125">
        <f t="shared" ca="1" si="2"/>
        <v>9</v>
      </c>
      <c r="I33" s="183">
        <f t="shared" ca="1" si="3"/>
        <v>11</v>
      </c>
      <c r="J33" s="184"/>
    </row>
    <row r="34" spans="1:10" s="151" customFormat="1" ht="16.5">
      <c r="A34" s="197" t="s">
        <v>53</v>
      </c>
      <c r="B34" s="140">
        <v>5</v>
      </c>
      <c r="C34" s="198" t="s">
        <v>33</v>
      </c>
      <c r="D34" s="199">
        <f>IF(C34="Str",'Personal File'!$C$7,IF(C34="Dex",'Personal File'!$C$8,IF(C34="Con",'Personal File'!$C$9,IF(C34="Int",'Personal File'!$C$10,IF(C34="Wis",'Personal File'!$C$11,IF(C34="Cha",'Personal File'!$C$12))))))</f>
        <v>-1</v>
      </c>
      <c r="E34" s="200" t="str">
        <f t="shared" si="6"/>
        <v>Wis (-1)</v>
      </c>
      <c r="F34" s="144" t="s">
        <v>97</v>
      </c>
      <c r="G34" s="144">
        <f t="shared" si="5"/>
        <v>6</v>
      </c>
      <c r="H34" s="125">
        <f t="shared" ca="1" si="2"/>
        <v>10</v>
      </c>
      <c r="I34" s="144">
        <f t="shared" ca="1" si="3"/>
        <v>16</v>
      </c>
      <c r="J34" s="145"/>
    </row>
    <row r="35" spans="1:10" s="151" customFormat="1" ht="16.5">
      <c r="A35" s="147" t="s">
        <v>19</v>
      </c>
      <c r="B35" s="140">
        <v>3</v>
      </c>
      <c r="C35" s="148" t="s">
        <v>34</v>
      </c>
      <c r="D35" s="149" t="str">
        <f>IF(C35="Str",'Personal File'!$C$7,IF(C35="Dex",'Personal File'!$C$8,IF(C35="Con",'Personal File'!$C$9,IF(C35="Int",'Personal File'!$C$10,IF(C35="Wis",'Personal File'!$C$11,IF(C35="Cha",'Personal File'!$C$12))))))</f>
        <v>+4</v>
      </c>
      <c r="E35" s="150" t="str">
        <f t="shared" si="6"/>
        <v>Dex (+4)</v>
      </c>
      <c r="F35" s="144" t="s">
        <v>134</v>
      </c>
      <c r="G35" s="144">
        <f t="shared" si="5"/>
        <v>15</v>
      </c>
      <c r="H35" s="125">
        <f t="shared" ca="1" si="2"/>
        <v>19</v>
      </c>
      <c r="I35" s="144">
        <f t="shared" ca="1" si="3"/>
        <v>34</v>
      </c>
      <c r="J35" s="145"/>
    </row>
    <row r="36" spans="1:10" s="151" customFormat="1" ht="16.5">
      <c r="A36" s="147" t="s">
        <v>54</v>
      </c>
      <c r="B36" s="140">
        <v>1</v>
      </c>
      <c r="C36" s="148" t="s">
        <v>34</v>
      </c>
      <c r="D36" s="149" t="str">
        <f>IF(C36="Str",'Personal File'!$C$7,IF(C36="Dex",'Personal File'!$C$8,IF(C36="Con",'Personal File'!$C$9,IF(C36="Int",'Personal File'!$C$10,IF(C36="Wis",'Personal File'!$C$11,IF(C36="Cha",'Personal File'!$C$12))))))</f>
        <v>+4</v>
      </c>
      <c r="E36" s="150" t="str">
        <f t="shared" si="6"/>
        <v>Dex (+4)</v>
      </c>
      <c r="F36" s="144" t="s">
        <v>161</v>
      </c>
      <c r="G36" s="144">
        <f t="shared" si="5"/>
        <v>17</v>
      </c>
      <c r="H36" s="125">
        <f t="shared" ca="1" si="2"/>
        <v>19</v>
      </c>
      <c r="I36" s="144">
        <f t="shared" ca="1" si="3"/>
        <v>36</v>
      </c>
      <c r="J36" s="145"/>
    </row>
    <row r="37" spans="1:10" ht="16.5">
      <c r="A37" s="152" t="s">
        <v>99</v>
      </c>
      <c r="B37" s="116">
        <v>0</v>
      </c>
      <c r="C37" s="153" t="s">
        <v>30</v>
      </c>
      <c r="D37" s="154" t="str">
        <f>IF(C37="Str",'Personal File'!$C$7,IF(C37="Dex",'Personal File'!$C$8,IF(C37="Con",'Personal File'!$C$9,IF(C37="Int",'Personal File'!$C$10,IF(C37="Wis",'Personal File'!$C$11,IF(C37="Cha",'Personal File'!$C$12))))))</f>
        <v>+0</v>
      </c>
      <c r="E37" s="155" t="str">
        <f t="shared" si="6"/>
        <v>Cha (+0)</v>
      </c>
      <c r="F37" s="156" t="s">
        <v>62</v>
      </c>
      <c r="G37" s="156">
        <f t="shared" si="5"/>
        <v>0</v>
      </c>
      <c r="H37" s="125">
        <f t="shared" ca="1" si="2"/>
        <v>11</v>
      </c>
      <c r="I37" s="156">
        <f t="shared" ca="1" si="3"/>
        <v>11</v>
      </c>
      <c r="J37" s="157"/>
    </row>
    <row r="38" spans="1:10" ht="16.5">
      <c r="A38" s="201" t="s">
        <v>127</v>
      </c>
      <c r="B38" s="140">
        <v>1</v>
      </c>
      <c r="C38" s="198" t="s">
        <v>33</v>
      </c>
      <c r="D38" s="199">
        <f>IF(C38="Str",'Personal File'!$C$7,IF(C38="Dex",'Personal File'!$C$8,IF(C38="Con",'Personal File'!$C$9,IF(C38="Int",'Personal File'!$C$10,IF(C38="Wis",'Personal File'!$C$11,IF(C38="Cha",'Personal File'!$C$12))))))</f>
        <v>-1</v>
      </c>
      <c r="E38" s="200" t="str">
        <f t="shared" ref="E38" si="11">CONCATENATE(C38," (",D38,")")</f>
        <v>Wis (-1)</v>
      </c>
      <c r="F38" s="144" t="s">
        <v>62</v>
      </c>
      <c r="G38" s="144">
        <f t="shared" si="5"/>
        <v>0</v>
      </c>
      <c r="H38" s="125">
        <f t="shared" ca="1" si="2"/>
        <v>12</v>
      </c>
      <c r="I38" s="144">
        <f t="shared" ca="1" si="3"/>
        <v>12</v>
      </c>
      <c r="J38" s="145"/>
    </row>
    <row r="39" spans="1:10" ht="16.5">
      <c r="A39" s="171" t="s">
        <v>20</v>
      </c>
      <c r="B39" s="116">
        <v>0</v>
      </c>
      <c r="C39" s="172" t="s">
        <v>34</v>
      </c>
      <c r="D39" s="173" t="str">
        <f>IF(C39="Str",'Personal File'!$C$7,IF(C39="Dex",'Personal File'!$C$8,IF(C39="Con",'Personal File'!$C$9,IF(C39="Int",'Personal File'!$C$10,IF(C39="Wis",'Personal File'!$C$11,IF(C39="Cha",'Personal File'!$C$12))))))</f>
        <v>+4</v>
      </c>
      <c r="E39" s="129" t="str">
        <f t="shared" si="6"/>
        <v>Dex (+4)</v>
      </c>
      <c r="F39" s="156" t="s">
        <v>62</v>
      </c>
      <c r="G39" s="156">
        <f t="shared" si="5"/>
        <v>4</v>
      </c>
      <c r="H39" s="125">
        <f t="shared" ca="1" si="2"/>
        <v>3</v>
      </c>
      <c r="I39" s="156">
        <f t="shared" ca="1" si="3"/>
        <v>7</v>
      </c>
      <c r="J39" s="157"/>
    </row>
    <row r="40" spans="1:10" ht="16.5">
      <c r="A40" s="139" t="s">
        <v>21</v>
      </c>
      <c r="B40" s="140">
        <v>5</v>
      </c>
      <c r="C40" s="141" t="s">
        <v>32</v>
      </c>
      <c r="D40" s="142" t="str">
        <f>IF(C40="Str",'Personal File'!$C$7,IF(C40="Dex",'Personal File'!$C$8,IF(C40="Con",'Personal File'!$C$9,IF(C40="Int",'Personal File'!$C$10,IF(C40="Wis",'Personal File'!$C$11,IF(C40="Cha",'Personal File'!$C$12))))))</f>
        <v>+2</v>
      </c>
      <c r="E40" s="143" t="str">
        <f t="shared" si="6"/>
        <v>Int (+2)</v>
      </c>
      <c r="F40" s="144" t="s">
        <v>62</v>
      </c>
      <c r="G40" s="144">
        <f t="shared" si="5"/>
        <v>7</v>
      </c>
      <c r="H40" s="125">
        <f t="shared" ca="1" si="2"/>
        <v>7</v>
      </c>
      <c r="I40" s="144">
        <f t="shared" ca="1" si="3"/>
        <v>14</v>
      </c>
      <c r="J40" s="145"/>
    </row>
    <row r="41" spans="1:10" ht="16.5">
      <c r="A41" s="197" t="s">
        <v>55</v>
      </c>
      <c r="B41" s="140">
        <v>2</v>
      </c>
      <c r="C41" s="198" t="s">
        <v>33</v>
      </c>
      <c r="D41" s="199">
        <f>IF(C41="Str",'Personal File'!$C$7,IF(C41="Dex",'Personal File'!$C$8,IF(C41="Con",'Personal File'!$C$9,IF(C41="Int",'Personal File'!$C$10,IF(C41="Wis",'Personal File'!$C$11,IF(C41="Cha",'Personal File'!$C$12))))))</f>
        <v>-1</v>
      </c>
      <c r="E41" s="200" t="str">
        <f t="shared" si="6"/>
        <v>Wis (-1)</v>
      </c>
      <c r="F41" s="144" t="s">
        <v>62</v>
      </c>
      <c r="G41" s="144">
        <f t="shared" si="5"/>
        <v>1</v>
      </c>
      <c r="H41" s="125">
        <f t="shared" ca="1" si="2"/>
        <v>5</v>
      </c>
      <c r="I41" s="144">
        <f t="shared" ca="1" si="3"/>
        <v>6</v>
      </c>
      <c r="J41" s="145"/>
    </row>
    <row r="42" spans="1:10" ht="16.5">
      <c r="A42" s="147" t="s">
        <v>88</v>
      </c>
      <c r="B42" s="140">
        <v>1</v>
      </c>
      <c r="C42" s="148" t="s">
        <v>34</v>
      </c>
      <c r="D42" s="149" t="str">
        <f>IF(C42="Str",'Personal File'!$C$7,IF(C42="Dex",'Personal File'!$C$8,IF(C42="Con",'Personal File'!$C$9,IF(C42="Int",'Personal File'!$C$10,IF(C42="Wis",'Personal File'!$C$11,IF(C42="Cha",'Personal File'!$C$12))))))</f>
        <v>+4</v>
      </c>
      <c r="E42" s="150" t="str">
        <f t="shared" si="6"/>
        <v>Dex (+4)</v>
      </c>
      <c r="F42" s="144" t="s">
        <v>62</v>
      </c>
      <c r="G42" s="144">
        <f t="shared" si="5"/>
        <v>5</v>
      </c>
      <c r="H42" s="125">
        <f t="shared" ca="1" si="2"/>
        <v>6</v>
      </c>
      <c r="I42" s="144">
        <f t="shared" ca="1" si="3"/>
        <v>11</v>
      </c>
      <c r="J42" s="145"/>
    </row>
    <row r="43" spans="1:10" ht="16.5">
      <c r="A43" s="193" t="s">
        <v>86</v>
      </c>
      <c r="B43" s="179">
        <v>0</v>
      </c>
      <c r="C43" s="194" t="s">
        <v>32</v>
      </c>
      <c r="D43" s="195" t="str">
        <f>IF(C43="Str",'Personal File'!$C$7,IF(C43="Dex",'Personal File'!$C$8,IF(C43="Con",'Personal File'!$C$9,IF(C43="Int",'Personal File'!$C$10,IF(C43="Wis",'Personal File'!$C$11,IF(C43="Cha",'Personal File'!$C$12))))))</f>
        <v>+2</v>
      </c>
      <c r="E43" s="196" t="str">
        <f t="shared" si="6"/>
        <v>Int (+2)</v>
      </c>
      <c r="F43" s="183" t="s">
        <v>62</v>
      </c>
      <c r="G43" s="183">
        <f t="shared" si="5"/>
        <v>2</v>
      </c>
      <c r="H43" s="125">
        <f t="shared" ca="1" si="2"/>
        <v>10</v>
      </c>
      <c r="I43" s="183">
        <f t="shared" ca="1" si="3"/>
        <v>12</v>
      </c>
      <c r="J43" s="202"/>
    </row>
    <row r="44" spans="1:10" ht="16.5">
      <c r="A44" s="174" t="s">
        <v>56</v>
      </c>
      <c r="B44" s="116">
        <v>0</v>
      </c>
      <c r="C44" s="175" t="s">
        <v>32</v>
      </c>
      <c r="D44" s="176" t="str">
        <f>IF(C44="Str",'Personal File'!$C$7,IF(C44="Dex",'Personal File'!$C$8,IF(C44="Con",'Personal File'!$C$9,IF(C44="Int",'Personal File'!$C$10,IF(C44="Wis",'Personal File'!$C$11,IF(C44="Cha",'Personal File'!$C$12))))))</f>
        <v>+2</v>
      </c>
      <c r="E44" s="177" t="str">
        <f t="shared" si="6"/>
        <v>Int (+2)</v>
      </c>
      <c r="F44" s="156" t="s">
        <v>62</v>
      </c>
      <c r="G44" s="156">
        <f t="shared" si="5"/>
        <v>2</v>
      </c>
      <c r="H44" s="125">
        <f t="shared" ca="1" si="2"/>
        <v>8</v>
      </c>
      <c r="I44" s="156">
        <f t="shared" ca="1" si="3"/>
        <v>10</v>
      </c>
      <c r="J44" s="203"/>
    </row>
    <row r="45" spans="1:10" ht="16.5">
      <c r="A45" s="197" t="s">
        <v>57</v>
      </c>
      <c r="B45" s="140">
        <v>5</v>
      </c>
      <c r="C45" s="198" t="s">
        <v>33</v>
      </c>
      <c r="D45" s="199">
        <f>IF(C45="Str",'Personal File'!$C$7,IF(C45="Dex",'Personal File'!$C$8,IF(C45="Con",'Personal File'!$C$9,IF(C45="Int",'Personal File'!$C$10,IF(C45="Wis",'Personal File'!$C$11,IF(C45="Cha",'Personal File'!$C$12))))))</f>
        <v>-1</v>
      </c>
      <c r="E45" s="200" t="str">
        <f t="shared" si="6"/>
        <v>Wis (-1)</v>
      </c>
      <c r="F45" s="144" t="s">
        <v>97</v>
      </c>
      <c r="G45" s="144">
        <f t="shared" si="5"/>
        <v>6</v>
      </c>
      <c r="H45" s="125">
        <f t="shared" ca="1" si="2"/>
        <v>15</v>
      </c>
      <c r="I45" s="144">
        <f t="shared" ca="1" si="3"/>
        <v>21</v>
      </c>
      <c r="J45" s="145"/>
    </row>
    <row r="46" spans="1:10" ht="16.5">
      <c r="A46" s="197" t="s">
        <v>89</v>
      </c>
      <c r="B46" s="379">
        <v>4</v>
      </c>
      <c r="C46" s="198" t="s">
        <v>33</v>
      </c>
      <c r="D46" s="199">
        <f>IF(C46="Str",'Personal File'!$C$7,IF(C46="Dex",'Personal File'!$C$8,IF(C46="Con",'Personal File'!$C$9,IF(C46="Int",'Personal File'!$C$10,IF(C46="Wis",'Personal File'!$C$11,IF(C46="Cha",'Personal File'!$C$12))))))</f>
        <v>-1</v>
      </c>
      <c r="E46" s="200" t="str">
        <f t="shared" si="6"/>
        <v>Wis (-1)</v>
      </c>
      <c r="F46" s="144" t="s">
        <v>62</v>
      </c>
      <c r="G46" s="144">
        <f t="shared" si="5"/>
        <v>3</v>
      </c>
      <c r="H46" s="125">
        <f t="shared" ca="1" si="2"/>
        <v>17</v>
      </c>
      <c r="I46" s="144">
        <f t="shared" ca="1" si="3"/>
        <v>20</v>
      </c>
      <c r="J46" s="380" t="s">
        <v>197</v>
      </c>
    </row>
    <row r="47" spans="1:10" ht="16.5">
      <c r="A47" s="189" t="s">
        <v>22</v>
      </c>
      <c r="B47" s="116">
        <v>0</v>
      </c>
      <c r="C47" s="190" t="s">
        <v>35</v>
      </c>
      <c r="D47" s="191" t="str">
        <f>IF(C47="Str",'Personal File'!$C$7,IF(C47="Dex",'Personal File'!$C$8,IF(C47="Con",'Personal File'!$C$9,IF(C47="Int",'Personal File'!$C$10,IF(C47="Wis",'Personal File'!$C$11,IF(C47="Cha",'Personal File'!$C$12))))))</f>
        <v>+0</v>
      </c>
      <c r="E47" s="192" t="str">
        <f t="shared" si="6"/>
        <v>Str (+0)</v>
      </c>
      <c r="F47" s="156" t="s">
        <v>62</v>
      </c>
      <c r="G47" s="156">
        <f t="shared" si="5"/>
        <v>0</v>
      </c>
      <c r="H47" s="125">
        <f t="shared" ca="1" si="2"/>
        <v>20</v>
      </c>
      <c r="I47" s="156">
        <f t="shared" ca="1" si="3"/>
        <v>20</v>
      </c>
      <c r="J47" s="157"/>
    </row>
    <row r="48" spans="1:10" ht="16.5">
      <c r="A48" s="147" t="s">
        <v>58</v>
      </c>
      <c r="B48" s="140">
        <v>6</v>
      </c>
      <c r="C48" s="148" t="s">
        <v>34</v>
      </c>
      <c r="D48" s="149" t="str">
        <f>IF(C48="Str",'Personal File'!$C$7,IF(C48="Dex",'Personal File'!$C$8,IF(C48="Con",'Personal File'!$C$9,IF(C48="Int",'Personal File'!$C$10,IF(C48="Wis",'Personal File'!$C$11,IF(C48="Cha",'Personal File'!$C$12))))))</f>
        <v>+4</v>
      </c>
      <c r="E48" s="150" t="str">
        <f t="shared" si="6"/>
        <v>Dex (+4)</v>
      </c>
      <c r="F48" s="144" t="s">
        <v>62</v>
      </c>
      <c r="G48" s="144">
        <f t="shared" si="5"/>
        <v>10</v>
      </c>
      <c r="H48" s="125">
        <f t="shared" ca="1" si="2"/>
        <v>7</v>
      </c>
      <c r="I48" s="144">
        <f t="shared" ca="1" si="3"/>
        <v>17</v>
      </c>
      <c r="J48" s="145"/>
    </row>
    <row r="49" spans="1:10" ht="16.5">
      <c r="A49" s="201" t="s">
        <v>59</v>
      </c>
      <c r="B49" s="140">
        <v>2</v>
      </c>
      <c r="C49" s="303" t="s">
        <v>30</v>
      </c>
      <c r="D49" s="304" t="str">
        <f>IF(C49="Str",'Personal File'!$C$7,IF(C49="Dex",'Personal File'!$C$8,IF(C49="Con",'Personal File'!$C$9,IF(C49="Int",'Personal File'!$C$10,IF(C49="Wis",'Personal File'!$C$11,IF(C49="Cha",'Personal File'!$C$12))))))</f>
        <v>+0</v>
      </c>
      <c r="E49" s="305" t="str">
        <f t="shared" si="6"/>
        <v>Cha (+0)</v>
      </c>
      <c r="F49" s="144" t="s">
        <v>62</v>
      </c>
      <c r="G49" s="144">
        <f t="shared" si="5"/>
        <v>2</v>
      </c>
      <c r="H49" s="125">
        <f t="shared" ca="1" si="2"/>
        <v>9</v>
      </c>
      <c r="I49" s="144">
        <f t="shared" ca="1" si="3"/>
        <v>11</v>
      </c>
      <c r="J49" s="145"/>
    </row>
    <row r="50" spans="1:10" ht="17.25" thickBot="1">
      <c r="A50" s="204" t="s">
        <v>60</v>
      </c>
      <c r="B50" s="205">
        <v>0</v>
      </c>
      <c r="C50" s="206" t="s">
        <v>34</v>
      </c>
      <c r="D50" s="207" t="str">
        <f>IF(C50="Str",'Personal File'!$C$7,IF(C50="Dex",'Personal File'!$C$8,IF(C50="Con",'Personal File'!$C$9,IF(C50="Int",'Personal File'!$C$10,IF(C50="Wis",'Personal File'!$C$11,IF(C50="Cha",'Personal File'!$C$12))))))</f>
        <v>+4</v>
      </c>
      <c r="E50" s="208" t="str">
        <f t="shared" si="6"/>
        <v>Dex (+4)</v>
      </c>
      <c r="F50" s="209" t="s">
        <v>62</v>
      </c>
      <c r="G50" s="209">
        <f t="shared" si="5"/>
        <v>4</v>
      </c>
      <c r="H50" s="210">
        <f t="shared" ref="H50" ca="1" si="12">RANDBETWEEN(1,20)</f>
        <v>4</v>
      </c>
      <c r="I50" s="209">
        <f t="shared" ca="1" si="3"/>
        <v>8</v>
      </c>
      <c r="J50" s="211"/>
    </row>
    <row r="51" spans="1:10" ht="16.5" thickTop="1">
      <c r="B51" s="213">
        <f>SUM(B7:B50)+B46</f>
        <v>60</v>
      </c>
      <c r="E51" s="213">
        <f>SUM(E52:E57)</f>
        <v>60</v>
      </c>
    </row>
    <row r="52" spans="1:10">
      <c r="B52" s="213"/>
      <c r="E52" s="30">
        <v>40</v>
      </c>
      <c r="F52" s="216" t="s">
        <v>126</v>
      </c>
    </row>
    <row r="53" spans="1:10">
      <c r="E53" s="30">
        <v>10</v>
      </c>
      <c r="F53" s="216" t="s">
        <v>179</v>
      </c>
    </row>
    <row r="54" spans="1:10">
      <c r="E54" s="30">
        <v>10</v>
      </c>
      <c r="F54" s="216" t="s">
        <v>199</v>
      </c>
    </row>
    <row r="55" spans="1:10">
      <c r="E55" s="30"/>
      <c r="F55" s="216"/>
    </row>
    <row r="56" spans="1:10">
      <c r="E56" s="30"/>
      <c r="F56" s="216"/>
    </row>
    <row r="57" spans="1:10">
      <c r="E57" s="30"/>
      <c r="F57" s="216"/>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
  <sheetViews>
    <sheetView showGridLines="0" workbookViewId="0"/>
  </sheetViews>
  <sheetFormatPr defaultColWidth="10.625" defaultRowHeight="16.5"/>
  <cols>
    <col min="1" max="1" width="33.125" style="104" bestFit="1" customWidth="1"/>
    <col min="2" max="2" width="2.625" style="101" customWidth="1"/>
    <col min="3" max="3" width="25.625" style="102" bestFit="1" customWidth="1"/>
    <col min="4" max="4" width="2.375" style="102" customWidth="1"/>
    <col min="5" max="5" width="15.5" style="102" bestFit="1" customWidth="1"/>
    <col min="6" max="6" width="6.25" style="102" bestFit="1" customWidth="1"/>
    <col min="7" max="7" width="4.125" style="102" bestFit="1" customWidth="1"/>
    <col min="8" max="8" width="6.375" style="102" bestFit="1" customWidth="1"/>
    <col min="9" max="16384" width="10.625" style="102"/>
  </cols>
  <sheetData>
    <row r="1" spans="1:8" ht="24.75" thickTop="1" thickBot="1">
      <c r="A1" s="100" t="s">
        <v>94</v>
      </c>
      <c r="C1" s="3" t="s">
        <v>104</v>
      </c>
      <c r="E1" s="306" t="s">
        <v>150</v>
      </c>
      <c r="F1" s="307"/>
      <c r="G1" s="307"/>
      <c r="H1" s="308"/>
    </row>
    <row r="2" spans="1:8" ht="17.25" thickTop="1">
      <c r="A2" s="299" t="s">
        <v>166</v>
      </c>
      <c r="C2" s="107" t="s">
        <v>121</v>
      </c>
      <c r="E2" s="309" t="s">
        <v>151</v>
      </c>
      <c r="F2" s="310" t="s">
        <v>100</v>
      </c>
      <c r="G2" s="311" t="s">
        <v>152</v>
      </c>
      <c r="H2" s="312" t="s">
        <v>153</v>
      </c>
    </row>
    <row r="3" spans="1:8" ht="17.25" thickBot="1">
      <c r="A3" s="103" t="s">
        <v>200</v>
      </c>
      <c r="C3" s="107" t="s">
        <v>120</v>
      </c>
      <c r="E3" s="313" t="s">
        <v>154</v>
      </c>
      <c r="F3" s="314">
        <v>0</v>
      </c>
      <c r="G3" s="315">
        <f>10+F3+'Personal File'!$C$10+1</f>
        <v>13</v>
      </c>
      <c r="H3" s="316" t="s">
        <v>155</v>
      </c>
    </row>
    <row r="4" spans="1:8" ht="18" thickTop="1" thickBot="1">
      <c r="C4" s="112" t="s">
        <v>105</v>
      </c>
      <c r="E4" s="317" t="s">
        <v>156</v>
      </c>
      <c r="F4" s="115">
        <v>0</v>
      </c>
      <c r="G4" s="323">
        <f>10+F4+'Personal File'!$C$10+1</f>
        <v>13</v>
      </c>
      <c r="H4" s="318" t="s">
        <v>155</v>
      </c>
    </row>
    <row r="5" spans="1:8" ht="20.25" thickTop="1" thickBot="1">
      <c r="A5" s="2" t="s">
        <v>92</v>
      </c>
      <c r="C5" s="114" t="s">
        <v>167</v>
      </c>
      <c r="E5" s="317" t="s">
        <v>157</v>
      </c>
      <c r="F5" s="115">
        <v>0</v>
      </c>
      <c r="G5" s="323">
        <f>10+F5+'Personal File'!$C$10+1</f>
        <v>13</v>
      </c>
      <c r="H5" s="318" t="s">
        <v>155</v>
      </c>
    </row>
    <row r="6" spans="1:8" ht="17.25" thickBot="1">
      <c r="A6" s="105" t="s">
        <v>129</v>
      </c>
      <c r="E6" s="319" t="s">
        <v>158</v>
      </c>
      <c r="F6" s="320">
        <v>0</v>
      </c>
      <c r="G6" s="321">
        <f>10+F6+'Personal File'!$C$10+1</f>
        <v>13</v>
      </c>
      <c r="H6" s="322" t="s">
        <v>155</v>
      </c>
    </row>
    <row r="7" spans="1:8" ht="24.75" thickTop="1" thickBot="1">
      <c r="A7" s="109" t="s">
        <v>130</v>
      </c>
      <c r="C7" s="110" t="s">
        <v>125</v>
      </c>
    </row>
    <row r="8" spans="1:8" ht="18" thickTop="1" thickBot="1">
      <c r="C8" s="111" t="s">
        <v>180</v>
      </c>
      <c r="E8" s="382"/>
    </row>
    <row r="9" spans="1:8" ht="18.75" thickTop="1" thickBot="1">
      <c r="A9" s="1" t="s">
        <v>77</v>
      </c>
      <c r="C9" s="111" t="s">
        <v>198</v>
      </c>
    </row>
    <row r="10" spans="1:8">
      <c r="A10" s="106" t="s">
        <v>177</v>
      </c>
      <c r="C10" s="381" t="s">
        <v>203</v>
      </c>
    </row>
    <row r="11" spans="1:8" ht="17.25" thickBot="1">
      <c r="A11" s="108" t="s">
        <v>178</v>
      </c>
      <c r="C11" s="113" t="s">
        <v>124</v>
      </c>
    </row>
    <row r="12" spans="1:8" ht="17.25" thickTop="1"/>
  </sheetData>
  <sortState ref="C8:C11">
    <sortCondition ref="C8:C11"/>
  </sortState>
  <phoneticPr fontId="0" type="noConversion"/>
  <conditionalFormatting sqref="F1:F4">
    <cfRule type="cellIs" dxfId="423" priority="423" stopIfTrue="1" operator="equal">
      <formula>"þ"</formula>
    </cfRule>
  </conditionalFormatting>
  <conditionalFormatting sqref="G1:G4">
    <cfRule type="cellIs" dxfId="422" priority="422" stopIfTrue="1" operator="equal">
      <formula>"þ"</formula>
    </cfRule>
  </conditionalFormatting>
  <conditionalFormatting sqref="G1:G4">
    <cfRule type="cellIs" dxfId="421" priority="421" stopIfTrue="1" operator="equal">
      <formula>"þ"</formula>
    </cfRule>
  </conditionalFormatting>
  <conditionalFormatting sqref="H1:H3">
    <cfRule type="cellIs" dxfId="420" priority="420" stopIfTrue="1" operator="equal">
      <formula>"þ"</formula>
    </cfRule>
  </conditionalFormatting>
  <conditionalFormatting sqref="F1:H1">
    <cfRule type="cellIs" dxfId="419" priority="419" stopIfTrue="1" operator="equal">
      <formula>"þ"</formula>
    </cfRule>
  </conditionalFormatting>
  <conditionalFormatting sqref="F1:H1">
    <cfRule type="cellIs" dxfId="418" priority="418" stopIfTrue="1" operator="equal">
      <formula>"þ"</formula>
    </cfRule>
  </conditionalFormatting>
  <conditionalFormatting sqref="F1:H1">
    <cfRule type="cellIs" dxfId="417" priority="417" stopIfTrue="1" operator="equal">
      <formula>"þ"</formula>
    </cfRule>
  </conditionalFormatting>
  <conditionalFormatting sqref="F1:H1">
    <cfRule type="cellIs" dxfId="416" priority="416" stopIfTrue="1" operator="equal">
      <formula>"þ"</formula>
    </cfRule>
  </conditionalFormatting>
  <conditionalFormatting sqref="F1:H1">
    <cfRule type="cellIs" dxfId="415" priority="415" stopIfTrue="1" operator="equal">
      <formula>"þ"</formula>
    </cfRule>
  </conditionalFormatting>
  <conditionalFormatting sqref="F1">
    <cfRule type="cellIs" dxfId="414" priority="414" stopIfTrue="1" operator="greaterThanOrEqual">
      <formula>#REF!</formula>
    </cfRule>
  </conditionalFormatting>
  <conditionalFormatting sqref="F2:H2">
    <cfRule type="cellIs" dxfId="413" priority="413" stopIfTrue="1" operator="equal">
      <formula>"þ"</formula>
    </cfRule>
  </conditionalFormatting>
  <conditionalFormatting sqref="F1">
    <cfRule type="cellIs" dxfId="412" priority="412" stopIfTrue="1" operator="equal">
      <formula>"þ"</formula>
    </cfRule>
  </conditionalFormatting>
  <conditionalFormatting sqref="G1">
    <cfRule type="cellIs" dxfId="411" priority="411" stopIfTrue="1" operator="equal">
      <formula>"þ"</formula>
    </cfRule>
  </conditionalFormatting>
  <conditionalFormatting sqref="G1">
    <cfRule type="cellIs" dxfId="410" priority="410" stopIfTrue="1" operator="equal">
      <formula>"þ"</formula>
    </cfRule>
  </conditionalFormatting>
  <conditionalFormatting sqref="H1">
    <cfRule type="cellIs" dxfId="409" priority="409" stopIfTrue="1" operator="equal">
      <formula>"þ"</formula>
    </cfRule>
  </conditionalFormatting>
  <conditionalFormatting sqref="F1:H1">
    <cfRule type="cellIs" dxfId="408" priority="408" stopIfTrue="1" operator="equal">
      <formula>"þ"</formula>
    </cfRule>
  </conditionalFormatting>
  <conditionalFormatting sqref="F1:H1">
    <cfRule type="cellIs" dxfId="407" priority="407" stopIfTrue="1" operator="equal">
      <formula>"þ"</formula>
    </cfRule>
  </conditionalFormatting>
  <conditionalFormatting sqref="F1:H1">
    <cfRule type="cellIs" dxfId="406" priority="406" stopIfTrue="1" operator="equal">
      <formula>"þ"</formula>
    </cfRule>
  </conditionalFormatting>
  <conditionalFormatting sqref="F1:H1">
    <cfRule type="cellIs" dxfId="405" priority="405" stopIfTrue="1" operator="equal">
      <formula>"þ"</formula>
    </cfRule>
  </conditionalFormatting>
  <conditionalFormatting sqref="F1">
    <cfRule type="cellIs" dxfId="404" priority="404" stopIfTrue="1" operator="greaterThanOrEqual">
      <formula>#REF!</formula>
    </cfRule>
  </conditionalFormatting>
  <conditionalFormatting sqref="F2:H2">
    <cfRule type="cellIs" dxfId="403" priority="403" stopIfTrue="1" operator="equal">
      <formula>"þ"</formula>
    </cfRule>
  </conditionalFormatting>
  <conditionalFormatting sqref="F1">
    <cfRule type="cellIs" dxfId="402" priority="402" stopIfTrue="1" operator="equal">
      <formula>"þ"</formula>
    </cfRule>
  </conditionalFormatting>
  <conditionalFormatting sqref="G1">
    <cfRule type="cellIs" dxfId="401" priority="401" stopIfTrue="1" operator="equal">
      <formula>"þ"</formula>
    </cfRule>
  </conditionalFormatting>
  <conditionalFormatting sqref="G1">
    <cfRule type="cellIs" dxfId="400" priority="400" stopIfTrue="1" operator="equal">
      <formula>"þ"</formula>
    </cfRule>
  </conditionalFormatting>
  <conditionalFormatting sqref="H1">
    <cfRule type="cellIs" dxfId="399" priority="399" stopIfTrue="1" operator="equal">
      <formula>"þ"</formula>
    </cfRule>
  </conditionalFormatting>
  <conditionalFormatting sqref="F1:H1">
    <cfRule type="cellIs" dxfId="398" priority="398" stopIfTrue="1" operator="equal">
      <formula>"þ"</formula>
    </cfRule>
  </conditionalFormatting>
  <conditionalFormatting sqref="F1:H1">
    <cfRule type="cellIs" dxfId="397" priority="397" stopIfTrue="1" operator="equal">
      <formula>"þ"</formula>
    </cfRule>
  </conditionalFormatting>
  <conditionalFormatting sqref="F1:H1">
    <cfRule type="cellIs" dxfId="396" priority="396" stopIfTrue="1" operator="equal">
      <formula>"þ"</formula>
    </cfRule>
  </conditionalFormatting>
  <conditionalFormatting sqref="F1">
    <cfRule type="cellIs" dxfId="395" priority="395" stopIfTrue="1" operator="greaterThanOrEqual">
      <formula>#REF!</formula>
    </cfRule>
  </conditionalFormatting>
  <conditionalFormatting sqref="F2:H2">
    <cfRule type="cellIs" dxfId="394" priority="394" stopIfTrue="1" operator="equal">
      <formula>"þ"</formula>
    </cfRule>
  </conditionalFormatting>
  <conditionalFormatting sqref="F1">
    <cfRule type="cellIs" dxfId="393" priority="393" stopIfTrue="1" operator="equal">
      <formula>"þ"</formula>
    </cfRule>
  </conditionalFormatting>
  <conditionalFormatting sqref="G1">
    <cfRule type="cellIs" dxfId="392" priority="392" stopIfTrue="1" operator="equal">
      <formula>"þ"</formula>
    </cfRule>
  </conditionalFormatting>
  <conditionalFormatting sqref="G1">
    <cfRule type="cellIs" dxfId="391" priority="391" stopIfTrue="1" operator="equal">
      <formula>"þ"</formula>
    </cfRule>
  </conditionalFormatting>
  <conditionalFormatting sqref="H1">
    <cfRule type="cellIs" dxfId="390" priority="390" stopIfTrue="1" operator="equal">
      <formula>"þ"</formula>
    </cfRule>
  </conditionalFormatting>
  <conditionalFormatting sqref="F1:H1">
    <cfRule type="cellIs" dxfId="389" priority="389" stopIfTrue="1" operator="equal">
      <formula>"þ"</formula>
    </cfRule>
  </conditionalFormatting>
  <conditionalFormatting sqref="F1:H1">
    <cfRule type="cellIs" dxfId="388" priority="388" stopIfTrue="1" operator="equal">
      <formula>"þ"</formula>
    </cfRule>
  </conditionalFormatting>
  <conditionalFormatting sqref="F1">
    <cfRule type="cellIs" dxfId="387" priority="387" stopIfTrue="1" operator="greaterThanOrEqual">
      <formula>#REF!</formula>
    </cfRule>
  </conditionalFormatting>
  <conditionalFormatting sqref="F2:H2">
    <cfRule type="cellIs" dxfId="386" priority="386" stopIfTrue="1" operator="equal">
      <formula>"þ"</formula>
    </cfRule>
  </conditionalFormatting>
  <conditionalFormatting sqref="F1">
    <cfRule type="cellIs" dxfId="385" priority="385" stopIfTrue="1" operator="equal">
      <formula>"þ"</formula>
    </cfRule>
  </conditionalFormatting>
  <conditionalFormatting sqref="G1">
    <cfRule type="cellIs" dxfId="384" priority="384" stopIfTrue="1" operator="equal">
      <formula>"þ"</formula>
    </cfRule>
  </conditionalFormatting>
  <conditionalFormatting sqref="G1">
    <cfRule type="cellIs" dxfId="383" priority="383" stopIfTrue="1" operator="equal">
      <formula>"þ"</formula>
    </cfRule>
  </conditionalFormatting>
  <conditionalFormatting sqref="H1">
    <cfRule type="cellIs" dxfId="382" priority="382" stopIfTrue="1" operator="equal">
      <formula>"þ"</formula>
    </cfRule>
  </conditionalFormatting>
  <conditionalFormatting sqref="F1:H1">
    <cfRule type="cellIs" dxfId="381" priority="381" stopIfTrue="1" operator="equal">
      <formula>"þ"</formula>
    </cfRule>
  </conditionalFormatting>
  <conditionalFormatting sqref="F1">
    <cfRule type="cellIs" dxfId="380" priority="380" stopIfTrue="1" operator="greaterThanOrEqual">
      <formula>#REF!</formula>
    </cfRule>
  </conditionalFormatting>
  <conditionalFormatting sqref="F2:H2">
    <cfRule type="cellIs" dxfId="379" priority="379" stopIfTrue="1" operator="equal">
      <formula>"þ"</formula>
    </cfRule>
  </conditionalFormatting>
  <conditionalFormatting sqref="F1">
    <cfRule type="cellIs" dxfId="378" priority="378" stopIfTrue="1" operator="equal">
      <formula>"þ"</formula>
    </cfRule>
  </conditionalFormatting>
  <conditionalFormatting sqref="G1">
    <cfRule type="cellIs" dxfId="377" priority="377" stopIfTrue="1" operator="equal">
      <formula>"þ"</formula>
    </cfRule>
  </conditionalFormatting>
  <conditionalFormatting sqref="G1">
    <cfRule type="cellIs" dxfId="376" priority="376" stopIfTrue="1" operator="equal">
      <formula>"þ"</formula>
    </cfRule>
  </conditionalFormatting>
  <conditionalFormatting sqref="H1">
    <cfRule type="cellIs" dxfId="375" priority="375" stopIfTrue="1" operator="equal">
      <formula>"þ"</formula>
    </cfRule>
  </conditionalFormatting>
  <conditionalFormatting sqref="F1">
    <cfRule type="cellIs" dxfId="374" priority="374" stopIfTrue="1" operator="greaterThanOrEqual">
      <formula>#REF!</formula>
    </cfRule>
  </conditionalFormatting>
  <conditionalFormatting sqref="F2:H2">
    <cfRule type="cellIs" dxfId="373" priority="373" stopIfTrue="1" operator="equal">
      <formula>"þ"</formula>
    </cfRule>
  </conditionalFormatting>
  <conditionalFormatting sqref="F1">
    <cfRule type="cellIs" dxfId="372" priority="372" stopIfTrue="1" operator="equal">
      <formula>"þ"</formula>
    </cfRule>
  </conditionalFormatting>
  <conditionalFormatting sqref="G1">
    <cfRule type="cellIs" dxfId="371" priority="371" stopIfTrue="1" operator="equal">
      <formula>"þ"</formula>
    </cfRule>
  </conditionalFormatting>
  <conditionalFormatting sqref="G1">
    <cfRule type="cellIs" dxfId="370" priority="370" stopIfTrue="1" operator="equal">
      <formula>"þ"</formula>
    </cfRule>
  </conditionalFormatting>
  <conditionalFormatting sqref="H1">
    <cfRule type="cellIs" dxfId="369" priority="369" stopIfTrue="1" operator="equal">
      <formula>"þ"</formula>
    </cfRule>
  </conditionalFormatting>
  <conditionalFormatting sqref="F2">
    <cfRule type="cellIs" dxfId="368" priority="368" stopIfTrue="1" operator="greaterThanOrEqual">
      <formula>#REF!</formula>
    </cfRule>
  </conditionalFormatting>
  <conditionalFormatting sqref="F3:H3">
    <cfRule type="cellIs" dxfId="367" priority="367" stopIfTrue="1" operator="equal">
      <formula>"þ"</formula>
    </cfRule>
  </conditionalFormatting>
  <conditionalFormatting sqref="F2">
    <cfRule type="cellIs" dxfId="366" priority="366" stopIfTrue="1" operator="equal">
      <formula>"þ"</formula>
    </cfRule>
  </conditionalFormatting>
  <conditionalFormatting sqref="G2">
    <cfRule type="cellIs" dxfId="365" priority="365" stopIfTrue="1" operator="equal">
      <formula>"þ"</formula>
    </cfRule>
  </conditionalFormatting>
  <conditionalFormatting sqref="G2">
    <cfRule type="cellIs" dxfId="364" priority="364" stopIfTrue="1" operator="equal">
      <formula>"þ"</formula>
    </cfRule>
  </conditionalFormatting>
  <conditionalFormatting sqref="H2">
    <cfRule type="cellIs" dxfId="363" priority="363" stopIfTrue="1" operator="equal">
      <formula>"þ"</formula>
    </cfRule>
  </conditionalFormatting>
  <conditionalFormatting sqref="F1:H1">
    <cfRule type="cellIs" dxfId="362" priority="362" stopIfTrue="1" operator="equal">
      <formula>"þ"</formula>
    </cfRule>
  </conditionalFormatting>
  <conditionalFormatting sqref="F1:H1">
    <cfRule type="cellIs" dxfId="361" priority="361" stopIfTrue="1" operator="equal">
      <formula>"þ"</formula>
    </cfRule>
  </conditionalFormatting>
  <conditionalFormatting sqref="F1">
    <cfRule type="cellIs" dxfId="360" priority="360" stopIfTrue="1" operator="greaterThanOrEqual">
      <formula>#REF!</formula>
    </cfRule>
  </conditionalFormatting>
  <conditionalFormatting sqref="F2:H2">
    <cfRule type="cellIs" dxfId="359" priority="359" stopIfTrue="1" operator="equal">
      <formula>"þ"</formula>
    </cfRule>
  </conditionalFormatting>
  <conditionalFormatting sqref="F1">
    <cfRule type="cellIs" dxfId="358" priority="358" stopIfTrue="1" operator="equal">
      <formula>"þ"</formula>
    </cfRule>
  </conditionalFormatting>
  <conditionalFormatting sqref="G1">
    <cfRule type="cellIs" dxfId="357" priority="357" stopIfTrue="1" operator="equal">
      <formula>"þ"</formula>
    </cfRule>
  </conditionalFormatting>
  <conditionalFormatting sqref="G1">
    <cfRule type="cellIs" dxfId="356" priority="356" stopIfTrue="1" operator="equal">
      <formula>"þ"</formula>
    </cfRule>
  </conditionalFormatting>
  <conditionalFormatting sqref="H1">
    <cfRule type="cellIs" dxfId="355" priority="355" stopIfTrue="1" operator="equal">
      <formula>"þ"</formula>
    </cfRule>
  </conditionalFormatting>
  <conditionalFormatting sqref="F1:H1">
    <cfRule type="cellIs" dxfId="354" priority="354" stopIfTrue="1" operator="equal">
      <formula>"þ"</formula>
    </cfRule>
  </conditionalFormatting>
  <conditionalFormatting sqref="F1">
    <cfRule type="cellIs" dxfId="353" priority="353" stopIfTrue="1" operator="greaterThanOrEqual">
      <formula>#REF!</formula>
    </cfRule>
  </conditionalFormatting>
  <conditionalFormatting sqref="F2:H2">
    <cfRule type="cellIs" dxfId="352" priority="352" stopIfTrue="1" operator="equal">
      <formula>"þ"</formula>
    </cfRule>
  </conditionalFormatting>
  <conditionalFormatting sqref="F1">
    <cfRule type="cellIs" dxfId="351" priority="351" stopIfTrue="1" operator="equal">
      <formula>"þ"</formula>
    </cfRule>
  </conditionalFormatting>
  <conditionalFormatting sqref="G1">
    <cfRule type="cellIs" dxfId="350" priority="350" stopIfTrue="1" operator="equal">
      <formula>"þ"</formula>
    </cfRule>
  </conditionalFormatting>
  <conditionalFormatting sqref="G1">
    <cfRule type="cellIs" dxfId="349" priority="349" stopIfTrue="1" operator="equal">
      <formula>"þ"</formula>
    </cfRule>
  </conditionalFormatting>
  <conditionalFormatting sqref="H1">
    <cfRule type="cellIs" dxfId="348" priority="348" stopIfTrue="1" operator="equal">
      <formula>"þ"</formula>
    </cfRule>
  </conditionalFormatting>
  <conditionalFormatting sqref="F1">
    <cfRule type="cellIs" dxfId="347" priority="347" stopIfTrue="1" operator="greaterThanOrEqual">
      <formula>#REF!</formula>
    </cfRule>
  </conditionalFormatting>
  <conditionalFormatting sqref="F2:H2">
    <cfRule type="cellIs" dxfId="346" priority="346" stopIfTrue="1" operator="equal">
      <formula>"þ"</formula>
    </cfRule>
  </conditionalFormatting>
  <conditionalFormatting sqref="F1">
    <cfRule type="cellIs" dxfId="345" priority="345" stopIfTrue="1" operator="equal">
      <formula>"þ"</formula>
    </cfRule>
  </conditionalFormatting>
  <conditionalFormatting sqref="G1">
    <cfRule type="cellIs" dxfId="344" priority="344" stopIfTrue="1" operator="equal">
      <formula>"þ"</formula>
    </cfRule>
  </conditionalFormatting>
  <conditionalFormatting sqref="G1">
    <cfRule type="cellIs" dxfId="343" priority="343" stopIfTrue="1" operator="equal">
      <formula>"þ"</formula>
    </cfRule>
  </conditionalFormatting>
  <conditionalFormatting sqref="H1">
    <cfRule type="cellIs" dxfId="342" priority="342" stopIfTrue="1" operator="equal">
      <formula>"þ"</formula>
    </cfRule>
  </conditionalFormatting>
  <conditionalFormatting sqref="F2">
    <cfRule type="cellIs" dxfId="341" priority="341" stopIfTrue="1" operator="greaterThanOrEqual">
      <formula>#REF!</formula>
    </cfRule>
  </conditionalFormatting>
  <conditionalFormatting sqref="F3:H3">
    <cfRule type="cellIs" dxfId="340" priority="340" stopIfTrue="1" operator="equal">
      <formula>"þ"</formula>
    </cfRule>
  </conditionalFormatting>
  <conditionalFormatting sqref="F2">
    <cfRule type="cellIs" dxfId="339" priority="339" stopIfTrue="1" operator="equal">
      <formula>"þ"</formula>
    </cfRule>
  </conditionalFormatting>
  <conditionalFormatting sqref="G2">
    <cfRule type="cellIs" dxfId="338" priority="338" stopIfTrue="1" operator="equal">
      <formula>"þ"</formula>
    </cfRule>
  </conditionalFormatting>
  <conditionalFormatting sqref="G2">
    <cfRule type="cellIs" dxfId="337" priority="337" stopIfTrue="1" operator="equal">
      <formula>"þ"</formula>
    </cfRule>
  </conditionalFormatting>
  <conditionalFormatting sqref="H2">
    <cfRule type="cellIs" dxfId="336" priority="336" stopIfTrue="1" operator="equal">
      <formula>"þ"</formula>
    </cfRule>
  </conditionalFormatting>
  <conditionalFormatting sqref="F1:H1">
    <cfRule type="cellIs" dxfId="335" priority="335" stopIfTrue="1" operator="equal">
      <formula>"þ"</formula>
    </cfRule>
  </conditionalFormatting>
  <conditionalFormatting sqref="F1">
    <cfRule type="cellIs" dxfId="334" priority="334" stopIfTrue="1" operator="greaterThanOrEqual">
      <formula>#REF!</formula>
    </cfRule>
  </conditionalFormatting>
  <conditionalFormatting sqref="F2:H2">
    <cfRule type="cellIs" dxfId="333" priority="333" stopIfTrue="1" operator="equal">
      <formula>"þ"</formula>
    </cfRule>
  </conditionalFormatting>
  <conditionalFormatting sqref="F1">
    <cfRule type="cellIs" dxfId="332" priority="332" stopIfTrue="1" operator="equal">
      <formula>"þ"</formula>
    </cfRule>
  </conditionalFormatting>
  <conditionalFormatting sqref="G1">
    <cfRule type="cellIs" dxfId="331" priority="331" stopIfTrue="1" operator="equal">
      <formula>"þ"</formula>
    </cfRule>
  </conditionalFormatting>
  <conditionalFormatting sqref="G1">
    <cfRule type="cellIs" dxfId="330" priority="330" stopIfTrue="1" operator="equal">
      <formula>"þ"</formula>
    </cfRule>
  </conditionalFormatting>
  <conditionalFormatting sqref="H1">
    <cfRule type="cellIs" dxfId="329" priority="329" stopIfTrue="1" operator="equal">
      <formula>"þ"</formula>
    </cfRule>
  </conditionalFormatting>
  <conditionalFormatting sqref="F1">
    <cfRule type="cellIs" dxfId="328" priority="328" stopIfTrue="1" operator="greaterThanOrEqual">
      <formula>#REF!</formula>
    </cfRule>
  </conditionalFormatting>
  <conditionalFormatting sqref="F2:H2">
    <cfRule type="cellIs" dxfId="327" priority="327" stopIfTrue="1" operator="equal">
      <formula>"þ"</formula>
    </cfRule>
  </conditionalFormatting>
  <conditionalFormatting sqref="F1">
    <cfRule type="cellIs" dxfId="326" priority="326" stopIfTrue="1" operator="equal">
      <formula>"þ"</formula>
    </cfRule>
  </conditionalFormatting>
  <conditionalFormatting sqref="G1">
    <cfRule type="cellIs" dxfId="325" priority="325" stopIfTrue="1" operator="equal">
      <formula>"þ"</formula>
    </cfRule>
  </conditionalFormatting>
  <conditionalFormatting sqref="G1">
    <cfRule type="cellIs" dxfId="324" priority="324" stopIfTrue="1" operator="equal">
      <formula>"þ"</formula>
    </cfRule>
  </conditionalFormatting>
  <conditionalFormatting sqref="H1">
    <cfRule type="cellIs" dxfId="323" priority="323" stopIfTrue="1" operator="equal">
      <formula>"þ"</formula>
    </cfRule>
  </conditionalFormatting>
  <conditionalFormatting sqref="F2">
    <cfRule type="cellIs" dxfId="322" priority="322" stopIfTrue="1" operator="greaterThanOrEqual">
      <formula>#REF!</formula>
    </cfRule>
  </conditionalFormatting>
  <conditionalFormatting sqref="F3:H3">
    <cfRule type="cellIs" dxfId="321" priority="321" stopIfTrue="1" operator="equal">
      <formula>"þ"</formula>
    </cfRule>
  </conditionalFormatting>
  <conditionalFormatting sqref="F2">
    <cfRule type="cellIs" dxfId="320" priority="320" stopIfTrue="1" operator="equal">
      <formula>"þ"</formula>
    </cfRule>
  </conditionalFormatting>
  <conditionalFormatting sqref="G2">
    <cfRule type="cellIs" dxfId="319" priority="319" stopIfTrue="1" operator="equal">
      <formula>"þ"</formula>
    </cfRule>
  </conditionalFormatting>
  <conditionalFormatting sqref="G2">
    <cfRule type="cellIs" dxfId="318" priority="318" stopIfTrue="1" operator="equal">
      <formula>"þ"</formula>
    </cfRule>
  </conditionalFormatting>
  <conditionalFormatting sqref="H2">
    <cfRule type="cellIs" dxfId="317" priority="317" stopIfTrue="1" operator="equal">
      <formula>"þ"</formula>
    </cfRule>
  </conditionalFormatting>
  <conditionalFormatting sqref="F1">
    <cfRule type="cellIs" dxfId="316" priority="316" stopIfTrue="1" operator="greaterThanOrEqual">
      <formula>#REF!</formula>
    </cfRule>
  </conditionalFormatting>
  <conditionalFormatting sqref="F2:H2">
    <cfRule type="cellIs" dxfId="315" priority="315" stopIfTrue="1" operator="equal">
      <formula>"þ"</formula>
    </cfRule>
  </conditionalFormatting>
  <conditionalFormatting sqref="F1">
    <cfRule type="cellIs" dxfId="314" priority="314" stopIfTrue="1" operator="equal">
      <formula>"þ"</formula>
    </cfRule>
  </conditionalFormatting>
  <conditionalFormatting sqref="G1">
    <cfRule type="cellIs" dxfId="313" priority="313" stopIfTrue="1" operator="equal">
      <formula>"þ"</formula>
    </cfRule>
  </conditionalFormatting>
  <conditionalFormatting sqref="G1">
    <cfRule type="cellIs" dxfId="312" priority="312" stopIfTrue="1" operator="equal">
      <formula>"þ"</formula>
    </cfRule>
  </conditionalFormatting>
  <conditionalFormatting sqref="H1">
    <cfRule type="cellIs" dxfId="311" priority="311" stopIfTrue="1" operator="equal">
      <formula>"þ"</formula>
    </cfRule>
  </conditionalFormatting>
  <conditionalFormatting sqref="F2">
    <cfRule type="cellIs" dxfId="310" priority="310" stopIfTrue="1" operator="greaterThanOrEqual">
      <formula>#REF!</formula>
    </cfRule>
  </conditionalFormatting>
  <conditionalFormatting sqref="F3:H3">
    <cfRule type="cellIs" dxfId="309" priority="309" stopIfTrue="1" operator="equal">
      <formula>"þ"</formula>
    </cfRule>
  </conditionalFormatting>
  <conditionalFormatting sqref="F2">
    <cfRule type="cellIs" dxfId="308" priority="308" stopIfTrue="1" operator="equal">
      <formula>"þ"</formula>
    </cfRule>
  </conditionalFormatting>
  <conditionalFormatting sqref="G2">
    <cfRule type="cellIs" dxfId="307" priority="307" stopIfTrue="1" operator="equal">
      <formula>"þ"</formula>
    </cfRule>
  </conditionalFormatting>
  <conditionalFormatting sqref="G2">
    <cfRule type="cellIs" dxfId="306" priority="306" stopIfTrue="1" operator="equal">
      <formula>"þ"</formula>
    </cfRule>
  </conditionalFormatting>
  <conditionalFormatting sqref="H2">
    <cfRule type="cellIs" dxfId="305" priority="305" stopIfTrue="1" operator="equal">
      <formula>"þ"</formula>
    </cfRule>
  </conditionalFormatting>
  <conditionalFormatting sqref="F2">
    <cfRule type="cellIs" dxfId="304" priority="304" stopIfTrue="1" operator="greaterThanOrEqual">
      <formula>#REF!</formula>
    </cfRule>
  </conditionalFormatting>
  <conditionalFormatting sqref="F3:H3">
    <cfRule type="cellIs" dxfId="303" priority="303" stopIfTrue="1" operator="equal">
      <formula>"þ"</formula>
    </cfRule>
  </conditionalFormatting>
  <conditionalFormatting sqref="F2">
    <cfRule type="cellIs" dxfId="302" priority="302" stopIfTrue="1" operator="equal">
      <formula>"þ"</formula>
    </cfRule>
  </conditionalFormatting>
  <conditionalFormatting sqref="G2">
    <cfRule type="cellIs" dxfId="301" priority="301" stopIfTrue="1" operator="equal">
      <formula>"þ"</formula>
    </cfRule>
  </conditionalFormatting>
  <conditionalFormatting sqref="G2">
    <cfRule type="cellIs" dxfId="300" priority="300" stopIfTrue="1" operator="equal">
      <formula>"þ"</formula>
    </cfRule>
  </conditionalFormatting>
  <conditionalFormatting sqref="H2">
    <cfRule type="cellIs" dxfId="299" priority="299" stopIfTrue="1" operator="equal">
      <formula>"þ"</formula>
    </cfRule>
  </conditionalFormatting>
  <conditionalFormatting sqref="F3">
    <cfRule type="cellIs" dxfId="298" priority="298" stopIfTrue="1" operator="greaterThanOrEqual">
      <formula>#REF!</formula>
    </cfRule>
  </conditionalFormatting>
  <conditionalFormatting sqref="F4:G4">
    <cfRule type="cellIs" dxfId="297" priority="297" stopIfTrue="1" operator="equal">
      <formula>"þ"</formula>
    </cfRule>
  </conditionalFormatting>
  <conditionalFormatting sqref="F3">
    <cfRule type="cellIs" dxfId="296" priority="296" stopIfTrue="1" operator="equal">
      <formula>"þ"</formula>
    </cfRule>
  </conditionalFormatting>
  <conditionalFormatting sqref="G3">
    <cfRule type="cellIs" dxfId="295" priority="295" stopIfTrue="1" operator="equal">
      <formula>"þ"</formula>
    </cfRule>
  </conditionalFormatting>
  <conditionalFormatting sqref="G3">
    <cfRule type="cellIs" dxfId="294" priority="294" stopIfTrue="1" operator="equal">
      <formula>"þ"</formula>
    </cfRule>
  </conditionalFormatting>
  <conditionalFormatting sqref="H3">
    <cfRule type="cellIs" dxfId="293" priority="293" stopIfTrue="1" operator="equal">
      <formula>"þ"</formula>
    </cfRule>
  </conditionalFormatting>
  <conditionalFormatting sqref="F1:H1">
    <cfRule type="cellIs" dxfId="292" priority="292" stopIfTrue="1" operator="equal">
      <formula>"þ"</formula>
    </cfRule>
  </conditionalFormatting>
  <conditionalFormatting sqref="F1">
    <cfRule type="cellIs" dxfId="291" priority="291" stopIfTrue="1" operator="greaterThanOrEqual">
      <formula>#REF!</formula>
    </cfRule>
  </conditionalFormatting>
  <conditionalFormatting sqref="F2:H2">
    <cfRule type="cellIs" dxfId="290" priority="290" stopIfTrue="1" operator="equal">
      <formula>"þ"</formula>
    </cfRule>
  </conditionalFormatting>
  <conditionalFormatting sqref="F1">
    <cfRule type="cellIs" dxfId="289" priority="289" stopIfTrue="1" operator="equal">
      <formula>"þ"</formula>
    </cfRule>
  </conditionalFormatting>
  <conditionalFormatting sqref="G1">
    <cfRule type="cellIs" dxfId="288" priority="288" stopIfTrue="1" operator="equal">
      <formula>"þ"</formula>
    </cfRule>
  </conditionalFormatting>
  <conditionalFormatting sqref="G1">
    <cfRule type="cellIs" dxfId="287" priority="287" stopIfTrue="1" operator="equal">
      <formula>"þ"</formula>
    </cfRule>
  </conditionalFormatting>
  <conditionalFormatting sqref="H1">
    <cfRule type="cellIs" dxfId="286" priority="286" stopIfTrue="1" operator="equal">
      <formula>"þ"</formula>
    </cfRule>
  </conditionalFormatting>
  <conditionalFormatting sqref="F1">
    <cfRule type="cellIs" dxfId="285" priority="285" stopIfTrue="1" operator="greaterThanOrEqual">
      <formula>#REF!</formula>
    </cfRule>
  </conditionalFormatting>
  <conditionalFormatting sqref="F2:H2">
    <cfRule type="cellIs" dxfId="284" priority="284" stopIfTrue="1" operator="equal">
      <formula>"þ"</formula>
    </cfRule>
  </conditionalFormatting>
  <conditionalFormatting sqref="F1">
    <cfRule type="cellIs" dxfId="283" priority="283" stopIfTrue="1" operator="equal">
      <formula>"þ"</formula>
    </cfRule>
  </conditionalFormatting>
  <conditionalFormatting sqref="G1">
    <cfRule type="cellIs" dxfId="282" priority="282" stopIfTrue="1" operator="equal">
      <formula>"þ"</formula>
    </cfRule>
  </conditionalFormatting>
  <conditionalFormatting sqref="G1">
    <cfRule type="cellIs" dxfId="281" priority="281" stopIfTrue="1" operator="equal">
      <formula>"þ"</formula>
    </cfRule>
  </conditionalFormatting>
  <conditionalFormatting sqref="H1">
    <cfRule type="cellIs" dxfId="280" priority="280" stopIfTrue="1" operator="equal">
      <formula>"þ"</formula>
    </cfRule>
  </conditionalFormatting>
  <conditionalFormatting sqref="F2">
    <cfRule type="cellIs" dxfId="279" priority="279" stopIfTrue="1" operator="greaterThanOrEqual">
      <formula>#REF!</formula>
    </cfRule>
  </conditionalFormatting>
  <conditionalFormatting sqref="F3:H3">
    <cfRule type="cellIs" dxfId="278" priority="278" stopIfTrue="1" operator="equal">
      <formula>"þ"</formula>
    </cfRule>
  </conditionalFormatting>
  <conditionalFormatting sqref="F2">
    <cfRule type="cellIs" dxfId="277" priority="277" stopIfTrue="1" operator="equal">
      <formula>"þ"</formula>
    </cfRule>
  </conditionalFormatting>
  <conditionalFormatting sqref="G2">
    <cfRule type="cellIs" dxfId="276" priority="276" stopIfTrue="1" operator="equal">
      <formula>"þ"</formula>
    </cfRule>
  </conditionalFormatting>
  <conditionalFormatting sqref="G2">
    <cfRule type="cellIs" dxfId="275" priority="275" stopIfTrue="1" operator="equal">
      <formula>"þ"</formula>
    </cfRule>
  </conditionalFormatting>
  <conditionalFormatting sqref="H2">
    <cfRule type="cellIs" dxfId="274" priority="274" stopIfTrue="1" operator="equal">
      <formula>"þ"</formula>
    </cfRule>
  </conditionalFormatting>
  <conditionalFormatting sqref="F1">
    <cfRule type="cellIs" dxfId="273" priority="273" stopIfTrue="1" operator="greaterThanOrEqual">
      <formula>#REF!</formula>
    </cfRule>
  </conditionalFormatting>
  <conditionalFormatting sqref="F2:H2">
    <cfRule type="cellIs" dxfId="272" priority="272" stopIfTrue="1" operator="equal">
      <formula>"þ"</formula>
    </cfRule>
  </conditionalFormatting>
  <conditionalFormatting sqref="F1">
    <cfRule type="cellIs" dxfId="271" priority="271" stopIfTrue="1" operator="equal">
      <formula>"þ"</formula>
    </cfRule>
  </conditionalFormatting>
  <conditionalFormatting sqref="G1">
    <cfRule type="cellIs" dxfId="270" priority="270" stopIfTrue="1" operator="equal">
      <formula>"þ"</formula>
    </cfRule>
  </conditionalFormatting>
  <conditionalFormatting sqref="G1">
    <cfRule type="cellIs" dxfId="269" priority="269" stopIfTrue="1" operator="equal">
      <formula>"þ"</formula>
    </cfRule>
  </conditionalFormatting>
  <conditionalFormatting sqref="H1">
    <cfRule type="cellIs" dxfId="268" priority="268" stopIfTrue="1" operator="equal">
      <formula>"þ"</formula>
    </cfRule>
  </conditionalFormatting>
  <conditionalFormatting sqref="F2">
    <cfRule type="cellIs" dxfId="267" priority="267" stopIfTrue="1" operator="greaterThanOrEqual">
      <formula>#REF!</formula>
    </cfRule>
  </conditionalFormatting>
  <conditionalFormatting sqref="F3:H3">
    <cfRule type="cellIs" dxfId="266" priority="266" stopIfTrue="1" operator="equal">
      <formula>"þ"</formula>
    </cfRule>
  </conditionalFormatting>
  <conditionalFormatting sqref="F2">
    <cfRule type="cellIs" dxfId="265" priority="265" stopIfTrue="1" operator="equal">
      <formula>"þ"</formula>
    </cfRule>
  </conditionalFormatting>
  <conditionalFormatting sqref="G2">
    <cfRule type="cellIs" dxfId="264" priority="264" stopIfTrue="1" operator="equal">
      <formula>"þ"</formula>
    </cfRule>
  </conditionalFormatting>
  <conditionalFormatting sqref="G2">
    <cfRule type="cellIs" dxfId="263" priority="263" stopIfTrue="1" operator="equal">
      <formula>"þ"</formula>
    </cfRule>
  </conditionalFormatting>
  <conditionalFormatting sqref="H2">
    <cfRule type="cellIs" dxfId="262" priority="262" stopIfTrue="1" operator="equal">
      <formula>"þ"</formula>
    </cfRule>
  </conditionalFormatting>
  <conditionalFormatting sqref="F2">
    <cfRule type="cellIs" dxfId="261" priority="261" stopIfTrue="1" operator="greaterThanOrEqual">
      <formula>#REF!</formula>
    </cfRule>
  </conditionalFormatting>
  <conditionalFormatting sqref="F3:H3">
    <cfRule type="cellIs" dxfId="260" priority="260" stopIfTrue="1" operator="equal">
      <formula>"þ"</formula>
    </cfRule>
  </conditionalFormatting>
  <conditionalFormatting sqref="F2">
    <cfRule type="cellIs" dxfId="259" priority="259" stopIfTrue="1" operator="equal">
      <formula>"þ"</formula>
    </cfRule>
  </conditionalFormatting>
  <conditionalFormatting sqref="G2">
    <cfRule type="cellIs" dxfId="258" priority="258" stopIfTrue="1" operator="equal">
      <formula>"þ"</formula>
    </cfRule>
  </conditionalFormatting>
  <conditionalFormatting sqref="G2">
    <cfRule type="cellIs" dxfId="257" priority="257" stopIfTrue="1" operator="equal">
      <formula>"þ"</formula>
    </cfRule>
  </conditionalFormatting>
  <conditionalFormatting sqref="H2">
    <cfRule type="cellIs" dxfId="256" priority="256" stopIfTrue="1" operator="equal">
      <formula>"þ"</formula>
    </cfRule>
  </conditionalFormatting>
  <conditionalFormatting sqref="F3">
    <cfRule type="cellIs" dxfId="255" priority="255" stopIfTrue="1" operator="greaterThanOrEqual">
      <formula>#REF!</formula>
    </cfRule>
  </conditionalFormatting>
  <conditionalFormatting sqref="F4:G4">
    <cfRule type="cellIs" dxfId="254" priority="254" stopIfTrue="1" operator="equal">
      <formula>"þ"</formula>
    </cfRule>
  </conditionalFormatting>
  <conditionalFormatting sqref="F3">
    <cfRule type="cellIs" dxfId="253" priority="253" stopIfTrue="1" operator="equal">
      <formula>"þ"</formula>
    </cfRule>
  </conditionalFormatting>
  <conditionalFormatting sqref="G3">
    <cfRule type="cellIs" dxfId="252" priority="252" stopIfTrue="1" operator="equal">
      <formula>"þ"</formula>
    </cfRule>
  </conditionalFormatting>
  <conditionalFormatting sqref="G3">
    <cfRule type="cellIs" dxfId="251" priority="251" stopIfTrue="1" operator="equal">
      <formula>"þ"</formula>
    </cfRule>
  </conditionalFormatting>
  <conditionalFormatting sqref="H3">
    <cfRule type="cellIs" dxfId="250" priority="250" stopIfTrue="1" operator="equal">
      <formula>"þ"</formula>
    </cfRule>
  </conditionalFormatting>
  <conditionalFormatting sqref="F1">
    <cfRule type="cellIs" dxfId="249" priority="249" stopIfTrue="1" operator="greaterThanOrEqual">
      <formula>#REF!</formula>
    </cfRule>
  </conditionalFormatting>
  <conditionalFormatting sqref="F2:H2">
    <cfRule type="cellIs" dxfId="248" priority="248" stopIfTrue="1" operator="equal">
      <formula>"þ"</formula>
    </cfRule>
  </conditionalFormatting>
  <conditionalFormatting sqref="F1">
    <cfRule type="cellIs" dxfId="247" priority="247" stopIfTrue="1" operator="equal">
      <formula>"þ"</formula>
    </cfRule>
  </conditionalFormatting>
  <conditionalFormatting sqref="G1">
    <cfRule type="cellIs" dxfId="246" priority="246" stopIfTrue="1" operator="equal">
      <formula>"þ"</formula>
    </cfRule>
  </conditionalFormatting>
  <conditionalFormatting sqref="G1">
    <cfRule type="cellIs" dxfId="245" priority="245" stopIfTrue="1" operator="equal">
      <formula>"þ"</formula>
    </cfRule>
  </conditionalFormatting>
  <conditionalFormatting sqref="H1">
    <cfRule type="cellIs" dxfId="244" priority="244" stopIfTrue="1" operator="equal">
      <formula>"þ"</formula>
    </cfRule>
  </conditionalFormatting>
  <conditionalFormatting sqref="F2">
    <cfRule type="cellIs" dxfId="243" priority="243" stopIfTrue="1" operator="greaterThanOrEqual">
      <formula>#REF!</formula>
    </cfRule>
  </conditionalFormatting>
  <conditionalFormatting sqref="F3:H3">
    <cfRule type="cellIs" dxfId="242" priority="242" stopIfTrue="1" operator="equal">
      <formula>"þ"</formula>
    </cfRule>
  </conditionalFormatting>
  <conditionalFormatting sqref="F2">
    <cfRule type="cellIs" dxfId="241" priority="241" stopIfTrue="1" operator="equal">
      <formula>"þ"</formula>
    </cfRule>
  </conditionalFormatting>
  <conditionalFormatting sqref="G2">
    <cfRule type="cellIs" dxfId="240" priority="240" stopIfTrue="1" operator="equal">
      <formula>"þ"</formula>
    </cfRule>
  </conditionalFormatting>
  <conditionalFormatting sqref="G2">
    <cfRule type="cellIs" dxfId="239" priority="239" stopIfTrue="1" operator="equal">
      <formula>"þ"</formula>
    </cfRule>
  </conditionalFormatting>
  <conditionalFormatting sqref="H2">
    <cfRule type="cellIs" dxfId="238" priority="238" stopIfTrue="1" operator="equal">
      <formula>"þ"</formula>
    </cfRule>
  </conditionalFormatting>
  <conditionalFormatting sqref="F2">
    <cfRule type="cellIs" dxfId="237" priority="237" stopIfTrue="1" operator="greaterThanOrEqual">
      <formula>#REF!</formula>
    </cfRule>
  </conditionalFormatting>
  <conditionalFormatting sqref="F3:H3">
    <cfRule type="cellIs" dxfId="236" priority="236" stopIfTrue="1" operator="equal">
      <formula>"þ"</formula>
    </cfRule>
  </conditionalFormatting>
  <conditionalFormatting sqref="F2">
    <cfRule type="cellIs" dxfId="235" priority="235" stopIfTrue="1" operator="equal">
      <formula>"þ"</formula>
    </cfRule>
  </conditionalFormatting>
  <conditionalFormatting sqref="G2">
    <cfRule type="cellIs" dxfId="234" priority="234" stopIfTrue="1" operator="equal">
      <formula>"þ"</formula>
    </cfRule>
  </conditionalFormatting>
  <conditionalFormatting sqref="G2">
    <cfRule type="cellIs" dxfId="233" priority="233" stopIfTrue="1" operator="equal">
      <formula>"þ"</formula>
    </cfRule>
  </conditionalFormatting>
  <conditionalFormatting sqref="H2">
    <cfRule type="cellIs" dxfId="232" priority="232" stopIfTrue="1" operator="equal">
      <formula>"þ"</formula>
    </cfRule>
  </conditionalFormatting>
  <conditionalFormatting sqref="F3">
    <cfRule type="cellIs" dxfId="231" priority="231" stopIfTrue="1" operator="greaterThanOrEqual">
      <formula>#REF!</formula>
    </cfRule>
  </conditionalFormatting>
  <conditionalFormatting sqref="F4:G4">
    <cfRule type="cellIs" dxfId="230" priority="230" stopIfTrue="1" operator="equal">
      <formula>"þ"</formula>
    </cfRule>
  </conditionalFormatting>
  <conditionalFormatting sqref="F3">
    <cfRule type="cellIs" dxfId="229" priority="229" stopIfTrue="1" operator="equal">
      <formula>"þ"</formula>
    </cfRule>
  </conditionalFormatting>
  <conditionalFormatting sqref="G3">
    <cfRule type="cellIs" dxfId="228" priority="228" stopIfTrue="1" operator="equal">
      <formula>"þ"</formula>
    </cfRule>
  </conditionalFormatting>
  <conditionalFormatting sqref="G3">
    <cfRule type="cellIs" dxfId="227" priority="227" stopIfTrue="1" operator="equal">
      <formula>"þ"</formula>
    </cfRule>
  </conditionalFormatting>
  <conditionalFormatting sqref="H3">
    <cfRule type="cellIs" dxfId="226" priority="226" stopIfTrue="1" operator="equal">
      <formula>"þ"</formula>
    </cfRule>
  </conditionalFormatting>
  <conditionalFormatting sqref="F2">
    <cfRule type="cellIs" dxfId="225" priority="225" stopIfTrue="1" operator="greaterThanOrEqual">
      <formula>#REF!</formula>
    </cfRule>
  </conditionalFormatting>
  <conditionalFormatting sqref="F3:H3">
    <cfRule type="cellIs" dxfId="224" priority="224" stopIfTrue="1" operator="equal">
      <formula>"þ"</formula>
    </cfRule>
  </conditionalFormatting>
  <conditionalFormatting sqref="F2">
    <cfRule type="cellIs" dxfId="223" priority="223" stopIfTrue="1" operator="equal">
      <formula>"þ"</formula>
    </cfRule>
  </conditionalFormatting>
  <conditionalFormatting sqref="G2">
    <cfRule type="cellIs" dxfId="222" priority="222" stopIfTrue="1" operator="equal">
      <formula>"þ"</formula>
    </cfRule>
  </conditionalFormatting>
  <conditionalFormatting sqref="G2">
    <cfRule type="cellIs" dxfId="221" priority="221" stopIfTrue="1" operator="equal">
      <formula>"þ"</formula>
    </cfRule>
  </conditionalFormatting>
  <conditionalFormatting sqref="H2">
    <cfRule type="cellIs" dxfId="220" priority="220" stopIfTrue="1" operator="equal">
      <formula>"þ"</formula>
    </cfRule>
  </conditionalFormatting>
  <conditionalFormatting sqref="F3">
    <cfRule type="cellIs" dxfId="219" priority="219" stopIfTrue="1" operator="greaterThanOrEqual">
      <formula>#REF!</formula>
    </cfRule>
  </conditionalFormatting>
  <conditionalFormatting sqref="F4:G4">
    <cfRule type="cellIs" dxfId="218" priority="218" stopIfTrue="1" operator="equal">
      <formula>"þ"</formula>
    </cfRule>
  </conditionalFormatting>
  <conditionalFormatting sqref="F3">
    <cfRule type="cellIs" dxfId="217" priority="217" stopIfTrue="1" operator="equal">
      <formula>"þ"</formula>
    </cfRule>
  </conditionalFormatting>
  <conditionalFormatting sqref="G3">
    <cfRule type="cellIs" dxfId="216" priority="216" stopIfTrue="1" operator="equal">
      <formula>"þ"</formula>
    </cfRule>
  </conditionalFormatting>
  <conditionalFormatting sqref="G3">
    <cfRule type="cellIs" dxfId="215" priority="215" stopIfTrue="1" operator="equal">
      <formula>"þ"</formula>
    </cfRule>
  </conditionalFormatting>
  <conditionalFormatting sqref="H3">
    <cfRule type="cellIs" dxfId="214" priority="214" stopIfTrue="1" operator="equal">
      <formula>"þ"</formula>
    </cfRule>
  </conditionalFormatting>
  <conditionalFormatting sqref="F3">
    <cfRule type="cellIs" dxfId="213" priority="213" stopIfTrue="1" operator="greaterThanOrEqual">
      <formula>#REF!</formula>
    </cfRule>
  </conditionalFormatting>
  <conditionalFormatting sqref="F4:G4">
    <cfRule type="cellIs" dxfId="212" priority="212" stopIfTrue="1" operator="equal">
      <formula>"þ"</formula>
    </cfRule>
  </conditionalFormatting>
  <conditionalFormatting sqref="F3">
    <cfRule type="cellIs" dxfId="211" priority="211" stopIfTrue="1" operator="equal">
      <formula>"þ"</formula>
    </cfRule>
  </conditionalFormatting>
  <conditionalFormatting sqref="G3">
    <cfRule type="cellIs" dxfId="210" priority="210" stopIfTrue="1" operator="equal">
      <formula>"þ"</formula>
    </cfRule>
  </conditionalFormatting>
  <conditionalFormatting sqref="G3">
    <cfRule type="cellIs" dxfId="209" priority="209" stopIfTrue="1" operator="equal">
      <formula>"þ"</formula>
    </cfRule>
  </conditionalFormatting>
  <conditionalFormatting sqref="H3">
    <cfRule type="cellIs" dxfId="208" priority="208" stopIfTrue="1" operator="equal">
      <formula>"þ"</formula>
    </cfRule>
  </conditionalFormatting>
  <conditionalFormatting sqref="F4">
    <cfRule type="cellIs" dxfId="207" priority="207" stopIfTrue="1" operator="greaterThanOrEqual">
      <formula>#REF!</formula>
    </cfRule>
  </conditionalFormatting>
  <conditionalFormatting sqref="F5:G5">
    <cfRule type="cellIs" dxfId="206" priority="206" stopIfTrue="1" operator="equal">
      <formula>"þ"</formula>
    </cfRule>
  </conditionalFormatting>
  <conditionalFormatting sqref="F4">
    <cfRule type="cellIs" dxfId="205" priority="205" stopIfTrue="1" operator="equal">
      <formula>"þ"</formula>
    </cfRule>
  </conditionalFormatting>
  <conditionalFormatting sqref="G4">
    <cfRule type="cellIs" dxfId="204" priority="204" stopIfTrue="1" operator="equal">
      <formula>"þ"</formula>
    </cfRule>
  </conditionalFormatting>
  <conditionalFormatting sqref="G4">
    <cfRule type="cellIs" dxfId="203" priority="203" stopIfTrue="1" operator="equal">
      <formula>"þ"</formula>
    </cfRule>
  </conditionalFormatting>
  <conditionalFormatting sqref="F1:H1">
    <cfRule type="cellIs" dxfId="202" priority="201" stopIfTrue="1" operator="equal">
      <formula>"þ"</formula>
    </cfRule>
  </conditionalFormatting>
  <conditionalFormatting sqref="F1">
    <cfRule type="cellIs" dxfId="201" priority="200" stopIfTrue="1" operator="greaterThanOrEqual">
      <formula>#REF!</formula>
    </cfRule>
  </conditionalFormatting>
  <conditionalFormatting sqref="F2:H2">
    <cfRule type="cellIs" dxfId="200" priority="199" stopIfTrue="1" operator="equal">
      <formula>"þ"</formula>
    </cfRule>
  </conditionalFormatting>
  <conditionalFormatting sqref="F1">
    <cfRule type="cellIs" dxfId="199" priority="198" stopIfTrue="1" operator="equal">
      <formula>"þ"</formula>
    </cfRule>
  </conditionalFormatting>
  <conditionalFormatting sqref="G1">
    <cfRule type="cellIs" dxfId="198" priority="197" stopIfTrue="1" operator="equal">
      <formula>"þ"</formula>
    </cfRule>
  </conditionalFormatting>
  <conditionalFormatting sqref="G1">
    <cfRule type="cellIs" dxfId="197" priority="196" stopIfTrue="1" operator="equal">
      <formula>"þ"</formula>
    </cfRule>
  </conditionalFormatting>
  <conditionalFormatting sqref="H1">
    <cfRule type="cellIs" dxfId="196" priority="195" stopIfTrue="1" operator="equal">
      <formula>"þ"</formula>
    </cfRule>
  </conditionalFormatting>
  <conditionalFormatting sqref="F1">
    <cfRule type="cellIs" dxfId="195" priority="194" stopIfTrue="1" operator="greaterThanOrEqual">
      <formula>#REF!</formula>
    </cfRule>
  </conditionalFormatting>
  <conditionalFormatting sqref="F2:H2">
    <cfRule type="cellIs" dxfId="194" priority="193" stopIfTrue="1" operator="equal">
      <formula>"þ"</formula>
    </cfRule>
  </conditionalFormatting>
  <conditionalFormatting sqref="F1">
    <cfRule type="cellIs" dxfId="193" priority="192" stopIfTrue="1" operator="equal">
      <formula>"þ"</formula>
    </cfRule>
  </conditionalFormatting>
  <conditionalFormatting sqref="G1">
    <cfRule type="cellIs" dxfId="192" priority="191" stopIfTrue="1" operator="equal">
      <formula>"þ"</formula>
    </cfRule>
  </conditionalFormatting>
  <conditionalFormatting sqref="G1">
    <cfRule type="cellIs" dxfId="191" priority="190" stopIfTrue="1" operator="equal">
      <formula>"þ"</formula>
    </cfRule>
  </conditionalFormatting>
  <conditionalFormatting sqref="H1">
    <cfRule type="cellIs" dxfId="190" priority="189" stopIfTrue="1" operator="equal">
      <formula>"þ"</formula>
    </cfRule>
  </conditionalFormatting>
  <conditionalFormatting sqref="F2">
    <cfRule type="cellIs" dxfId="189" priority="188" stopIfTrue="1" operator="greaterThanOrEqual">
      <formula>#REF!</formula>
    </cfRule>
  </conditionalFormatting>
  <conditionalFormatting sqref="F3:H3">
    <cfRule type="cellIs" dxfId="188" priority="187" stopIfTrue="1" operator="equal">
      <formula>"þ"</formula>
    </cfRule>
  </conditionalFormatting>
  <conditionalFormatting sqref="F2">
    <cfRule type="cellIs" dxfId="187" priority="186" stopIfTrue="1" operator="equal">
      <formula>"þ"</formula>
    </cfRule>
  </conditionalFormatting>
  <conditionalFormatting sqref="G2">
    <cfRule type="cellIs" dxfId="186" priority="185" stopIfTrue="1" operator="equal">
      <formula>"þ"</formula>
    </cfRule>
  </conditionalFormatting>
  <conditionalFormatting sqref="G2">
    <cfRule type="cellIs" dxfId="185" priority="184" stopIfTrue="1" operator="equal">
      <formula>"þ"</formula>
    </cfRule>
  </conditionalFormatting>
  <conditionalFormatting sqref="H2">
    <cfRule type="cellIs" dxfId="184" priority="183" stopIfTrue="1" operator="equal">
      <formula>"þ"</formula>
    </cfRule>
  </conditionalFormatting>
  <conditionalFormatting sqref="F1">
    <cfRule type="cellIs" dxfId="183" priority="182" stopIfTrue="1" operator="greaterThanOrEqual">
      <formula>#REF!</formula>
    </cfRule>
  </conditionalFormatting>
  <conditionalFormatting sqref="F2:H2">
    <cfRule type="cellIs" dxfId="182" priority="181" stopIfTrue="1" operator="equal">
      <formula>"þ"</formula>
    </cfRule>
  </conditionalFormatting>
  <conditionalFormatting sqref="F1">
    <cfRule type="cellIs" dxfId="181" priority="180" stopIfTrue="1" operator="equal">
      <formula>"þ"</formula>
    </cfRule>
  </conditionalFormatting>
  <conditionalFormatting sqref="G1">
    <cfRule type="cellIs" dxfId="180" priority="179" stopIfTrue="1" operator="equal">
      <formula>"þ"</formula>
    </cfRule>
  </conditionalFormatting>
  <conditionalFormatting sqref="G1">
    <cfRule type="cellIs" dxfId="179" priority="178" stopIfTrue="1" operator="equal">
      <formula>"þ"</formula>
    </cfRule>
  </conditionalFormatting>
  <conditionalFormatting sqref="H1">
    <cfRule type="cellIs" dxfId="178" priority="177" stopIfTrue="1" operator="equal">
      <formula>"þ"</formula>
    </cfRule>
  </conditionalFormatting>
  <conditionalFormatting sqref="F2">
    <cfRule type="cellIs" dxfId="177" priority="176" stopIfTrue="1" operator="greaterThanOrEqual">
      <formula>#REF!</formula>
    </cfRule>
  </conditionalFormatting>
  <conditionalFormatting sqref="F3:H3">
    <cfRule type="cellIs" dxfId="176" priority="175" stopIfTrue="1" operator="equal">
      <formula>"þ"</formula>
    </cfRule>
  </conditionalFormatting>
  <conditionalFormatting sqref="F2">
    <cfRule type="cellIs" dxfId="175" priority="174" stopIfTrue="1" operator="equal">
      <formula>"þ"</formula>
    </cfRule>
  </conditionalFormatting>
  <conditionalFormatting sqref="G2">
    <cfRule type="cellIs" dxfId="174" priority="173" stopIfTrue="1" operator="equal">
      <formula>"þ"</formula>
    </cfRule>
  </conditionalFormatting>
  <conditionalFormatting sqref="G2">
    <cfRule type="cellIs" dxfId="173" priority="172" stopIfTrue="1" operator="equal">
      <formula>"þ"</formula>
    </cfRule>
  </conditionalFormatting>
  <conditionalFormatting sqref="H2">
    <cfRule type="cellIs" dxfId="172" priority="171" stopIfTrue="1" operator="equal">
      <formula>"þ"</formula>
    </cfRule>
  </conditionalFormatting>
  <conditionalFormatting sqref="F2">
    <cfRule type="cellIs" dxfId="171" priority="170" stopIfTrue="1" operator="greaterThanOrEqual">
      <formula>#REF!</formula>
    </cfRule>
  </conditionalFormatting>
  <conditionalFormatting sqref="F3:H3">
    <cfRule type="cellIs" dxfId="170" priority="169" stopIfTrue="1" operator="equal">
      <formula>"þ"</formula>
    </cfRule>
  </conditionalFormatting>
  <conditionalFormatting sqref="F2">
    <cfRule type="cellIs" dxfId="169" priority="168" stopIfTrue="1" operator="equal">
      <formula>"þ"</formula>
    </cfRule>
  </conditionalFormatting>
  <conditionalFormatting sqref="G2">
    <cfRule type="cellIs" dxfId="168" priority="167" stopIfTrue="1" operator="equal">
      <formula>"þ"</formula>
    </cfRule>
  </conditionalFormatting>
  <conditionalFormatting sqref="G2">
    <cfRule type="cellIs" dxfId="167" priority="166" stopIfTrue="1" operator="equal">
      <formula>"þ"</formula>
    </cfRule>
  </conditionalFormatting>
  <conditionalFormatting sqref="H2">
    <cfRule type="cellIs" dxfId="166" priority="165" stopIfTrue="1" operator="equal">
      <formula>"þ"</formula>
    </cfRule>
  </conditionalFormatting>
  <conditionalFormatting sqref="F3">
    <cfRule type="cellIs" dxfId="165" priority="164" stopIfTrue="1" operator="greaterThanOrEqual">
      <formula>#REF!</formula>
    </cfRule>
  </conditionalFormatting>
  <conditionalFormatting sqref="F4:G4">
    <cfRule type="cellIs" dxfId="164" priority="163" stopIfTrue="1" operator="equal">
      <formula>"þ"</formula>
    </cfRule>
  </conditionalFormatting>
  <conditionalFormatting sqref="F3">
    <cfRule type="cellIs" dxfId="163" priority="162" stopIfTrue="1" operator="equal">
      <formula>"þ"</formula>
    </cfRule>
  </conditionalFormatting>
  <conditionalFormatting sqref="G3">
    <cfRule type="cellIs" dxfId="162" priority="161" stopIfTrue="1" operator="equal">
      <formula>"þ"</formula>
    </cfRule>
  </conditionalFormatting>
  <conditionalFormatting sqref="G3">
    <cfRule type="cellIs" dxfId="161" priority="160" stopIfTrue="1" operator="equal">
      <formula>"þ"</formula>
    </cfRule>
  </conditionalFormatting>
  <conditionalFormatting sqref="H3">
    <cfRule type="cellIs" dxfId="160" priority="159" stopIfTrue="1" operator="equal">
      <formula>"þ"</formula>
    </cfRule>
  </conditionalFormatting>
  <conditionalFormatting sqref="F1">
    <cfRule type="cellIs" dxfId="159" priority="158" stopIfTrue="1" operator="greaterThanOrEqual">
      <formula>#REF!</formula>
    </cfRule>
  </conditionalFormatting>
  <conditionalFormatting sqref="F2:H2">
    <cfRule type="cellIs" dxfId="158" priority="157" stopIfTrue="1" operator="equal">
      <formula>"þ"</formula>
    </cfRule>
  </conditionalFormatting>
  <conditionalFormatting sqref="F1">
    <cfRule type="cellIs" dxfId="157" priority="156" stopIfTrue="1" operator="equal">
      <formula>"þ"</formula>
    </cfRule>
  </conditionalFormatting>
  <conditionalFormatting sqref="G1">
    <cfRule type="cellIs" dxfId="156" priority="155" stopIfTrue="1" operator="equal">
      <formula>"þ"</formula>
    </cfRule>
  </conditionalFormatting>
  <conditionalFormatting sqref="G1">
    <cfRule type="cellIs" dxfId="155" priority="154" stopIfTrue="1" operator="equal">
      <formula>"þ"</formula>
    </cfRule>
  </conditionalFormatting>
  <conditionalFormatting sqref="H1">
    <cfRule type="cellIs" dxfId="154" priority="153" stopIfTrue="1" operator="equal">
      <formula>"þ"</formula>
    </cfRule>
  </conditionalFormatting>
  <conditionalFormatting sqref="F2">
    <cfRule type="cellIs" dxfId="153" priority="152" stopIfTrue="1" operator="greaterThanOrEqual">
      <formula>#REF!</formula>
    </cfRule>
  </conditionalFormatting>
  <conditionalFormatting sqref="F3:H3">
    <cfRule type="cellIs" dxfId="152" priority="151" stopIfTrue="1" operator="equal">
      <formula>"þ"</formula>
    </cfRule>
  </conditionalFormatting>
  <conditionalFormatting sqref="F2">
    <cfRule type="cellIs" dxfId="151" priority="150" stopIfTrue="1" operator="equal">
      <formula>"þ"</formula>
    </cfRule>
  </conditionalFormatting>
  <conditionalFormatting sqref="G2">
    <cfRule type="cellIs" dxfId="150" priority="149" stopIfTrue="1" operator="equal">
      <formula>"þ"</formula>
    </cfRule>
  </conditionalFormatting>
  <conditionalFormatting sqref="G2">
    <cfRule type="cellIs" dxfId="149" priority="148" stopIfTrue="1" operator="equal">
      <formula>"þ"</formula>
    </cfRule>
  </conditionalFormatting>
  <conditionalFormatting sqref="H2">
    <cfRule type="cellIs" dxfId="148" priority="147" stopIfTrue="1" operator="equal">
      <formula>"þ"</formula>
    </cfRule>
  </conditionalFormatting>
  <conditionalFormatting sqref="F2">
    <cfRule type="cellIs" dxfId="147" priority="146" stopIfTrue="1" operator="greaterThanOrEqual">
      <formula>#REF!</formula>
    </cfRule>
  </conditionalFormatting>
  <conditionalFormatting sqref="F3:H3">
    <cfRule type="cellIs" dxfId="146" priority="145" stopIfTrue="1" operator="equal">
      <formula>"þ"</formula>
    </cfRule>
  </conditionalFormatting>
  <conditionalFormatting sqref="F2">
    <cfRule type="cellIs" dxfId="145" priority="144" stopIfTrue="1" operator="equal">
      <formula>"þ"</formula>
    </cfRule>
  </conditionalFormatting>
  <conditionalFormatting sqref="G2">
    <cfRule type="cellIs" dxfId="144" priority="143" stopIfTrue="1" operator="equal">
      <formula>"þ"</formula>
    </cfRule>
  </conditionalFormatting>
  <conditionalFormatting sqref="G2">
    <cfRule type="cellIs" dxfId="143" priority="142" stopIfTrue="1" operator="equal">
      <formula>"þ"</formula>
    </cfRule>
  </conditionalFormatting>
  <conditionalFormatting sqref="H2">
    <cfRule type="cellIs" dxfId="142" priority="141" stopIfTrue="1" operator="equal">
      <formula>"þ"</formula>
    </cfRule>
  </conditionalFormatting>
  <conditionalFormatting sqref="F3">
    <cfRule type="cellIs" dxfId="141" priority="140" stopIfTrue="1" operator="greaterThanOrEqual">
      <formula>#REF!</formula>
    </cfRule>
  </conditionalFormatting>
  <conditionalFormatting sqref="F4:G4">
    <cfRule type="cellIs" dxfId="140" priority="139" stopIfTrue="1" operator="equal">
      <formula>"þ"</formula>
    </cfRule>
  </conditionalFormatting>
  <conditionalFormatting sqref="F3">
    <cfRule type="cellIs" dxfId="139" priority="138" stopIfTrue="1" operator="equal">
      <formula>"þ"</formula>
    </cfRule>
  </conditionalFormatting>
  <conditionalFormatting sqref="G3">
    <cfRule type="cellIs" dxfId="138" priority="137" stopIfTrue="1" operator="equal">
      <formula>"þ"</formula>
    </cfRule>
  </conditionalFormatting>
  <conditionalFormatting sqref="G3">
    <cfRule type="cellIs" dxfId="137" priority="136" stopIfTrue="1" operator="equal">
      <formula>"þ"</formula>
    </cfRule>
  </conditionalFormatting>
  <conditionalFormatting sqref="H3">
    <cfRule type="cellIs" dxfId="136" priority="135" stopIfTrue="1" operator="equal">
      <formula>"þ"</formula>
    </cfRule>
  </conditionalFormatting>
  <conditionalFormatting sqref="F2">
    <cfRule type="cellIs" dxfId="135" priority="134" stopIfTrue="1" operator="greaterThanOrEqual">
      <formula>#REF!</formula>
    </cfRule>
  </conditionalFormatting>
  <conditionalFormatting sqref="F3:H3">
    <cfRule type="cellIs" dxfId="134" priority="133" stopIfTrue="1" operator="equal">
      <formula>"þ"</formula>
    </cfRule>
  </conditionalFormatting>
  <conditionalFormatting sqref="F2">
    <cfRule type="cellIs" dxfId="133" priority="132" stopIfTrue="1" operator="equal">
      <formula>"þ"</formula>
    </cfRule>
  </conditionalFormatting>
  <conditionalFormatting sqref="G2">
    <cfRule type="cellIs" dxfId="132" priority="131" stopIfTrue="1" operator="equal">
      <formula>"þ"</formula>
    </cfRule>
  </conditionalFormatting>
  <conditionalFormatting sqref="G2">
    <cfRule type="cellIs" dxfId="131" priority="130" stopIfTrue="1" operator="equal">
      <formula>"þ"</formula>
    </cfRule>
  </conditionalFormatting>
  <conditionalFormatting sqref="H2">
    <cfRule type="cellIs" dxfId="130" priority="129" stopIfTrue="1" operator="equal">
      <formula>"þ"</formula>
    </cfRule>
  </conditionalFormatting>
  <conditionalFormatting sqref="F3">
    <cfRule type="cellIs" dxfId="129" priority="128" stopIfTrue="1" operator="greaterThanOrEqual">
      <formula>#REF!</formula>
    </cfRule>
  </conditionalFormatting>
  <conditionalFormatting sqref="F4:G4">
    <cfRule type="cellIs" dxfId="128" priority="127" stopIfTrue="1" operator="equal">
      <formula>"þ"</formula>
    </cfRule>
  </conditionalFormatting>
  <conditionalFormatting sqref="F3">
    <cfRule type="cellIs" dxfId="127" priority="126" stopIfTrue="1" operator="equal">
      <formula>"þ"</formula>
    </cfRule>
  </conditionalFormatting>
  <conditionalFormatting sqref="G3">
    <cfRule type="cellIs" dxfId="126" priority="125" stopIfTrue="1" operator="equal">
      <formula>"þ"</formula>
    </cfRule>
  </conditionalFormatting>
  <conditionalFormatting sqref="G3">
    <cfRule type="cellIs" dxfId="125" priority="124" stopIfTrue="1" operator="equal">
      <formula>"þ"</formula>
    </cfRule>
  </conditionalFormatting>
  <conditionalFormatting sqref="H3">
    <cfRule type="cellIs" dxfId="124" priority="123" stopIfTrue="1" operator="equal">
      <formula>"þ"</formula>
    </cfRule>
  </conditionalFormatting>
  <conditionalFormatting sqref="F3">
    <cfRule type="cellIs" dxfId="123" priority="122" stopIfTrue="1" operator="greaterThanOrEqual">
      <formula>#REF!</formula>
    </cfRule>
  </conditionalFormatting>
  <conditionalFormatting sqref="F4:G4">
    <cfRule type="cellIs" dxfId="122" priority="121" stopIfTrue="1" operator="equal">
      <formula>"þ"</formula>
    </cfRule>
  </conditionalFormatting>
  <conditionalFormatting sqref="F3">
    <cfRule type="cellIs" dxfId="121" priority="120" stopIfTrue="1" operator="equal">
      <formula>"þ"</formula>
    </cfRule>
  </conditionalFormatting>
  <conditionalFormatting sqref="G3">
    <cfRule type="cellIs" dxfId="120" priority="119" stopIfTrue="1" operator="equal">
      <formula>"þ"</formula>
    </cfRule>
  </conditionalFormatting>
  <conditionalFormatting sqref="G3">
    <cfRule type="cellIs" dxfId="119" priority="118" stopIfTrue="1" operator="equal">
      <formula>"þ"</formula>
    </cfRule>
  </conditionalFormatting>
  <conditionalFormatting sqref="H3">
    <cfRule type="cellIs" dxfId="118" priority="117" stopIfTrue="1" operator="equal">
      <formula>"þ"</formula>
    </cfRule>
  </conditionalFormatting>
  <conditionalFormatting sqref="F4">
    <cfRule type="cellIs" dxfId="117" priority="116" stopIfTrue="1" operator="greaterThanOrEqual">
      <formula>#REF!</formula>
    </cfRule>
  </conditionalFormatting>
  <conditionalFormatting sqref="F5:G5">
    <cfRule type="cellIs" dxfId="116" priority="115" stopIfTrue="1" operator="equal">
      <formula>"þ"</formula>
    </cfRule>
  </conditionalFormatting>
  <conditionalFormatting sqref="F4">
    <cfRule type="cellIs" dxfId="115" priority="114" stopIfTrue="1" operator="equal">
      <formula>"þ"</formula>
    </cfRule>
  </conditionalFormatting>
  <conditionalFormatting sqref="G4">
    <cfRule type="cellIs" dxfId="114" priority="113" stopIfTrue="1" operator="equal">
      <formula>"þ"</formula>
    </cfRule>
  </conditionalFormatting>
  <conditionalFormatting sqref="G4">
    <cfRule type="cellIs" dxfId="113" priority="112" stopIfTrue="1" operator="equal">
      <formula>"þ"</formula>
    </cfRule>
  </conditionalFormatting>
  <conditionalFormatting sqref="F1">
    <cfRule type="cellIs" dxfId="112" priority="110" stopIfTrue="1" operator="greaterThanOrEqual">
      <formula>#REF!</formula>
    </cfRule>
  </conditionalFormatting>
  <conditionalFormatting sqref="F2:H2">
    <cfRule type="cellIs" dxfId="111" priority="109" stopIfTrue="1" operator="equal">
      <formula>"þ"</formula>
    </cfRule>
  </conditionalFormatting>
  <conditionalFormatting sqref="F1">
    <cfRule type="cellIs" dxfId="110" priority="108" stopIfTrue="1" operator="equal">
      <formula>"þ"</formula>
    </cfRule>
  </conditionalFormatting>
  <conditionalFormatting sqref="G1">
    <cfRule type="cellIs" dxfId="109" priority="107" stopIfTrue="1" operator="equal">
      <formula>"þ"</formula>
    </cfRule>
  </conditionalFormatting>
  <conditionalFormatting sqref="G1">
    <cfRule type="cellIs" dxfId="108" priority="106" stopIfTrue="1" operator="equal">
      <formula>"þ"</formula>
    </cfRule>
  </conditionalFormatting>
  <conditionalFormatting sqref="H1">
    <cfRule type="cellIs" dxfId="107" priority="105" stopIfTrue="1" operator="equal">
      <formula>"þ"</formula>
    </cfRule>
  </conditionalFormatting>
  <conditionalFormatting sqref="F2">
    <cfRule type="cellIs" dxfId="106" priority="104" stopIfTrue="1" operator="greaterThanOrEqual">
      <formula>#REF!</formula>
    </cfRule>
  </conditionalFormatting>
  <conditionalFormatting sqref="F3:H3">
    <cfRule type="cellIs" dxfId="105" priority="103" stopIfTrue="1" operator="equal">
      <formula>"þ"</formula>
    </cfRule>
  </conditionalFormatting>
  <conditionalFormatting sqref="F2">
    <cfRule type="cellIs" dxfId="104" priority="102" stopIfTrue="1" operator="equal">
      <formula>"þ"</formula>
    </cfRule>
  </conditionalFormatting>
  <conditionalFormatting sqref="G2">
    <cfRule type="cellIs" dxfId="103" priority="101" stopIfTrue="1" operator="equal">
      <formula>"þ"</formula>
    </cfRule>
  </conditionalFormatting>
  <conditionalFormatting sqref="G2">
    <cfRule type="cellIs" dxfId="102" priority="100" stopIfTrue="1" operator="equal">
      <formula>"þ"</formula>
    </cfRule>
  </conditionalFormatting>
  <conditionalFormatting sqref="H2">
    <cfRule type="cellIs" dxfId="101" priority="99" stopIfTrue="1" operator="equal">
      <formula>"þ"</formula>
    </cfRule>
  </conditionalFormatting>
  <conditionalFormatting sqref="F2">
    <cfRule type="cellIs" dxfId="100" priority="98" stopIfTrue="1" operator="greaterThanOrEqual">
      <formula>#REF!</formula>
    </cfRule>
  </conditionalFormatting>
  <conditionalFormatting sqref="F3:H3">
    <cfRule type="cellIs" dxfId="99" priority="97" stopIfTrue="1" operator="equal">
      <formula>"þ"</formula>
    </cfRule>
  </conditionalFormatting>
  <conditionalFormatting sqref="F2">
    <cfRule type="cellIs" dxfId="98" priority="96" stopIfTrue="1" operator="equal">
      <formula>"þ"</formula>
    </cfRule>
  </conditionalFormatting>
  <conditionalFormatting sqref="G2">
    <cfRule type="cellIs" dxfId="97" priority="95" stopIfTrue="1" operator="equal">
      <formula>"þ"</formula>
    </cfRule>
  </conditionalFormatting>
  <conditionalFormatting sqref="G2">
    <cfRule type="cellIs" dxfId="96" priority="94" stopIfTrue="1" operator="equal">
      <formula>"þ"</formula>
    </cfRule>
  </conditionalFormatting>
  <conditionalFormatting sqref="H2">
    <cfRule type="cellIs" dxfId="95" priority="93" stopIfTrue="1" operator="equal">
      <formula>"þ"</formula>
    </cfRule>
  </conditionalFormatting>
  <conditionalFormatting sqref="F3">
    <cfRule type="cellIs" dxfId="94" priority="92" stopIfTrue="1" operator="greaterThanOrEqual">
      <formula>#REF!</formula>
    </cfRule>
  </conditionalFormatting>
  <conditionalFormatting sqref="F4:G4">
    <cfRule type="cellIs" dxfId="93" priority="91" stopIfTrue="1" operator="equal">
      <formula>"þ"</formula>
    </cfRule>
  </conditionalFormatting>
  <conditionalFormatting sqref="F3">
    <cfRule type="cellIs" dxfId="92" priority="90" stopIfTrue="1" operator="equal">
      <formula>"þ"</formula>
    </cfRule>
  </conditionalFormatting>
  <conditionalFormatting sqref="G3">
    <cfRule type="cellIs" dxfId="91" priority="89" stopIfTrue="1" operator="equal">
      <formula>"þ"</formula>
    </cfRule>
  </conditionalFormatting>
  <conditionalFormatting sqref="G3">
    <cfRule type="cellIs" dxfId="90" priority="88" stopIfTrue="1" operator="equal">
      <formula>"þ"</formula>
    </cfRule>
  </conditionalFormatting>
  <conditionalFormatting sqref="H3">
    <cfRule type="cellIs" dxfId="89" priority="87" stopIfTrue="1" operator="equal">
      <formula>"þ"</formula>
    </cfRule>
  </conditionalFormatting>
  <conditionalFormatting sqref="F2">
    <cfRule type="cellIs" dxfId="88" priority="86" stopIfTrue="1" operator="greaterThanOrEqual">
      <formula>#REF!</formula>
    </cfRule>
  </conditionalFormatting>
  <conditionalFormatting sqref="F3:H3">
    <cfRule type="cellIs" dxfId="87" priority="85" stopIfTrue="1" operator="equal">
      <formula>"þ"</formula>
    </cfRule>
  </conditionalFormatting>
  <conditionalFormatting sqref="F2">
    <cfRule type="cellIs" dxfId="86" priority="84" stopIfTrue="1" operator="equal">
      <formula>"þ"</formula>
    </cfRule>
  </conditionalFormatting>
  <conditionalFormatting sqref="G2">
    <cfRule type="cellIs" dxfId="85" priority="83" stopIfTrue="1" operator="equal">
      <formula>"þ"</formula>
    </cfRule>
  </conditionalFormatting>
  <conditionalFormatting sqref="G2">
    <cfRule type="cellIs" dxfId="84" priority="82" stopIfTrue="1" operator="equal">
      <formula>"þ"</formula>
    </cfRule>
  </conditionalFormatting>
  <conditionalFormatting sqref="H2">
    <cfRule type="cellIs" dxfId="83" priority="81" stopIfTrue="1" operator="equal">
      <formula>"þ"</formula>
    </cfRule>
  </conditionalFormatting>
  <conditionalFormatting sqref="F3">
    <cfRule type="cellIs" dxfId="82" priority="80" stopIfTrue="1" operator="greaterThanOrEqual">
      <formula>#REF!</formula>
    </cfRule>
  </conditionalFormatting>
  <conditionalFormatting sqref="F4:G4">
    <cfRule type="cellIs" dxfId="81" priority="79" stopIfTrue="1" operator="equal">
      <formula>"þ"</formula>
    </cfRule>
  </conditionalFormatting>
  <conditionalFormatting sqref="F3">
    <cfRule type="cellIs" dxfId="80" priority="78" stopIfTrue="1" operator="equal">
      <formula>"þ"</formula>
    </cfRule>
  </conditionalFormatting>
  <conditionalFormatting sqref="G3">
    <cfRule type="cellIs" dxfId="79" priority="77" stopIfTrue="1" operator="equal">
      <formula>"þ"</formula>
    </cfRule>
  </conditionalFormatting>
  <conditionalFormatting sqref="G3">
    <cfRule type="cellIs" dxfId="78" priority="76" stopIfTrue="1" operator="equal">
      <formula>"þ"</formula>
    </cfRule>
  </conditionalFormatting>
  <conditionalFormatting sqref="H3">
    <cfRule type="cellIs" dxfId="77" priority="75" stopIfTrue="1" operator="equal">
      <formula>"þ"</formula>
    </cfRule>
  </conditionalFormatting>
  <conditionalFormatting sqref="F3">
    <cfRule type="cellIs" dxfId="76" priority="74" stopIfTrue="1" operator="greaterThanOrEqual">
      <formula>#REF!</formula>
    </cfRule>
  </conditionalFormatting>
  <conditionalFormatting sqref="F4:G4">
    <cfRule type="cellIs" dxfId="75" priority="73" stopIfTrue="1" operator="equal">
      <formula>"þ"</formula>
    </cfRule>
  </conditionalFormatting>
  <conditionalFormatting sqref="F3">
    <cfRule type="cellIs" dxfId="74" priority="72" stopIfTrue="1" operator="equal">
      <formula>"þ"</formula>
    </cfRule>
  </conditionalFormatting>
  <conditionalFormatting sqref="G3">
    <cfRule type="cellIs" dxfId="73" priority="71" stopIfTrue="1" operator="equal">
      <formula>"þ"</formula>
    </cfRule>
  </conditionalFormatting>
  <conditionalFormatting sqref="G3">
    <cfRule type="cellIs" dxfId="72" priority="70" stopIfTrue="1" operator="equal">
      <formula>"þ"</formula>
    </cfRule>
  </conditionalFormatting>
  <conditionalFormatting sqref="H3">
    <cfRule type="cellIs" dxfId="71" priority="69" stopIfTrue="1" operator="equal">
      <formula>"þ"</formula>
    </cfRule>
  </conditionalFormatting>
  <conditionalFormatting sqref="F4">
    <cfRule type="cellIs" dxfId="70" priority="68" stopIfTrue="1" operator="greaterThanOrEqual">
      <formula>#REF!</formula>
    </cfRule>
  </conditionalFormatting>
  <conditionalFormatting sqref="F5:G5">
    <cfRule type="cellIs" dxfId="69" priority="67" stopIfTrue="1" operator="equal">
      <formula>"þ"</formula>
    </cfRule>
  </conditionalFormatting>
  <conditionalFormatting sqref="F4">
    <cfRule type="cellIs" dxfId="68" priority="66" stopIfTrue="1" operator="equal">
      <formula>"þ"</formula>
    </cfRule>
  </conditionalFormatting>
  <conditionalFormatting sqref="G4">
    <cfRule type="cellIs" dxfId="67" priority="65" stopIfTrue="1" operator="equal">
      <formula>"þ"</formula>
    </cfRule>
  </conditionalFormatting>
  <conditionalFormatting sqref="G4">
    <cfRule type="cellIs" dxfId="66" priority="64" stopIfTrue="1" operator="equal">
      <formula>"þ"</formula>
    </cfRule>
  </conditionalFormatting>
  <conditionalFormatting sqref="F2">
    <cfRule type="cellIs" dxfId="65" priority="62" stopIfTrue="1" operator="greaterThanOrEqual">
      <formula>#REF!</formula>
    </cfRule>
  </conditionalFormatting>
  <conditionalFormatting sqref="F3:H3">
    <cfRule type="cellIs" dxfId="64" priority="61" stopIfTrue="1" operator="equal">
      <formula>"þ"</formula>
    </cfRule>
  </conditionalFormatting>
  <conditionalFormatting sqref="F2">
    <cfRule type="cellIs" dxfId="63" priority="60" stopIfTrue="1" operator="equal">
      <formula>"þ"</formula>
    </cfRule>
  </conditionalFormatting>
  <conditionalFormatting sqref="G2">
    <cfRule type="cellIs" dxfId="62" priority="59" stopIfTrue="1" operator="equal">
      <formula>"þ"</formula>
    </cfRule>
  </conditionalFormatting>
  <conditionalFormatting sqref="G2">
    <cfRule type="cellIs" dxfId="61" priority="58" stopIfTrue="1" operator="equal">
      <formula>"þ"</formula>
    </cfRule>
  </conditionalFormatting>
  <conditionalFormatting sqref="H2">
    <cfRule type="cellIs" dxfId="60" priority="57" stopIfTrue="1" operator="equal">
      <formula>"þ"</formula>
    </cfRule>
  </conditionalFormatting>
  <conditionalFormatting sqref="F3">
    <cfRule type="cellIs" dxfId="59" priority="56" stopIfTrue="1" operator="greaterThanOrEqual">
      <formula>#REF!</formula>
    </cfRule>
  </conditionalFormatting>
  <conditionalFormatting sqref="F4:G4">
    <cfRule type="cellIs" dxfId="58" priority="55" stopIfTrue="1" operator="equal">
      <formula>"þ"</formula>
    </cfRule>
  </conditionalFormatting>
  <conditionalFormatting sqref="F3">
    <cfRule type="cellIs" dxfId="57" priority="54" stopIfTrue="1" operator="equal">
      <formula>"þ"</formula>
    </cfRule>
  </conditionalFormatting>
  <conditionalFormatting sqref="G3">
    <cfRule type="cellIs" dxfId="56" priority="53" stopIfTrue="1" operator="equal">
      <formula>"þ"</formula>
    </cfRule>
  </conditionalFormatting>
  <conditionalFormatting sqref="G3">
    <cfRule type="cellIs" dxfId="55" priority="52" stopIfTrue="1" operator="equal">
      <formula>"þ"</formula>
    </cfRule>
  </conditionalFormatting>
  <conditionalFormatting sqref="H3">
    <cfRule type="cellIs" dxfId="54" priority="51" stopIfTrue="1" operator="equal">
      <formula>"þ"</formula>
    </cfRule>
  </conditionalFormatting>
  <conditionalFormatting sqref="F3">
    <cfRule type="cellIs" dxfId="53" priority="50" stopIfTrue="1" operator="greaterThanOrEqual">
      <formula>#REF!</formula>
    </cfRule>
  </conditionalFormatting>
  <conditionalFormatting sqref="F4:G4">
    <cfRule type="cellIs" dxfId="52" priority="49" stopIfTrue="1" operator="equal">
      <formula>"þ"</formula>
    </cfRule>
  </conditionalFormatting>
  <conditionalFormatting sqref="F3">
    <cfRule type="cellIs" dxfId="51" priority="48" stopIfTrue="1" operator="equal">
      <formula>"þ"</formula>
    </cfRule>
  </conditionalFormatting>
  <conditionalFormatting sqref="G3">
    <cfRule type="cellIs" dxfId="50" priority="47" stopIfTrue="1" operator="equal">
      <formula>"þ"</formula>
    </cfRule>
  </conditionalFormatting>
  <conditionalFormatting sqref="G3">
    <cfRule type="cellIs" dxfId="49" priority="46" stopIfTrue="1" operator="equal">
      <formula>"þ"</formula>
    </cfRule>
  </conditionalFormatting>
  <conditionalFormatting sqref="H3">
    <cfRule type="cellIs" dxfId="48" priority="45" stopIfTrue="1" operator="equal">
      <formula>"þ"</formula>
    </cfRule>
  </conditionalFormatting>
  <conditionalFormatting sqref="F4">
    <cfRule type="cellIs" dxfId="47" priority="44" stopIfTrue="1" operator="greaterThanOrEqual">
      <formula>#REF!</formula>
    </cfRule>
  </conditionalFormatting>
  <conditionalFormatting sqref="F5:G5">
    <cfRule type="cellIs" dxfId="46" priority="43" stopIfTrue="1" operator="equal">
      <formula>"þ"</formula>
    </cfRule>
  </conditionalFormatting>
  <conditionalFormatting sqref="F4">
    <cfRule type="cellIs" dxfId="45" priority="42" stopIfTrue="1" operator="equal">
      <formula>"þ"</formula>
    </cfRule>
  </conditionalFormatting>
  <conditionalFormatting sqref="G4">
    <cfRule type="cellIs" dxfId="44" priority="41" stopIfTrue="1" operator="equal">
      <formula>"þ"</formula>
    </cfRule>
  </conditionalFormatting>
  <conditionalFormatting sqref="G4">
    <cfRule type="cellIs" dxfId="43" priority="40" stopIfTrue="1" operator="equal">
      <formula>"þ"</formula>
    </cfRule>
  </conditionalFormatting>
  <conditionalFormatting sqref="F3">
    <cfRule type="cellIs" dxfId="42" priority="38" stopIfTrue="1" operator="greaterThanOrEqual">
      <formula>#REF!</formula>
    </cfRule>
  </conditionalFormatting>
  <conditionalFormatting sqref="F4:G4">
    <cfRule type="cellIs" dxfId="41" priority="37" stopIfTrue="1" operator="equal">
      <formula>"þ"</formula>
    </cfRule>
  </conditionalFormatting>
  <conditionalFormatting sqref="F3">
    <cfRule type="cellIs" dxfId="40" priority="36" stopIfTrue="1" operator="equal">
      <formula>"þ"</formula>
    </cfRule>
  </conditionalFormatting>
  <conditionalFormatting sqref="G3">
    <cfRule type="cellIs" dxfId="39" priority="35" stopIfTrue="1" operator="equal">
      <formula>"þ"</formula>
    </cfRule>
  </conditionalFormatting>
  <conditionalFormatting sqref="G3">
    <cfRule type="cellIs" dxfId="38" priority="34" stopIfTrue="1" operator="equal">
      <formula>"þ"</formula>
    </cfRule>
  </conditionalFormatting>
  <conditionalFormatting sqref="H3">
    <cfRule type="cellIs" dxfId="37" priority="33" stopIfTrue="1" operator="equal">
      <formula>"þ"</formula>
    </cfRule>
  </conditionalFormatting>
  <conditionalFormatting sqref="F4">
    <cfRule type="cellIs" dxfId="36" priority="32" stopIfTrue="1" operator="greaterThanOrEqual">
      <formula>#REF!</formula>
    </cfRule>
  </conditionalFormatting>
  <conditionalFormatting sqref="F5:G5">
    <cfRule type="cellIs" dxfId="35" priority="31" stopIfTrue="1" operator="equal">
      <formula>"þ"</formula>
    </cfRule>
  </conditionalFormatting>
  <conditionalFormatting sqref="F4">
    <cfRule type="cellIs" dxfId="34" priority="30" stopIfTrue="1" operator="equal">
      <formula>"þ"</formula>
    </cfRule>
  </conditionalFormatting>
  <conditionalFormatting sqref="G4">
    <cfRule type="cellIs" dxfId="33" priority="29" stopIfTrue="1" operator="equal">
      <formula>"þ"</formula>
    </cfRule>
  </conditionalFormatting>
  <conditionalFormatting sqref="G4">
    <cfRule type="cellIs" dxfId="32" priority="28" stopIfTrue="1" operator="equal">
      <formula>"þ"</formula>
    </cfRule>
  </conditionalFormatting>
  <conditionalFormatting sqref="F4">
    <cfRule type="cellIs" dxfId="31" priority="26" stopIfTrue="1" operator="greaterThanOrEqual">
      <formula>#REF!</formula>
    </cfRule>
  </conditionalFormatting>
  <conditionalFormatting sqref="F5:G5">
    <cfRule type="cellIs" dxfId="30" priority="25" stopIfTrue="1" operator="equal">
      <formula>"þ"</formula>
    </cfRule>
  </conditionalFormatting>
  <conditionalFormatting sqref="F4">
    <cfRule type="cellIs" dxfId="29" priority="24" stopIfTrue="1" operator="equal">
      <formula>"þ"</formula>
    </cfRule>
  </conditionalFormatting>
  <conditionalFormatting sqref="G4">
    <cfRule type="cellIs" dxfId="28" priority="23" stopIfTrue="1" operator="equal">
      <formula>"þ"</formula>
    </cfRule>
  </conditionalFormatting>
  <conditionalFormatting sqref="G4">
    <cfRule type="cellIs" dxfId="27" priority="22" stopIfTrue="1" operator="equal">
      <formula>"þ"</formula>
    </cfRule>
  </conditionalFormatting>
  <conditionalFormatting sqref="F5">
    <cfRule type="cellIs" dxfId="26" priority="20" stopIfTrue="1" operator="greaterThanOrEqual">
      <formula>#REF!</formula>
    </cfRule>
  </conditionalFormatting>
  <conditionalFormatting sqref="F6:H6">
    <cfRule type="cellIs" dxfId="25" priority="19" stopIfTrue="1" operator="equal">
      <formula>"þ"</formula>
    </cfRule>
  </conditionalFormatting>
  <conditionalFormatting sqref="F5">
    <cfRule type="cellIs" dxfId="24" priority="18" stopIfTrue="1" operator="equal">
      <formula>"þ"</formula>
    </cfRule>
  </conditionalFormatting>
  <conditionalFormatting sqref="G5">
    <cfRule type="cellIs" dxfId="23" priority="17" stopIfTrue="1" operator="equal">
      <formula>"þ"</formula>
    </cfRule>
  </conditionalFormatting>
  <conditionalFormatting sqref="G5">
    <cfRule type="cellIs" dxfId="22" priority="16" stopIfTrue="1" operator="equal">
      <formula>"þ"</formula>
    </cfRule>
  </conditionalFormatting>
  <conditionalFormatting sqref="H4">
    <cfRule type="cellIs" dxfId="21" priority="14" stopIfTrue="1" operator="equal">
      <formula>"þ"</formula>
    </cfRule>
  </conditionalFormatting>
  <conditionalFormatting sqref="H4">
    <cfRule type="cellIs" dxfId="20" priority="13" stopIfTrue="1" operator="equal">
      <formula>"þ"</formula>
    </cfRule>
  </conditionalFormatting>
  <conditionalFormatting sqref="H4">
    <cfRule type="cellIs" dxfId="19" priority="12" stopIfTrue="1" operator="equal">
      <formula>"þ"</formula>
    </cfRule>
  </conditionalFormatting>
  <conditionalFormatting sqref="H4">
    <cfRule type="cellIs" dxfId="18" priority="11" stopIfTrue="1" operator="equal">
      <formula>"þ"</formula>
    </cfRule>
  </conditionalFormatting>
  <conditionalFormatting sqref="H4">
    <cfRule type="cellIs" dxfId="17" priority="10" stopIfTrue="1" operator="equal">
      <formula>"þ"</formula>
    </cfRule>
  </conditionalFormatting>
  <conditionalFormatting sqref="H4">
    <cfRule type="cellIs" dxfId="16" priority="9" stopIfTrue="1" operator="equal">
      <formula>"þ"</formula>
    </cfRule>
  </conditionalFormatting>
  <conditionalFormatting sqref="H4">
    <cfRule type="cellIs" dxfId="15" priority="8" stopIfTrue="1" operator="equal">
      <formula>"þ"</formula>
    </cfRule>
  </conditionalFormatting>
  <conditionalFormatting sqref="H5">
    <cfRule type="cellIs" dxfId="14" priority="7" stopIfTrue="1" operator="equal">
      <formula>"þ"</formula>
    </cfRule>
  </conditionalFormatting>
  <conditionalFormatting sqref="H5">
    <cfRule type="cellIs" dxfId="13" priority="6" stopIfTrue="1" operator="equal">
      <formula>"þ"</formula>
    </cfRule>
  </conditionalFormatting>
  <conditionalFormatting sqref="H5">
    <cfRule type="cellIs" dxfId="12" priority="5" stopIfTrue="1" operator="equal">
      <formula>"þ"</formula>
    </cfRule>
  </conditionalFormatting>
  <conditionalFormatting sqref="H5">
    <cfRule type="cellIs" dxfId="11" priority="4" stopIfTrue="1" operator="equal">
      <formula>"þ"</formula>
    </cfRule>
  </conditionalFormatting>
  <conditionalFormatting sqref="H5">
    <cfRule type="cellIs" dxfId="10" priority="3" stopIfTrue="1" operator="equal">
      <formula>"þ"</formula>
    </cfRule>
  </conditionalFormatting>
  <conditionalFormatting sqref="H5">
    <cfRule type="cellIs" dxfId="9" priority="2" stopIfTrue="1" operator="equal">
      <formula>"þ"</formula>
    </cfRule>
  </conditionalFormatting>
  <conditionalFormatting sqref="H5">
    <cfRule type="cellIs" dxfId="8"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showGridLines="0" workbookViewId="0"/>
  </sheetViews>
  <sheetFormatPr defaultColWidth="13" defaultRowHeight="15.75"/>
  <cols>
    <col min="1" max="1" width="35.125" style="30" bestFit="1" customWidth="1"/>
    <col min="2" max="2" width="8.625" style="30" customWidth="1"/>
    <col min="3" max="3" width="5.625" style="30" bestFit="1" customWidth="1"/>
    <col min="4" max="4" width="6.75" style="30" customWidth="1"/>
    <col min="5" max="5" width="8.5" style="30" bestFit="1" customWidth="1"/>
    <col min="6" max="6" width="8.875" style="30" bestFit="1" customWidth="1"/>
    <col min="7" max="7" width="4.5" style="30" bestFit="1" customWidth="1"/>
    <col min="8" max="8" width="5.625" style="30" bestFit="1" customWidth="1"/>
    <col min="9" max="9" width="5.5" style="30" bestFit="1" customWidth="1"/>
    <col min="10" max="10" width="6.25" style="30" bestFit="1" customWidth="1"/>
    <col min="11" max="11" width="24.25" style="30" bestFit="1" customWidth="1"/>
    <col min="12" max="12" width="2" style="25" customWidth="1"/>
    <col min="13" max="13" width="7.375" style="290" bestFit="1" customWidth="1"/>
    <col min="14" max="16384" width="13" style="25"/>
  </cols>
  <sheetData>
    <row r="1" spans="1:13" ht="24" thickBot="1">
      <c r="A1" s="23" t="s">
        <v>23</v>
      </c>
      <c r="B1" s="23"/>
      <c r="C1" s="23"/>
      <c r="D1" s="23"/>
      <c r="E1" s="23"/>
      <c r="F1" s="23"/>
      <c r="G1" s="23"/>
      <c r="H1" s="23"/>
      <c r="I1" s="23"/>
      <c r="J1" s="23"/>
      <c r="K1" s="23"/>
    </row>
    <row r="2" spans="1:13" ht="17.25" thickTop="1" thickBot="1">
      <c r="A2" s="53" t="s">
        <v>4</v>
      </c>
      <c r="B2" s="54" t="s">
        <v>5</v>
      </c>
      <c r="C2" s="54" t="s">
        <v>25</v>
      </c>
      <c r="D2" s="54" t="s">
        <v>26</v>
      </c>
      <c r="E2" s="55" t="s">
        <v>68</v>
      </c>
      <c r="F2" s="54" t="s">
        <v>24</v>
      </c>
      <c r="G2" s="54" t="s">
        <v>27</v>
      </c>
      <c r="H2" s="56" t="s">
        <v>93</v>
      </c>
      <c r="I2" s="57" t="s">
        <v>98</v>
      </c>
      <c r="J2" s="56" t="s">
        <v>83</v>
      </c>
      <c r="K2" s="58" t="s">
        <v>81</v>
      </c>
      <c r="M2" s="291" t="s">
        <v>139</v>
      </c>
    </row>
    <row r="3" spans="1:13">
      <c r="A3" s="345" t="s">
        <v>172</v>
      </c>
      <c r="B3" s="13" t="s">
        <v>110</v>
      </c>
      <c r="C3" s="340">
        <v>1</v>
      </c>
      <c r="D3" s="341">
        <v>1</v>
      </c>
      <c r="E3" s="341" t="s">
        <v>169</v>
      </c>
      <c r="F3" s="342" t="s">
        <v>135</v>
      </c>
      <c r="G3" s="343">
        <v>1</v>
      </c>
      <c r="H3" s="328">
        <f>'Personal File'!$B$5+'Personal File'!$C$7+D3</f>
        <v>4</v>
      </c>
      <c r="I3" s="14">
        <f t="shared" ref="I3:I4" ca="1" si="0">RANDBETWEEN(1,20)</f>
        <v>11</v>
      </c>
      <c r="J3" s="329">
        <f t="shared" ref="J3" ca="1" si="1">I3+RIGHT(H3,1)</f>
        <v>15</v>
      </c>
      <c r="K3" s="330" t="s">
        <v>105</v>
      </c>
      <c r="M3" s="293">
        <v>3</v>
      </c>
    </row>
    <row r="4" spans="1:13" ht="16.5" thickBot="1">
      <c r="A4" s="15" t="s">
        <v>137</v>
      </c>
      <c r="B4" s="16" t="s">
        <v>112</v>
      </c>
      <c r="C4" s="17" t="str">
        <f>'Personal File'!$C$7</f>
        <v>+0</v>
      </c>
      <c r="D4" s="18" t="s">
        <v>62</v>
      </c>
      <c r="E4" s="18" t="s">
        <v>138</v>
      </c>
      <c r="F4" s="19" t="s">
        <v>111</v>
      </c>
      <c r="G4" s="20">
        <v>0</v>
      </c>
      <c r="H4" s="21">
        <f>'Personal File'!$B$5+'Personal File'!$C$7+D4</f>
        <v>3</v>
      </c>
      <c r="I4" s="59">
        <f t="shared" ca="1" si="0"/>
        <v>2</v>
      </c>
      <c r="J4" s="60">
        <f t="shared" ref="J4" ca="1" si="2">I4+RIGHT(H4,1)</f>
        <v>5</v>
      </c>
      <c r="K4" s="22" t="s">
        <v>105</v>
      </c>
      <c r="M4" s="294">
        <v>0</v>
      </c>
    </row>
    <row r="5" spans="1:13" ht="6" customHeight="1" thickTop="1" thickBot="1">
      <c r="I5" s="61"/>
      <c r="J5" s="61"/>
      <c r="M5" s="295"/>
    </row>
    <row r="6" spans="1:13" ht="17.25" thickTop="1" thickBot="1">
      <c r="A6" s="53" t="s">
        <v>7</v>
      </c>
      <c r="B6" s="54" t="s">
        <v>8</v>
      </c>
      <c r="C6" s="54" t="s">
        <v>25</v>
      </c>
      <c r="D6" s="54" t="s">
        <v>26</v>
      </c>
      <c r="E6" s="55" t="s">
        <v>68</v>
      </c>
      <c r="F6" s="54" t="s">
        <v>9</v>
      </c>
      <c r="G6" s="54" t="s">
        <v>27</v>
      </c>
      <c r="H6" s="56" t="s">
        <v>93</v>
      </c>
      <c r="I6" s="57" t="s">
        <v>98</v>
      </c>
      <c r="J6" s="56" t="s">
        <v>83</v>
      </c>
      <c r="K6" s="58" t="s">
        <v>81</v>
      </c>
      <c r="M6" s="291" t="s">
        <v>139</v>
      </c>
    </row>
    <row r="7" spans="1:13">
      <c r="A7" s="339" t="s">
        <v>171</v>
      </c>
      <c r="B7" s="13" t="s">
        <v>112</v>
      </c>
      <c r="C7" s="340" t="str">
        <f>CONCATENATE("+1 ",'Personal File'!$C$7)</f>
        <v>+1 +0</v>
      </c>
      <c r="D7" s="341">
        <v>1</v>
      </c>
      <c r="E7" s="341" t="s">
        <v>138</v>
      </c>
      <c r="F7" s="342" t="s">
        <v>147</v>
      </c>
      <c r="G7" s="343">
        <v>0</v>
      </c>
      <c r="H7" s="346" t="str">
        <f>CONCATENATE("+",RIGHT('Personal File'!$B$5,1)+RIGHT('Personal File'!$C$8)+D7)</f>
        <v>+8</v>
      </c>
      <c r="I7" s="12">
        <f t="shared" ref="I7:I8" ca="1" si="3">RANDBETWEEN(1,20)</f>
        <v>14</v>
      </c>
      <c r="J7" s="352">
        <f t="shared" ref="J7:J8" ca="1" si="4">I7+RIGHT(H7,1)</f>
        <v>22</v>
      </c>
      <c r="K7" s="353" t="s">
        <v>201</v>
      </c>
      <c r="M7" s="292">
        <v>2300</v>
      </c>
    </row>
    <row r="8" spans="1:13" ht="16.5" thickBot="1">
      <c r="A8" s="347" t="s">
        <v>196</v>
      </c>
      <c r="B8" s="348" t="s">
        <v>112</v>
      </c>
      <c r="C8" s="349" t="str">
        <f>CONCATENATE("+1 ",'Personal File'!$C$7)</f>
        <v>+1 +0</v>
      </c>
      <c r="D8" s="349" t="s">
        <v>174</v>
      </c>
      <c r="E8" s="348" t="s">
        <v>138</v>
      </c>
      <c r="F8" s="349" t="s">
        <v>148</v>
      </c>
      <c r="G8" s="350">
        <f>7*0.25</f>
        <v>1.75</v>
      </c>
      <c r="H8" s="351" t="str">
        <f>CONCATENATE("+",RIGHT('Personal File'!$B$5,1)+RIGHT('Personal File'!$C$8)+D8)</f>
        <v>+8</v>
      </c>
      <c r="I8" s="62">
        <f t="shared" ca="1" si="3"/>
        <v>2</v>
      </c>
      <c r="J8" s="351">
        <f t="shared" ca="1" si="4"/>
        <v>10</v>
      </c>
      <c r="K8" s="354" t="s">
        <v>201</v>
      </c>
      <c r="M8" s="296">
        <v>700</v>
      </c>
    </row>
    <row r="9" spans="1:13" ht="6" customHeight="1" thickTop="1" thickBot="1">
      <c r="D9" s="63"/>
      <c r="E9" s="63"/>
      <c r="G9" s="52"/>
      <c r="H9" s="52"/>
      <c r="I9" s="61"/>
      <c r="J9" s="52"/>
      <c r="M9" s="295"/>
    </row>
    <row r="10" spans="1:13" ht="17.25" thickTop="1" thickBot="1">
      <c r="A10" s="53" t="s">
        <v>72</v>
      </c>
      <c r="B10" s="54" t="s">
        <v>17</v>
      </c>
      <c r="C10" s="54" t="s">
        <v>34</v>
      </c>
      <c r="D10" s="54" t="s">
        <v>83</v>
      </c>
      <c r="E10" s="54" t="s">
        <v>84</v>
      </c>
      <c r="F10" s="54" t="s">
        <v>85</v>
      </c>
      <c r="G10" s="54" t="s">
        <v>27</v>
      </c>
      <c r="H10" s="64" t="s">
        <v>81</v>
      </c>
      <c r="I10" s="65"/>
      <c r="J10" s="65"/>
      <c r="K10" s="66"/>
      <c r="M10" s="291" t="s">
        <v>139</v>
      </c>
    </row>
    <row r="11" spans="1:13">
      <c r="A11" s="355" t="s">
        <v>170</v>
      </c>
      <c r="B11" s="356">
        <v>3</v>
      </c>
      <c r="C11" s="357">
        <v>6</v>
      </c>
      <c r="D11" s="356">
        <v>0</v>
      </c>
      <c r="E11" s="358">
        <v>0.15</v>
      </c>
      <c r="F11" s="359" t="s">
        <v>123</v>
      </c>
      <c r="G11" s="360">
        <v>10</v>
      </c>
      <c r="H11" s="67"/>
      <c r="I11" s="68"/>
      <c r="J11" s="68"/>
      <c r="K11" s="69"/>
      <c r="M11" s="297">
        <v>2300</v>
      </c>
    </row>
    <row r="12" spans="1:13" ht="16.5" thickBot="1">
      <c r="A12" s="15"/>
      <c r="B12" s="16"/>
      <c r="C12" s="70"/>
      <c r="D12" s="16"/>
      <c r="E12" s="71"/>
      <c r="F12" s="16"/>
      <c r="G12" s="20"/>
      <c r="H12" s="72"/>
      <c r="I12" s="73"/>
      <c r="J12" s="73"/>
      <c r="K12" s="74"/>
      <c r="M12" s="294"/>
    </row>
    <row r="13" spans="1:13" ht="6.75" customHeight="1" thickTop="1" thickBot="1">
      <c r="M13" s="295"/>
    </row>
    <row r="14" spans="1:13" ht="17.25" thickTop="1" thickBot="1">
      <c r="A14" s="75"/>
      <c r="B14" s="52"/>
      <c r="D14" s="76" t="s">
        <v>73</v>
      </c>
      <c r="E14" s="77"/>
      <c r="F14" s="64" t="s">
        <v>6</v>
      </c>
      <c r="G14" s="54" t="s">
        <v>27</v>
      </c>
      <c r="H14" s="56" t="s">
        <v>93</v>
      </c>
      <c r="I14" s="64" t="s">
        <v>81</v>
      </c>
      <c r="J14" s="65"/>
      <c r="K14" s="66"/>
      <c r="M14" s="291" t="s">
        <v>139</v>
      </c>
    </row>
    <row r="15" spans="1:13">
      <c r="A15" s="75"/>
      <c r="B15" s="52"/>
      <c r="D15" s="363" t="s">
        <v>173</v>
      </c>
      <c r="E15" s="361"/>
      <c r="F15" s="78">
        <v>22</v>
      </c>
      <c r="G15" s="343">
        <f t="shared" ref="G15:G16" si="5">F15/4</f>
        <v>5.5</v>
      </c>
      <c r="H15" s="362" t="s">
        <v>146</v>
      </c>
      <c r="I15" s="79"/>
      <c r="J15" s="80"/>
      <c r="K15" s="81"/>
      <c r="M15" s="292">
        <v>8000</v>
      </c>
    </row>
    <row r="16" spans="1:13">
      <c r="A16" s="75"/>
      <c r="B16" s="52"/>
      <c r="D16" s="82" t="s">
        <v>219</v>
      </c>
      <c r="E16" s="83"/>
      <c r="F16" s="84">
        <v>15</v>
      </c>
      <c r="G16" s="85">
        <f t="shared" si="5"/>
        <v>3.75</v>
      </c>
      <c r="H16" s="86" t="s">
        <v>146</v>
      </c>
      <c r="I16" s="87"/>
      <c r="J16" s="88"/>
      <c r="K16" s="89"/>
      <c r="M16" s="298">
        <v>0</v>
      </c>
    </row>
    <row r="17" spans="1:13" ht="16.5" thickBot="1">
      <c r="A17" s="75"/>
      <c r="B17" s="52"/>
      <c r="D17" s="90"/>
      <c r="E17" s="91"/>
      <c r="F17" s="92"/>
      <c r="G17" s="20"/>
      <c r="H17" s="93"/>
      <c r="I17" s="94"/>
      <c r="J17" s="95"/>
      <c r="K17" s="74"/>
      <c r="M17" s="294"/>
    </row>
    <row r="18" spans="1:13" ht="17.25" thickTop="1" thickBot="1"/>
    <row r="19" spans="1:13" ht="17.25" thickTop="1" thickBot="1">
      <c r="D19" s="76" t="s">
        <v>136</v>
      </c>
      <c r="E19" s="65"/>
      <c r="F19" s="65"/>
      <c r="G19" s="96" t="s">
        <v>6</v>
      </c>
      <c r="H19" s="96" t="s">
        <v>100</v>
      </c>
      <c r="I19" s="96" t="s">
        <v>115</v>
      </c>
      <c r="J19" s="97" t="s">
        <v>81</v>
      </c>
      <c r="K19" s="66"/>
      <c r="M19" s="291" t="s">
        <v>139</v>
      </c>
    </row>
    <row r="20" spans="1:13">
      <c r="D20" s="98" t="s">
        <v>204</v>
      </c>
      <c r="E20" s="99"/>
      <c r="F20" s="99"/>
      <c r="G20" s="13">
        <v>1</v>
      </c>
      <c r="H20" s="13">
        <v>2</v>
      </c>
      <c r="I20" s="13">
        <v>3</v>
      </c>
      <c r="J20" s="78" t="s">
        <v>210</v>
      </c>
      <c r="K20" s="81"/>
      <c r="M20" s="292"/>
    </row>
    <row r="21" spans="1:13">
      <c r="D21" s="280" t="s">
        <v>205</v>
      </c>
      <c r="E21" s="281"/>
      <c r="F21" s="281"/>
      <c r="G21" s="11">
        <v>1</v>
      </c>
      <c r="H21" s="11">
        <v>4</v>
      </c>
      <c r="I21" s="11">
        <v>6</v>
      </c>
      <c r="J21" s="84"/>
      <c r="K21" s="89"/>
      <c r="M21" s="298"/>
    </row>
    <row r="22" spans="1:13">
      <c r="D22" s="280" t="s">
        <v>206</v>
      </c>
      <c r="E22" s="281"/>
      <c r="F22" s="281"/>
      <c r="G22" s="11">
        <v>1</v>
      </c>
      <c r="H22" s="11">
        <v>2</v>
      </c>
      <c r="I22" s="11">
        <v>3</v>
      </c>
      <c r="J22" s="84"/>
      <c r="K22" s="89"/>
      <c r="M22" s="298"/>
    </row>
    <row r="23" spans="1:13">
      <c r="D23" s="280" t="s">
        <v>207</v>
      </c>
      <c r="E23" s="281"/>
      <c r="F23" s="281"/>
      <c r="G23" s="11">
        <v>1</v>
      </c>
      <c r="H23" s="11">
        <v>2</v>
      </c>
      <c r="I23" s="11">
        <v>3</v>
      </c>
      <c r="J23" s="84"/>
      <c r="K23" s="89"/>
      <c r="M23" s="298"/>
    </row>
    <row r="24" spans="1:13">
      <c r="D24" s="282" t="s">
        <v>208</v>
      </c>
      <c r="E24" s="283"/>
      <c r="F24" s="283"/>
      <c r="G24" s="11">
        <v>1</v>
      </c>
      <c r="H24" s="11">
        <v>1</v>
      </c>
      <c r="I24" s="11">
        <v>1</v>
      </c>
      <c r="J24" s="284"/>
      <c r="K24" s="285"/>
      <c r="M24" s="298"/>
    </row>
    <row r="25" spans="1:13" ht="16.5" thickBot="1">
      <c r="D25" s="286" t="s">
        <v>209</v>
      </c>
      <c r="E25" s="287"/>
      <c r="F25" s="287"/>
      <c r="G25" s="16">
        <v>1</v>
      </c>
      <c r="H25" s="16">
        <v>2</v>
      </c>
      <c r="I25" s="16">
        <v>3</v>
      </c>
      <c r="J25" s="288"/>
      <c r="K25" s="289"/>
      <c r="M25" s="294"/>
    </row>
    <row r="26" spans="1:13" ht="16.5" thickTop="1"/>
    <row r="27" spans="1:13">
      <c r="K27" s="212" t="s">
        <v>140</v>
      </c>
      <c r="L27" s="279"/>
      <c r="M27" s="300">
        <f>SUM(M3:M25)</f>
        <v>13303</v>
      </c>
    </row>
  </sheetData>
  <sortState ref="D19:K39">
    <sortCondition ref="I19:I39"/>
    <sortCondition ref="D19:D39"/>
  </sortState>
  <phoneticPr fontId="0" type="noConversion"/>
  <conditionalFormatting sqref="I4">
    <cfRule type="cellIs" dxfId="7" priority="13" operator="equal">
      <formula>20</formula>
    </cfRule>
    <cfRule type="cellIs" dxfId="6" priority="14" operator="equal">
      <formula>1</formula>
    </cfRule>
  </conditionalFormatting>
  <conditionalFormatting sqref="I7">
    <cfRule type="cellIs" dxfId="5" priority="11" operator="equal">
      <formula>20</formula>
    </cfRule>
    <cfRule type="cellIs" dxfId="4" priority="12" operator="equal">
      <formula>1</formula>
    </cfRule>
  </conditionalFormatting>
  <conditionalFormatting sqref="I8">
    <cfRule type="cellIs" dxfId="3" priority="9" operator="equal">
      <formula>20</formula>
    </cfRule>
    <cfRule type="cellIs" dxfId="2" priority="10" operator="equal">
      <formula>1</formula>
    </cfRule>
  </conditionalFormatting>
  <conditionalFormatting sqref="I3">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ColWidth="13" defaultRowHeight="15.75"/>
  <cols>
    <col min="1" max="1" width="22.75" style="30" bestFit="1" customWidth="1"/>
    <col min="2" max="2" width="4.5" style="30" bestFit="1" customWidth="1"/>
    <col min="3" max="3" width="5.625" style="52" bestFit="1" customWidth="1"/>
    <col min="4" max="5" width="29.875" style="25" customWidth="1"/>
    <col min="6" max="6" width="2.125" style="25" customWidth="1"/>
    <col min="7" max="7" width="7.375" style="25" bestFit="1" customWidth="1"/>
    <col min="8" max="8" width="2.625" style="25" customWidth="1"/>
    <col min="9" max="9" width="5.75" style="25" bestFit="1" customWidth="1"/>
    <col min="10" max="16384" width="13" style="25"/>
  </cols>
  <sheetData>
    <row r="1" spans="1:9" ht="24" thickBot="1">
      <c r="A1" s="23" t="s">
        <v>78</v>
      </c>
      <c r="B1" s="23"/>
      <c r="C1" s="24"/>
      <c r="D1" s="23"/>
      <c r="E1" s="23"/>
    </row>
    <row r="2" spans="1:9" s="30" customFormat="1" ht="17.25" thickTop="1" thickBot="1">
      <c r="A2" s="26" t="s">
        <v>79</v>
      </c>
      <c r="B2" s="26" t="s">
        <v>6</v>
      </c>
      <c r="C2" s="27" t="s">
        <v>27</v>
      </c>
      <c r="D2" s="28" t="s">
        <v>80</v>
      </c>
      <c r="E2" s="29" t="s">
        <v>81</v>
      </c>
      <c r="G2" s="274" t="s">
        <v>139</v>
      </c>
      <c r="I2" s="274" t="s">
        <v>215</v>
      </c>
    </row>
    <row r="3" spans="1:9">
      <c r="A3" s="31" t="s">
        <v>214</v>
      </c>
      <c r="B3" s="32">
        <v>1</v>
      </c>
      <c r="C3" s="33" t="s">
        <v>160</v>
      </c>
      <c r="D3" s="384" t="s">
        <v>213</v>
      </c>
      <c r="E3" s="34"/>
      <c r="G3" s="275">
        <v>0</v>
      </c>
      <c r="I3" s="275"/>
    </row>
    <row r="4" spans="1:9">
      <c r="A4" s="45" t="s">
        <v>217</v>
      </c>
      <c r="B4" s="46">
        <v>1</v>
      </c>
      <c r="C4" s="383">
        <v>0</v>
      </c>
      <c r="D4" s="384"/>
      <c r="E4" s="327"/>
      <c r="G4" s="364">
        <v>2</v>
      </c>
      <c r="I4" s="364"/>
    </row>
    <row r="5" spans="1:9" ht="16.5" thickBot="1">
      <c r="A5" s="324" t="s">
        <v>133</v>
      </c>
      <c r="B5" s="325">
        <v>2</v>
      </c>
      <c r="C5" s="326">
        <v>1</v>
      </c>
      <c r="D5" s="39"/>
      <c r="E5" s="40"/>
      <c r="G5" s="277">
        <v>2</v>
      </c>
      <c r="I5" s="277"/>
    </row>
    <row r="6" spans="1:9" ht="24.75" thickTop="1" thickBot="1">
      <c r="A6" s="23" t="s">
        <v>82</v>
      </c>
      <c r="B6" s="23"/>
      <c r="C6" s="41"/>
      <c r="D6" s="23"/>
      <c r="E6" s="42"/>
      <c r="G6" s="41"/>
      <c r="I6" s="41"/>
    </row>
    <row r="7" spans="1:9" ht="17.25" thickTop="1" thickBot="1">
      <c r="A7" s="26" t="s">
        <v>79</v>
      </c>
      <c r="B7" s="26" t="s">
        <v>6</v>
      </c>
      <c r="C7" s="27" t="s">
        <v>27</v>
      </c>
      <c r="D7" s="28" t="s">
        <v>80</v>
      </c>
      <c r="E7" s="29" t="s">
        <v>81</v>
      </c>
      <c r="G7" s="274" t="s">
        <v>139</v>
      </c>
      <c r="I7" s="274" t="s">
        <v>215</v>
      </c>
    </row>
    <row r="8" spans="1:9">
      <c r="A8" s="35" t="s">
        <v>113</v>
      </c>
      <c r="B8" s="43">
        <v>104</v>
      </c>
      <c r="C8" s="37">
        <f t="shared" ref="C8:C9" si="0">B8/100</f>
        <v>1.04</v>
      </c>
      <c r="D8" s="36"/>
      <c r="E8" s="44"/>
      <c r="G8" s="276">
        <f>B8</f>
        <v>104</v>
      </c>
      <c r="I8" s="276"/>
    </row>
    <row r="9" spans="1:9">
      <c r="A9" s="45" t="s">
        <v>164</v>
      </c>
      <c r="B9" s="46">
        <v>2</v>
      </c>
      <c r="C9" s="47">
        <f t="shared" si="0"/>
        <v>0.02</v>
      </c>
      <c r="D9" s="48"/>
      <c r="E9" s="49"/>
      <c r="G9" s="278">
        <f>B9/20</f>
        <v>0.1</v>
      </c>
      <c r="I9" s="278"/>
    </row>
    <row r="10" spans="1:9">
      <c r="A10" s="45" t="s">
        <v>216</v>
      </c>
      <c r="B10" s="46">
        <v>1</v>
      </c>
      <c r="C10" s="47">
        <v>0</v>
      </c>
      <c r="D10" s="48"/>
      <c r="E10" s="49"/>
      <c r="G10" s="364">
        <v>0</v>
      </c>
      <c r="I10" s="364">
        <v>4</v>
      </c>
    </row>
    <row r="11" spans="1:9">
      <c r="A11" s="45" t="s">
        <v>212</v>
      </c>
      <c r="B11" s="46">
        <v>1</v>
      </c>
      <c r="C11" s="47">
        <v>1.5</v>
      </c>
      <c r="D11" s="48"/>
      <c r="E11" s="49"/>
      <c r="G11" s="364">
        <v>0</v>
      </c>
      <c r="I11" s="364"/>
    </row>
    <row r="12" spans="1:9">
      <c r="A12" s="45" t="s">
        <v>211</v>
      </c>
      <c r="B12" s="46">
        <v>1</v>
      </c>
      <c r="C12" s="47">
        <v>1</v>
      </c>
      <c r="D12" s="48"/>
      <c r="E12" s="49"/>
      <c r="G12" s="364">
        <v>5</v>
      </c>
      <c r="I12" s="364"/>
    </row>
    <row r="13" spans="1:9">
      <c r="A13" s="45" t="s">
        <v>131</v>
      </c>
      <c r="B13" s="46">
        <v>1</v>
      </c>
      <c r="C13" s="47">
        <v>2</v>
      </c>
      <c r="D13" s="48" t="s">
        <v>132</v>
      </c>
      <c r="E13" s="49"/>
      <c r="G13" s="278">
        <v>150</v>
      </c>
      <c r="I13" s="278"/>
    </row>
    <row r="14" spans="1:9">
      <c r="A14" s="45" t="s">
        <v>142</v>
      </c>
      <c r="B14" s="385">
        <v>1</v>
      </c>
      <c r="C14" s="386">
        <v>5</v>
      </c>
      <c r="D14" s="387"/>
      <c r="E14" s="388"/>
      <c r="F14" s="389"/>
      <c r="G14" s="390">
        <v>10</v>
      </c>
      <c r="I14" s="390"/>
    </row>
    <row r="15" spans="1:9">
      <c r="A15" s="45" t="s">
        <v>143</v>
      </c>
      <c r="B15" s="385">
        <v>1</v>
      </c>
      <c r="C15" s="386">
        <v>4</v>
      </c>
      <c r="D15" s="387"/>
      <c r="E15" s="388"/>
      <c r="F15" s="389"/>
      <c r="G15" s="390">
        <v>1</v>
      </c>
      <c r="I15" s="390"/>
    </row>
    <row r="16" spans="1:9">
      <c r="A16" s="45" t="s">
        <v>108</v>
      </c>
      <c r="B16" s="46">
        <v>1</v>
      </c>
      <c r="C16" s="47">
        <v>0</v>
      </c>
      <c r="D16" s="48"/>
      <c r="E16" s="49"/>
      <c r="G16" s="278">
        <v>1</v>
      </c>
      <c r="I16" s="278"/>
    </row>
    <row r="17" spans="1:9">
      <c r="A17" s="45" t="s">
        <v>165</v>
      </c>
      <c r="B17" s="46">
        <v>1</v>
      </c>
      <c r="C17" s="47">
        <v>2</v>
      </c>
      <c r="D17" s="48"/>
      <c r="E17" s="49"/>
      <c r="G17" s="278">
        <v>7</v>
      </c>
      <c r="I17" s="278"/>
    </row>
    <row r="18" spans="1:9">
      <c r="A18" s="45" t="s">
        <v>218</v>
      </c>
      <c r="B18" s="46">
        <v>1</v>
      </c>
      <c r="C18" s="47">
        <v>0.5</v>
      </c>
      <c r="D18" s="48"/>
      <c r="E18" s="49"/>
      <c r="G18" s="278">
        <v>0.5</v>
      </c>
      <c r="I18" s="278"/>
    </row>
    <row r="19" spans="1:9" ht="16.5" thickBot="1">
      <c r="A19" s="50" t="s">
        <v>163</v>
      </c>
      <c r="B19" s="51">
        <v>1</v>
      </c>
      <c r="C19" s="38">
        <f>B19</f>
        <v>1</v>
      </c>
      <c r="D19" s="39"/>
      <c r="E19" s="40"/>
      <c r="G19" s="277">
        <f>B19/100</f>
        <v>0.01</v>
      </c>
      <c r="I19" s="277"/>
    </row>
    <row r="20" spans="1:9" ht="16.5" thickTop="1"/>
    <row r="21" spans="1:9">
      <c r="E21" s="212" t="s">
        <v>140</v>
      </c>
      <c r="F21" s="279"/>
      <c r="G21" s="344">
        <f>SUM(G3:G19)</f>
        <v>282.61</v>
      </c>
    </row>
    <row r="22" spans="1:9">
      <c r="A22" s="61"/>
      <c r="E22" s="212" t="s">
        <v>141</v>
      </c>
      <c r="F22" s="279"/>
      <c r="G22" s="344">
        <f>G21+Martial!M27</f>
        <v>13585.61</v>
      </c>
    </row>
    <row r="23" spans="1:9">
      <c r="A23" s="61"/>
    </row>
    <row r="24" spans="1:9">
      <c r="A24" s="61"/>
    </row>
    <row r="25" spans="1:9">
      <c r="A25" s="61"/>
    </row>
    <row r="26" spans="1:9">
      <c r="A26" s="61"/>
    </row>
    <row r="27" spans="1:9">
      <c r="A27" s="61"/>
    </row>
  </sheetData>
  <sortState ref="A40:D52">
    <sortCondition ref="A40:A52"/>
  </sortState>
  <phoneticPr fontId="0" type="noConversion"/>
  <printOptions gridLinesSet="0"/>
  <pageMargins left="0.62" right="0.33" top="0.5" bottom="0.63" header="0.5" footer="0.5"/>
  <pageSetup orientation="portrait" horizontalDpi="120" verticalDpi="14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zoomScaleNormal="100" workbookViewId="0"/>
  </sheetViews>
  <sheetFormatPr defaultRowHeight="15.75"/>
  <cols>
    <col min="1" max="1" width="1.875" style="365" customWidth="1"/>
    <col min="2" max="2" width="8.625" style="366" bestFit="1" customWidth="1"/>
    <col min="3" max="3" width="2.875" style="365" bestFit="1" customWidth="1"/>
    <col min="4" max="8" width="3.875" style="365" bestFit="1" customWidth="1"/>
    <col min="9" max="14" width="8.75" style="365" customWidth="1"/>
    <col min="15" max="16384" width="9" style="365"/>
  </cols>
  <sheetData>
    <row r="1" spans="1:16" s="366" customFormat="1" ht="17.25" thickTop="1" thickBot="1">
      <c r="B1" s="378" t="s">
        <v>195</v>
      </c>
      <c r="C1" s="377" t="s">
        <v>194</v>
      </c>
      <c r="D1" s="377" t="s">
        <v>193</v>
      </c>
      <c r="E1" s="377" t="s">
        <v>192</v>
      </c>
      <c r="F1" s="377" t="s">
        <v>191</v>
      </c>
      <c r="G1" s="377" t="s">
        <v>190</v>
      </c>
      <c r="H1" s="376" t="s">
        <v>189</v>
      </c>
    </row>
    <row r="2" spans="1:16">
      <c r="B2" s="375" t="s">
        <v>188</v>
      </c>
      <c r="C2" s="374">
        <f ca="1">RANDBETWEEN(1,3)</f>
        <v>1</v>
      </c>
      <c r="D2" s="374">
        <f ca="1">RANDBETWEEN(1,3)+RANDBETWEEN(1,3)</f>
        <v>5</v>
      </c>
      <c r="E2" s="374">
        <f ca="1">RANDBETWEEN(1,3)+RANDBETWEEN(1,3)+RANDBETWEEN(1,3)</f>
        <v>6</v>
      </c>
      <c r="F2" s="374">
        <f ca="1">RANDBETWEEN(1,3)+RANDBETWEEN(1,3)+RANDBETWEEN(1,3)+RANDBETWEEN(1,3)</f>
        <v>9</v>
      </c>
      <c r="G2" s="374">
        <f ca="1">RANDBETWEEN(1,3)+RANDBETWEEN(1,3)+RANDBETWEEN(1,3)+RANDBETWEEN(1,3)+RANDBETWEEN(1,3)</f>
        <v>10</v>
      </c>
      <c r="H2" s="373">
        <f ca="1">RANDBETWEEN(1,3)+RANDBETWEEN(1,3)+RANDBETWEEN(1,3)+RANDBETWEEN(1,3)+RANDBETWEEN(1,3)+RANDBETWEEN(1,3)</f>
        <v>14</v>
      </c>
      <c r="L2" s="366"/>
      <c r="M2" s="366"/>
      <c r="N2" s="366"/>
      <c r="O2" s="366"/>
      <c r="P2" s="366"/>
    </row>
    <row r="3" spans="1:16">
      <c r="B3" s="372" t="s">
        <v>187</v>
      </c>
      <c r="C3" s="371">
        <f ca="1">RANDBETWEEN(1,4)</f>
        <v>4</v>
      </c>
      <c r="D3" s="371">
        <f ca="1">RANDBETWEEN(1,4)+RANDBETWEEN(1,4)</f>
        <v>3</v>
      </c>
      <c r="E3" s="371">
        <f ca="1">RANDBETWEEN(1,4)+RANDBETWEEN(1,4)+RANDBETWEEN(1,4)</f>
        <v>7</v>
      </c>
      <c r="F3" s="371">
        <f ca="1">RANDBETWEEN(1,4)+RANDBETWEEN(1,4)+RANDBETWEEN(1,4)+RANDBETWEEN(1,4)</f>
        <v>9</v>
      </c>
      <c r="G3" s="371">
        <f ca="1">RANDBETWEEN(1,4)+RANDBETWEEN(1,4)+RANDBETWEEN(1,4)+RANDBETWEEN(1,4)+RANDBETWEEN(1,4)</f>
        <v>14</v>
      </c>
      <c r="H3" s="370">
        <f ca="1">RANDBETWEEN(1,4)+RANDBETWEEN(1,4)+RANDBETWEEN(1,4)+RANDBETWEEN(1,4)+RANDBETWEEN(1,4)+RANDBETWEEN(1,4)</f>
        <v>16</v>
      </c>
      <c r="L3" s="366"/>
      <c r="M3" s="366"/>
      <c r="N3" s="366"/>
      <c r="O3" s="366"/>
      <c r="P3" s="366"/>
    </row>
    <row r="4" spans="1:16">
      <c r="B4" s="372" t="s">
        <v>186</v>
      </c>
      <c r="C4" s="371">
        <f ca="1">RANDBETWEEN(1,6)</f>
        <v>2</v>
      </c>
      <c r="D4" s="371">
        <f ca="1">RANDBETWEEN(1,6)+RANDBETWEEN(1,6)</f>
        <v>10</v>
      </c>
      <c r="E4" s="371">
        <f ca="1">RANDBETWEEN(1,6)+RANDBETWEEN(1,6)+RANDBETWEEN(1,6)</f>
        <v>13</v>
      </c>
      <c r="F4" s="371">
        <f ca="1">RANDBETWEEN(1,6)+RANDBETWEEN(1,6)+RANDBETWEEN(1,6)+RANDBETWEEN(1,6)</f>
        <v>17</v>
      </c>
      <c r="G4" s="371">
        <f ca="1">RANDBETWEEN(1,6)+RANDBETWEEN(1,6)+RANDBETWEEN(1,6)+RANDBETWEEN(1,6)+RANDBETWEEN(1,6)</f>
        <v>19</v>
      </c>
      <c r="H4" s="370">
        <f ca="1">RANDBETWEEN(1,6)+RANDBETWEEN(1,6)+RANDBETWEEN(1,6)+RANDBETWEEN(1,6)+RANDBETWEEN(1,6)+RANDBETWEEN(1,6)</f>
        <v>25</v>
      </c>
      <c r="L4" s="366"/>
      <c r="M4" s="366"/>
      <c r="N4" s="366"/>
      <c r="O4" s="366"/>
      <c r="P4" s="366"/>
    </row>
    <row r="5" spans="1:16">
      <c r="B5" s="372" t="s">
        <v>185</v>
      </c>
      <c r="C5" s="371">
        <f ca="1">RANDBETWEEN(1,8)</f>
        <v>3</v>
      </c>
      <c r="D5" s="371">
        <f ca="1">RANDBETWEEN(1,8)+RANDBETWEEN(1,8)</f>
        <v>7</v>
      </c>
      <c r="E5" s="371">
        <f ca="1">RANDBETWEEN(1,8)+RANDBETWEEN(1,8)+RANDBETWEEN(1,8)</f>
        <v>13</v>
      </c>
      <c r="F5" s="371">
        <f ca="1">RANDBETWEEN(1,8)+RANDBETWEEN(1,8)+RANDBETWEEN(1,8)+RANDBETWEEN(1,8)</f>
        <v>13</v>
      </c>
      <c r="G5" s="371">
        <f ca="1">RANDBETWEEN(1,8)+RANDBETWEEN(1,8)+RANDBETWEEN(1,8)+RANDBETWEEN(1,8)+RANDBETWEEN(1,8)</f>
        <v>26</v>
      </c>
      <c r="H5" s="370">
        <f ca="1">RANDBETWEEN(1,8)+RANDBETWEEN(1,8)+RANDBETWEEN(1,8)+RANDBETWEEN(1,8)+RANDBETWEEN(1,8)+RANDBETWEEN(1,8)</f>
        <v>19</v>
      </c>
      <c r="L5" s="366"/>
      <c r="M5" s="366"/>
      <c r="N5" s="366"/>
      <c r="O5" s="366"/>
      <c r="P5" s="366"/>
    </row>
    <row r="6" spans="1:16">
      <c r="B6" s="372" t="s">
        <v>184</v>
      </c>
      <c r="C6" s="371">
        <f ca="1">RANDBETWEEN(1,10)</f>
        <v>1</v>
      </c>
      <c r="D6" s="371">
        <f ca="1">RANDBETWEEN(1,10)+RANDBETWEEN(1,10)</f>
        <v>10</v>
      </c>
      <c r="E6" s="371">
        <f ca="1">RANDBETWEEN(1,10)+RANDBETWEEN(1,10)+RANDBETWEEN(1,10)</f>
        <v>19</v>
      </c>
      <c r="F6" s="371">
        <f ca="1">RANDBETWEEN(1,10)+RANDBETWEEN(1,10)+RANDBETWEEN(1,10)+RANDBETWEEN(1,10)</f>
        <v>20</v>
      </c>
      <c r="G6" s="371">
        <f ca="1">RANDBETWEEN(1,10)+RANDBETWEEN(1,10)+RANDBETWEEN(1,10)+RANDBETWEEN(1,10)+RANDBETWEEN(1,10)</f>
        <v>35</v>
      </c>
      <c r="H6" s="370">
        <f ca="1">RANDBETWEEN(1,10)+RANDBETWEEN(1,10)+RANDBETWEEN(1,10)+RANDBETWEEN(1,10)+RANDBETWEEN(1,10)+RANDBETWEEN(1,10)</f>
        <v>30</v>
      </c>
      <c r="L6" s="366"/>
      <c r="M6" s="366"/>
      <c r="N6" s="366"/>
      <c r="O6" s="366"/>
      <c r="P6" s="366"/>
    </row>
    <row r="7" spans="1:16">
      <c r="B7" s="372" t="s">
        <v>183</v>
      </c>
      <c r="C7" s="371">
        <f ca="1">RANDBETWEEN(1,12)</f>
        <v>3</v>
      </c>
      <c r="D7" s="371">
        <f ca="1">RANDBETWEEN(1,12)+RANDBETWEEN(1,12)</f>
        <v>6</v>
      </c>
      <c r="E7" s="371">
        <f ca="1">RANDBETWEEN(1,12)+RANDBETWEEN(1,12)+RANDBETWEEN(1,12)</f>
        <v>25</v>
      </c>
      <c r="F7" s="371">
        <f ca="1">RANDBETWEEN(1,12)+RANDBETWEEN(1,12)+RANDBETWEEN(1,12)+RANDBETWEEN(1,12)</f>
        <v>13</v>
      </c>
      <c r="G7" s="371">
        <f ca="1">RANDBETWEEN(1,12)+RANDBETWEEN(1,12)+RANDBETWEEN(1,12)+RANDBETWEEN(1,12)+RANDBETWEEN(1,12)</f>
        <v>33</v>
      </c>
      <c r="H7" s="370">
        <f ca="1">RANDBETWEEN(1,12)+RANDBETWEEN(1,12)+RANDBETWEEN(1,12)+RANDBETWEEN(1,12)+RANDBETWEEN(1,12)+RANDBETWEEN(1,12)</f>
        <v>44</v>
      </c>
      <c r="L7" s="366"/>
      <c r="M7" s="366"/>
      <c r="N7" s="366"/>
      <c r="O7" s="366"/>
      <c r="P7" s="366"/>
    </row>
    <row r="8" spans="1:16">
      <c r="B8" s="372" t="s">
        <v>182</v>
      </c>
      <c r="C8" s="371">
        <f ca="1">RANDBETWEEN(1,20)</f>
        <v>15</v>
      </c>
      <c r="D8" s="371">
        <f ca="1">RANDBETWEEN(1,20)+RANDBETWEEN(1,20)</f>
        <v>22</v>
      </c>
      <c r="E8" s="371">
        <f ca="1">RANDBETWEEN(1,20)+RANDBETWEEN(1,20)+RANDBETWEEN(1,20)</f>
        <v>30</v>
      </c>
      <c r="F8" s="371">
        <f ca="1">RANDBETWEEN(1,20)+RANDBETWEEN(1,20)+RANDBETWEEN(1,20)+RANDBETWEEN(1,20)</f>
        <v>50</v>
      </c>
      <c r="G8" s="371">
        <f ca="1">RANDBETWEEN(1,20)+RANDBETWEEN(1,20)+RANDBETWEEN(1,20)+RANDBETWEEN(1,20)+RANDBETWEEN(1,20)</f>
        <v>55</v>
      </c>
      <c r="H8" s="370">
        <f ca="1">RANDBETWEEN(1,20)+RANDBETWEEN(1,20)+RANDBETWEEN(1,20)+RANDBETWEEN(1,20)+RANDBETWEEN(1,20)+RANDBETWEEN(1,20)</f>
        <v>75</v>
      </c>
      <c r="L8" s="366"/>
      <c r="M8" s="366"/>
      <c r="N8" s="366"/>
      <c r="O8" s="366"/>
      <c r="P8" s="366"/>
    </row>
    <row r="9" spans="1:16" ht="16.5" thickBot="1">
      <c r="B9" s="369" t="s">
        <v>181</v>
      </c>
      <c r="C9" s="368">
        <f ca="1">RANDBETWEEN(1,100)</f>
        <v>99</v>
      </c>
      <c r="D9" s="368">
        <f ca="1">RANDBETWEEN(1,100)+RANDBETWEEN(1,100)</f>
        <v>125</v>
      </c>
      <c r="E9" s="368">
        <f ca="1">RANDBETWEEN(1,100)+RANDBETWEEN(1,100)+RANDBETWEEN(1,100)</f>
        <v>128</v>
      </c>
      <c r="F9" s="368">
        <f ca="1">RANDBETWEEN(1,100)+RANDBETWEEN(1,100)+RANDBETWEEN(1,100)+RANDBETWEEN(1,100)</f>
        <v>183</v>
      </c>
      <c r="G9" s="368">
        <f ca="1">RANDBETWEEN(1,100)+RANDBETWEEN(1,100)+RANDBETWEEN(1,100)+RANDBETWEEN(1,100)+RANDBETWEEN(1,100)</f>
        <v>214</v>
      </c>
      <c r="H9" s="367">
        <f ca="1">RANDBETWEEN(1,100)+RANDBETWEEN(1,100)+RANDBETWEEN(1,100)+RANDBETWEEN(1,100)+RANDBETWEEN(1,100)+RANDBETWEEN(1,100)</f>
        <v>321</v>
      </c>
      <c r="L9" s="366"/>
      <c r="M9" s="366"/>
      <c r="N9" s="366"/>
      <c r="O9" s="366"/>
      <c r="P9" s="366"/>
    </row>
    <row r="10" spans="1:16" ht="16.5" thickTop="1">
      <c r="A10" s="366"/>
      <c r="C10" s="366"/>
      <c r="D10" s="366"/>
      <c r="E10" s="366"/>
      <c r="F10" s="366"/>
    </row>
    <row r="11" spans="1:16">
      <c r="A11" s="366"/>
      <c r="C11" s="366"/>
      <c r="D11" s="366"/>
      <c r="E11" s="366"/>
      <c r="F11" s="366"/>
    </row>
    <row r="12" spans="1:16">
      <c r="A12" s="366"/>
      <c r="C12" s="366"/>
      <c r="D12" s="366"/>
      <c r="E12" s="366"/>
      <c r="F12" s="366"/>
    </row>
    <row r="13" spans="1:16">
      <c r="A13" s="366"/>
      <c r="C13" s="366"/>
      <c r="D13" s="366"/>
      <c r="E13" s="366"/>
      <c r="F13" s="366"/>
    </row>
    <row r="14" spans="1:16">
      <c r="A14" s="366"/>
      <c r="C14" s="366"/>
      <c r="D14" s="366"/>
      <c r="E14" s="366"/>
      <c r="F14" s="366"/>
    </row>
    <row r="15" spans="1:16">
      <c r="A15" s="366"/>
      <c r="C15" s="366"/>
      <c r="D15" s="366"/>
      <c r="E15" s="366"/>
      <c r="F15" s="366"/>
    </row>
    <row r="16" spans="1:16">
      <c r="A16" s="366"/>
      <c r="C16" s="366"/>
      <c r="D16" s="366"/>
      <c r="E16" s="366"/>
      <c r="F16" s="366"/>
    </row>
    <row r="17" spans="1:7">
      <c r="A17" s="366"/>
      <c r="C17" s="366"/>
      <c r="D17" s="366"/>
      <c r="E17" s="366"/>
      <c r="F17" s="366"/>
    </row>
    <row r="18" spans="1:7">
      <c r="A18" s="366"/>
      <c r="C18" s="366"/>
      <c r="D18" s="366"/>
      <c r="E18" s="366"/>
      <c r="F18" s="366"/>
    </row>
    <row r="19" spans="1:7">
      <c r="A19" s="366"/>
      <c r="C19" s="366"/>
      <c r="D19" s="366"/>
      <c r="E19" s="366"/>
      <c r="F19" s="366"/>
    </row>
    <row r="20" spans="1:7">
      <c r="A20" s="366"/>
      <c r="C20" s="366"/>
      <c r="D20" s="366"/>
      <c r="E20" s="366"/>
      <c r="F20" s="366"/>
    </row>
    <row r="21" spans="1:7">
      <c r="A21" s="366"/>
      <c r="C21" s="366"/>
      <c r="D21" s="366"/>
      <c r="E21" s="366"/>
      <c r="F21" s="366"/>
    </row>
    <row r="22" spans="1:7">
      <c r="A22" s="366"/>
      <c r="C22" s="366"/>
      <c r="D22" s="366"/>
      <c r="E22" s="366"/>
      <c r="F22" s="366"/>
    </row>
    <row r="23" spans="1:7">
      <c r="A23" s="366"/>
      <c r="C23" s="366"/>
      <c r="D23" s="366"/>
      <c r="E23" s="366"/>
      <c r="F23" s="366"/>
    </row>
    <row r="24" spans="1:7">
      <c r="A24" s="366"/>
      <c r="C24" s="366"/>
      <c r="D24" s="366"/>
      <c r="E24" s="366"/>
      <c r="F24" s="366"/>
    </row>
    <row r="25" spans="1:7">
      <c r="A25" s="366"/>
      <c r="C25" s="366"/>
      <c r="D25" s="366"/>
      <c r="E25" s="366"/>
      <c r="F25" s="366"/>
    </row>
    <row r="26" spans="1:7">
      <c r="A26" s="366"/>
      <c r="C26" s="366"/>
      <c r="D26" s="366"/>
      <c r="E26" s="366"/>
      <c r="F26" s="366"/>
    </row>
    <row r="27" spans="1:7">
      <c r="A27" s="366"/>
      <c r="C27" s="366"/>
      <c r="D27" s="366"/>
      <c r="E27" s="366"/>
      <c r="F27" s="366"/>
    </row>
    <row r="28" spans="1:7">
      <c r="A28" s="366"/>
      <c r="C28" s="366"/>
      <c r="D28" s="366"/>
      <c r="E28" s="366"/>
      <c r="F28" s="366"/>
    </row>
    <row r="29" spans="1:7">
      <c r="A29" s="366"/>
      <c r="C29" s="366"/>
      <c r="D29" s="366"/>
      <c r="E29" s="366"/>
      <c r="F29" s="366"/>
    </row>
    <row r="30" spans="1:7">
      <c r="A30" s="366"/>
      <c r="C30" s="366"/>
      <c r="D30" s="366"/>
      <c r="E30" s="366"/>
      <c r="F30" s="366"/>
    </row>
    <row r="31" spans="1:7">
      <c r="C31" s="366"/>
      <c r="D31" s="366"/>
      <c r="E31" s="366"/>
      <c r="F31" s="366"/>
      <c r="G31" s="366"/>
    </row>
    <row r="32" spans="1:7">
      <c r="C32" s="366"/>
      <c r="D32" s="366"/>
      <c r="E32" s="366"/>
      <c r="F32" s="366"/>
      <c r="G32" s="366"/>
    </row>
    <row r="33" spans="3:7">
      <c r="C33" s="366"/>
      <c r="D33" s="366"/>
      <c r="E33" s="366"/>
      <c r="F33" s="366"/>
      <c r="G33" s="366"/>
    </row>
    <row r="34" spans="3:7">
      <c r="C34" s="366"/>
      <c r="D34" s="366"/>
      <c r="E34" s="366"/>
      <c r="F34" s="366"/>
      <c r="G34" s="366"/>
    </row>
  </sheetData>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Personal File</vt:lpstr>
      <vt:lpstr>Skills</vt:lpstr>
      <vt:lpstr>Feats</vt:lpstr>
      <vt:lpstr>Martial</vt:lpstr>
      <vt:lpstr>Equipment</vt:lpstr>
      <vt:lpstr>Rolls</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2013-12-11T18:11:08Z</dcterms:modified>
</cp:coreProperties>
</file>