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308" yWindow="-12" windowWidth="10200" windowHeight="8736" tabRatio="638"/>
  </bookViews>
  <sheets>
    <sheet name="Personal File" sheetId="4" r:id="rId1"/>
    <sheet name="Skills" sheetId="15" r:id="rId2"/>
    <sheet name="Corellion" sheetId="18" r:id="rId3"/>
    <sheet name="Spells" sheetId="26" r:id="rId4"/>
    <sheet name="Feats" sheetId="20" r:id="rId5"/>
    <sheet name="Martial" sheetId="6" r:id="rId6"/>
    <sheet name="Equipment" sheetId="19" r:id="rId7"/>
    <sheet name="Animal" sheetId="23" r:id="rId8"/>
    <sheet name="XP Awards" sheetId="21" r:id="rId9"/>
  </sheets>
  <definedNames>
    <definedName name="OLE_LINK1" localSheetId="4">Feats!#REF!</definedName>
    <definedName name="OLE_LINK1" localSheetId="3">Spells!#REF!</definedName>
    <definedName name="_xlnm.Print_Area" localSheetId="7">Animal!$A$1:$H$12</definedName>
    <definedName name="_xlnm.Print_Area" localSheetId="2">Corellion!$A$1:$I$38</definedName>
    <definedName name="_xlnm.Print_Area" localSheetId="6">Equipment!#REF!</definedName>
    <definedName name="_xlnm.Print_Area" localSheetId="4">Feats!#REF!</definedName>
    <definedName name="_xlnm.Print_Area" localSheetId="5">Martial!#REF!</definedName>
    <definedName name="_xlnm.Print_Area" localSheetId="0">'Personal File'!$A$1:$H$14</definedName>
    <definedName name="_xlnm.Print_Area" localSheetId="1">Skills!$A$1:$K$27</definedName>
    <definedName name="_xlnm.Print_Area" localSheetId="3">Spells!#REF!</definedName>
  </definedNames>
  <calcPr calcId="145621"/>
</workbook>
</file>

<file path=xl/calcChain.xml><?xml version="1.0" encoding="utf-8"?>
<calcChain xmlns="http://schemas.openxmlformats.org/spreadsheetml/2006/main">
  <c r="B9" i="4" l="1"/>
  <c r="M25" i="6" l="1"/>
  <c r="M26" i="6"/>
  <c r="H13" i="15" l="1"/>
  <c r="I4" i="6"/>
  <c r="B19" i="6"/>
  <c r="E42" i="15" l="1"/>
  <c r="K6" i="26"/>
  <c r="B7" i="4" l="1"/>
  <c r="C27" i="19" l="1"/>
  <c r="G24" i="19"/>
  <c r="C24" i="19"/>
  <c r="C33" i="19" s="1"/>
  <c r="F5" i="23" l="1"/>
  <c r="G20" i="6" l="1"/>
  <c r="E8" i="4" s="1"/>
  <c r="H40" i="15" l="1"/>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2" i="15"/>
  <c r="H11" i="15"/>
  <c r="H10" i="15"/>
  <c r="H9" i="15"/>
  <c r="I11" i="6" l="1"/>
  <c r="G43" i="19" l="1"/>
  <c r="M29" i="6"/>
  <c r="J6" i="26" l="1"/>
  <c r="I3" i="6" l="1"/>
  <c r="C45" i="19" l="1"/>
  <c r="C43" i="19" l="1"/>
  <c r="I12" i="6" l="1"/>
  <c r="I6" i="6"/>
  <c r="I8" i="6" l="1"/>
  <c r="I7" i="6"/>
  <c r="C9" i="23" l="1"/>
  <c r="C8" i="23"/>
  <c r="C7" i="23"/>
  <c r="C6" i="23"/>
  <c r="C5" i="23"/>
  <c r="C4" i="23"/>
  <c r="H5" i="15" l="1"/>
  <c r="H4" i="15"/>
  <c r="H3" i="15"/>
  <c r="C12" i="4" l="1"/>
  <c r="C11" i="4"/>
  <c r="C10" i="4"/>
  <c r="C9" i="4"/>
  <c r="D3" i="15" s="1"/>
  <c r="C8" i="4"/>
  <c r="B5" i="4" s="1"/>
  <c r="C7" i="4"/>
  <c r="C4" i="6" s="1"/>
  <c r="C9" i="26" l="1"/>
  <c r="C23" i="26"/>
  <c r="C19" i="26"/>
  <c r="C14" i="26"/>
  <c r="C10" i="26"/>
  <c r="C6" i="26"/>
  <c r="C22" i="26"/>
  <c r="C21" i="26"/>
  <c r="C17" i="26"/>
  <c r="C12" i="26"/>
  <c r="C8" i="26"/>
  <c r="C4" i="26"/>
  <c r="C20" i="26"/>
  <c r="C18" i="26"/>
  <c r="C15" i="26"/>
  <c r="C11" i="26"/>
  <c r="C7" i="26"/>
  <c r="C3" i="26"/>
  <c r="C16" i="26"/>
  <c r="C13" i="26"/>
  <c r="C5" i="26"/>
  <c r="C3" i="6"/>
  <c r="D4" i="15"/>
  <c r="B23" i="6"/>
  <c r="H11" i="6" s="1"/>
  <c r="J11" i="6" s="1"/>
  <c r="E10" i="4"/>
  <c r="E11" i="4" s="1"/>
  <c r="E12" i="4" s="1"/>
  <c r="B22" i="6"/>
  <c r="H4" i="6" s="1"/>
  <c r="J4" i="6" s="1"/>
  <c r="C7" i="6"/>
  <c r="C6" i="6"/>
  <c r="C8" i="6"/>
  <c r="E3" i="15"/>
  <c r="G3" i="15"/>
  <c r="I3" i="15" s="1"/>
  <c r="D5" i="15"/>
  <c r="H41" i="15"/>
  <c r="H8" i="15"/>
  <c r="H7" i="15"/>
  <c r="H6" i="15"/>
  <c r="H12" i="6" l="1"/>
  <c r="J12" i="6" s="1"/>
  <c r="E5" i="15"/>
  <c r="G5" i="15"/>
  <c r="B20" i="6"/>
  <c r="H3" i="6"/>
  <c r="J3" i="6" s="1"/>
  <c r="H6" i="6"/>
  <c r="H8" i="6"/>
  <c r="H7" i="6"/>
  <c r="J7" i="6" s="1"/>
  <c r="E4" i="15"/>
  <c r="G4" i="15"/>
  <c r="I5" i="15" l="1"/>
  <c r="I4" i="15"/>
  <c r="J6" i="6"/>
  <c r="J8" i="6"/>
  <c r="B42" i="15" l="1"/>
  <c r="N6" i="26" l="1"/>
  <c r="M6" i="26"/>
  <c r="L6" i="26"/>
  <c r="I6" i="26"/>
  <c r="H6" i="26"/>
  <c r="G6" i="26"/>
  <c r="E9" i="4" l="1"/>
  <c r="D24" i="15" l="1"/>
  <c r="E24" i="15" l="1"/>
  <c r="G24" i="15"/>
  <c r="C12" i="21"/>
  <c r="B16" i="21" s="1"/>
  <c r="B18" i="21" s="1"/>
  <c r="B20" i="21" s="1"/>
  <c r="I24" i="15" l="1"/>
  <c r="D29" i="15"/>
  <c r="E29" i="15" l="1"/>
  <c r="G29" i="15"/>
  <c r="D35" i="15"/>
  <c r="D19" i="15"/>
  <c r="D37" i="15"/>
  <c r="D34" i="15"/>
  <c r="C41" i="19"/>
  <c r="D39" i="15"/>
  <c r="D36" i="15"/>
  <c r="D38" i="15"/>
  <c r="D31" i="15"/>
  <c r="D40" i="15"/>
  <c r="D27" i="15"/>
  <c r="D33" i="15"/>
  <c r="D14" i="15"/>
  <c r="D12" i="15"/>
  <c r="D41" i="15"/>
  <c r="D32" i="15"/>
  <c r="D30" i="15"/>
  <c r="D28" i="15"/>
  <c r="D26" i="15"/>
  <c r="D25" i="15"/>
  <c r="D23" i="15"/>
  <c r="D22" i="15"/>
  <c r="D21" i="15"/>
  <c r="D20" i="15"/>
  <c r="D18" i="15"/>
  <c r="D17" i="15"/>
  <c r="D16" i="15"/>
  <c r="D15" i="15"/>
  <c r="D13" i="15"/>
  <c r="D11" i="15"/>
  <c r="D10" i="15"/>
  <c r="D9" i="15"/>
  <c r="D8" i="15"/>
  <c r="D7" i="15"/>
  <c r="D6" i="15"/>
  <c r="E7" i="15" l="1"/>
  <c r="G7" i="15"/>
  <c r="E11" i="15"/>
  <c r="G11" i="15"/>
  <c r="E17" i="15"/>
  <c r="G17" i="15"/>
  <c r="E22" i="15"/>
  <c r="I22" i="15" s="1"/>
  <c r="G22" i="15"/>
  <c r="E25" i="15"/>
  <c r="G25" i="15"/>
  <c r="E28" i="15"/>
  <c r="I29" i="15" s="1"/>
  <c r="G28" i="15"/>
  <c r="E32" i="15"/>
  <c r="G32" i="15"/>
  <c r="E12" i="15"/>
  <c r="G12" i="15"/>
  <c r="E33" i="15"/>
  <c r="G33" i="15"/>
  <c r="E40" i="15"/>
  <c r="G40" i="15"/>
  <c r="E38" i="15"/>
  <c r="G38" i="15"/>
  <c r="E39" i="15"/>
  <c r="I40" i="15" s="1"/>
  <c r="G39" i="15"/>
  <c r="E34" i="15"/>
  <c r="G34" i="15"/>
  <c r="E19" i="15"/>
  <c r="I19" i="15" s="1"/>
  <c r="G19" i="15"/>
  <c r="E9" i="15"/>
  <c r="G9" i="15"/>
  <c r="E15" i="15"/>
  <c r="I15" i="15" s="1"/>
  <c r="G15" i="15"/>
  <c r="E20" i="15"/>
  <c r="I20" i="15" s="1"/>
  <c r="G20" i="15"/>
  <c r="E6" i="15"/>
  <c r="G6" i="15"/>
  <c r="E8" i="15"/>
  <c r="I8" i="15" s="1"/>
  <c r="G8" i="15"/>
  <c r="E10" i="15"/>
  <c r="I10" i="15" s="1"/>
  <c r="G10" i="15"/>
  <c r="E13" i="15"/>
  <c r="G13" i="15"/>
  <c r="I13" i="15" s="1"/>
  <c r="E16" i="15"/>
  <c r="G16" i="15"/>
  <c r="E18" i="15"/>
  <c r="I18" i="15" s="1"/>
  <c r="G18" i="15"/>
  <c r="E21" i="15"/>
  <c r="I21" i="15" s="1"/>
  <c r="G21" i="15"/>
  <c r="E23" i="15"/>
  <c r="I23" i="15" s="1"/>
  <c r="G23" i="15"/>
  <c r="E26" i="15"/>
  <c r="G26" i="15"/>
  <c r="E30" i="15"/>
  <c r="I30" i="15" s="1"/>
  <c r="G30" i="15"/>
  <c r="E41" i="15"/>
  <c r="I41" i="15" s="1"/>
  <c r="G41" i="15"/>
  <c r="E14" i="15"/>
  <c r="G14" i="15"/>
  <c r="E27" i="15"/>
  <c r="G27" i="15"/>
  <c r="E31" i="15"/>
  <c r="I31" i="15" s="1"/>
  <c r="G31" i="15"/>
  <c r="E36" i="15"/>
  <c r="G36" i="15"/>
  <c r="E37" i="15"/>
  <c r="G37" i="15"/>
  <c r="E35" i="15"/>
  <c r="G35" i="15"/>
  <c r="I6" i="15"/>
  <c r="I11" i="15"/>
  <c r="I28" i="15"/>
  <c r="I32" i="15"/>
  <c r="I38" i="15"/>
  <c r="I26" i="15"/>
  <c r="I27" i="15"/>
  <c r="I9" i="15" l="1"/>
  <c r="I35" i="15"/>
  <c r="I25" i="15"/>
  <c r="I17" i="15"/>
  <c r="I39" i="15"/>
  <c r="I16" i="15"/>
  <c r="I7" i="15"/>
  <c r="I37" i="15"/>
  <c r="I36" i="15"/>
  <c r="I14" i="15"/>
  <c r="I34" i="15"/>
  <c r="I33" i="15"/>
  <c r="I12" i="15"/>
</calcChain>
</file>

<file path=xl/comments1.xml><?xml version="1.0" encoding="utf-8"?>
<comments xmlns="http://schemas.openxmlformats.org/spreadsheetml/2006/main">
  <authors>
    <author>Alexis Álvarez</author>
  </authors>
  <commentList>
    <comment ref="C5" authorId="0">
      <text>
        <r>
          <rPr>
            <sz val="12"/>
            <color indexed="81"/>
            <rFont val="Times New Roman"/>
            <family val="1"/>
          </rPr>
          <t>BAB +3
Bless +1</t>
        </r>
      </text>
    </comment>
    <comment ref="E6" authorId="0">
      <text>
        <r>
          <rPr>
            <i/>
            <sz val="12"/>
            <color indexed="81"/>
            <rFont val="Times New Roman"/>
            <family val="1"/>
          </rPr>
          <t>carrying medium load</t>
        </r>
      </text>
    </comment>
    <comment ref="B9" authorId="0">
      <text>
        <r>
          <rPr>
            <i/>
            <sz val="12"/>
            <color indexed="81"/>
            <rFont val="Times New Roman"/>
            <family val="1"/>
          </rPr>
          <t>Bear’s Endurance +4</t>
        </r>
      </text>
    </comment>
    <comment ref="E9" authorId="0">
      <text>
        <r>
          <rPr>
            <sz val="12"/>
            <color indexed="81"/>
            <rFont val="Times New Roman"/>
            <family val="1"/>
          </rPr>
          <t>[(6 * 8 Druid) * 75%] + (6 * 0 Con)</t>
        </r>
      </text>
    </comment>
  </commentList>
</comments>
</file>

<file path=xl/comments2.xml><?xml version="1.0" encoding="utf-8"?>
<comments xmlns="http://schemas.openxmlformats.org/spreadsheetml/2006/main">
  <authors>
    <author>Alexis Álvarez</author>
  </authors>
  <commentList>
    <comment ref="F7" authorId="0">
      <text>
        <r>
          <rPr>
            <sz val="12"/>
            <color indexed="81"/>
            <rFont val="Times New Roman"/>
            <family val="1"/>
          </rPr>
          <t>Hide Armor -3
Heavy Wooden Shield -2</t>
        </r>
      </text>
    </comment>
    <comment ref="F9" authorId="0">
      <text>
        <r>
          <rPr>
            <sz val="12"/>
            <color indexed="81"/>
            <rFont val="Times New Roman"/>
            <family val="1"/>
          </rPr>
          <t>Hide Armor -3</t>
        </r>
      </text>
    </comment>
    <comment ref="F13" authorId="0">
      <text>
        <r>
          <rPr>
            <sz val="12"/>
            <color indexed="81"/>
            <rFont val="Times New Roman"/>
            <family val="1"/>
          </rPr>
          <t>Half-elf bonus</t>
        </r>
      </text>
    </comment>
    <comment ref="F16" authorId="0">
      <text>
        <r>
          <rPr>
            <sz val="12"/>
            <color indexed="81"/>
            <rFont val="Times New Roman"/>
            <family val="1"/>
          </rPr>
          <t>Hide Armor -3
Heavy Wooden Shield -2</t>
        </r>
      </text>
    </comment>
    <comment ref="F18" authorId="0">
      <text>
        <r>
          <rPr>
            <sz val="12"/>
            <color indexed="81"/>
            <rFont val="Times New Roman"/>
            <family val="1"/>
          </rPr>
          <t>Half-elf bonus</t>
        </r>
      </text>
    </comment>
    <comment ref="F19" authorId="0">
      <text>
        <r>
          <rPr>
            <sz val="12"/>
            <color indexed="81"/>
            <rFont val="Times New Roman"/>
            <family val="1"/>
          </rPr>
          <t>Druidic bonus</t>
        </r>
      </text>
    </comment>
    <comment ref="F20" authorId="0">
      <text>
        <r>
          <rPr>
            <sz val="12"/>
            <color indexed="81"/>
            <rFont val="Times New Roman"/>
            <family val="1"/>
          </rPr>
          <t>Druidic bonus +2
Forester +2</t>
        </r>
      </text>
    </comment>
    <comment ref="F21" authorId="0">
      <text>
        <r>
          <rPr>
            <sz val="12"/>
            <color indexed="81"/>
            <rFont val="Times New Roman"/>
            <family val="1"/>
          </rPr>
          <t>Hide Armor -3
Heavy Wooden Shield -2</t>
        </r>
      </text>
    </comment>
    <comment ref="F23" authorId="0">
      <text>
        <r>
          <rPr>
            <sz val="12"/>
            <color indexed="81"/>
            <rFont val="Times New Roman"/>
            <family val="1"/>
          </rPr>
          <t>Hide Armor -3
Heavy Wooden Shield -2</t>
        </r>
      </text>
    </comment>
    <comment ref="F24" authorId="0">
      <text>
        <r>
          <rPr>
            <sz val="12"/>
            <color indexed="81"/>
            <rFont val="Times New Roman"/>
            <family val="1"/>
          </rPr>
          <t>Half-elf +2
Survival synergy +2</t>
        </r>
      </text>
    </comment>
    <comment ref="F25" authorId="0">
      <text>
        <r>
          <rPr>
            <sz val="12"/>
            <color indexed="81"/>
            <rFont val="Times New Roman"/>
            <family val="1"/>
          </rPr>
          <t>Half-elf bonus</t>
        </r>
      </text>
    </comment>
    <comment ref="F26" authorId="0">
      <text>
        <r>
          <rPr>
            <sz val="12"/>
            <color indexed="81"/>
            <rFont val="Times New Roman"/>
            <family val="1"/>
          </rPr>
          <t>Hide Armor -3
Heavy Wooden Shield -2</t>
        </r>
      </text>
    </comment>
    <comment ref="F30" authorId="0">
      <text>
        <r>
          <rPr>
            <sz val="12"/>
            <color indexed="81"/>
            <rFont val="Times New Roman"/>
            <family val="1"/>
          </rPr>
          <t>Handle Animal (synergy) +2</t>
        </r>
      </text>
    </comment>
    <comment ref="F31" authorId="0">
      <text>
        <r>
          <rPr>
            <sz val="12"/>
            <color indexed="81"/>
            <rFont val="Times New Roman"/>
            <family val="1"/>
          </rPr>
          <t>Half-elf bonus</t>
        </r>
      </text>
    </comment>
    <comment ref="F33" authorId="0">
      <text>
        <r>
          <rPr>
            <sz val="12"/>
            <color indexed="81"/>
            <rFont val="Times New Roman"/>
            <family val="1"/>
          </rPr>
          <t>Hide Armor -3
Heavy Wooden Shield -2</t>
        </r>
      </text>
    </comment>
    <comment ref="F36" authorId="0">
      <text>
        <r>
          <rPr>
            <sz val="12"/>
            <color indexed="81"/>
            <rFont val="Times New Roman"/>
            <family val="1"/>
          </rPr>
          <t>Half-elf bonus</t>
        </r>
      </text>
    </comment>
    <comment ref="F37" authorId="0">
      <text>
        <r>
          <rPr>
            <sz val="12"/>
            <color indexed="81"/>
            <rFont val="Times New Roman"/>
            <family val="1"/>
          </rPr>
          <t>Half-elf bonus +2
Forester +2
K: Nature (synergy) +2</t>
        </r>
      </text>
    </comment>
    <comment ref="F39" authorId="0">
      <text>
        <r>
          <rPr>
            <sz val="12"/>
            <color indexed="81"/>
            <rFont val="Times New Roman"/>
            <family val="1"/>
          </rPr>
          <t>Hide Armor -3
Heavy Wooden Shield -2</t>
        </r>
      </text>
    </comment>
  </commentList>
</comments>
</file>

<file path=xl/comments3.xml><?xml version="1.0" encoding="utf-8"?>
<comments xmlns="http://schemas.openxmlformats.org/spreadsheetml/2006/main">
  <authors>
    <author>Alexis Álvarez</author>
  </authors>
  <commentList>
    <comment ref="D33" authorId="0">
      <text>
        <r>
          <rPr>
            <sz val="12"/>
            <color indexed="81"/>
            <rFont val="Times New Roman"/>
            <family val="1"/>
          </rPr>
          <t>grasshopper leg</t>
        </r>
      </text>
    </comment>
    <comment ref="D35" authorId="0">
      <text>
        <r>
          <rPr>
            <sz val="12"/>
            <color indexed="81"/>
            <rFont val="Times New Roman"/>
            <family val="1"/>
          </rPr>
          <t>Pinch of dirt</t>
        </r>
      </text>
    </comment>
    <comment ref="D49" authorId="0">
      <text>
        <r>
          <rPr>
            <sz val="12"/>
            <color indexed="81"/>
            <rFont val="Times New Roman"/>
            <family val="1"/>
          </rPr>
          <t>Bait for said animal</t>
        </r>
      </text>
    </comment>
    <comment ref="D55" authorId="0">
      <text>
        <r>
          <rPr>
            <sz val="12"/>
            <color indexed="81"/>
            <rFont val="Times New Roman"/>
            <family val="1"/>
          </rPr>
          <t>Bull-shit or bull-hair</t>
        </r>
      </text>
    </comment>
    <comment ref="D56" authorId="0">
      <text>
        <r>
          <rPr>
            <sz val="12"/>
            <color indexed="81"/>
            <rFont val="Times New Roman"/>
            <family val="1"/>
          </rPr>
          <t>Pinch of cat fur</t>
        </r>
      </text>
    </comment>
    <comment ref="D62" authorId="0">
      <text>
        <r>
          <rPr>
            <sz val="12"/>
            <color indexed="81"/>
            <rFont val="Times New Roman"/>
            <family val="1"/>
          </rPr>
          <t>½ lb. gold dust
(25-GP value)</t>
        </r>
      </text>
    </comment>
    <comment ref="D64" authorId="0">
      <text>
        <r>
          <rPr>
            <sz val="12"/>
            <color indexed="81"/>
            <rFont val="Times New Roman"/>
            <family val="1"/>
          </rPr>
          <t>tallow, bringstone, powdered iron</t>
        </r>
      </text>
    </comment>
    <comment ref="D71" authorId="0">
      <text>
        <r>
          <rPr>
            <sz val="12"/>
            <color indexed="81"/>
            <rFont val="Times New Roman"/>
            <family val="1"/>
          </rPr>
          <t>Dried seaweed</t>
        </r>
      </text>
    </comment>
    <comment ref="D74" authorId="0">
      <text>
        <r>
          <rPr>
            <sz val="12"/>
            <color indexed="81"/>
            <rFont val="Times New Roman"/>
            <family val="1"/>
          </rPr>
          <t>Feathers or pinch of owl droppings</t>
        </r>
      </text>
    </comment>
    <comment ref="D78" authorId="0">
      <text>
        <r>
          <rPr>
            <sz val="12"/>
            <color indexed="81"/>
            <rFont val="Times New Roman"/>
            <family val="1"/>
          </rPr>
          <t>Wool or fur</t>
        </r>
      </text>
    </comment>
    <comment ref="D81" authorId="0">
      <text>
        <r>
          <rPr>
            <sz val="12"/>
            <color indexed="81"/>
            <rFont val="Times New Roman"/>
            <family val="1"/>
          </rPr>
          <t>1 drop of bitumen and live spider (both to be eaten)</t>
        </r>
      </text>
    </comment>
    <comment ref="D83" authorId="0">
      <text>
        <r>
          <rPr>
            <sz val="12"/>
            <rFont val="Times New Roman"/>
            <family val="1"/>
          </rPr>
          <t>Square of red cloth</t>
        </r>
      </text>
    </comment>
    <comment ref="D87" authorId="0">
      <text>
        <r>
          <rPr>
            <sz val="12"/>
            <color indexed="81"/>
            <rFont val="Times New Roman"/>
            <family val="1"/>
          </rPr>
          <t>Stone earth from home plane</t>
        </r>
      </text>
    </comment>
    <comment ref="D88" authorId="0">
      <text>
        <r>
          <rPr>
            <sz val="12"/>
            <color indexed="81"/>
            <rFont val="Times New Roman"/>
            <family val="1"/>
          </rPr>
          <t>Stone earth from home plane</t>
        </r>
      </text>
    </comment>
    <comment ref="D101" authorId="0">
      <text>
        <r>
          <rPr>
            <sz val="12"/>
            <color indexed="81"/>
            <rFont val="Times New Roman"/>
            <family val="1"/>
          </rPr>
          <t>Charcoal</t>
        </r>
      </text>
    </comment>
    <comment ref="D107" authorId="0">
      <text>
        <r>
          <rPr>
            <sz val="12"/>
            <color indexed="81"/>
            <rFont val="Times New Roman"/>
            <family val="1"/>
          </rPr>
          <t>pinch of dust &amp; few drops of water</t>
        </r>
      </text>
    </comment>
    <comment ref="D111" authorId="0">
      <text>
        <r>
          <rPr>
            <sz val="12"/>
            <color indexed="81"/>
            <rFont val="Times New Roman"/>
            <family val="1"/>
          </rPr>
          <t>dinosaur jawbone</t>
        </r>
      </text>
    </comment>
    <comment ref="D112" authorId="0">
      <text>
        <r>
          <rPr>
            <sz val="12"/>
            <rFont val="Times New Roman"/>
            <family val="1"/>
          </rPr>
          <t>Soft clay</t>
        </r>
      </text>
    </comment>
    <comment ref="D116" authorId="0">
      <text/>
    </comment>
    <comment ref="D117" authorId="0">
      <text/>
    </comment>
    <comment ref="D123" authorId="0">
      <text/>
    </comment>
    <comment ref="D128" authorId="0">
      <text>
        <r>
          <rPr>
            <sz val="12"/>
            <color indexed="81"/>
            <rFont val="Times New Roman"/>
            <family val="1"/>
          </rPr>
          <t>leather thong bound around caster's arm</t>
        </r>
      </text>
    </comment>
    <comment ref="D130" authorId="0">
      <text>
        <r>
          <rPr>
            <sz val="12"/>
            <color indexed="81"/>
            <rFont val="Times New Roman"/>
            <family val="1"/>
          </rPr>
          <t>pinch of dust &amp; a few drops of water</t>
        </r>
      </text>
    </comment>
    <comment ref="D136" authorId="0">
      <text>
        <r>
          <rPr>
            <sz val="12"/>
            <color indexed="81"/>
            <rFont val="Times New Roman"/>
            <family val="1"/>
          </rPr>
          <t>1000 GPs' worth of unguents</t>
        </r>
      </text>
    </comment>
    <comment ref="D138" authorId="0">
      <text>
        <r>
          <rPr>
            <sz val="12"/>
            <color indexed="81"/>
            <rFont val="Times New Roman"/>
            <family val="1"/>
          </rPr>
          <t>Natural pool of water</t>
        </r>
      </text>
    </comment>
    <comment ref="D144" authorId="0">
      <text>
        <r>
          <rPr>
            <sz val="12"/>
            <color indexed="81"/>
            <rFont val="Times New Roman"/>
            <family val="1"/>
          </rPr>
          <t>Flawless, 250-GP gemstone</t>
        </r>
      </text>
    </comment>
    <comment ref="D160" authorId="0">
      <text>
        <r>
          <rPr>
            <sz val="12"/>
            <color indexed="81"/>
            <rFont val="Times New Roman"/>
            <family val="1"/>
          </rPr>
          <t>granite &amp; 250 GPs' worth of diamond dust</t>
        </r>
      </text>
    </comment>
    <comment ref="D166" authorId="0">
      <text>
        <r>
          <rPr>
            <sz val="12"/>
            <color indexed="81"/>
            <rFont val="Times New Roman"/>
            <family val="1"/>
          </rPr>
          <t>Herbs, oils, and incense worth at least 1,000 gp, plus 1,000 gp per level of the spell to be tied to the unhallowed area.</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 xml:space="preserve"> A ranger automatically gains Endurance as a bonus feat at 3rd level (see page 48). He need not select it.
PHB 93</t>
        </r>
      </text>
    </comment>
    <comment ref="C2" authorId="0">
      <text>
        <r>
          <rPr>
            <sz val="12"/>
            <color indexed="81"/>
            <rFont val="Times New Roman"/>
            <family val="1"/>
          </rPr>
          <t>A druid may begin play with an animal companion selected from the following list:  badger, camel, dire rat, dog, riding dog, eagle, hawk, horse (light or heavy), owl, pony, snake (Small or Medium viper), or wolf.  If the DM’s campaign takes place wholly or partly in an aquatic environment, the DM may add the following creatures to the druid’s list of options:  crocodile, porpoise, Medium shark, and squid.  This animal is a loyal companion that accompanies the druid on her adventures as appropriate for its kind.
A 1st-level druid’s companion is completely typical for its kind except as noted in the sidebar on page 36.  As a druid advances in level, the animal’s power increases as shown on the table in the sidebar.
If a druid releases her companion from service, she may gain a new one by performing a ceremony requiring 24 uninterrupted hours of prayer.  This ceremony can also replace an animal companion that has perished.
A druid of 4th level or higher may select from alternative lists of animals (see the sidebar).  Should she select an animal companion from one of these alternative lists, the creature gains abilities as if the character’s druid level were lower than it actually is.  Subtract the value indicated in the appropriate list header from the character’s druid level and compare the result with the druid level entry on the table in the sidebar to determine the animal companion’s powers.  (If this adjustment would reduce the druid’s effective level to 0 or lower, she can’t have that animal as a companion.) For example, a 6th-level druid could select a leopard as an animal companion.  The leopard would have characteristics and special abilities as if the druid were 3rd level (taking into account the –3 adjustment) instead of 6th level.
PHB 35</t>
        </r>
      </text>
    </comment>
    <comment ref="A3" authorId="0">
      <text>
        <r>
          <rPr>
            <sz val="12"/>
            <color indexed="81"/>
            <rFont val="Times New Roman"/>
            <family val="1"/>
          </rPr>
          <t xml:space="preserve">So long as you are able to acquire a new animal companion, you may choose your new companion from a nonstandard list.
</t>
        </r>
        <r>
          <rPr>
            <b/>
            <sz val="12"/>
            <color indexed="81"/>
            <rFont val="Times New Roman"/>
            <family val="1"/>
          </rPr>
          <t xml:space="preserve">Prerequisite:  </t>
        </r>
        <r>
          <rPr>
            <sz val="12"/>
            <color indexed="81"/>
            <rFont val="Times New Roman"/>
            <family val="1"/>
          </rPr>
          <t xml:space="preserve">Ability to acquire a new animal companion, compatible alignment.
</t>
        </r>
        <r>
          <rPr>
            <b/>
            <sz val="12"/>
            <color indexed="81"/>
            <rFont val="Times New Roman"/>
            <family val="1"/>
          </rPr>
          <t xml:space="preserve">Benefit:  </t>
        </r>
        <r>
          <rPr>
            <sz val="12"/>
            <color indexed="81"/>
            <rFont val="Times New Roman"/>
            <family val="1"/>
          </rPr>
          <t xml:space="preserve">When choosing a companion, the following creatures are also available to you. You may choose a companion with an alignment up to one step away on each of the alignment axes (lawful through chaotic, good through evil).
The improved animal companion is magically linked to its master just like a familiar.  The companion uses the basic statistics for a creature of its kind, as given in the Monster Manual or Chapter 9:  Monsters of this book, with these exceptions:
</t>
        </r>
        <r>
          <rPr>
            <b/>
            <sz val="12"/>
            <color indexed="81"/>
            <rFont val="Times New Roman"/>
            <family val="1"/>
          </rPr>
          <t xml:space="preserve">Hit Points:  </t>
        </r>
        <r>
          <rPr>
            <sz val="12"/>
            <color indexed="81"/>
            <rFont val="Times New Roman"/>
            <family val="1"/>
          </rPr>
          <t xml:space="preserve">One-half the master’s total or the companion’s normal total, whichever is higher.
</t>
        </r>
        <r>
          <rPr>
            <b/>
            <sz val="12"/>
            <color indexed="81"/>
            <rFont val="Times New Roman"/>
            <family val="1"/>
          </rPr>
          <t xml:space="preserve">Attacks:  </t>
        </r>
        <r>
          <rPr>
            <sz val="12"/>
            <color indexed="81"/>
            <rFont val="Times New Roman"/>
            <family val="1"/>
          </rPr>
          <t xml:space="preserve">Use the master’s base attack bonus or the companion’s, whichever is better. Use the familiar’s Dexterity or Strength modifier, whichever is greater, to get the companion’s melee attack bonus with unarmed attacks.  Damage equals that of a normal creature of that kind.
</t>
        </r>
        <r>
          <rPr>
            <b/>
            <sz val="12"/>
            <color indexed="81"/>
            <rFont val="Times New Roman"/>
            <family val="1"/>
          </rPr>
          <t xml:space="preserve">Special Attacks:  </t>
        </r>
        <r>
          <rPr>
            <sz val="12"/>
            <color indexed="81"/>
            <rFont val="Times New Roman"/>
            <family val="1"/>
          </rPr>
          <t xml:space="preserve">The companion has all the special attacks of its kind.
</t>
        </r>
        <r>
          <rPr>
            <b/>
            <sz val="12"/>
            <color indexed="81"/>
            <rFont val="Times New Roman"/>
            <family val="1"/>
          </rPr>
          <t xml:space="preserve">Special Qualities:  </t>
        </r>
        <r>
          <rPr>
            <sz val="12"/>
            <color indexed="81"/>
            <rFont val="Times New Roman"/>
            <family val="1"/>
          </rPr>
          <t xml:space="preserve">The companion has all the special qualities of its kind.
</t>
        </r>
        <r>
          <rPr>
            <b/>
            <sz val="12"/>
            <color indexed="81"/>
            <rFont val="Times New Roman"/>
            <family val="1"/>
          </rPr>
          <t xml:space="preserve">Saving Throws:  </t>
        </r>
        <r>
          <rPr>
            <sz val="12"/>
            <color indexed="81"/>
            <rFont val="Times New Roman"/>
            <family val="1"/>
          </rPr>
          <t xml:space="preserve">The companion uses the master’s base save bonuses if they’re better than the familiar’s.
</t>
        </r>
        <r>
          <rPr>
            <b/>
            <sz val="12"/>
            <color indexed="81"/>
            <rFont val="Times New Roman"/>
            <family val="1"/>
          </rPr>
          <t xml:space="preserve">Skills:  </t>
        </r>
        <r>
          <rPr>
            <sz val="12"/>
            <color indexed="81"/>
            <rFont val="Times New Roman"/>
            <family val="1"/>
          </rPr>
          <t xml:space="preserve">Use the normal skills for a creature of its kind.
</t>
        </r>
        <r>
          <rPr>
            <b/>
            <sz val="12"/>
            <color indexed="81"/>
            <rFont val="Times New Roman"/>
            <family val="1"/>
          </rPr>
          <t xml:space="preserve">Familiar Special Abilities:  </t>
        </r>
        <r>
          <rPr>
            <sz val="12"/>
            <color indexed="81"/>
            <rFont val="Times New Roman"/>
            <family val="1"/>
          </rPr>
          <t>Use Table 3–19: Familiar Abilities in the Player’s Handbook to determine additional abilities as you would for a normal companion.
Adapted from FRCS 35 – 36</t>
        </r>
      </text>
    </comment>
    <comment ref="C3" authorId="0">
      <text>
        <r>
          <rPr>
            <sz val="12"/>
            <color indexed="81"/>
            <rFont val="Times New Roman"/>
            <family val="1"/>
          </rPr>
          <t>A druid gains a +2 bonus on Knowledge (nature) and Survival checks.
PHB 35</t>
        </r>
      </text>
    </comment>
    <comment ref="A4" authorId="0">
      <text>
        <r>
          <rPr>
            <sz val="12"/>
            <color indexed="81"/>
            <rFont val="Times New Roman"/>
            <family val="1"/>
          </rPr>
          <t xml:space="preserve">You cast spells while in a wild shape.
</t>
        </r>
        <r>
          <rPr>
            <b/>
            <sz val="12"/>
            <color indexed="81"/>
            <rFont val="Times New Roman"/>
            <family val="1"/>
          </rPr>
          <t xml:space="preserve">Prerequisite: </t>
        </r>
        <r>
          <rPr>
            <sz val="12"/>
            <color indexed="81"/>
            <rFont val="Times New Roman"/>
            <family val="1"/>
          </rPr>
          <t xml:space="preserve"> Ability to use wild shape,Wis 13.
</t>
        </r>
        <r>
          <rPr>
            <b/>
            <sz val="12"/>
            <color indexed="81"/>
            <rFont val="Times New Roman"/>
            <family val="1"/>
          </rPr>
          <t xml:space="preserve">Benefit:  </t>
        </r>
        <r>
          <rPr>
            <sz val="12"/>
            <color indexed="81"/>
            <rFont val="Times New Roman"/>
            <family val="1"/>
          </rPr>
          <t>You complete the verbal and somatic components of spells while in a wild shape.  For example, while in the form of a hawk, you could substitute screeches and gestures with your talons for the normal verbal and somatic components of a spell.  You can use any material components or focuses that you can hold with an appendage of your current form, but you cannot make use of any such items that are melded within that form.  This feat does not permit the use of magic items while in a form that could not ordinarily use them, and you do not gain the ability to speak while in a wild shape.
Masters of the Wild 24</t>
        </r>
      </text>
    </comment>
    <comment ref="C4" authorId="0">
      <text>
        <r>
          <rPr>
            <sz val="12"/>
            <color indexed="81"/>
            <rFont val="Times New Roman"/>
            <family val="1"/>
          </rPr>
          <t>Starting at 4th level, a druid gains a +4 bonus on saving throws against the spell-like abilities of fey (such as dryads, pixies, and sprites).
PHB 37</t>
        </r>
      </text>
    </comment>
    <comment ref="A5" authorId="0">
      <text>
        <r>
          <rPr>
            <sz val="12"/>
            <color indexed="81"/>
            <rFont val="Times New Roman"/>
            <family val="1"/>
          </rPr>
          <t xml:space="preserve">Faerûn’s great forests stretch for hundreds of miles across the northlands.  You are knowledgeable about the secrets of the forest and wise in its ways.
</t>
        </r>
        <r>
          <rPr>
            <b/>
            <sz val="12"/>
            <color indexed="81"/>
            <rFont val="Times New Roman"/>
            <family val="1"/>
          </rPr>
          <t xml:space="preserve">Regions:  </t>
        </r>
        <r>
          <rPr>
            <sz val="12"/>
            <color indexed="81"/>
            <rFont val="Times New Roman"/>
            <family val="1"/>
          </rPr>
          <t xml:space="preserve">Chondalwood, Dalelands, the Great Dale, the High Forest, ghostwise halfling, moon elf, wild elf, wood elf.
</t>
        </r>
        <r>
          <rPr>
            <b/>
            <sz val="12"/>
            <color indexed="81"/>
            <rFont val="Times New Roman"/>
            <family val="1"/>
          </rPr>
          <t xml:space="preserve">Benefit:  </t>
        </r>
        <r>
          <rPr>
            <sz val="12"/>
            <color indexed="81"/>
            <rFont val="Times New Roman"/>
            <family val="1"/>
          </rPr>
          <t>You receive a +2 bonus on all Heal checks and a +2 bonus on all Wilderness Lore checks.
FRCS 35</t>
        </r>
      </text>
    </comment>
    <comment ref="C5" authorId="0">
      <text>
        <r>
          <rPr>
            <sz val="12"/>
            <color indexed="81"/>
            <rFont val="Times New Roman"/>
            <family val="1"/>
          </rPr>
          <t xml:space="preserve">By selecting the spontaneous rejuvenation alternative class feature, you can provide the party with plenty of healing without trampling on the cleric’s role.
</t>
        </r>
        <r>
          <rPr>
            <b/>
            <sz val="12"/>
            <color indexed="81"/>
            <rFont val="Times New Roman"/>
            <family val="1"/>
          </rPr>
          <t xml:space="preserve">Replaces:  </t>
        </r>
        <r>
          <rPr>
            <sz val="12"/>
            <color indexed="81"/>
            <rFont val="Times New Roman"/>
            <family val="1"/>
          </rPr>
          <t xml:space="preserve">If you select this class feature, you do not gain the ability to spontaneously convert prepared spells into Summon Nature’s Ally spells.
</t>
        </r>
        <r>
          <rPr>
            <b/>
            <sz val="12"/>
            <color indexed="81"/>
            <rFont val="Times New Roman"/>
            <family val="1"/>
          </rPr>
          <t xml:space="preserve">Benefit:  </t>
        </r>
        <r>
          <rPr>
            <sz val="12"/>
            <color indexed="81"/>
            <rFont val="Times New Roman"/>
            <family val="1"/>
          </rPr>
          <t>You can transform the stored energy of a spell you have prepared to invigorate you and your allies.
To use spontaneous rejuvenation, you must spend a standard action and sacrifice a prepared spell.  All allies within 30 feet of you (including yourself) gain fast healing for 3 rounds.  The fast healing amount is equal to the spell's level, and does not stack with itself or with fast healing from other sources.
PHB II 40</t>
        </r>
      </text>
    </comment>
    <comment ref="C6" authorId="0">
      <text>
        <r>
          <rPr>
            <sz val="12"/>
            <color indexed="81"/>
            <rFont val="Times New Roman"/>
            <family val="1"/>
          </rPr>
          <t>Starting at 3rd level, a druid leaves no trail in natural surroundings and cannot be tracked.  She may choose to leave a trail if so desired.
PHB 36</t>
        </r>
      </text>
    </comment>
    <comment ref="C7" authorId="0">
      <text>
        <r>
          <rPr>
            <sz val="12"/>
            <color indexed="81"/>
            <rFont val="Times New Roman"/>
            <family val="1"/>
          </rPr>
          <t>A druid can use body language, vocalizations, and demeanor to improve the attitude of an animal (such as a bear or a monitor lizard).  This ability functions just like a Diplomacy check made to improve the attitude of a person (see Chapter 4: Skills).  The druid rolls 1d20 and adds her druid level and her Charisma modifier to determine the wild empathy check result.  The typical domestic animal has a starting attitude of indifferent, while wild animals are usually unfriendly.
To use wild empathy, the druid and the animal must be able to study each other, which means that they must be within 30 feet of one another under normal conditions.  Generally, influencing an animal in this way takes 1 minute but, as with influencing people, it might take more or less time.
A druid can also use this ability to influence a magical beast with an Intelligence score of 1 or 2 (such as a basilisk or a girallon), but she takes a –4 penalty on the check.
PHB 35</t>
        </r>
      </text>
    </comment>
    <comment ref="C8" authorId="0">
      <text>
        <r>
          <rPr>
            <sz val="12"/>
            <color indexed="81"/>
            <rFont val="Times New Roman"/>
            <family val="1"/>
          </rPr>
          <t>At 5th level, a druid gains the ability to turn herself into any Small or Medium animal and back again once per day.  Her options for new forms include all creatures with the animal type (see the Monster Manual).  This ability functions like the alternate form special ability, See Errata.  Effect lasts for 1 hour per druid level, or until she changes back. Changing form (to animal or back) is a standard action and doesn’t provoke an attack of opportunity.
The form chosen must be that of an animal the druid is familiar with.  For example, a druid who has never been outside a temperate forest could not become a polar bear.
A druid loses her ability to speak while in animal form because she is limited to the sounds that a normal, untrained animal can make, but she can communicate normally with other animals of the same general grouping as her new form. (The normal sound a wild parrot makes is a squawk, so changing to this form does not permit speech.)
PHB 37</t>
        </r>
      </text>
    </comment>
    <comment ref="C9" authorId="0">
      <text>
        <r>
          <rPr>
            <sz val="12"/>
            <color indexed="81"/>
            <rFont val="Times New Roman"/>
            <family val="1"/>
          </rPr>
          <t xml:space="preserve">
PHB 35</t>
        </r>
      </text>
    </comment>
    <comment ref="A10" authorId="0">
      <text>
        <r>
          <rPr>
            <sz val="12"/>
            <color indexed="81"/>
            <rFont val="Times New Roman"/>
            <family val="1"/>
          </rPr>
          <t>Club, dagger, dart, quarterstaff, scimitar, sickle, shortspear, sling, and spear.
PHB 34</t>
        </r>
      </text>
    </comment>
    <comment ref="C10" authorId="0">
      <text>
        <r>
          <rPr>
            <sz val="12"/>
            <color indexed="81"/>
            <rFont val="Times New Roman"/>
            <family val="1"/>
          </rPr>
          <t>Starting at 2nd level, a druid may move through any sort of undergrowth (such as natural thorns, briars, overgrown areas, and similar terrain) at her normal speed and without taking damage or suffering any other impairment.  However, thorns, briars, and overgrown areas that have been magically manipulated to impede motion still affect her.
PHB 36</t>
        </r>
      </text>
    </comment>
  </commentList>
</comments>
</file>

<file path=xl/comments5.xml><?xml version="1.0" encoding="utf-8"?>
<comments xmlns="http://schemas.openxmlformats.org/spreadsheetml/2006/main">
  <authors>
    <author>Alexis Álvarez</author>
  </authors>
  <commentList>
    <comment ref="D14" authorId="0">
      <text>
        <r>
          <rPr>
            <sz val="12"/>
            <color indexed="81"/>
            <rFont val="Times New Roman"/>
            <family val="1"/>
          </rPr>
          <t>Balance, Climb, Escape Artist, Hide, Jump, Move Silently, Sleight of Hand, Tumble.</t>
        </r>
      </text>
    </comment>
    <comment ref="A19" authorId="0">
      <text>
        <r>
          <rPr>
            <i/>
            <sz val="12"/>
            <color theme="1"/>
            <rFont val="Times New Roman"/>
            <family val="1"/>
          </rPr>
          <t>aid +1</t>
        </r>
      </text>
    </comment>
  </commentList>
</comments>
</file>

<file path=xl/comments6.xml><?xml version="1.0" encoding="utf-8"?>
<comments xmlns="http://schemas.openxmlformats.org/spreadsheetml/2006/main">
  <authors>
    <author>Alexis Álvarez</author>
  </authors>
  <commentList>
    <comment ref="A15" authorId="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 ref="A18" authorId="0">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 xml:space="preserve">Craft Wondrous Item,
create food and water.
</t>
        </r>
        <r>
          <rPr>
            <b/>
            <sz val="12"/>
            <color indexed="81"/>
            <rFont val="Times New Roman"/>
            <family val="1"/>
          </rPr>
          <t xml:space="preserve">Cost to Create:  </t>
        </r>
        <r>
          <rPr>
            <sz val="12"/>
            <color indexed="81"/>
            <rFont val="Times New Roman"/>
            <family val="1"/>
          </rPr>
          <t>175 gp, 14 XP, 1 day.
MIC 160</t>
        </r>
      </text>
    </comment>
    <comment ref="A19" authorId="0">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common-looking brown clay mug has persistent stains just under the rim.
Three times per day, when you recite the command word, this mug fills with 12 ounces of water, cheap ale, or watery wine (your choice).
</t>
        </r>
        <r>
          <rPr>
            <b/>
            <sz val="12"/>
            <color indexed="81"/>
            <rFont val="Times New Roman"/>
            <family val="1"/>
          </rPr>
          <t xml:space="preserve">Prerequisites:  </t>
        </r>
        <r>
          <rPr>
            <sz val="12"/>
            <color indexed="81"/>
            <rFont val="Times New Roman"/>
            <family val="1"/>
          </rPr>
          <t xml:space="preserve">Craft Wondrous Item, create water.
</t>
        </r>
        <r>
          <rPr>
            <b/>
            <sz val="12"/>
            <color indexed="81"/>
            <rFont val="Times New Roman"/>
            <family val="1"/>
          </rPr>
          <t xml:space="preserve">Cost to Create:  </t>
        </r>
        <r>
          <rPr>
            <sz val="12"/>
            <color indexed="81"/>
            <rFont val="Times New Roman"/>
            <family val="1"/>
          </rPr>
          <t>100 gp, 8 XP, 1 day.
MIC 160</t>
        </r>
      </text>
    </comment>
  </commentList>
</comments>
</file>

<file path=xl/sharedStrings.xml><?xml version="1.0" encoding="utf-8"?>
<sst xmlns="http://schemas.openxmlformats.org/spreadsheetml/2006/main" count="1680" uniqueCount="646">
  <si>
    <t>Race:</t>
  </si>
  <si>
    <t>Sex:</t>
  </si>
  <si>
    <t>Strength:</t>
  </si>
  <si>
    <t>Dexterity:</t>
  </si>
  <si>
    <t>Level</t>
  </si>
  <si>
    <t>Melee Weapon</t>
  </si>
  <si>
    <t>Dmg</t>
  </si>
  <si>
    <t>Qty.</t>
  </si>
  <si>
    <t>Ranged Weapon</t>
  </si>
  <si>
    <t>Dmg.</t>
  </si>
  <si>
    <t>Rng.</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</si>
  <si>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</si>
  <si>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</si>
  <si>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</si>
  <si>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</si>
  <si>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</si>
  <si>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</si>
  <si>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</si>
  <si>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</si>
  <si>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</si>
  <si>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</si>
  <si>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</si>
  <si>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</si>
  <si>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</si>
  <si>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</si>
  <si>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</si>
  <si>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</si>
  <si>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</si>
  <si>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</si>
  <si>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</si>
  <si>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</si>
  <si>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</si>
  <si>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</si>
  <si>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</si>
  <si>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</si>
  <si>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</si>
  <si>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</si>
  <si>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</si>
  <si>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</si>
  <si>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</si>
  <si>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</si>
  <si>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</si>
  <si>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</si>
  <si>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</si>
  <si>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</si>
  <si>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</si>
  <si>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</si>
  <si>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</si>
  <si>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</si>
  <si>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</si>
  <si>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</si>
  <si>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</si>
  <si>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</si>
  <si>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</si>
  <si>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</si>
  <si>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</si>
  <si>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</si>
  <si>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</si>
  <si>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</si>
  <si>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</si>
  <si>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</si>
  <si>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</si>
  <si>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</si>
  <si>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</si>
  <si>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</si>
  <si>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</si>
  <si>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</si>
  <si>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</si>
  <si>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</si>
  <si>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</si>
  <si>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</si>
  <si>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</si>
  <si>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</si>
  <si>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</si>
  <si>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</si>
  <si>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</si>
  <si>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</si>
  <si>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</si>
  <si>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</si>
  <si>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</si>
  <si>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</si>
  <si>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</si>
  <si>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</si>
  <si>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</si>
  <si>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</si>
  <si>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</si>
  <si>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</si>
  <si>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</si>
  <si>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</si>
  <si>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</si>
  <si>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</si>
  <si>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</si>
  <si>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</si>
  <si>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</si>
  <si>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</si>
  <si>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</si>
  <si>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</si>
  <si>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</si>
  <si>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</si>
  <si>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</si>
  <si>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</si>
  <si>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</si>
  <si>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</si>
  <si>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</si>
  <si>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</si>
  <si>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</si>
  <si>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</si>
  <si>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</si>
  <si>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</si>
  <si>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</si>
  <si>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Transmut.</t>
  </si>
  <si>
    <t>Cure Light Wounds</t>
  </si>
  <si>
    <t>1d8 + 5 HP</t>
  </si>
  <si>
    <t>Endure Elements</t>
  </si>
  <si>
    <t>24 hours</t>
  </si>
  <si>
    <t>Element (5)</t>
  </si>
  <si>
    <t>Magic Stone</t>
  </si>
  <si>
    <t>30 minutes</t>
  </si>
  <si>
    <t>Obscuring Mist</t>
  </si>
  <si>
    <t>1 day/lvl</t>
  </si>
  <si>
    <t>Speak with Animals</t>
  </si>
  <si>
    <t>30’ radius</t>
  </si>
  <si>
    <t>Knowledge:  Nature</t>
  </si>
  <si>
    <t>400’ + 40’/lvl</t>
  </si>
  <si>
    <t>Longstrider</t>
  </si>
  <si>
    <t>Sleight of Hand</t>
  </si>
  <si>
    <t>Survival</t>
  </si>
  <si>
    <t>Druid</t>
  </si>
  <si>
    <t>2</t>
  </si>
  <si>
    <t>Nature Sense</t>
  </si>
  <si>
    <t>Wild Empathy</t>
  </si>
  <si>
    <t>Calm Animals</t>
  </si>
  <si>
    <t>Charm Animal</t>
  </si>
  <si>
    <t>Detect Animals/Plants</t>
  </si>
  <si>
    <t>Detect Snares/Pits</t>
  </si>
  <si>
    <t>Entangle</t>
  </si>
  <si>
    <t>Faerie Fire</t>
  </si>
  <si>
    <t>Goodberry</t>
  </si>
  <si>
    <t>Hide from Animals</t>
  </si>
  <si>
    <t>Magic Fang</t>
  </si>
  <si>
    <t>Pass without Trace</t>
  </si>
  <si>
    <t>Produce Flame</t>
  </si>
  <si>
    <t>Shillelagh</t>
  </si>
  <si>
    <t>Summon Nature's Ally I</t>
  </si>
  <si>
    <t>Enchant.</t>
  </si>
  <si>
    <t>Immune to Tracking</t>
  </si>
  <si>
    <t>None</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</si>
  <si>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</si>
  <si>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Craft:  (type)</t>
  </si>
  <si>
    <t>30'</t>
  </si>
  <si>
    <t>Perform:  (type)</t>
  </si>
  <si>
    <t>Class Features</t>
  </si>
  <si>
    <t>Touch AC:</t>
  </si>
  <si>
    <t>DC</t>
  </si>
  <si>
    <t>Weapon Proficiencies</t>
  </si>
  <si>
    <t>Shields (not tower)</t>
  </si>
  <si>
    <t>Druid Weapons</t>
  </si>
  <si>
    <t>Atk</t>
  </si>
  <si>
    <t>Animal Companion</t>
  </si>
  <si>
    <t>Trackless Step</t>
  </si>
  <si>
    <t>Woodland Stride</t>
  </si>
  <si>
    <t>Hemp Rope</t>
  </si>
  <si>
    <t>Backpack</t>
  </si>
  <si>
    <t>60'</t>
  </si>
  <si>
    <t>Soap</t>
  </si>
  <si>
    <t>Flint &amp; Steel</t>
  </si>
  <si>
    <t>Waterskin</t>
  </si>
  <si>
    <t>* Proper refers to staying within the parameters of the rules, stats and setting.</t>
  </si>
  <si>
    <t>Current XP Balance</t>
  </si>
  <si>
    <t>Previous XP Balance</t>
  </si>
  <si>
    <t>Extra XPs</t>
  </si>
  <si>
    <t xml:space="preserve"> Character award for this segment</t>
  </si>
  <si>
    <t>Maximum award for this segment</t>
  </si>
  <si>
    <t>Missed Posts</t>
  </si>
  <si>
    <t>Excellent</t>
  </si>
  <si>
    <t>Consistency with other characters’ actions or setting description</t>
  </si>
  <si>
    <t>Convincing role-playing and creative storytelling</t>
  </si>
  <si>
    <t>Creative use of skills, feats, and other abilities</t>
  </si>
  <si>
    <t>Proper* representation of die rolls and PC limitations</t>
  </si>
  <si>
    <t>Overall organization and clarity</t>
  </si>
  <si>
    <t>Attention to spelling, punctuation &amp; grammar</t>
  </si>
  <si>
    <t>Consistent use of past tense, third person</t>
  </si>
  <si>
    <t>Length of IC posts (ideal is ½ a page)</t>
  </si>
  <si>
    <t>Avoidance of redundancy</t>
  </si>
  <si>
    <t>Punctuality of IC posts (Friday 17:00 PST/GMT-8)</t>
  </si>
  <si>
    <t>%</t>
  </si>
  <si>
    <t>Character:</t>
  </si>
  <si>
    <t>Distance from PC:</t>
  </si>
  <si>
    <t>Size:</t>
  </si>
  <si>
    <t>Fort:</t>
  </si>
  <si>
    <t>Ref:</t>
  </si>
  <si>
    <t>Will:</t>
  </si>
  <si>
    <t>Lay of the Land</t>
  </si>
  <si>
    <t>Components</t>
  </si>
  <si>
    <t>Casting</t>
  </si>
  <si>
    <t>V S</t>
  </si>
  <si>
    <t>1 SA</t>
  </si>
  <si>
    <t>PHB 207</t>
  </si>
  <si>
    <t>1 hr/lvl</t>
  </si>
  <si>
    <t>PHB 208</t>
  </si>
  <si>
    <t>V S DF</t>
  </si>
  <si>
    <t>PHB 218</t>
  </si>
  <si>
    <t>PHB 220</t>
  </si>
  <si>
    <t>PHB 227</t>
  </si>
  <si>
    <t>PHB 229</t>
  </si>
  <si>
    <t>PHB 237</t>
  </si>
  <si>
    <t>S DF</t>
  </si>
  <si>
    <t>PHB 241</t>
  </si>
  <si>
    <t>V S M</t>
  </si>
  <si>
    <t>PHB 246</t>
  </si>
  <si>
    <t>PHB 249</t>
  </si>
  <si>
    <t>PHB 250</t>
  </si>
  <si>
    <t>PHB 251</t>
  </si>
  <si>
    <t>PHB 278</t>
  </si>
  <si>
    <t>PHB 281</t>
  </si>
  <si>
    <t>PHB 288</t>
  </si>
  <si>
    <t>Animal Messenger</t>
  </si>
  <si>
    <t>Target’s Int. must be &lt; 3</t>
  </si>
  <si>
    <t>Barkskin</t>
  </si>
  <si>
    <t>PHB 203</t>
  </si>
  <si>
    <t>Animal Trance</t>
  </si>
  <si>
    <t>Bear’s Endurance</t>
  </si>
  <si>
    <t>+4 to Con, PHB 203</t>
  </si>
  <si>
    <t>Bull’s Strength</t>
  </si>
  <si>
    <t>V S M/DF</t>
  </si>
  <si>
    <t>1d4+1 Str. bonus</t>
  </si>
  <si>
    <t>Cat’s Grace</t>
  </si>
  <si>
    <t>+4 to Dex, PHB 208</t>
  </si>
  <si>
    <t>Chill Metal</t>
  </si>
  <si>
    <t>Delay Poison</t>
  </si>
  <si>
    <t>Does not cure damage</t>
  </si>
  <si>
    <t>Fire Trap</t>
  </si>
  <si>
    <t>Flaming Sphere</t>
  </si>
  <si>
    <t>100’ + 10’/lvl</t>
  </si>
  <si>
    <t>PHB 232</t>
  </si>
  <si>
    <t>Flame Blade</t>
  </si>
  <si>
    <t>Fog Cloud</t>
  </si>
  <si>
    <t>Gust of Wind</t>
  </si>
  <si>
    <t>Beastland Ferocity</t>
  </si>
  <si>
    <t>Planar Handbook 90</t>
  </si>
  <si>
    <t>Locate Touchstone</t>
  </si>
  <si>
    <t>Resist Planar Alignment</t>
  </si>
  <si>
    <t>Avoid Planar Effects</t>
  </si>
  <si>
    <t>Attune Form</t>
  </si>
  <si>
    <t>Babau Slime</t>
  </si>
  <si>
    <t>Perinarch</t>
  </si>
  <si>
    <t>Planar Tolerance</t>
  </si>
  <si>
    <t>Summon Elementite Swarm</t>
  </si>
  <si>
    <t>Touchstone Lightning:</t>
  </si>
  <si>
    <t>Astral Hospice</t>
  </si>
  <si>
    <t>Focus Touchstone Energy</t>
  </si>
  <si>
    <t>Miasma of Entropy</t>
  </si>
  <si>
    <t>Summon Greater Elemental</t>
  </si>
  <si>
    <t>Perinarch, Planar</t>
  </si>
  <si>
    <t>Planar Handbook (druid)</t>
  </si>
  <si>
    <t>Heat Metal</t>
  </si>
  <si>
    <t>7 rounds</t>
  </si>
  <si>
    <t>PHB 239</t>
  </si>
  <si>
    <t>Hold Animal</t>
  </si>
  <si>
    <t>Owl’s Wisdom</t>
  </si>
  <si>
    <t>PHB 259</t>
  </si>
  <si>
    <t>Resist Energy</t>
  </si>
  <si>
    <t>PHB 272</t>
  </si>
  <si>
    <t>Reduce Animal</t>
  </si>
  <si>
    <t>Lesser Restoration</t>
  </si>
  <si>
    <t>Restores attribute pts.</t>
  </si>
  <si>
    <t>Soften Earth &amp; Stone</t>
  </si>
  <si>
    <t>Spider Climb</t>
  </si>
  <si>
    <t>PHB 283</t>
  </si>
  <si>
    <t>Summon Nature's Ally II</t>
  </si>
  <si>
    <t>Summon Swarm</t>
  </si>
  <si>
    <t>Tree Shape</t>
  </si>
  <si>
    <t>Wood Shape</t>
  </si>
  <si>
    <t>PHB 303</t>
  </si>
  <si>
    <t>Warp Wood</t>
  </si>
  <si>
    <t>Call Lightning</t>
  </si>
  <si>
    <t>Contagion</t>
  </si>
  <si>
    <t>Necro.</t>
  </si>
  <si>
    <t>PHB 213</t>
  </si>
  <si>
    <t>Cure Moderate Wounds</t>
  </si>
  <si>
    <t>Daylight</t>
  </si>
  <si>
    <t>20-meter radius</t>
  </si>
  <si>
    <t>Diminish Plants</t>
  </si>
  <si>
    <t>Dominate Animal</t>
  </si>
  <si>
    <t>Greater Magic Fang</t>
  </si>
  <si>
    <t>Meld into Stone</t>
  </si>
  <si>
    <t>PHB 252</t>
  </si>
  <si>
    <t>Neutralize Poison</t>
  </si>
  <si>
    <t>PHB 257</t>
  </si>
  <si>
    <t>Plant Growth</t>
  </si>
  <si>
    <t>Poison</t>
  </si>
  <si>
    <t>Protection from Energy</t>
  </si>
  <si>
    <t>PHB 266</t>
  </si>
  <si>
    <t>Remove Disease</t>
  </si>
  <si>
    <t>Does not prevent reinfection</t>
  </si>
  <si>
    <t>Quench</t>
  </si>
  <si>
    <t>Sleet Storm</t>
  </si>
  <si>
    <t>PHB 280</t>
  </si>
  <si>
    <t>Snare</t>
  </si>
  <si>
    <t>special</t>
  </si>
  <si>
    <t>Speak with Plants</t>
  </si>
  <si>
    <t>PHB 282</t>
  </si>
  <si>
    <t>Spike Growth</t>
  </si>
  <si>
    <t>Stone Shape</t>
  </si>
  <si>
    <t>PHB 284</t>
  </si>
  <si>
    <t>Summon Nature's Ally III</t>
  </si>
  <si>
    <t>Water Breathing</t>
  </si>
  <si>
    <t>2 hrs/lvl</t>
  </si>
  <si>
    <t>PHB 300</t>
  </si>
  <si>
    <t>Wind Wall</t>
  </si>
  <si>
    <t>1 meter thick</t>
  </si>
  <si>
    <t>Air Walk</t>
  </si>
  <si>
    <t>PHB 196</t>
  </si>
  <si>
    <t>Antiplant Shell</t>
  </si>
  <si>
    <t>Blight</t>
  </si>
  <si>
    <t>Command Plants</t>
  </si>
  <si>
    <t>Control Water</t>
  </si>
  <si>
    <t>Lower or raise 1 m/level</t>
  </si>
  <si>
    <t>Cure Serious Wounds</t>
  </si>
  <si>
    <t>Dispel Magic</t>
  </si>
  <si>
    <t>PHB 223</t>
  </si>
  <si>
    <t>Flame Strike</t>
  </si>
  <si>
    <t>Freedom of Movement</t>
  </si>
  <si>
    <t>Giant Vermin</t>
  </si>
  <si>
    <t>PHB 235</t>
  </si>
  <si>
    <t>Ice Storm</t>
  </si>
  <si>
    <t>Repel Vermin</t>
  </si>
  <si>
    <t>PHB 271</t>
  </si>
  <si>
    <t>Reincarnate</t>
  </si>
  <si>
    <t>Scrying</t>
  </si>
  <si>
    <t>Spike Stones</t>
  </si>
  <si>
    <t>Summon Nature's Ally IV</t>
  </si>
  <si>
    <t>Body Ward</t>
  </si>
  <si>
    <t>Complete Champion 117</t>
  </si>
  <si>
    <t>Divine Presence</t>
  </si>
  <si>
    <t>Complete Champion 119</t>
  </si>
  <si>
    <t>Interfaith Blessing</t>
  </si>
  <si>
    <t>1 FR</t>
  </si>
  <si>
    <t>20'</t>
  </si>
  <si>
    <t>Complete Champion 123</t>
  </si>
  <si>
    <t>Metal Fang</t>
  </si>
  <si>
    <t>Complete Champion 125</t>
  </si>
  <si>
    <t>Soul Ward</t>
  </si>
  <si>
    <t>Forest Eyes</t>
  </si>
  <si>
    <t>Unlimited</t>
  </si>
  <si>
    <t>Complete Champion 121</t>
  </si>
  <si>
    <t>Forest Voice</t>
  </si>
  <si>
    <t>Complete Champion 122</t>
  </si>
  <si>
    <t>Iconic Manifestation</t>
  </si>
  <si>
    <t>PHB 198</t>
  </si>
  <si>
    <t>Concent.</t>
  </si>
  <si>
    <t>V S F</t>
  </si>
  <si>
    <t>10'</t>
  </si>
  <si>
    <t>PHB 200</t>
  </si>
  <si>
    <t>PHB 206</t>
  </si>
  <si>
    <t>PHB 209</t>
  </si>
  <si>
    <t>V</t>
  </si>
  <si>
    <t>PHB 211</t>
  </si>
  <si>
    <t>PHB 221</t>
  </si>
  <si>
    <t>PHB 224</t>
  </si>
  <si>
    <t>PHB 231</t>
  </si>
  <si>
    <t>10 minutes</t>
  </si>
  <si>
    <t>Perm.</t>
  </si>
  <si>
    <t>0'</t>
  </si>
  <si>
    <t>PHB 233</t>
  </si>
  <si>
    <t>PHB 238</t>
  </si>
  <si>
    <t>1 round</t>
  </si>
  <si>
    <t>1 full round</t>
  </si>
  <si>
    <t>PHB 243</t>
  </si>
  <si>
    <t>PHB 262</t>
  </si>
  <si>
    <t>PHB 267</t>
  </si>
  <si>
    <t>PHB 269</t>
  </si>
  <si>
    <t>V S M DF</t>
  </si>
  <si>
    <t>PHB 270</t>
  </si>
  <si>
    <t>V S M/DF F</t>
  </si>
  <si>
    <t>1 hour</t>
  </si>
  <si>
    <t>PHB 274</t>
  </si>
  <si>
    <t>PHB 289</t>
  </si>
  <si>
    <t>PHB 296</t>
  </si>
  <si>
    <t>Planar Handbook 93</t>
  </si>
  <si>
    <t>Planar Handbook 94</t>
  </si>
  <si>
    <t>Planar Handbook 95</t>
  </si>
  <si>
    <t>Planar Handbook 98</t>
  </si>
  <si>
    <t>Planar Handbook 100</t>
  </si>
  <si>
    <t>3 FR</t>
  </si>
  <si>
    <t>Planar Handbook 101</t>
  </si>
  <si>
    <t>Planar Handbook 105</t>
  </si>
  <si>
    <t>Planar Handbook 106</t>
  </si>
  <si>
    <t>1 swift</t>
  </si>
  <si>
    <t>Complete Champion 127</t>
  </si>
  <si>
    <t>Create Water</t>
  </si>
  <si>
    <t>Detect Poison</t>
  </si>
  <si>
    <t>Detect Crossroads</t>
  </si>
  <si>
    <t>Light</t>
  </si>
  <si>
    <t>Naturewatch</t>
  </si>
  <si>
    <t>Cloud Wings</t>
  </si>
  <si>
    <t>Share Husk</t>
  </si>
  <si>
    <t>Circle Dance</t>
  </si>
  <si>
    <t>Vigor</t>
  </si>
  <si>
    <t>Jaws of the Wolf</t>
  </si>
  <si>
    <t>Wind at Back</t>
  </si>
  <si>
    <t>Waterproofed with sailcloth</t>
  </si>
  <si>
    <t>Piercing</t>
  </si>
  <si>
    <t>Healhful Rest</t>
  </si>
  <si>
    <t>10 min.</t>
  </si>
  <si>
    <t>Compelte Adventurer</t>
  </si>
  <si>
    <t>S</t>
  </si>
  <si>
    <t>Complete Divine</t>
  </si>
  <si>
    <t>Vigor, Mass, Lesser</t>
  </si>
  <si>
    <t>Vigor, Lesser</t>
  </si>
  <si>
    <t>Vigor, Greater</t>
  </si>
  <si>
    <t>Magic of Faerûn 88</t>
  </si>
  <si>
    <t>Magic of Faerûn 116</t>
  </si>
  <si>
    <t>Magic of Faerûn 84</t>
  </si>
  <si>
    <t>Magic of Faerûn 102</t>
  </si>
  <si>
    <t>1 day</t>
  </si>
  <si>
    <t>Magic of Faerûn 134</t>
  </si>
  <si>
    <t>Spell Compendium 49</t>
  </si>
  <si>
    <t>Cloudburst</t>
  </si>
  <si>
    <t>Spiritjaws</t>
  </si>
  <si>
    <t>Enhance Wild Shape</t>
  </si>
  <si>
    <t>2 gallons/level</t>
  </si>
  <si>
    <t>Cure Minor Wounds</t>
  </si>
  <si>
    <t>1 HP</t>
  </si>
  <si>
    <t>Detect Magic</t>
  </si>
  <si>
    <t>must concentrate</t>
  </si>
  <si>
    <t>Flare</t>
  </si>
  <si>
    <t>Guidance</t>
  </si>
  <si>
    <t>+1 to attack</t>
  </si>
  <si>
    <t>Know Direction</t>
  </si>
  <si>
    <t>7-meter radius</t>
  </si>
  <si>
    <t>Mending</t>
  </si>
  <si>
    <t>Purify Food/Drk.</t>
  </si>
  <si>
    <t>Read Magic</t>
  </si>
  <si>
    <t>Resistance</t>
  </si>
  <si>
    <t>+1 all saves</t>
  </si>
  <si>
    <t>Virtue</t>
  </si>
  <si>
    <t>+1 HP to target</t>
  </si>
  <si>
    <t>V M</t>
  </si>
  <si>
    <t>Animal Growth</t>
  </si>
  <si>
    <t>Atonement</t>
  </si>
  <si>
    <t>Awaken</t>
  </si>
  <si>
    <t>Baleful Polymorph</t>
  </si>
  <si>
    <t>Call Lightning Storm</t>
  </si>
  <si>
    <t>Commune with Nature</t>
  </si>
  <si>
    <t>Control Winds</t>
  </si>
  <si>
    <t>Cure Critical Wounds</t>
  </si>
  <si>
    <t>Death Ward</t>
  </si>
  <si>
    <t>Hallow</t>
  </si>
  <si>
    <t>Insect Plague</t>
  </si>
  <si>
    <t>Stoneskin</t>
  </si>
  <si>
    <t>Summon Nature’s Ally V</t>
  </si>
  <si>
    <t>Transmute Mud to Rock</t>
  </si>
  <si>
    <t>Transmute Rock to Mud</t>
  </si>
  <si>
    <t>Tree Stride</t>
  </si>
  <si>
    <t>Unhallow</t>
  </si>
  <si>
    <t>Wall of Fire</t>
  </si>
  <si>
    <t>Wall of Thorns</t>
  </si>
  <si>
    <t>Permanent</t>
  </si>
  <si>
    <t>PHB 202</t>
  </si>
  <si>
    <t>V S M F DF XP</t>
  </si>
  <si>
    <t>PHB 201</t>
  </si>
  <si>
    <t>V S F XP</t>
  </si>
  <si>
    <t>40’/lvl</t>
  </si>
  <si>
    <t>PHB 214</t>
  </si>
  <si>
    <t>PHB 217</t>
  </si>
  <si>
    <t>PHB 244</t>
  </si>
  <si>
    <t>PHB 295</t>
  </si>
  <si>
    <t>PHB 297</t>
  </si>
  <si>
    <t>PHB 298</t>
  </si>
  <si>
    <t>Spell Compendium 82</t>
  </si>
  <si>
    <t>Call Avalanche</t>
  </si>
  <si>
    <t>Kelpstrand</t>
  </si>
  <si>
    <t>Frostburn 90</t>
  </si>
  <si>
    <t>Spell Compendium 128</t>
  </si>
  <si>
    <t>Briartange</t>
  </si>
  <si>
    <t>Thorn Spray</t>
  </si>
  <si>
    <t>Fireward</t>
  </si>
  <si>
    <t>Tree Healing</t>
  </si>
  <si>
    <t>Spell Compendium 202</t>
  </si>
  <si>
    <t>1st</t>
  </si>
  <si>
    <t>2nd</t>
  </si>
  <si>
    <t>3rd</t>
  </si>
  <si>
    <t>4th</t>
  </si>
  <si>
    <t>5th</t>
  </si>
  <si>
    <t>6th</t>
  </si>
  <si>
    <t>Plant Body</t>
  </si>
  <si>
    <t>Savage Species</t>
  </si>
  <si>
    <t>Invoke the Cerulean Sign</t>
  </si>
  <si>
    <t>Lords of Madness 212</t>
  </si>
  <si>
    <t>2d8 + 1 HP/lvl</t>
  </si>
  <si>
    <t>3d8 + 1 HP/lvl</t>
  </si>
  <si>
    <t>4d8 + 1/lvl, PHB 215</t>
  </si>
  <si>
    <t>Slashing</t>
  </si>
  <si>
    <t>1</t>
  </si>
  <si>
    <t>Soft Leather Boots</t>
  </si>
  <si>
    <t>varies</t>
  </si>
  <si>
    <t>Claw</t>
  </si>
  <si>
    <t>Bite</t>
  </si>
  <si>
    <t>PHB 219</t>
  </si>
  <si>
    <t>PHB 253</t>
  </si>
  <si>
    <t>Spells per Day</t>
  </si>
  <si>
    <t>Spell Level</t>
  </si>
  <si>
    <t>0th</t>
  </si>
  <si>
    <t>7th</t>
  </si>
  <si>
    <t>Wisdom Bonus</t>
  </si>
  <si>
    <t>Total Divine</t>
  </si>
  <si>
    <t>Druid Spells</t>
  </si>
  <si>
    <t>Allisa</t>
  </si>
  <si>
    <t>Profession:  (type)</t>
  </si>
  <si>
    <t>Racial Abilities</t>
  </si>
  <si>
    <t>Low-light Vision</t>
  </si>
  <si>
    <t>Feats</t>
  </si>
  <si>
    <t>1d6</t>
  </si>
  <si>
    <t>19-20, x2</t>
  </si>
  <si>
    <t>Prcg/Slsh</t>
  </si>
  <si>
    <t>18-20, x2</t>
  </si>
  <si>
    <t>-</t>
  </si>
  <si>
    <t>Trail Rations</t>
  </si>
  <si>
    <t>Bedroll</t>
  </si>
  <si>
    <t>Sacks</t>
  </si>
  <si>
    <t>Holly and Mistletoe</t>
  </si>
  <si>
    <t>Candles</t>
  </si>
  <si>
    <t>Whetstone</t>
  </si>
  <si>
    <t>Component Pouch</t>
  </si>
  <si>
    <t>Fishing Net</t>
  </si>
  <si>
    <t>Regional:  Forester</t>
  </si>
  <si>
    <t>Immediate</t>
  </si>
  <si>
    <t>Whistle, Silver</t>
  </si>
  <si>
    <t>Initiative:</t>
  </si>
  <si>
    <t>4</t>
  </si>
  <si>
    <t>+4 vs. nonlethal</t>
  </si>
  <si>
    <t>Gold Pieces</t>
  </si>
  <si>
    <t>Good</t>
  </si>
  <si>
    <t>Scroll of Cure Light Wounds</t>
  </si>
  <si>
    <t>Spontaneous Rejuvenation</t>
  </si>
  <si>
    <t>Roll</t>
  </si>
  <si>
    <t>Barkskin Spell</t>
  </si>
  <si>
    <t>Skill/Save</t>
  </si>
  <si>
    <t>five</t>
  </si>
  <si>
    <t>BAB:</t>
  </si>
  <si>
    <t>Actual Speed:</t>
  </si>
  <si>
    <t>30’</t>
  </si>
  <si>
    <t>20’</t>
  </si>
  <si>
    <t>Druid 1</t>
  </si>
  <si>
    <t>Druid 2</t>
  </si>
  <si>
    <t>Druid 3</t>
  </si>
  <si>
    <t>Druid 4</t>
  </si>
  <si>
    <t>Summon Nature’s Ally I</t>
  </si>
  <si>
    <t>Resist Nature’s Lure</t>
  </si>
  <si>
    <t>+4 vs. Fey</t>
  </si>
  <si>
    <t>-3</t>
  </si>
  <si>
    <t>Chaotic Neutral</t>
  </si>
  <si>
    <t>1’ cu./caster level</t>
  </si>
  <si>
    <t>30’ radius, PHB 258</t>
  </si>
  <si>
    <t>Player’s Guide to Faerûn 100</t>
  </si>
  <si>
    <t>Player’s Guide to Faerûn 115</t>
  </si>
  <si>
    <t>Player’s Guide to Faerûn 102</t>
  </si>
  <si>
    <t>Player’s Guide to Faerûn 116</t>
  </si>
  <si>
    <t>PHB 265, 1d6 +1/caster level</t>
  </si>
  <si>
    <t>FF AC:</t>
  </si>
  <si>
    <t>25’-sq.</t>
  </si>
  <si>
    <t>Light &amp; Medium Armor</t>
  </si>
  <si>
    <t>Common, Druidic, Sylvan, Elven</t>
  </si>
  <si>
    <t>Traveler’s Outfit</t>
  </si>
  <si>
    <t>Panpipes</t>
  </si>
  <si>
    <t>Grapple:</t>
  </si>
  <si>
    <t>Wolverine</t>
  </si>
  <si>
    <t>6</t>
  </si>
  <si>
    <t>+2 when using scrolls (Spellcraft 5)</t>
  </si>
  <si>
    <t>Everburning Torch</t>
  </si>
  <si>
    <t>Value</t>
  </si>
  <si>
    <t>Mount Encumbrance:</t>
  </si>
  <si>
    <t>Stash:  room at an inn</t>
  </si>
  <si>
    <t>MW Dagger</t>
  </si>
  <si>
    <t>Scrolls and Potions</t>
  </si>
  <si>
    <t>CLev</t>
  </si>
  <si>
    <t>Temporary Penalties:</t>
  </si>
  <si>
    <t>Temporary Bonuses:</t>
  </si>
  <si>
    <t>Everlasting Rations</t>
  </si>
  <si>
    <t>Str Mod:</t>
  </si>
  <si>
    <t>Dex Mod:</t>
  </si>
  <si>
    <t>Earplugs, pair</t>
  </si>
  <si>
    <t>Potion of Mending</t>
  </si>
  <si>
    <t>Potion of Barkskin</t>
  </si>
  <si>
    <t>Wand of Cure Light Wounds</t>
  </si>
  <si>
    <t>Potion of Cure Moderate Wounds</t>
  </si>
  <si>
    <t>Everful Mug</t>
  </si>
  <si>
    <t>x2</t>
  </si>
  <si>
    <t>50’</t>
  </si>
  <si>
    <t>Ranged Touch Attack</t>
  </si>
  <si>
    <t>1st:  Endurance</t>
  </si>
  <si>
    <t>3rd:  Improved Animal Companion</t>
  </si>
  <si>
    <t>Poor</t>
  </si>
  <si>
    <t>1d4</t>
  </si>
  <si>
    <t>Druid 5</t>
  </si>
  <si>
    <t>Druid 6</t>
  </si>
  <si>
    <t>Summon Nature’s Ally III</t>
  </si>
  <si>
    <t>Scimitar +1</t>
  </si>
  <si>
    <t>Mount:  not acquired</t>
  </si>
  <si>
    <t>Leather Scale +1</t>
  </si>
  <si>
    <t>Zond’s Bracelet</t>
  </si>
  <si>
    <t>Bullets</t>
  </si>
  <si>
    <t>6th:  Natural Spell</t>
  </si>
  <si>
    <t>Fang</t>
  </si>
  <si>
    <t>+3</t>
  </si>
  <si>
    <t>Wlk/Brw/Clm:</t>
  </si>
  <si>
    <t>30’/10’/10’</t>
  </si>
  <si>
    <t>TAC/AC:</t>
  </si>
  <si>
    <t>Medium</t>
  </si>
  <si>
    <t>Male</t>
  </si>
  <si>
    <t>Silvered Claws</t>
  </si>
  <si>
    <t xml:space="preserve">Book of Exalted Deeds </t>
  </si>
  <si>
    <t>Sandblast</t>
  </si>
  <si>
    <t xml:space="preserve">Complete Divine </t>
  </si>
  <si>
    <t>Traveler’s Mount</t>
  </si>
  <si>
    <t>Heward’s Handy Haversack</t>
  </si>
  <si>
    <t>Conjure Ice Beast I</t>
  </si>
  <si>
    <t>Frostburn 91</t>
  </si>
  <si>
    <t>Conjure Ice Beast IV</t>
  </si>
  <si>
    <t>Conjure Ice Beast III</t>
  </si>
  <si>
    <t>Conjure Ice Beast II</t>
  </si>
  <si>
    <t>Total:</t>
  </si>
  <si>
    <t>Wild Shape, 3/day</t>
  </si>
  <si>
    <t>Druid 8</t>
  </si>
  <si>
    <t>Druid 7</t>
  </si>
  <si>
    <t>+1d6</t>
  </si>
  <si>
    <t>Crystal of Electricity Assault, Lesser</t>
  </si>
  <si>
    <t>Cloak of Resistance +1</t>
  </si>
  <si>
    <t>Amulet of Natural Armor +1</t>
  </si>
  <si>
    <t>52 charges</t>
  </si>
  <si>
    <t>Fair</t>
  </si>
  <si>
    <t>Wild Shape, Large</t>
  </si>
  <si>
    <t>2nd Attack, Scimitar +1</t>
  </si>
  <si>
    <t>Scroll of Light</t>
  </si>
  <si>
    <t>Potion of Restoration</t>
  </si>
  <si>
    <t>Shaman</t>
  </si>
  <si>
    <t>Kalishnev</t>
  </si>
  <si>
    <t>NPC</t>
  </si>
  <si>
    <t>Poisondusk LF</t>
  </si>
  <si>
    <t>Spells Granted by ??????????</t>
  </si>
  <si>
    <t>Chameleon Skin</t>
  </si>
  <si>
    <t>Hold Breath</t>
  </si>
  <si>
    <t>Sling +2</t>
  </si>
  <si>
    <t>þ</t>
  </si>
  <si>
    <t>q</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</si>
</sst>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3">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3"/>
      <color rgb="FF00B050"/>
      <name val="Times New Roman"/>
      <family val="1"/>
    </font>
    <font>
      <sz val="18"/>
      <color rgb="FF00B050"/>
      <name val="Times New Roman"/>
      <family val="1"/>
    </font>
    <font>
      <b/>
      <sz val="12"/>
      <color indexed="48"/>
      <name val="Times New Roman"/>
      <family val="1"/>
    </font>
    <font>
      <i/>
      <sz val="12"/>
      <color indexed="9"/>
      <name val="Times New Roman"/>
      <family val="1"/>
    </font>
    <font>
      <i/>
      <sz val="13"/>
      <name val="Times New Roman"/>
      <family val="1"/>
    </font>
    <font>
      <b/>
      <sz val="13"/>
      <color indexed="20"/>
      <name val="Times New Roman"/>
      <family val="1"/>
    </font>
    <font>
      <sz val="10"/>
      <name val="Arial"/>
      <family val="2"/>
    </font>
    <font>
      <b/>
      <i/>
      <sz val="13"/>
      <color indexed="53"/>
      <name val="Times New Roman"/>
      <family val="1"/>
    </font>
    <font>
      <b/>
      <i/>
      <sz val="13"/>
      <color indexed="57"/>
      <name val="Times New Roman"/>
      <family val="1"/>
    </font>
    <font>
      <b/>
      <i/>
      <sz val="13"/>
      <color indexed="10"/>
      <name val="Times New Roman"/>
      <family val="1"/>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i/>
      <sz val="14"/>
      <color indexed="17"/>
      <name val="Times New Roman"/>
      <family val="1"/>
    </font>
    <font>
      <i/>
      <sz val="20"/>
      <color rgb="FFFFC000"/>
      <name val="Times New Roman"/>
      <family val="1"/>
    </font>
    <font>
      <sz val="13"/>
      <color rgb="FFFFC000"/>
      <name val="Times New Roman"/>
      <family val="1"/>
    </font>
    <font>
      <b/>
      <sz val="12"/>
      <color indexed="81"/>
      <name val="Times New Roman"/>
      <family val="1"/>
    </font>
    <font>
      <b/>
      <sz val="12"/>
      <color rgb="FFCCFF99"/>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rgb="FF00B050"/>
      <name val="Times New Roman"/>
      <family val="1"/>
    </font>
    <font>
      <b/>
      <sz val="13"/>
      <color rgb="FF00B050"/>
      <name val="Times New Roman"/>
      <family val="1"/>
    </font>
    <font>
      <b/>
      <sz val="14"/>
      <name val="Times New Roman"/>
      <family val="1"/>
    </font>
    <font>
      <b/>
      <sz val="16"/>
      <name val="Times New Roman"/>
      <family val="1"/>
    </font>
    <font>
      <sz val="14"/>
      <name val="Times New Roman"/>
      <family val="1"/>
    </font>
    <font>
      <sz val="12"/>
      <color rgb="FFCCFF99"/>
      <name val="Times New Roman"/>
      <family val="1"/>
    </font>
    <font>
      <i/>
      <sz val="12"/>
      <color theme="1"/>
      <name val="Times New Roman"/>
      <family val="1"/>
    </font>
    <font>
      <i/>
      <sz val="12"/>
      <color indexed="81"/>
      <name val="Times New Roman"/>
      <family val="1"/>
    </font>
    <font>
      <i/>
      <sz val="17"/>
      <name val="Times New Roman"/>
      <family val="1"/>
    </font>
    <font>
      <sz val="12"/>
      <color rgb="FF7030A0"/>
      <name val="Times New Roman"/>
      <family val="1"/>
    </font>
    <font>
      <sz val="13"/>
      <color rgb="FF008000"/>
      <name val="Times New Roman"/>
      <family val="1"/>
    </font>
  </fonts>
  <fills count="22">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0"/>
        <bgColor indexed="64"/>
      </patternFill>
    </fill>
    <fill>
      <patternFill patternType="solid">
        <fgColor rgb="FF00B050"/>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theme="9" tint="-0.499984740745262"/>
        <bgColor indexed="64"/>
      </patternFill>
    </fill>
    <fill>
      <patternFill patternType="solid">
        <fgColor rgb="FF7030A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FFFF00"/>
        <bgColor indexed="64"/>
      </patternFill>
    </fill>
  </fills>
  <borders count="14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top/>
      <bottom style="thin">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right style="hair">
        <color indexed="64"/>
      </right>
      <top style="hair">
        <color indexed="64"/>
      </top>
      <bottom style="hair">
        <color indexed="64"/>
      </bottom>
      <diagonal/>
    </border>
    <border>
      <left/>
      <right style="thin">
        <color indexed="64"/>
      </right>
      <top/>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double">
        <color indexed="64"/>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right style="hair">
        <color indexed="64"/>
      </right>
      <top style="medium">
        <color indexed="64"/>
      </top>
      <bottom style="hair">
        <color indexed="64"/>
      </bottom>
      <diagonal/>
    </border>
    <border>
      <left style="double">
        <color rgb="FF0000FF"/>
      </left>
      <right style="double">
        <color rgb="FF0000FF"/>
      </right>
      <top style="double">
        <color rgb="FF0000FF"/>
      </top>
      <bottom style="double">
        <color rgb="FF0000FF"/>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hair">
        <color indexed="64"/>
      </left>
      <right/>
      <top style="hair">
        <color indexed="64"/>
      </top>
      <bottom style="double">
        <color indexed="64"/>
      </bottom>
      <diagonal/>
    </border>
    <border>
      <left style="hair">
        <color indexed="64"/>
      </left>
      <right/>
      <top style="hair">
        <color indexed="64"/>
      </top>
      <bottom style="hair">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thin">
        <color indexed="64"/>
      </bottom>
      <diagonal/>
    </border>
    <border>
      <left/>
      <right style="medium">
        <color auto="1"/>
      </right>
      <top style="thin">
        <color indexed="64"/>
      </top>
      <bottom style="double">
        <color indexed="64"/>
      </bottom>
      <diagonal/>
    </border>
  </borders>
  <cellStyleXfs count="9">
    <xf numFmtId="0" fontId="0" fillId="0" borderId="0"/>
    <xf numFmtId="0" fontId="31"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43" fillId="0" borderId="0"/>
    <xf numFmtId="0" fontId="1" fillId="0" borderId="0"/>
    <xf numFmtId="0" fontId="49" fillId="0" borderId="0"/>
    <xf numFmtId="0" fontId="1" fillId="0" borderId="0"/>
    <xf numFmtId="9" fontId="1" fillId="0" borderId="0" applyFont="0" applyFill="0" applyBorder="0" applyAlignment="0" applyProtection="0"/>
  </cellStyleXfs>
  <cellXfs count="632">
    <xf numFmtId="0" fontId="0" fillId="0" borderId="0" xfId="0"/>
    <xf numFmtId="49" fontId="6" fillId="0" borderId="30" xfId="0" applyNumberFormat="1" applyFont="1" applyFill="1" applyBorder="1" applyAlignment="1">
      <alignment horizontal="center" vertical="center" wrapText="1"/>
    </xf>
    <xf numFmtId="0" fontId="6" fillId="0" borderId="30" xfId="0" applyNumberFormat="1" applyFont="1" applyFill="1" applyBorder="1" applyAlignment="1">
      <alignment horizontal="center" vertical="center" wrapText="1"/>
    </xf>
    <xf numFmtId="9" fontId="6" fillId="0" borderId="29" xfId="3" applyFont="1" applyFill="1" applyBorder="1" applyAlignment="1">
      <alignment horizontal="center" vertical="center" shrinkToFit="1"/>
    </xf>
    <xf numFmtId="0" fontId="4" fillId="0" borderId="29" xfId="3" applyNumberFormat="1" applyFont="1" applyFill="1" applyBorder="1" applyAlignment="1">
      <alignment horizontal="center" vertical="center" shrinkToFit="1"/>
    </xf>
    <xf numFmtId="9" fontId="6" fillId="0" borderId="29" xfId="2" applyFont="1" applyFill="1" applyBorder="1" applyAlignment="1">
      <alignment horizontal="center" vertical="center" shrinkToFit="1"/>
    </xf>
    <xf numFmtId="0" fontId="45" fillId="0" borderId="37" xfId="0" applyFont="1" applyBorder="1" applyAlignment="1">
      <alignment horizontal="centerContinuous" vertical="center" wrapText="1"/>
    </xf>
    <xf numFmtId="0" fontId="46" fillId="0" borderId="37" xfId="0" applyFont="1" applyBorder="1" applyAlignment="1">
      <alignment horizontal="centerContinuous" vertical="center" wrapText="1"/>
    </xf>
    <xf numFmtId="0" fontId="6" fillId="13" borderId="29" xfId="2" applyNumberFormat="1" applyFont="1" applyFill="1" applyBorder="1" applyAlignment="1">
      <alignment horizontal="center" vertical="center" shrinkToFit="1"/>
    </xf>
    <xf numFmtId="0" fontId="4" fillId="13" borderId="29" xfId="3" applyNumberFormat="1" applyFont="1" applyFill="1" applyBorder="1" applyAlignment="1">
      <alignment horizontal="center" vertical="center" shrinkToFit="1"/>
    </xf>
    <xf numFmtId="0" fontId="6" fillId="13" borderId="29" xfId="3" applyNumberFormat="1" applyFont="1" applyFill="1" applyBorder="1" applyAlignment="1">
      <alignment horizontal="center" vertical="center" shrinkToFit="1"/>
    </xf>
    <xf numFmtId="0" fontId="6" fillId="13" borderId="30" xfId="0" applyNumberFormat="1" applyFont="1" applyFill="1" applyBorder="1" applyAlignment="1">
      <alignment horizontal="center" vertical="center" wrapText="1"/>
    </xf>
    <xf numFmtId="9" fontId="6" fillId="13" borderId="29" xfId="3" applyFont="1" applyFill="1" applyBorder="1" applyAlignment="1">
      <alignment horizontal="center" vertical="center" shrinkToFit="1"/>
    </xf>
    <xf numFmtId="9" fontId="6" fillId="13" borderId="29" xfId="2" applyFont="1" applyFill="1" applyBorder="1" applyAlignment="1">
      <alignment horizontal="center" vertical="center" shrinkToFit="1"/>
    </xf>
    <xf numFmtId="0" fontId="1" fillId="13" borderId="29" xfId="3" applyNumberFormat="1" applyFont="1" applyFill="1" applyBorder="1" applyAlignment="1">
      <alignment horizontal="center" vertical="center" shrinkToFit="1"/>
    </xf>
    <xf numFmtId="9" fontId="6" fillId="13" borderId="28" xfId="2" applyFont="1" applyFill="1" applyBorder="1" applyAlignment="1">
      <alignment horizontal="center" vertical="center" shrinkToFit="1"/>
    </xf>
    <xf numFmtId="0" fontId="51" fillId="0" borderId="37" xfId="0" applyFont="1" applyBorder="1" applyAlignment="1">
      <alignment horizontal="centerContinuous" vertical="center" wrapText="1"/>
    </xf>
    <xf numFmtId="0" fontId="6" fillId="15" borderId="30" xfId="0" applyNumberFormat="1" applyFont="1" applyFill="1" applyBorder="1" applyAlignment="1">
      <alignment horizontal="center" vertical="center" wrapText="1"/>
    </xf>
    <xf numFmtId="9" fontId="6" fillId="15" borderId="29" xfId="3" applyFont="1" applyFill="1" applyBorder="1" applyAlignment="1">
      <alignment horizontal="center" vertical="center" shrinkToFit="1"/>
    </xf>
    <xf numFmtId="0" fontId="4" fillId="15" borderId="29" xfId="3" applyNumberFormat="1" applyFont="1" applyFill="1" applyBorder="1" applyAlignment="1">
      <alignment horizontal="center" vertical="center" shrinkToFit="1"/>
    </xf>
    <xf numFmtId="9" fontId="6" fillId="15" borderId="29" xfId="2" applyFont="1" applyFill="1" applyBorder="1" applyAlignment="1">
      <alignment horizontal="center" vertical="center" shrinkToFit="1"/>
    </xf>
    <xf numFmtId="0" fontId="6" fillId="15" borderId="29" xfId="2" applyNumberFormat="1" applyFont="1" applyFill="1" applyBorder="1" applyAlignment="1">
      <alignment horizontal="center" vertical="center" shrinkToFit="1"/>
    </xf>
    <xf numFmtId="9" fontId="6" fillId="15" borderId="28" xfId="3" applyFont="1" applyFill="1" applyBorder="1" applyAlignment="1">
      <alignment horizontal="center" vertical="center" shrinkToFit="1"/>
    </xf>
    <xf numFmtId="0" fontId="6" fillId="15" borderId="29" xfId="3" applyNumberFormat="1" applyFont="1" applyFill="1" applyBorder="1" applyAlignment="1">
      <alignment horizontal="center" vertical="center" shrinkToFit="1"/>
    </xf>
    <xf numFmtId="0" fontId="6" fillId="15" borderId="30" xfId="0" quotePrefix="1" applyNumberFormat="1" applyFont="1" applyFill="1" applyBorder="1" applyAlignment="1">
      <alignment horizontal="center" vertical="center" wrapText="1"/>
    </xf>
    <xf numFmtId="0" fontId="6" fillId="15" borderId="30" xfId="0" applyNumberFormat="1" applyFont="1" applyFill="1" applyBorder="1" applyAlignment="1">
      <alignment horizontal="center" vertical="center"/>
    </xf>
    <xf numFmtId="49" fontId="6" fillId="15" borderId="30" xfId="0" applyNumberFormat="1" applyFont="1" applyFill="1" applyBorder="1" applyAlignment="1">
      <alignment horizontal="center" vertical="center" wrapText="1"/>
    </xf>
    <xf numFmtId="9" fontId="6" fillId="0" borderId="15" xfId="3" applyFont="1" applyFill="1" applyBorder="1" applyAlignment="1">
      <alignment horizontal="center" vertical="center" shrinkToFit="1"/>
    </xf>
    <xf numFmtId="9" fontId="6" fillId="15" borderId="15" xfId="2" applyFont="1" applyFill="1" applyBorder="1" applyAlignment="1">
      <alignment horizontal="center" vertical="center" shrinkToFit="1"/>
    </xf>
    <xf numFmtId="0" fontId="4" fillId="15" borderId="15" xfId="3" applyNumberFormat="1" applyFont="1" applyFill="1" applyBorder="1" applyAlignment="1">
      <alignment horizontal="center" vertical="center" shrinkToFit="1"/>
    </xf>
    <xf numFmtId="9" fontId="6" fillId="13" borderId="15" xfId="3" applyFont="1" applyFill="1" applyBorder="1" applyAlignment="1">
      <alignment horizontal="center" vertical="center" shrinkToFit="1"/>
    </xf>
    <xf numFmtId="0" fontId="4" fillId="13" borderId="15" xfId="3" applyNumberFormat="1" applyFont="1" applyFill="1" applyBorder="1" applyAlignment="1">
      <alignment horizontal="center" vertical="center" shrinkToFit="1"/>
    </xf>
    <xf numFmtId="0" fontId="1" fillId="0" borderId="90" xfId="0" applyFont="1" applyFill="1" applyBorder="1" applyAlignment="1">
      <alignment horizontal="center" vertical="center"/>
    </xf>
    <xf numFmtId="0" fontId="1" fillId="0" borderId="90" xfId="0" quotePrefix="1" applyFont="1" applyFill="1" applyBorder="1" applyAlignment="1">
      <alignment horizontal="center" vertical="center" wrapText="1"/>
    </xf>
    <xf numFmtId="49" fontId="1" fillId="0" borderId="90" xfId="2" applyNumberFormat="1" applyFont="1" applyFill="1" applyBorder="1" applyAlignment="1">
      <alignment horizontal="center" vertical="center"/>
    </xf>
    <xf numFmtId="0" fontId="1" fillId="0" borderId="90" xfId="0" applyFont="1" applyFill="1" applyBorder="1" applyAlignment="1">
      <alignment horizontal="center" vertical="center" shrinkToFit="1"/>
    </xf>
    <xf numFmtId="164" fontId="1" fillId="0" borderId="90" xfId="0" applyNumberFormat="1" applyFont="1" applyFill="1" applyBorder="1" applyAlignment="1">
      <alignment horizontal="center" vertical="center"/>
    </xf>
    <xf numFmtId="1" fontId="61" fillId="18" borderId="91" xfId="0" applyNumberFormat="1" applyFont="1" applyFill="1" applyBorder="1" applyAlignment="1">
      <alignment horizontal="center" vertical="center"/>
    </xf>
    <xf numFmtId="1" fontId="4" fillId="0" borderId="91" xfId="0" applyNumberFormat="1" applyFont="1" applyBorder="1" applyAlignment="1">
      <alignment horizontal="center" vertical="center"/>
    </xf>
    <xf numFmtId="0" fontId="4" fillId="0" borderId="92" xfId="0" applyFont="1" applyBorder="1" applyAlignment="1">
      <alignment horizontal="center" vertical="center"/>
    </xf>
    <xf numFmtId="0" fontId="1" fillId="0" borderId="97" xfId="0" applyFont="1" applyBorder="1" applyAlignment="1">
      <alignment horizontal="center" vertical="center"/>
    </xf>
    <xf numFmtId="0" fontId="1" fillId="0" borderId="98" xfId="0" applyFont="1" applyBorder="1" applyAlignment="1">
      <alignment horizontal="center" vertical="center"/>
    </xf>
    <xf numFmtId="0" fontId="11" fillId="3" borderId="83" xfId="0" applyFont="1" applyFill="1" applyBorder="1" applyAlignment="1">
      <alignment horizontal="centerContinuous" vertical="center"/>
    </xf>
    <xf numFmtId="0" fontId="11" fillId="3" borderId="45" xfId="0" applyFont="1" applyFill="1" applyBorder="1" applyAlignment="1">
      <alignment horizontal="center" vertical="center"/>
    </xf>
    <xf numFmtId="0" fontId="11" fillId="3" borderId="45" xfId="0" applyFont="1" applyFill="1" applyBorder="1" applyAlignment="1">
      <alignment horizontal="center" vertical="center" wrapText="1"/>
    </xf>
    <xf numFmtId="0" fontId="11" fillId="3" borderId="45" xfId="0" applyNumberFormat="1" applyFont="1" applyFill="1" applyBorder="1" applyAlignment="1">
      <alignment horizontal="center" vertical="center" wrapText="1"/>
    </xf>
    <xf numFmtId="0" fontId="59" fillId="18" borderId="44" xfId="0" applyNumberFormat="1" applyFont="1" applyFill="1" applyBorder="1" applyAlignment="1">
      <alignment horizontal="center" vertical="center" wrapText="1"/>
    </xf>
    <xf numFmtId="0" fontId="11" fillId="3" borderId="45" xfId="0" applyNumberFormat="1" applyFont="1" applyFill="1" applyBorder="1" applyAlignment="1">
      <alignment horizontal="center" vertical="center"/>
    </xf>
    <xf numFmtId="0" fontId="11" fillId="3" borderId="84" xfId="0" applyFont="1" applyFill="1" applyBorder="1" applyAlignment="1">
      <alignment horizontal="center" vertical="center"/>
    </xf>
    <xf numFmtId="0" fontId="3" fillId="0" borderId="0" xfId="0" applyFont="1" applyBorder="1" applyAlignment="1">
      <alignment vertical="center"/>
    </xf>
    <xf numFmtId="164" fontId="4" fillId="0" borderId="91" xfId="0" applyNumberFormat="1" applyFont="1" applyFill="1" applyBorder="1" applyAlignment="1">
      <alignment horizontal="center" vertical="center"/>
    </xf>
    <xf numFmtId="0" fontId="35" fillId="2" borderId="80" xfId="0" applyFont="1" applyFill="1" applyBorder="1" applyAlignment="1">
      <alignment horizontal="right" vertical="center"/>
    </xf>
    <xf numFmtId="0" fontId="36" fillId="2" borderId="81" xfId="0" applyFont="1" applyFill="1" applyBorder="1" applyAlignment="1">
      <alignment horizontal="left" vertical="center"/>
    </xf>
    <xf numFmtId="0" fontId="18" fillId="2" borderId="81" xfId="0" applyFont="1" applyFill="1" applyBorder="1" applyAlignment="1">
      <alignment horizontal="left" vertical="center"/>
    </xf>
    <xf numFmtId="0" fontId="3" fillId="2" borderId="81" xfId="0" applyFont="1" applyFill="1" applyBorder="1" applyAlignment="1">
      <alignment horizontal="centerContinuous" vertical="center"/>
    </xf>
    <xf numFmtId="0" fontId="4" fillId="2" borderId="81" xfId="0" applyFont="1" applyFill="1" applyBorder="1" applyAlignment="1">
      <alignment horizontal="centerContinuous" vertical="center"/>
    </xf>
    <xf numFmtId="0" fontId="34" fillId="2" borderId="82"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85" xfId="0" applyFont="1" applyFill="1" applyBorder="1" applyAlignment="1">
      <alignment horizontal="right" vertical="center"/>
    </xf>
    <xf numFmtId="49" fontId="6" fillId="0" borderId="86" xfId="0" applyNumberFormat="1" applyFont="1" applyFill="1" applyBorder="1" applyAlignment="1">
      <alignment horizontal="centerContinuous" vertical="center"/>
    </xf>
    <xf numFmtId="0" fontId="5" fillId="4" borderId="118" xfId="0" applyFont="1" applyFill="1" applyBorder="1" applyAlignment="1">
      <alignment horizontal="right" vertical="center"/>
    </xf>
    <xf numFmtId="49" fontId="6" fillId="0" borderId="104" xfId="0" applyNumberFormat="1" applyFont="1" applyFill="1" applyBorder="1" applyAlignment="1">
      <alignment horizontal="center" vertical="center"/>
    </xf>
    <xf numFmtId="0" fontId="6" fillId="0" borderId="0" xfId="0" applyFont="1" applyBorder="1" applyAlignment="1">
      <alignment horizontal="left" vertical="center"/>
    </xf>
    <xf numFmtId="0" fontId="3" fillId="4" borderId="12" xfId="0" applyFont="1" applyFill="1" applyBorder="1" applyAlignment="1">
      <alignment horizontal="right" vertical="center"/>
    </xf>
    <xf numFmtId="0" fontId="63" fillId="4" borderId="33" xfId="0" applyFont="1" applyFill="1" applyBorder="1" applyAlignment="1">
      <alignment horizontal="right" vertical="center"/>
    </xf>
    <xf numFmtId="0" fontId="6" fillId="0" borderId="13" xfId="0" applyFont="1" applyFill="1" applyBorder="1" applyAlignment="1">
      <alignment horizontal="center" vertical="center"/>
    </xf>
    <xf numFmtId="0" fontId="7" fillId="2" borderId="14" xfId="0" applyFont="1" applyFill="1" applyBorder="1" applyAlignment="1">
      <alignment horizontal="right" vertical="center"/>
    </xf>
    <xf numFmtId="0" fontId="24" fillId="0" borderId="15" xfId="0" applyNumberFormat="1" applyFont="1" applyBorder="1" applyAlignment="1">
      <alignment horizontal="center" vertical="center"/>
    </xf>
    <xf numFmtId="0" fontId="7" fillId="4" borderId="61" xfId="0" applyFont="1" applyFill="1" applyBorder="1" applyAlignment="1">
      <alignment horizontal="right" vertical="center"/>
    </xf>
    <xf numFmtId="49" fontId="15" fillId="0" borderId="41" xfId="0" applyNumberFormat="1" applyFont="1" applyFill="1" applyBorder="1" applyAlignment="1">
      <alignment horizontal="center" vertical="center" shrinkToFit="1"/>
    </xf>
    <xf numFmtId="0" fontId="12" fillId="2" borderId="4" xfId="0" applyFont="1" applyFill="1" applyBorder="1" applyAlignment="1">
      <alignment horizontal="right" vertical="center"/>
    </xf>
    <xf numFmtId="0" fontId="6" fillId="0" borderId="3" xfId="0" quotePrefix="1" applyFont="1" applyBorder="1" applyAlignment="1">
      <alignment horizontal="center" vertical="center"/>
    </xf>
    <xf numFmtId="49" fontId="24" fillId="0" borderId="15" xfId="0" applyNumberFormat="1" applyFont="1" applyBorder="1" applyAlignment="1">
      <alignment horizontal="center" vertical="center"/>
    </xf>
    <xf numFmtId="0" fontId="7" fillId="4" borderId="59" xfId="0" applyFont="1" applyFill="1" applyBorder="1" applyAlignment="1">
      <alignment horizontal="right" vertical="center"/>
    </xf>
    <xf numFmtId="164" fontId="5" fillId="9" borderId="32"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4" fillId="0" borderId="3" xfId="0" applyNumberFormat="1" applyFont="1" applyBorder="1" applyAlignment="1">
      <alignment horizontal="center" vertical="center"/>
    </xf>
    <xf numFmtId="0" fontId="5" fillId="0" borderId="31" xfId="0" applyFont="1" applyBorder="1" applyAlignment="1">
      <alignment horizontal="center" vertical="center"/>
    </xf>
    <xf numFmtId="0" fontId="50" fillId="2" borderId="4" xfId="0" applyFont="1" applyFill="1" applyBorder="1" applyAlignment="1">
      <alignment horizontal="right" vertical="center"/>
    </xf>
    <xf numFmtId="0" fontId="10" fillId="4" borderId="59" xfId="0" applyFont="1" applyFill="1" applyBorder="1" applyAlignment="1">
      <alignment horizontal="right" vertical="center"/>
    </xf>
    <xf numFmtId="49" fontId="6" fillId="0" borderId="31" xfId="0" applyNumberFormat="1" applyFont="1" applyBorder="1" applyAlignment="1">
      <alignment horizontal="center" vertical="center"/>
    </xf>
    <xf numFmtId="0" fontId="20" fillId="2" borderId="4" xfId="0" applyFont="1" applyFill="1" applyBorder="1" applyAlignment="1">
      <alignment horizontal="right" vertical="center"/>
    </xf>
    <xf numFmtId="0" fontId="8" fillId="0" borderId="3" xfId="0" applyFont="1" applyBorder="1" applyAlignment="1">
      <alignment horizontal="center" vertical="center"/>
    </xf>
    <xf numFmtId="0" fontId="13" fillId="2" borderId="16" xfId="0" applyFont="1" applyFill="1" applyBorder="1" applyAlignment="1">
      <alignment horizontal="right" vertical="center"/>
    </xf>
    <xf numFmtId="0" fontId="6" fillId="0" borderId="27" xfId="0" quotePrefix="1" applyFont="1" applyBorder="1" applyAlignment="1">
      <alignment horizontal="center" vertical="center"/>
    </xf>
    <xf numFmtId="49" fontId="24" fillId="0" borderId="27" xfId="0" applyNumberFormat="1" applyFont="1" applyBorder="1" applyAlignment="1">
      <alignment horizontal="center" vertical="center"/>
    </xf>
    <xf numFmtId="0" fontId="10" fillId="4" borderId="60" xfId="0" applyFont="1" applyFill="1" applyBorder="1" applyAlignment="1">
      <alignment horizontal="right" vertical="center"/>
    </xf>
    <xf numFmtId="49" fontId="6" fillId="0" borderId="13" xfId="0" applyNumberFormat="1" applyFont="1" applyBorder="1" applyAlignment="1">
      <alignment horizontal="center"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23" fillId="0" borderId="26"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56" fillId="0" borderId="1" xfId="0" applyFont="1" applyFill="1" applyBorder="1" applyAlignment="1">
      <alignment vertical="center"/>
    </xf>
    <xf numFmtId="0" fontId="5" fillId="0" borderId="28" xfId="0" applyFont="1" applyFill="1" applyBorder="1" applyAlignment="1">
      <alignment horizontal="center" vertical="center"/>
    </xf>
    <xf numFmtId="0" fontId="6" fillId="0" borderId="28" xfId="0" applyFont="1" applyFill="1" applyBorder="1" applyAlignment="1">
      <alignment horizontal="center" vertical="center"/>
    </xf>
    <xf numFmtId="0" fontId="57"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1" fontId="6" fillId="0" borderId="28" xfId="0" applyNumberFormat="1" applyFont="1" applyFill="1" applyBorder="1" applyAlignment="1">
      <alignment horizontal="center" vertical="center" wrapText="1"/>
    </xf>
    <xf numFmtId="0" fontId="53" fillId="18" borderId="29" xfId="0" applyNumberFormat="1" applyFont="1" applyFill="1" applyBorder="1" applyAlignment="1">
      <alignment horizontal="center" vertical="center"/>
    </xf>
    <xf numFmtId="0" fontId="6" fillId="0" borderId="30" xfId="0" quotePrefix="1" applyNumberFormat="1" applyFont="1" applyFill="1" applyBorder="1" applyAlignment="1">
      <alignment horizontal="center" vertical="center"/>
    </xf>
    <xf numFmtId="0" fontId="58" fillId="0" borderId="1" xfId="0" applyFont="1" applyFill="1" applyBorder="1" applyAlignment="1">
      <alignment vertical="center"/>
    </xf>
    <xf numFmtId="0" fontId="12" fillId="0" borderId="29" xfId="0" applyNumberFormat="1" applyFont="1" applyFill="1" applyBorder="1" applyAlignment="1">
      <alignment horizontal="center" vertical="center"/>
    </xf>
    <xf numFmtId="0" fontId="57" fillId="0" borderId="38" xfId="0" applyFont="1" applyFill="1" applyBorder="1" applyAlignment="1">
      <alignment vertical="center"/>
    </xf>
    <xf numFmtId="0" fontId="5" fillId="0" borderId="55" xfId="0" applyFont="1" applyFill="1" applyBorder="1" applyAlignment="1">
      <alignment horizontal="center" vertical="center"/>
    </xf>
    <xf numFmtId="0" fontId="6" fillId="0" borderId="55" xfId="0" applyFont="1" applyFill="1" applyBorder="1" applyAlignment="1">
      <alignment horizontal="center" vertical="center"/>
    </xf>
    <xf numFmtId="0" fontId="59" fillId="0" borderId="55" xfId="0" applyFont="1" applyFill="1" applyBorder="1" applyAlignment="1">
      <alignment horizontal="center" vertical="center" wrapText="1"/>
    </xf>
    <xf numFmtId="0" fontId="6" fillId="0" borderId="55" xfId="0" applyFont="1" applyFill="1" applyBorder="1" applyAlignment="1">
      <alignment horizontal="center" vertical="center" wrapText="1"/>
    </xf>
    <xf numFmtId="1" fontId="6" fillId="0" borderId="55" xfId="0" applyNumberFormat="1" applyFont="1" applyFill="1" applyBorder="1" applyAlignment="1">
      <alignment horizontal="center" vertical="center" wrapText="1"/>
    </xf>
    <xf numFmtId="0" fontId="53" fillId="18" borderId="55" xfId="0" applyNumberFormat="1" applyFont="1" applyFill="1" applyBorder="1" applyAlignment="1">
      <alignment horizontal="center" vertical="center"/>
    </xf>
    <xf numFmtId="0" fontId="6" fillId="0" borderId="41" xfId="0" quotePrefix="1" applyNumberFormat="1" applyFont="1" applyFill="1" applyBorder="1" applyAlignment="1">
      <alignment horizontal="center" vertical="center"/>
    </xf>
    <xf numFmtId="0" fontId="10" fillId="0" borderId="1" xfId="0" applyFont="1" applyFill="1" applyBorder="1" applyAlignment="1">
      <alignment vertical="center"/>
    </xf>
    <xf numFmtId="0" fontId="6" fillId="0" borderId="28" xfId="0" applyNumberFormat="1" applyFont="1" applyFill="1" applyBorder="1" applyAlignment="1">
      <alignment horizontal="center" vertical="center"/>
    </xf>
    <xf numFmtId="49" fontId="15" fillId="0" borderId="28" xfId="0" applyNumberFormat="1" applyFont="1" applyFill="1" applyBorder="1" applyAlignment="1">
      <alignment horizontal="center" vertical="center"/>
    </xf>
    <xf numFmtId="0" fontId="15" fillId="0" borderId="29" xfId="0" applyNumberFormat="1" applyFont="1" applyFill="1" applyBorder="1" applyAlignment="1">
      <alignment horizontal="center" vertical="center"/>
    </xf>
    <xf numFmtId="0" fontId="10" fillId="0" borderId="29" xfId="0" applyNumberFormat="1" applyFont="1" applyFill="1" applyBorder="1" applyAlignment="1">
      <alignment horizontal="center" vertical="center"/>
    </xf>
    <xf numFmtId="0" fontId="6" fillId="0" borderId="29" xfId="0" applyNumberFormat="1" applyFont="1" applyFill="1" applyBorder="1" applyAlignment="1">
      <alignment horizontal="center" vertical="center"/>
    </xf>
    <xf numFmtId="49" fontId="6" fillId="0" borderId="29" xfId="0" applyNumberFormat="1" applyFont="1" applyFill="1" applyBorder="1" applyAlignment="1">
      <alignment horizontal="center" vertical="center"/>
    </xf>
    <xf numFmtId="0" fontId="6" fillId="0" borderId="30" xfId="0" applyNumberFormat="1" applyFont="1" applyFill="1" applyBorder="1" applyAlignment="1">
      <alignment horizontal="center" vertical="center"/>
    </xf>
    <xf numFmtId="0" fontId="17" fillId="0" borderId="0" xfId="0" applyFont="1" applyBorder="1" applyAlignment="1">
      <alignment vertical="center"/>
    </xf>
    <xf numFmtId="0" fontId="12" fillId="0" borderId="1" xfId="0" applyFont="1" applyFill="1" applyBorder="1" applyAlignment="1">
      <alignment vertical="center"/>
    </xf>
    <xf numFmtId="49" fontId="22" fillId="0" borderId="28" xfId="0" applyNumberFormat="1" applyFont="1" applyFill="1" applyBorder="1" applyAlignment="1">
      <alignment horizontal="center" vertical="center"/>
    </xf>
    <xf numFmtId="0" fontId="22" fillId="0" borderId="29" xfId="0" applyNumberFormat="1" applyFont="1" applyFill="1" applyBorder="1" applyAlignment="1">
      <alignment horizontal="center" vertical="center"/>
    </xf>
    <xf numFmtId="0" fontId="30" fillId="0" borderId="0" xfId="0" applyFont="1" applyBorder="1" applyAlignment="1">
      <alignment vertical="center"/>
    </xf>
    <xf numFmtId="0" fontId="13" fillId="0" borderId="1" xfId="0" applyFont="1" applyFill="1" applyBorder="1" applyAlignment="1">
      <alignment vertical="center"/>
    </xf>
    <xf numFmtId="49" fontId="21" fillId="0" borderId="28" xfId="0" applyNumberFormat="1" applyFont="1" applyFill="1" applyBorder="1" applyAlignment="1">
      <alignment horizontal="center" vertical="center"/>
    </xf>
    <xf numFmtId="0" fontId="21" fillId="0" borderId="29" xfId="0" applyNumberFormat="1" applyFont="1" applyFill="1" applyBorder="1" applyAlignment="1">
      <alignment horizontal="center" vertical="center"/>
    </xf>
    <xf numFmtId="0" fontId="13" fillId="0" borderId="29" xfId="0" applyNumberFormat="1" applyFont="1" applyFill="1" applyBorder="1" applyAlignment="1">
      <alignment horizontal="center" vertical="center"/>
    </xf>
    <xf numFmtId="0" fontId="28" fillId="0" borderId="0" xfId="0" applyFont="1" applyBorder="1" applyAlignment="1">
      <alignment vertical="center"/>
    </xf>
    <xf numFmtId="0" fontId="7" fillId="0" borderId="1" xfId="0" applyFont="1" applyFill="1" applyBorder="1" applyAlignment="1">
      <alignment vertical="center"/>
    </xf>
    <xf numFmtId="49" fontId="16" fillId="0" borderId="28" xfId="0" applyNumberFormat="1" applyFont="1" applyFill="1" applyBorder="1" applyAlignment="1">
      <alignment horizontal="center" vertical="center"/>
    </xf>
    <xf numFmtId="0" fontId="16" fillId="0" borderId="29" xfId="0" applyNumberFormat="1" applyFont="1" applyFill="1" applyBorder="1" applyAlignment="1">
      <alignment horizontal="center" vertical="center"/>
    </xf>
    <xf numFmtId="0" fontId="7" fillId="0" borderId="29" xfId="0" applyNumberFormat="1" applyFont="1" applyFill="1" applyBorder="1" applyAlignment="1">
      <alignment horizontal="center" vertical="center"/>
    </xf>
    <xf numFmtId="0" fontId="27" fillId="0" borderId="0" xfId="0" applyFont="1" applyBorder="1" applyAlignment="1">
      <alignment vertical="center"/>
    </xf>
    <xf numFmtId="0" fontId="9" fillId="8" borderId="1" xfId="0" applyFont="1" applyFill="1" applyBorder="1" applyAlignment="1">
      <alignment vertical="center"/>
    </xf>
    <xf numFmtId="0" fontId="6" fillId="8" borderId="28" xfId="0" applyNumberFormat="1" applyFont="1" applyFill="1" applyBorder="1" applyAlignment="1">
      <alignment horizontal="center" vertical="center"/>
    </xf>
    <xf numFmtId="49" fontId="25" fillId="8" borderId="28" xfId="0" applyNumberFormat="1" applyFont="1" applyFill="1" applyBorder="1" applyAlignment="1">
      <alignment horizontal="center" vertical="center"/>
    </xf>
    <xf numFmtId="0" fontId="25" fillId="8" borderId="29" xfId="0" applyNumberFormat="1" applyFont="1" applyFill="1" applyBorder="1" applyAlignment="1">
      <alignment horizontal="center" vertical="center"/>
    </xf>
    <xf numFmtId="0" fontId="9" fillId="8" borderId="29" xfId="0" applyNumberFormat="1" applyFont="1" applyFill="1" applyBorder="1" applyAlignment="1">
      <alignment horizontal="center" vertical="center"/>
    </xf>
    <xf numFmtId="49" fontId="6" fillId="8" borderId="29" xfId="0" applyNumberFormat="1" applyFont="1" applyFill="1" applyBorder="1" applyAlignment="1">
      <alignment horizontal="center" vertical="center"/>
    </xf>
    <xf numFmtId="0" fontId="6" fillId="8" borderId="30"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28" xfId="0" applyNumberFormat="1" applyFont="1" applyFill="1" applyBorder="1" applyAlignment="1">
      <alignment horizontal="center" vertical="center"/>
    </xf>
    <xf numFmtId="49" fontId="15" fillId="5" borderId="28" xfId="0" applyNumberFormat="1" applyFont="1" applyFill="1" applyBorder="1" applyAlignment="1">
      <alignment horizontal="center" vertical="center"/>
    </xf>
    <xf numFmtId="0" fontId="15" fillId="5" borderId="29" xfId="0" applyNumberFormat="1" applyFont="1" applyFill="1" applyBorder="1" applyAlignment="1">
      <alignment horizontal="center" vertical="center"/>
    </xf>
    <xf numFmtId="0" fontId="10" fillId="5" borderId="29" xfId="0" applyNumberFormat="1" applyFont="1" applyFill="1" applyBorder="1" applyAlignment="1">
      <alignment horizontal="center" vertical="center"/>
    </xf>
    <xf numFmtId="49" fontId="6" fillId="5" borderId="29" xfId="0" applyNumberFormat="1" applyFont="1" applyFill="1" applyBorder="1" applyAlignment="1">
      <alignment horizontal="center" vertical="center"/>
    </xf>
    <xf numFmtId="0" fontId="6" fillId="5" borderId="30" xfId="0" applyNumberFormat="1" applyFont="1" applyFill="1" applyBorder="1" applyAlignment="1">
      <alignment horizontal="center" vertical="center"/>
    </xf>
    <xf numFmtId="0" fontId="29" fillId="0" borderId="0" xfId="0" applyFont="1" applyBorder="1" applyAlignment="1">
      <alignment vertical="center"/>
    </xf>
    <xf numFmtId="0" fontId="10" fillId="6" borderId="1" xfId="0" applyFont="1" applyFill="1" applyBorder="1" applyAlignment="1">
      <alignment vertical="center"/>
    </xf>
    <xf numFmtId="0" fontId="6" fillId="6" borderId="28" xfId="0" applyNumberFormat="1" applyFont="1" applyFill="1" applyBorder="1" applyAlignment="1">
      <alignment horizontal="center" vertical="center"/>
    </xf>
    <xf numFmtId="49" fontId="15" fillId="6" borderId="28" xfId="0" applyNumberFormat="1" applyFont="1" applyFill="1" applyBorder="1" applyAlignment="1">
      <alignment horizontal="center" vertical="center"/>
    </xf>
    <xf numFmtId="0" fontId="15" fillId="6" borderId="29" xfId="0" applyNumberFormat="1" applyFont="1" applyFill="1" applyBorder="1" applyAlignment="1">
      <alignment horizontal="center" vertical="center"/>
    </xf>
    <xf numFmtId="0" fontId="10" fillId="6" borderId="29" xfId="0" applyNumberFormat="1" applyFont="1" applyFill="1" applyBorder="1" applyAlignment="1">
      <alignment horizontal="center" vertical="center"/>
    </xf>
    <xf numFmtId="49" fontId="6" fillId="6" borderId="29" xfId="0" applyNumberFormat="1" applyFont="1" applyFill="1" applyBorder="1" applyAlignment="1">
      <alignment horizontal="center" vertical="center"/>
    </xf>
    <xf numFmtId="0" fontId="6" fillId="6" borderId="30" xfId="0" applyNumberFormat="1" applyFont="1" applyFill="1" applyBorder="1" applyAlignment="1">
      <alignment horizontal="center" vertical="center"/>
    </xf>
    <xf numFmtId="0" fontId="13" fillId="12" borderId="1" xfId="0" applyFont="1" applyFill="1" applyBorder="1" applyAlignment="1">
      <alignment vertical="center"/>
    </xf>
    <xf numFmtId="0" fontId="6" fillId="12" borderId="28" xfId="0" applyNumberFormat="1" applyFont="1" applyFill="1" applyBorder="1" applyAlignment="1">
      <alignment horizontal="center" vertical="center"/>
    </xf>
    <xf numFmtId="49" fontId="21" fillId="12" borderId="28" xfId="0" applyNumberFormat="1" applyFont="1" applyFill="1" applyBorder="1" applyAlignment="1">
      <alignment horizontal="center" vertical="center"/>
    </xf>
    <xf numFmtId="0" fontId="21" fillId="12" borderId="29" xfId="0" applyNumberFormat="1" applyFont="1" applyFill="1" applyBorder="1" applyAlignment="1">
      <alignment horizontal="center" vertical="center"/>
    </xf>
    <xf numFmtId="0" fontId="13" fillId="12" borderId="29" xfId="0" applyNumberFormat="1" applyFont="1" applyFill="1" applyBorder="1" applyAlignment="1">
      <alignment horizontal="center" vertical="center"/>
    </xf>
    <xf numFmtId="49" fontId="6" fillId="12" borderId="29" xfId="0" applyNumberFormat="1" applyFont="1" applyFill="1" applyBorder="1" applyAlignment="1">
      <alignment horizontal="center" vertical="center"/>
    </xf>
    <xf numFmtId="0" fontId="6" fillId="12" borderId="30" xfId="0" applyNumberFormat="1" applyFont="1" applyFill="1" applyBorder="1" applyAlignment="1">
      <alignment horizontal="center" vertical="center"/>
    </xf>
    <xf numFmtId="0" fontId="20" fillId="8" borderId="1" xfId="0" applyFont="1" applyFill="1" applyBorder="1" applyAlignment="1">
      <alignment vertical="center"/>
    </xf>
    <xf numFmtId="49" fontId="26" fillId="8" borderId="28" xfId="0" applyNumberFormat="1" applyFont="1" applyFill="1" applyBorder="1" applyAlignment="1">
      <alignment horizontal="center" vertical="center"/>
    </xf>
    <xf numFmtId="0" fontId="26" fillId="8" borderId="29" xfId="0" applyNumberFormat="1" applyFont="1" applyFill="1" applyBorder="1" applyAlignment="1">
      <alignment horizontal="center" vertical="center"/>
    </xf>
    <xf numFmtId="0" fontId="20" fillId="8" borderId="29" xfId="0" applyNumberFormat="1" applyFont="1" applyFill="1" applyBorder="1" applyAlignment="1">
      <alignment horizontal="center" vertical="center"/>
    </xf>
    <xf numFmtId="0" fontId="13" fillId="6" borderId="1" xfId="0" applyFont="1" applyFill="1" applyBorder="1" applyAlignment="1">
      <alignment vertical="center"/>
    </xf>
    <xf numFmtId="49" fontId="21" fillId="7" borderId="28" xfId="0" applyNumberFormat="1" applyFont="1" applyFill="1" applyBorder="1" applyAlignment="1">
      <alignment horizontal="center" vertical="center"/>
    </xf>
    <xf numFmtId="0" fontId="21" fillId="7" borderId="29" xfId="0" applyNumberFormat="1" applyFont="1" applyFill="1" applyBorder="1" applyAlignment="1">
      <alignment horizontal="center" vertical="center"/>
    </xf>
    <xf numFmtId="0" fontId="13" fillId="6" borderId="29" xfId="0" applyNumberFormat="1" applyFont="1" applyFill="1" applyBorder="1" applyAlignment="1">
      <alignment horizontal="center" vertical="center"/>
    </xf>
    <xf numFmtId="0" fontId="10" fillId="8" borderId="1" xfId="0" applyFont="1" applyFill="1" applyBorder="1" applyAlignment="1">
      <alignment vertical="center"/>
    </xf>
    <xf numFmtId="49" fontId="15" fillId="8" borderId="28" xfId="0" applyNumberFormat="1" applyFont="1" applyFill="1" applyBorder="1" applyAlignment="1">
      <alignment horizontal="center" vertical="center"/>
    </xf>
    <xf numFmtId="0" fontId="15" fillId="8" borderId="29" xfId="0" applyNumberFormat="1" applyFont="1" applyFill="1" applyBorder="1" applyAlignment="1">
      <alignment horizontal="center" vertical="center"/>
    </xf>
    <xf numFmtId="0" fontId="10" fillId="8" borderId="29" xfId="0" applyNumberFormat="1" applyFont="1" applyFill="1" applyBorder="1" applyAlignment="1">
      <alignment horizontal="center" vertical="center"/>
    </xf>
    <xf numFmtId="0" fontId="20" fillId="0" borderId="1" xfId="0" applyFont="1" applyFill="1" applyBorder="1" applyAlignment="1">
      <alignment vertical="center"/>
    </xf>
    <xf numFmtId="49" fontId="26" fillId="0" borderId="28" xfId="0" applyNumberFormat="1" applyFont="1" applyFill="1" applyBorder="1" applyAlignment="1">
      <alignment horizontal="center" vertical="center"/>
    </xf>
    <xf numFmtId="0" fontId="26" fillId="0" borderId="29" xfId="0" applyNumberFormat="1" applyFont="1" applyFill="1" applyBorder="1" applyAlignment="1">
      <alignment horizontal="center" vertical="center"/>
    </xf>
    <xf numFmtId="0" fontId="20" fillId="0" borderId="29" xfId="0" applyNumberFormat="1" applyFont="1" applyFill="1" applyBorder="1" applyAlignment="1">
      <alignment horizontal="center" vertical="center"/>
    </xf>
    <xf numFmtId="0" fontId="12" fillId="5" borderId="1" xfId="0" applyFont="1" applyFill="1" applyBorder="1" applyAlignment="1">
      <alignment vertical="center"/>
    </xf>
    <xf numFmtId="49" fontId="22" fillId="5" borderId="28" xfId="0" applyNumberFormat="1" applyFont="1" applyFill="1" applyBorder="1" applyAlignment="1">
      <alignment horizontal="center" vertical="center"/>
    </xf>
    <xf numFmtId="0" fontId="22" fillId="5" borderId="29" xfId="0" applyNumberFormat="1" applyFont="1" applyFill="1" applyBorder="1" applyAlignment="1">
      <alignment horizontal="center" vertical="center"/>
    </xf>
    <xf numFmtId="0" fontId="12" fillId="5" borderId="29" xfId="0" applyNumberFormat="1" applyFont="1" applyFill="1" applyBorder="1" applyAlignment="1">
      <alignment horizontal="center" vertical="center"/>
    </xf>
    <xf numFmtId="0" fontId="13" fillId="13" borderId="1" xfId="0" applyFont="1" applyFill="1" applyBorder="1" applyAlignment="1">
      <alignment vertical="center"/>
    </xf>
    <xf numFmtId="0" fontId="6" fillId="13" borderId="28" xfId="0" applyNumberFormat="1" applyFont="1" applyFill="1" applyBorder="1" applyAlignment="1">
      <alignment horizontal="center" vertical="center"/>
    </xf>
    <xf numFmtId="49" fontId="26" fillId="13" borderId="28" xfId="0" applyNumberFormat="1" applyFont="1" applyFill="1" applyBorder="1" applyAlignment="1">
      <alignment horizontal="center" vertical="center"/>
    </xf>
    <xf numFmtId="0" fontId="26" fillId="13" borderId="29" xfId="0" applyNumberFormat="1" applyFont="1" applyFill="1" applyBorder="1" applyAlignment="1">
      <alignment horizontal="center" vertical="center"/>
    </xf>
    <xf numFmtId="0" fontId="20" fillId="13" borderId="29" xfId="0" applyNumberFormat="1" applyFont="1" applyFill="1" applyBorder="1" applyAlignment="1">
      <alignment horizontal="center" vertical="center"/>
    </xf>
    <xf numFmtId="49" fontId="6" fillId="13" borderId="29" xfId="0" applyNumberFormat="1" applyFont="1" applyFill="1" applyBorder="1" applyAlignment="1">
      <alignment horizontal="center" vertical="center"/>
    </xf>
    <xf numFmtId="0" fontId="6" fillId="13" borderId="30" xfId="0" applyNumberFormat="1" applyFont="1" applyFill="1" applyBorder="1" applyAlignment="1">
      <alignment horizontal="center" vertical="center"/>
    </xf>
    <xf numFmtId="0" fontId="10" fillId="13" borderId="1" xfId="0" applyFont="1" applyFill="1" applyBorder="1" applyAlignment="1">
      <alignment vertical="center"/>
    </xf>
    <xf numFmtId="49" fontId="15" fillId="13" borderId="28" xfId="0" applyNumberFormat="1" applyFont="1" applyFill="1" applyBorder="1" applyAlignment="1">
      <alignment horizontal="center" vertical="center"/>
    </xf>
    <xf numFmtId="0" fontId="15" fillId="13" borderId="29" xfId="0" applyNumberFormat="1" applyFont="1" applyFill="1" applyBorder="1" applyAlignment="1">
      <alignment horizontal="center" vertical="center"/>
    </xf>
    <xf numFmtId="0" fontId="10" fillId="13" borderId="29" xfId="0" applyNumberFormat="1" applyFont="1" applyFill="1" applyBorder="1" applyAlignment="1">
      <alignment horizontal="center" vertical="center"/>
    </xf>
    <xf numFmtId="0" fontId="6" fillId="13" borderId="30" xfId="0" quotePrefix="1" applyNumberFormat="1" applyFont="1" applyFill="1" applyBorder="1" applyAlignment="1">
      <alignment horizontal="center" vertical="center"/>
    </xf>
    <xf numFmtId="0" fontId="6" fillId="8" borderId="30"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8" xfId="0" applyNumberFormat="1" applyFont="1" applyFill="1" applyBorder="1" applyAlignment="1">
      <alignment horizontal="center" vertical="center"/>
    </xf>
    <xf numFmtId="49" fontId="22" fillId="4" borderId="28" xfId="0" applyNumberFormat="1" applyFont="1" applyFill="1" applyBorder="1" applyAlignment="1">
      <alignment horizontal="center" vertical="center"/>
    </xf>
    <xf numFmtId="0" fontId="22" fillId="4" borderId="29" xfId="0" applyNumberFormat="1" applyFont="1" applyFill="1" applyBorder="1" applyAlignment="1">
      <alignment horizontal="center" vertical="center"/>
    </xf>
    <xf numFmtId="0" fontId="12" fillId="4" borderId="29" xfId="0" applyNumberFormat="1" applyFont="1" applyFill="1" applyBorder="1" applyAlignment="1">
      <alignment horizontal="center" vertical="center"/>
    </xf>
    <xf numFmtId="0" fontId="6" fillId="4" borderId="30" xfId="0" applyNumberFormat="1" applyFont="1" applyFill="1" applyBorder="1" applyAlignment="1">
      <alignment horizontal="center" vertical="center"/>
    </xf>
    <xf numFmtId="0" fontId="13" fillId="5" borderId="1" xfId="0" applyFont="1" applyFill="1" applyBorder="1" applyAlignment="1">
      <alignment vertical="center"/>
    </xf>
    <xf numFmtId="49" fontId="21" fillId="5" borderId="28" xfId="0" applyNumberFormat="1" applyFont="1" applyFill="1" applyBorder="1" applyAlignment="1">
      <alignment horizontal="center" vertical="center"/>
    </xf>
    <xf numFmtId="0" fontId="21" fillId="5" borderId="29" xfId="0" applyNumberFormat="1" applyFont="1" applyFill="1" applyBorder="1" applyAlignment="1">
      <alignment horizontal="center" vertical="center"/>
    </xf>
    <xf numFmtId="0" fontId="13" fillId="5" borderId="29" xfId="0" applyNumberFormat="1" applyFont="1" applyFill="1" applyBorder="1" applyAlignment="1">
      <alignment horizontal="center" vertical="center"/>
    </xf>
    <xf numFmtId="0" fontId="6" fillId="5" borderId="30" xfId="0" quotePrefix="1" applyNumberFormat="1" applyFont="1" applyFill="1" applyBorder="1" applyAlignment="1">
      <alignment horizontal="center" vertical="center"/>
    </xf>
    <xf numFmtId="0" fontId="12" fillId="0" borderId="8" xfId="0" applyFont="1" applyFill="1" applyBorder="1" applyAlignment="1">
      <alignment vertical="center"/>
    </xf>
    <xf numFmtId="0" fontId="6" fillId="0" borderId="54" xfId="0" applyNumberFormat="1" applyFont="1" applyFill="1" applyBorder="1" applyAlignment="1">
      <alignment horizontal="center" vertical="center"/>
    </xf>
    <xf numFmtId="49" fontId="22" fillId="0" borderId="54" xfId="0" applyNumberFormat="1" applyFont="1" applyFill="1" applyBorder="1" applyAlignment="1">
      <alignment horizontal="center" vertical="center"/>
    </xf>
    <xf numFmtId="0" fontId="22" fillId="0" borderId="56" xfId="0" applyNumberFormat="1" applyFont="1" applyFill="1" applyBorder="1" applyAlignment="1">
      <alignment horizontal="center" vertical="center"/>
    </xf>
    <xf numFmtId="0" fontId="12" fillId="0" borderId="56" xfId="0" applyNumberFormat="1" applyFont="1" applyFill="1" applyBorder="1" applyAlignment="1">
      <alignment horizontal="center" vertical="center"/>
    </xf>
    <xf numFmtId="49" fontId="6" fillId="0" borderId="56" xfId="0" applyNumberFormat="1" applyFont="1" applyFill="1" applyBorder="1" applyAlignment="1">
      <alignment horizontal="center" vertical="center"/>
    </xf>
    <xf numFmtId="0" fontId="53" fillId="18" borderId="54" xfId="0" applyNumberFormat="1" applyFont="1" applyFill="1" applyBorder="1" applyAlignment="1">
      <alignment horizontal="center" vertical="center"/>
    </xf>
    <xf numFmtId="0" fontId="6" fillId="0" borderId="42"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38" fillId="0" borderId="26" xfId="0" applyFont="1" applyBorder="1" applyAlignment="1">
      <alignment horizontal="centerContinuous" vertical="center"/>
    </xf>
    <xf numFmtId="0" fontId="11" fillId="11" borderId="23" xfId="0" applyFont="1" applyFill="1" applyBorder="1" applyAlignment="1">
      <alignment horizontal="centerContinuous" vertical="center"/>
    </xf>
    <xf numFmtId="0" fontId="11" fillId="11" borderId="24" xfId="0" applyFont="1" applyFill="1" applyBorder="1" applyAlignment="1">
      <alignment horizontal="center" vertical="center"/>
    </xf>
    <xf numFmtId="0" fontId="19" fillId="11" borderId="24" xfId="0" applyFont="1" applyFill="1" applyBorder="1" applyAlignment="1">
      <alignment horizontal="center" vertical="center" wrapText="1"/>
    </xf>
    <xf numFmtId="0" fontId="19" fillId="11" borderId="24" xfId="0" applyNumberFormat="1" applyFont="1" applyFill="1" applyBorder="1" applyAlignment="1">
      <alignment horizontal="center" vertical="center" wrapText="1"/>
    </xf>
    <xf numFmtId="0" fontId="11" fillId="11" borderId="25" xfId="0" applyFont="1" applyFill="1" applyBorder="1" applyAlignment="1">
      <alignment horizontal="centerContinuous" vertical="center"/>
    </xf>
    <xf numFmtId="0" fontId="37" fillId="0" borderId="1" xfId="0" applyFont="1" applyFill="1" applyBorder="1" applyAlignment="1">
      <alignment horizontal="center" vertical="center" shrinkToFit="1"/>
    </xf>
    <xf numFmtId="9" fontId="6" fillId="0" borderId="28" xfId="3" applyFont="1" applyFill="1" applyBorder="1" applyAlignment="1">
      <alignment horizontal="center" vertical="center" shrinkToFit="1"/>
    </xf>
    <xf numFmtId="0" fontId="1" fillId="0" borderId="29" xfId="4" applyNumberFormat="1" applyFont="1" applyFill="1" applyBorder="1" applyAlignment="1">
      <alignment horizontal="center" vertical="center" wrapText="1"/>
    </xf>
    <xf numFmtId="0" fontId="6" fillId="0" borderId="29" xfId="3" applyNumberFormat="1" applyFont="1" applyFill="1" applyBorder="1" applyAlignment="1">
      <alignment horizontal="center" vertical="center" shrinkToFit="1"/>
    </xf>
    <xf numFmtId="0" fontId="6" fillId="0" borderId="30" xfId="4" applyNumberFormat="1" applyFont="1" applyFill="1" applyBorder="1" applyAlignment="1">
      <alignment horizontal="center" vertical="center" wrapText="1"/>
    </xf>
    <xf numFmtId="9" fontId="6" fillId="0" borderId="28" xfId="2" applyFont="1" applyFill="1" applyBorder="1" applyAlignment="1">
      <alignment horizontal="center" vertical="center" shrinkToFit="1"/>
    </xf>
    <xf numFmtId="0" fontId="1" fillId="0" borderId="29" xfId="0" applyFont="1" applyFill="1" applyBorder="1" applyAlignment="1">
      <alignment horizontal="center" vertical="center" shrinkToFit="1"/>
    </xf>
    <xf numFmtId="0" fontId="6" fillId="0" borderId="29" xfId="2" applyNumberFormat="1" applyFont="1" applyFill="1" applyBorder="1" applyAlignment="1">
      <alignment horizontal="center" vertical="center" shrinkToFit="1"/>
    </xf>
    <xf numFmtId="0" fontId="37" fillId="0" borderId="38" xfId="0" applyFont="1" applyFill="1" applyBorder="1" applyAlignment="1">
      <alignment horizontal="center" vertical="center" shrinkToFit="1"/>
    </xf>
    <xf numFmtId="9" fontId="6" fillId="0" borderId="55" xfId="3" applyFont="1" applyFill="1" applyBorder="1" applyAlignment="1">
      <alignment horizontal="center" vertical="center" shrinkToFit="1"/>
    </xf>
    <xf numFmtId="0" fontId="1" fillId="0" borderId="15" xfId="4" applyNumberFormat="1" applyFont="1" applyFill="1" applyBorder="1" applyAlignment="1">
      <alignment horizontal="center" vertical="center" wrapText="1"/>
    </xf>
    <xf numFmtId="0" fontId="6" fillId="0" borderId="15" xfId="3" applyNumberFormat="1" applyFont="1" applyFill="1" applyBorder="1" applyAlignment="1">
      <alignment horizontal="center" vertical="center" shrinkToFit="1"/>
    </xf>
    <xf numFmtId="0" fontId="6" fillId="0" borderId="41" xfId="4" applyNumberFormat="1" applyFont="1" applyFill="1" applyBorder="1" applyAlignment="1">
      <alignment horizontal="center" vertical="center" wrapText="1"/>
    </xf>
    <xf numFmtId="0" fontId="4" fillId="0" borderId="29" xfId="0" applyNumberFormat="1" applyFont="1" applyFill="1" applyBorder="1" applyAlignment="1">
      <alignment horizontal="center" vertical="center" shrinkToFit="1"/>
    </xf>
    <xf numFmtId="0" fontId="1" fillId="0" borderId="29" xfId="0" applyNumberFormat="1" applyFont="1" applyFill="1" applyBorder="1" applyAlignment="1">
      <alignment horizontal="center" vertical="center" shrinkToFit="1"/>
    </xf>
    <xf numFmtId="0" fontId="37" fillId="15" borderId="1" xfId="0" applyFont="1" applyFill="1" applyBorder="1" applyAlignment="1">
      <alignment horizontal="center" vertical="center" shrinkToFit="1"/>
    </xf>
    <xf numFmtId="0" fontId="6" fillId="15" borderId="28" xfId="0" applyFont="1" applyFill="1" applyBorder="1" applyAlignment="1">
      <alignment horizontal="center" vertical="center" wrapText="1"/>
    </xf>
    <xf numFmtId="0" fontId="4" fillId="15" borderId="29" xfId="0" applyNumberFormat="1" applyFont="1" applyFill="1" applyBorder="1" applyAlignment="1">
      <alignment horizontal="center" vertical="center" shrinkToFit="1"/>
    </xf>
    <xf numFmtId="0" fontId="37" fillId="15" borderId="38" xfId="0" applyFont="1" applyFill="1" applyBorder="1" applyAlignment="1">
      <alignment horizontal="center" vertical="center" shrinkToFit="1"/>
    </xf>
    <xf numFmtId="0" fontId="6" fillId="15" borderId="55" xfId="0" applyFont="1" applyFill="1" applyBorder="1" applyAlignment="1">
      <alignment horizontal="center" vertical="center" wrapText="1"/>
    </xf>
    <xf numFmtId="9" fontId="6" fillId="15" borderId="55" xfId="2" applyFont="1" applyFill="1" applyBorder="1" applyAlignment="1">
      <alignment horizontal="center" vertical="center" shrinkToFit="1"/>
    </xf>
    <xf numFmtId="0" fontId="1" fillId="15" borderId="15" xfId="0" applyFont="1" applyFill="1" applyBorder="1" applyAlignment="1">
      <alignment horizontal="center" vertical="center" shrinkToFit="1"/>
    </xf>
    <xf numFmtId="0" fontId="6" fillId="15" borderId="15" xfId="2" applyNumberFormat="1" applyFont="1" applyFill="1" applyBorder="1" applyAlignment="1">
      <alignment horizontal="center" vertical="center" shrinkToFit="1"/>
    </xf>
    <xf numFmtId="0" fontId="6" fillId="15" borderId="41" xfId="0" applyNumberFormat="1" applyFont="1" applyFill="1" applyBorder="1" applyAlignment="1">
      <alignment horizontal="center" vertical="center" wrapText="1"/>
    </xf>
    <xf numFmtId="9" fontId="6" fillId="15" borderId="28" xfId="2" applyFont="1" applyFill="1" applyBorder="1" applyAlignment="1">
      <alignment horizontal="center" vertical="center" shrinkToFit="1"/>
    </xf>
    <xf numFmtId="0" fontId="1" fillId="15" borderId="29" xfId="4" applyNumberFormat="1" applyFont="1" applyFill="1" applyBorder="1" applyAlignment="1">
      <alignment horizontal="center" vertical="center" wrapText="1"/>
    </xf>
    <xf numFmtId="0" fontId="6" fillId="15" borderId="30" xfId="4" applyNumberFormat="1" applyFont="1" applyFill="1" applyBorder="1" applyAlignment="1">
      <alignment horizontal="center" vertical="center" wrapText="1"/>
    </xf>
    <xf numFmtId="9" fontId="6" fillId="15" borderId="55" xfId="3" applyFont="1" applyFill="1" applyBorder="1" applyAlignment="1">
      <alignment horizontal="center" vertical="center" shrinkToFit="1"/>
    </xf>
    <xf numFmtId="9" fontId="6" fillId="15" borderId="15" xfId="3" applyFont="1" applyFill="1" applyBorder="1" applyAlignment="1">
      <alignment horizontal="center" vertical="center" shrinkToFit="1"/>
    </xf>
    <xf numFmtId="0" fontId="4" fillId="15" borderId="15" xfId="0" applyNumberFormat="1" applyFont="1" applyFill="1" applyBorder="1" applyAlignment="1">
      <alignment horizontal="center" vertical="center" shrinkToFit="1"/>
    </xf>
    <xf numFmtId="0" fontId="6" fillId="15" borderId="15" xfId="3" applyNumberFormat="1" applyFont="1" applyFill="1" applyBorder="1" applyAlignment="1">
      <alignment horizontal="center" vertical="center" shrinkToFit="1"/>
    </xf>
    <xf numFmtId="0" fontId="37" fillId="13" borderId="1" xfId="0" applyFont="1" applyFill="1" applyBorder="1" applyAlignment="1">
      <alignment horizontal="center" vertical="center" shrinkToFit="1"/>
    </xf>
    <xf numFmtId="0" fontId="6" fillId="13" borderId="28" xfId="0" applyFont="1" applyFill="1" applyBorder="1" applyAlignment="1">
      <alignment horizontal="center" vertical="center" wrapText="1"/>
    </xf>
    <xf numFmtId="0" fontId="4" fillId="13" borderId="29" xfId="0" applyNumberFormat="1" applyFont="1" applyFill="1" applyBorder="1" applyAlignment="1">
      <alignment horizontal="center" vertical="center" shrinkToFit="1"/>
    </xf>
    <xf numFmtId="0" fontId="1" fillId="0" borderId="0" xfId="0" applyFont="1" applyBorder="1" applyAlignment="1">
      <alignment vertical="center"/>
    </xf>
    <xf numFmtId="0" fontId="1" fillId="13" borderId="29" xfId="0" applyFont="1" applyFill="1" applyBorder="1" applyAlignment="1">
      <alignment horizontal="center" vertical="center" shrinkToFit="1"/>
    </xf>
    <xf numFmtId="0" fontId="37" fillId="13" borderId="38" xfId="0" applyFont="1" applyFill="1" applyBorder="1" applyAlignment="1">
      <alignment horizontal="center" vertical="center" shrinkToFit="1"/>
    </xf>
    <xf numFmtId="0" fontId="6" fillId="13" borderId="55" xfId="0" applyFont="1" applyFill="1" applyBorder="1" applyAlignment="1">
      <alignment horizontal="center" vertical="center" wrapText="1"/>
    </xf>
    <xf numFmtId="0" fontId="4" fillId="13" borderId="15" xfId="0" applyNumberFormat="1" applyFont="1" applyFill="1" applyBorder="1" applyAlignment="1">
      <alignment horizontal="center" vertical="center" shrinkToFit="1"/>
    </xf>
    <xf numFmtId="0" fontId="6" fillId="13" borderId="15" xfId="3" applyNumberFormat="1" applyFont="1" applyFill="1" applyBorder="1" applyAlignment="1">
      <alignment horizontal="center" vertical="center" shrinkToFit="1"/>
    </xf>
    <xf numFmtId="0" fontId="1" fillId="13" borderId="29" xfId="0" applyNumberFormat="1" applyFont="1" applyFill="1" applyBorder="1" applyAlignment="1">
      <alignment horizontal="center" vertical="center" shrinkToFit="1"/>
    </xf>
    <xf numFmtId="0" fontId="1" fillId="13" borderId="29" xfId="2" applyNumberFormat="1" applyFont="1" applyFill="1" applyBorder="1" applyAlignment="1">
      <alignment horizontal="center" vertical="center" shrinkToFit="1"/>
    </xf>
    <xf numFmtId="9" fontId="6" fillId="13" borderId="55" xfId="2" applyFont="1" applyFill="1" applyBorder="1" applyAlignment="1">
      <alignment horizontal="center" vertical="center" shrinkToFit="1"/>
    </xf>
    <xf numFmtId="9" fontId="6" fillId="13" borderId="15" xfId="2" applyFont="1" applyFill="1" applyBorder="1" applyAlignment="1">
      <alignment horizontal="center" vertical="center" shrinkToFit="1"/>
    </xf>
    <xf numFmtId="0" fontId="6" fillId="13" borderId="41" xfId="0" applyNumberFormat="1" applyFont="1" applyFill="1" applyBorder="1" applyAlignment="1">
      <alignment horizontal="center" vertical="center"/>
    </xf>
    <xf numFmtId="0" fontId="6" fillId="13" borderId="15" xfId="2" applyNumberFormat="1" applyFont="1" applyFill="1" applyBorder="1" applyAlignment="1">
      <alignment horizontal="center" vertical="center" shrinkToFit="1"/>
    </xf>
    <xf numFmtId="0" fontId="37" fillId="13" borderId="8" xfId="0" applyFont="1" applyFill="1" applyBorder="1" applyAlignment="1">
      <alignment horizontal="center" vertical="center" shrinkToFit="1"/>
    </xf>
    <xf numFmtId="0" fontId="6" fillId="13" borderId="54" xfId="0" applyFont="1" applyFill="1" applyBorder="1" applyAlignment="1">
      <alignment horizontal="center" vertical="center"/>
    </xf>
    <xf numFmtId="9" fontId="6" fillId="13" borderId="54" xfId="2" applyFont="1" applyFill="1" applyBorder="1" applyAlignment="1">
      <alignment horizontal="center" vertical="center" shrinkToFit="1"/>
    </xf>
    <xf numFmtId="9" fontId="6" fillId="13" borderId="56" xfId="2" applyFont="1" applyFill="1" applyBorder="1" applyAlignment="1">
      <alignment horizontal="center" vertical="center" shrinkToFit="1"/>
    </xf>
    <xf numFmtId="0" fontId="6" fillId="13" borderId="56" xfId="2" applyNumberFormat="1" applyFont="1" applyFill="1" applyBorder="1" applyAlignment="1">
      <alignment horizontal="center" vertical="center" shrinkToFit="1"/>
    </xf>
    <xf numFmtId="0" fontId="6" fillId="13" borderId="42" xfId="0" applyNumberFormat="1" applyFont="1" applyFill="1" applyBorder="1" applyAlignment="1">
      <alignment horizontal="center" vertical="center"/>
    </xf>
    <xf numFmtId="0" fontId="62" fillId="0" borderId="34" xfId="0" applyFont="1" applyBorder="1" applyAlignment="1">
      <alignment horizontal="centerContinuous" vertical="center" wrapText="1"/>
    </xf>
    <xf numFmtId="0" fontId="5" fillId="0" borderId="35" xfId="0" applyFont="1" applyBorder="1" applyAlignment="1">
      <alignment horizontal="centerContinuous" vertical="center" wrapText="1"/>
    </xf>
    <xf numFmtId="0" fontId="5" fillId="0" borderId="36" xfId="0" applyFont="1" applyBorder="1" applyAlignment="1">
      <alignment horizontal="centerContinuous" vertical="center" wrapText="1"/>
    </xf>
    <xf numFmtId="0" fontId="6" fillId="0" borderId="0" xfId="0" applyFont="1" applyBorder="1" applyAlignment="1">
      <alignment vertical="center" wrapText="1"/>
    </xf>
    <xf numFmtId="0" fontId="1" fillId="0" borderId="0" xfId="0" applyFont="1" applyBorder="1" applyAlignment="1">
      <alignment vertical="center" wrapText="1"/>
    </xf>
    <xf numFmtId="0" fontId="62" fillId="0" borderId="0" xfId="0" applyFont="1" applyBorder="1" applyAlignment="1">
      <alignment horizontal="centerContinuous" vertical="center" wrapText="1"/>
    </xf>
    <xf numFmtId="0" fontId="14" fillId="0" borderId="0" xfId="0" applyFont="1" applyBorder="1" applyAlignment="1">
      <alignment horizontal="centerContinuous" vertical="center" wrapText="1"/>
    </xf>
    <xf numFmtId="0" fontId="47" fillId="0" borderId="0" xfId="0" applyFont="1" applyBorder="1" applyAlignment="1">
      <alignment horizontal="centerContinuous" vertical="center" wrapText="1"/>
    </xf>
    <xf numFmtId="0" fontId="11" fillId="11" borderId="38" xfId="0" applyFont="1" applyFill="1" applyBorder="1" applyAlignment="1">
      <alignment horizontal="centerContinuous" vertical="center" wrapText="1"/>
    </xf>
    <xf numFmtId="0" fontId="11" fillId="11" borderId="39" xfId="0" applyFont="1" applyFill="1" applyBorder="1" applyAlignment="1">
      <alignment horizontal="center" vertical="center" wrapText="1"/>
    </xf>
    <xf numFmtId="0" fontId="11" fillId="11" borderId="40" xfId="0" applyFont="1" applyFill="1" applyBorder="1" applyAlignment="1">
      <alignment horizontal="center" vertical="center" wrapText="1"/>
    </xf>
    <xf numFmtId="0" fontId="3" fillId="0" borderId="5" xfId="0" applyFont="1" applyBorder="1" applyAlignment="1">
      <alignment horizontal="centerContinuous" vertical="center"/>
    </xf>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37" fillId="0" borderId="1" xfId="0" applyFont="1" applyBorder="1" applyAlignment="1">
      <alignment horizontal="center" vertical="center" shrinkToFit="1"/>
    </xf>
    <xf numFmtId="0" fontId="6" fillId="0" borderId="28" xfId="0" applyFont="1" applyBorder="1" applyAlignment="1">
      <alignment horizontal="center" vertical="center"/>
    </xf>
    <xf numFmtId="0" fontId="33" fillId="9" borderId="30" xfId="2" applyNumberFormat="1" applyFont="1" applyFill="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4" xfId="0" applyFont="1" applyBorder="1" applyAlignment="1">
      <alignment horizontal="right" vertical="center" wrapText="1"/>
    </xf>
    <xf numFmtId="0" fontId="1" fillId="0" borderId="71" xfId="0" applyFont="1" applyBorder="1" applyAlignment="1">
      <alignment horizontal="center" vertical="center" wrapText="1"/>
    </xf>
    <xf numFmtId="0" fontId="1" fillId="0" borderId="72" xfId="0" applyFont="1" applyBorder="1" applyAlignment="1">
      <alignment horizontal="center" vertical="center" wrapText="1"/>
    </xf>
    <xf numFmtId="0" fontId="1" fillId="14" borderId="72" xfId="0" applyFont="1" applyFill="1" applyBorder="1" applyAlignment="1">
      <alignment horizontal="center" vertical="center" wrapText="1"/>
    </xf>
    <xf numFmtId="0" fontId="1" fillId="14" borderId="73" xfId="0" applyFont="1" applyFill="1" applyBorder="1" applyAlignment="1">
      <alignment horizontal="center" vertical="center" wrapText="1"/>
    </xf>
    <xf numFmtId="0" fontId="3" fillId="0" borderId="43" xfId="0" applyFont="1" applyBorder="1" applyAlignment="1">
      <alignment horizontal="right" vertical="center" wrapText="1"/>
    </xf>
    <xf numFmtId="0" fontId="1" fillId="0" borderId="69" xfId="0" applyFont="1" applyBorder="1" applyAlignment="1">
      <alignment horizontal="center" vertical="center" wrapText="1"/>
    </xf>
    <xf numFmtId="0" fontId="1" fillId="0" borderId="48" xfId="0" applyFont="1" applyBorder="1" applyAlignment="1">
      <alignment horizontal="center" vertical="center" wrapText="1"/>
    </xf>
    <xf numFmtId="0" fontId="1" fillId="14" borderId="48" xfId="0" applyFont="1" applyFill="1" applyBorder="1" applyAlignment="1">
      <alignment horizontal="center" vertical="center" wrapText="1"/>
    </xf>
    <xf numFmtId="0" fontId="1" fillId="14" borderId="49" xfId="0" applyFont="1" applyFill="1" applyBorder="1" applyAlignment="1">
      <alignment horizontal="center" vertical="center" wrapText="1"/>
    </xf>
    <xf numFmtId="0" fontId="3" fillId="0" borderId="57" xfId="0" applyFont="1" applyBorder="1" applyAlignment="1">
      <alignment horizontal="right" vertical="center" wrapText="1"/>
    </xf>
    <xf numFmtId="0" fontId="48" fillId="11" borderId="75" xfId="0" applyFont="1" applyFill="1" applyBorder="1" applyAlignment="1">
      <alignment horizontal="center" vertical="center" wrapText="1"/>
    </xf>
    <xf numFmtId="0" fontId="48" fillId="11" borderId="50" xfId="0" applyFont="1" applyFill="1" applyBorder="1" applyAlignment="1">
      <alignment horizontal="center" vertical="center" wrapText="1"/>
    </xf>
    <xf numFmtId="0" fontId="3" fillId="14" borderId="50" xfId="0" applyFont="1" applyFill="1" applyBorder="1" applyAlignment="1">
      <alignment horizontal="center" vertical="center" wrapText="1"/>
    </xf>
    <xf numFmtId="0" fontId="3" fillId="14" borderId="51" xfId="0" applyFont="1" applyFill="1" applyBorder="1" applyAlignment="1">
      <alignment horizontal="center" vertical="center" wrapText="1"/>
    </xf>
    <xf numFmtId="0" fontId="37" fillId="0" borderId="38" xfId="0" applyFont="1" applyBorder="1" applyAlignment="1">
      <alignment horizontal="center" vertical="center" shrinkToFit="1"/>
    </xf>
    <xf numFmtId="0" fontId="6" fillId="0" borderId="55" xfId="0" applyFont="1" applyBorder="1" applyAlignment="1">
      <alignment horizontal="center" vertical="center"/>
    </xf>
    <xf numFmtId="0" fontId="33" fillId="9" borderId="41" xfId="2" applyNumberFormat="1" applyFont="1" applyFill="1" applyBorder="1" applyAlignment="1">
      <alignment horizontal="center" vertical="center" shrinkToFit="1"/>
    </xf>
    <xf numFmtId="0" fontId="37" fillId="0" borderId="119" xfId="0" applyFont="1" applyFill="1" applyBorder="1" applyAlignment="1">
      <alignment horizontal="center" vertical="center" shrinkToFit="1"/>
    </xf>
    <xf numFmtId="0" fontId="6" fillId="0" borderId="120" xfId="0" applyFont="1" applyFill="1" applyBorder="1" applyAlignment="1">
      <alignment horizontal="center" vertical="center"/>
    </xf>
    <xf numFmtId="0" fontId="37" fillId="0" borderId="8" xfId="0" applyFont="1" applyFill="1" applyBorder="1" applyAlignment="1">
      <alignment horizontal="center" vertical="center" shrinkToFit="1"/>
    </xf>
    <xf numFmtId="0" fontId="6" fillId="0" borderId="54" xfId="0" applyFont="1" applyFill="1" applyBorder="1" applyAlignment="1">
      <alignment horizontal="center" vertical="center"/>
    </xf>
    <xf numFmtId="0" fontId="33" fillId="9" borderId="42" xfId="2" applyNumberFormat="1" applyFont="1" applyFill="1" applyBorder="1" applyAlignment="1">
      <alignment horizontal="center" vertical="center" shrinkToFit="1"/>
    </xf>
    <xf numFmtId="0" fontId="5" fillId="0" borderId="0" xfId="0" applyFont="1" applyBorder="1" applyAlignment="1">
      <alignment horizontal="right" vertical="center" wrapText="1"/>
    </xf>
    <xf numFmtId="0" fontId="6" fillId="0" borderId="0" xfId="0" applyFont="1" applyBorder="1" applyAlignment="1">
      <alignment horizontal="left" vertical="center" wrapText="1"/>
    </xf>
    <xf numFmtId="0" fontId="44" fillId="0" borderId="37" xfId="0" applyFont="1" applyBorder="1" applyAlignment="1">
      <alignment horizontal="centerContinuous" vertical="center"/>
    </xf>
    <xf numFmtId="0" fontId="6" fillId="0" borderId="0" xfId="0" applyFont="1" applyBorder="1" applyAlignment="1">
      <alignment horizontal="center" vertical="center" wrapText="1"/>
    </xf>
    <xf numFmtId="0" fontId="15" fillId="0" borderId="43" xfId="0" applyFont="1" applyFill="1" applyBorder="1" applyAlignment="1">
      <alignment horizontal="center" vertical="center" shrinkToFit="1"/>
    </xf>
    <xf numFmtId="0" fontId="6" fillId="0" borderId="62" xfId="0" applyFont="1" applyFill="1" applyBorder="1" applyAlignment="1">
      <alignment horizontal="centerContinuous" vertical="center"/>
    </xf>
    <xf numFmtId="0" fontId="6" fillId="0" borderId="64" xfId="0" applyFont="1" applyFill="1" applyBorder="1" applyAlignment="1">
      <alignment horizontal="centerContinuous" vertical="center"/>
    </xf>
    <xf numFmtId="0" fontId="6" fillId="0" borderId="57" xfId="0" applyFont="1" applyFill="1" applyBorder="1" applyAlignment="1">
      <alignment horizontal="centerContinuous" vertical="center"/>
    </xf>
    <xf numFmtId="0" fontId="15" fillId="0" borderId="63" xfId="0" applyFont="1" applyFill="1" applyBorder="1" applyAlignment="1">
      <alignment horizontal="center" vertical="center" shrinkToFit="1"/>
    </xf>
    <xf numFmtId="0" fontId="6" fillId="0" borderId="63" xfId="0" applyFont="1" applyFill="1" applyBorder="1" applyAlignment="1">
      <alignment horizontal="centerContinuous" vertical="center"/>
    </xf>
    <xf numFmtId="0" fontId="6" fillId="0" borderId="57" xfId="0" quotePrefix="1"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19" fillId="16" borderId="17" xfId="0" applyFont="1" applyFill="1" applyBorder="1" applyAlignment="1">
      <alignment horizontal="center" vertical="center"/>
    </xf>
    <xf numFmtId="0" fontId="19" fillId="16" borderId="18" xfId="0" applyFont="1" applyFill="1" applyBorder="1" applyAlignment="1">
      <alignment horizontal="center" vertical="center"/>
    </xf>
    <xf numFmtId="49" fontId="19" fillId="16" borderId="18" xfId="0" applyNumberFormat="1" applyFont="1" applyFill="1" applyBorder="1" applyAlignment="1">
      <alignment horizontal="center" vertical="center"/>
    </xf>
    <xf numFmtId="0" fontId="19" fillId="16" borderId="22" xfId="0" applyFont="1" applyFill="1" applyBorder="1" applyAlignment="1">
      <alignment horizontal="center" vertical="center"/>
    </xf>
    <xf numFmtId="0" fontId="60" fillId="18" borderId="22" xfId="0" applyFont="1" applyFill="1" applyBorder="1" applyAlignment="1">
      <alignment horizontal="center" vertical="center"/>
    </xf>
    <xf numFmtId="0" fontId="19" fillId="16" borderId="19" xfId="0" applyFont="1" applyFill="1" applyBorder="1" applyAlignment="1">
      <alignment horizontal="center" vertical="center"/>
    </xf>
    <xf numFmtId="0" fontId="19" fillId="16" borderId="37"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19" fillId="16" borderId="22" xfId="0" applyFont="1" applyFill="1" applyBorder="1" applyAlignment="1">
      <alignment horizontal="centerContinuous" vertical="center"/>
    </xf>
    <xf numFmtId="0" fontId="19" fillId="16" borderId="88" xfId="0" applyFont="1" applyFill="1" applyBorder="1" applyAlignment="1">
      <alignment horizontal="centerContinuous" vertical="center"/>
    </xf>
    <xf numFmtId="0" fontId="19" fillId="16" borderId="58" xfId="0" applyFont="1" applyFill="1" applyBorder="1" applyAlignment="1">
      <alignment horizontal="centerContinuous" vertical="center"/>
    </xf>
    <xf numFmtId="0" fontId="1" fillId="0" borderId="94" xfId="0" quotePrefix="1" applyFont="1" applyBorder="1" applyAlignment="1">
      <alignment horizontal="center" vertical="center"/>
    </xf>
    <xf numFmtId="0" fontId="1" fillId="0" borderId="94" xfId="0" applyFont="1" applyBorder="1" applyAlignment="1">
      <alignment horizontal="center" vertical="center"/>
    </xf>
    <xf numFmtId="9" fontId="1" fillId="0" borderId="94" xfId="0" applyNumberFormat="1" applyFont="1" applyBorder="1" applyAlignment="1">
      <alignment horizontal="center" vertical="center"/>
    </xf>
    <xf numFmtId="164" fontId="4" fillId="0" borderId="94" xfId="0" applyNumberFormat="1" applyFont="1" applyFill="1" applyBorder="1" applyAlignment="1">
      <alignment horizontal="center" vertical="center"/>
    </xf>
    <xf numFmtId="164" fontId="1" fillId="0" borderId="95" xfId="0" applyNumberFormat="1" applyFont="1" applyFill="1" applyBorder="1" applyAlignment="1">
      <alignment horizontal="centerContinuous" vertical="center"/>
    </xf>
    <xf numFmtId="164" fontId="1" fillId="0" borderId="102" xfId="0" applyNumberFormat="1" applyFont="1" applyFill="1" applyBorder="1" applyAlignment="1">
      <alignment horizontal="centerContinuous" vertical="center"/>
    </xf>
    <xf numFmtId="0" fontId="4" fillId="0" borderId="103" xfId="0" quotePrefix="1" applyFont="1" applyBorder="1" applyAlignment="1">
      <alignment horizontal="centerContinuous" vertical="center"/>
    </xf>
    <xf numFmtId="0" fontId="55" fillId="17" borderId="107" xfId="0" applyFont="1" applyFill="1" applyBorder="1" applyAlignment="1">
      <alignment horizontal="center" vertical="center"/>
    </xf>
    <xf numFmtId="0" fontId="55" fillId="17" borderId="107" xfId="0" quotePrefix="1" applyFont="1" applyFill="1" applyBorder="1" applyAlignment="1">
      <alignment horizontal="center" vertical="center"/>
    </xf>
    <xf numFmtId="9" fontId="55" fillId="17" borderId="107" xfId="0" applyNumberFormat="1" applyFont="1" applyFill="1" applyBorder="1" applyAlignment="1">
      <alignment horizontal="center" vertical="center"/>
    </xf>
    <xf numFmtId="164" fontId="55" fillId="17" borderId="107" xfId="0" applyNumberFormat="1" applyFont="1" applyFill="1" applyBorder="1" applyAlignment="1">
      <alignment horizontal="center" vertical="center"/>
    </xf>
    <xf numFmtId="164" fontId="55" fillId="17" borderId="108" xfId="0" applyNumberFormat="1" applyFont="1" applyFill="1" applyBorder="1" applyAlignment="1">
      <alignment horizontal="centerContinuous" vertical="center"/>
    </xf>
    <xf numFmtId="164" fontId="55" fillId="17" borderId="109" xfId="0" applyNumberFormat="1" applyFont="1" applyFill="1" applyBorder="1" applyAlignment="1">
      <alignment horizontal="centerContinuous" vertical="center"/>
    </xf>
    <xf numFmtId="0" fontId="55" fillId="17" borderId="110" xfId="0" applyFont="1" applyFill="1" applyBorder="1" applyAlignment="1">
      <alignment horizontal="centerContinuous" vertical="center"/>
    </xf>
    <xf numFmtId="0" fontId="65" fillId="0" borderId="0" xfId="0" applyFont="1" applyBorder="1" applyAlignment="1">
      <alignment horizontal="right" vertical="center"/>
    </xf>
    <xf numFmtId="0" fontId="65" fillId="16" borderId="124" xfId="0" applyFont="1" applyFill="1" applyBorder="1" applyAlignment="1">
      <alignment horizontal="center" vertical="center"/>
    </xf>
    <xf numFmtId="0" fontId="19" fillId="16" borderId="20" xfId="0" applyFont="1" applyFill="1" applyBorder="1" applyAlignment="1">
      <alignment horizontal="centerContinuous" vertical="center"/>
    </xf>
    <xf numFmtId="0" fontId="19" fillId="16" borderId="21" xfId="0" applyFont="1" applyFill="1" applyBorder="1" applyAlignment="1">
      <alignment horizontal="centerContinuous" vertical="center"/>
    </xf>
    <xf numFmtId="0" fontId="65" fillId="20" borderId="124" xfId="0" applyFont="1" applyFill="1" applyBorder="1" applyAlignment="1">
      <alignment horizontal="center" vertical="center"/>
    </xf>
    <xf numFmtId="0" fontId="1" fillId="0" borderId="114" xfId="0" applyFont="1" applyFill="1" applyBorder="1" applyAlignment="1">
      <alignment horizontal="centerContinuous" vertical="center"/>
    </xf>
    <xf numFmtId="0" fontId="4" fillId="0" borderId="115" xfId="0" applyFont="1" applyFill="1" applyBorder="1" applyAlignment="1">
      <alignment horizontal="centerContinuous" vertical="center"/>
    </xf>
    <xf numFmtId="0" fontId="4" fillId="0" borderId="91" xfId="0" applyFont="1" applyFill="1" applyBorder="1" applyAlignment="1">
      <alignment horizontal="centerContinuous" vertical="center"/>
    </xf>
    <xf numFmtId="49" fontId="1" fillId="0" borderId="91" xfId="0" applyNumberFormat="1" applyFont="1" applyFill="1" applyBorder="1" applyAlignment="1">
      <alignment horizontal="center" vertical="center"/>
    </xf>
    <xf numFmtId="49" fontId="1" fillId="0" borderId="91" xfId="0" applyNumberFormat="1" applyFont="1" applyFill="1" applyBorder="1" applyAlignment="1">
      <alignment horizontal="centerContinuous" vertical="center"/>
    </xf>
    <xf numFmtId="49" fontId="1" fillId="0" borderId="100" xfId="0" applyNumberFormat="1" applyFont="1" applyFill="1" applyBorder="1" applyAlignment="1">
      <alignment horizontal="centerContinuous" vertical="center"/>
    </xf>
    <xf numFmtId="0" fontId="4" fillId="0" borderId="101" xfId="0" applyFont="1" applyFill="1" applyBorder="1" applyAlignment="1">
      <alignment horizontal="centerContinuous" vertical="center"/>
    </xf>
    <xf numFmtId="0" fontId="1" fillId="0" borderId="116" xfId="0" applyFont="1" applyFill="1" applyBorder="1" applyAlignment="1">
      <alignment horizontal="centerContinuous" vertical="center"/>
    </xf>
    <xf numFmtId="0" fontId="4" fillId="0" borderId="117" xfId="0" applyFont="1" applyFill="1" applyBorder="1" applyAlignment="1">
      <alignment horizontal="centerContinuous" vertical="center"/>
    </xf>
    <xf numFmtId="0" fontId="4" fillId="0" borderId="108" xfId="0" applyFont="1" applyFill="1" applyBorder="1" applyAlignment="1">
      <alignment horizontal="centerContinuous" vertical="center"/>
    </xf>
    <xf numFmtId="164" fontId="1" fillId="0" borderId="107" xfId="0" applyNumberFormat="1" applyFont="1" applyFill="1" applyBorder="1" applyAlignment="1">
      <alignment horizontal="center" vertical="center"/>
    </xf>
    <xf numFmtId="49" fontId="1" fillId="0" borderId="108" xfId="0" applyNumberFormat="1" applyFont="1" applyFill="1" applyBorder="1" applyAlignment="1">
      <alignment horizontal="center" vertical="center"/>
    </xf>
    <xf numFmtId="49" fontId="1" fillId="0" borderId="108" xfId="0" applyNumberFormat="1" applyFont="1" applyFill="1" applyBorder="1" applyAlignment="1">
      <alignment horizontal="centerContinuous" vertical="center"/>
    </xf>
    <xf numFmtId="49" fontId="1" fillId="0" borderId="109" xfId="0" applyNumberFormat="1" applyFont="1" applyFill="1" applyBorder="1" applyAlignment="1">
      <alignment horizontal="centerContinuous" vertical="center"/>
    </xf>
    <xf numFmtId="0" fontId="4" fillId="0" borderId="110" xfId="0" applyFont="1" applyFill="1" applyBorder="1" applyAlignment="1">
      <alignment horizontal="centerContinuous" vertical="center"/>
    </xf>
    <xf numFmtId="0" fontId="64" fillId="0" borderId="0" xfId="0" applyFont="1" applyBorder="1" applyAlignment="1">
      <alignment horizontal="right" vertical="center"/>
    </xf>
    <xf numFmtId="0" fontId="66" fillId="0" borderId="0" xfId="0" applyNumberFormat="1" applyFont="1" applyBorder="1" applyAlignment="1">
      <alignment horizontal="center" vertical="center"/>
    </xf>
    <xf numFmtId="49" fontId="66" fillId="0" borderId="0" xfId="0" applyNumberFormat="1" applyFont="1" applyBorder="1" applyAlignment="1">
      <alignment horizontal="center" vertical="center"/>
    </xf>
    <xf numFmtId="0" fontId="19" fillId="16" borderId="122" xfId="0" applyFont="1" applyFill="1" applyBorder="1" applyAlignment="1">
      <alignment horizontal="center" vertical="center"/>
    </xf>
    <xf numFmtId="0" fontId="66" fillId="0" borderId="0" xfId="0" applyFont="1" applyBorder="1" applyAlignment="1">
      <alignment horizontal="center" vertical="center"/>
    </xf>
    <xf numFmtId="0" fontId="1" fillId="0" borderId="114" xfId="0" applyFont="1" applyFill="1" applyBorder="1" applyAlignment="1">
      <alignment horizontal="centerContinuous" vertical="center" shrinkToFit="1"/>
    </xf>
    <xf numFmtId="0" fontId="19" fillId="0" borderId="100" xfId="0" applyFont="1" applyFill="1" applyBorder="1" applyAlignment="1">
      <alignment horizontal="centerContinuous" vertical="center"/>
    </xf>
    <xf numFmtId="0" fontId="19" fillId="0" borderId="123" xfId="0" applyFont="1" applyFill="1" applyBorder="1" applyAlignment="1">
      <alignment horizontal="centerContinuous" vertical="center"/>
    </xf>
    <xf numFmtId="0" fontId="1" fillId="0" borderId="53" xfId="0" applyFont="1" applyFill="1" applyBorder="1" applyAlignment="1">
      <alignment horizontal="center" vertical="center"/>
    </xf>
    <xf numFmtId="0" fontId="1" fillId="0" borderId="52" xfId="0" applyFont="1" applyFill="1" applyBorder="1" applyAlignment="1">
      <alignment horizontal="centerContinuous" vertical="center"/>
    </xf>
    <xf numFmtId="0" fontId="1" fillId="0" borderId="116" xfId="0" applyFont="1" applyFill="1" applyBorder="1" applyAlignment="1">
      <alignment horizontal="centerContinuous" vertical="center" shrinkToFit="1"/>
    </xf>
    <xf numFmtId="0" fontId="1" fillId="0" borderId="51" xfId="0" applyFont="1" applyFill="1" applyBorder="1" applyAlignment="1">
      <alignment horizontal="centerContinuous" vertical="center"/>
    </xf>
    <xf numFmtId="164" fontId="2" fillId="0" borderId="0" xfId="0" applyNumberFormat="1" applyFont="1" applyBorder="1" applyAlignment="1">
      <alignment horizontal="centerContinuous" vertical="center"/>
    </xf>
    <xf numFmtId="0" fontId="19" fillId="3" borderId="44" xfId="0" applyFont="1" applyFill="1" applyBorder="1" applyAlignment="1">
      <alignment horizontal="center" vertical="center"/>
    </xf>
    <xf numFmtId="164" fontId="19" fillId="3" borderId="45" xfId="0" applyNumberFormat="1" applyFont="1" applyFill="1" applyBorder="1" applyAlignment="1">
      <alignment horizontal="center" vertical="center"/>
    </xf>
    <xf numFmtId="0" fontId="19" fillId="3" borderId="44" xfId="0" applyFont="1" applyFill="1" applyBorder="1" applyAlignment="1">
      <alignment horizontal="right" vertical="center"/>
    </xf>
    <xf numFmtId="0" fontId="19" fillId="3" borderId="46" xfId="0" applyFont="1" applyFill="1" applyBorder="1" applyAlignment="1">
      <alignment vertical="center"/>
    </xf>
    <xf numFmtId="0" fontId="4" fillId="0" borderId="111" xfId="0" applyFont="1" applyBorder="1" applyAlignment="1">
      <alignment horizontal="center" vertical="center" shrinkToFit="1"/>
    </xf>
    <xf numFmtId="0" fontId="4" fillId="0" borderId="53" xfId="0" applyFont="1" applyBorder="1" applyAlignment="1">
      <alignment horizontal="center" vertical="center" shrinkToFit="1"/>
    </xf>
    <xf numFmtId="164" fontId="4" fillId="0" borderId="53" xfId="0" applyNumberFormat="1" applyFont="1" applyBorder="1" applyAlignment="1">
      <alignment horizontal="center" vertical="center" shrinkToFit="1"/>
    </xf>
    <xf numFmtId="0" fontId="4" fillId="0" borderId="53" xfId="0" applyFont="1" applyBorder="1" applyAlignment="1">
      <alignment horizontal="left" vertical="center"/>
    </xf>
    <xf numFmtId="0" fontId="4" fillId="0" borderId="52" xfId="0" applyFont="1" applyBorder="1" applyAlignment="1">
      <alignment horizontal="left" vertical="center" shrinkToFit="1"/>
    </xf>
    <xf numFmtId="0" fontId="1" fillId="0" borderId="0" xfId="0" applyFont="1" applyBorder="1" applyAlignment="1">
      <alignment horizontal="center" vertical="center"/>
    </xf>
    <xf numFmtId="0" fontId="1" fillId="0" borderId="112" xfId="0" applyFont="1" applyBorder="1" applyAlignment="1">
      <alignment horizontal="center" vertical="center" shrinkToFit="1"/>
    </xf>
    <xf numFmtId="0" fontId="1" fillId="0" borderId="48" xfId="0" applyFont="1" applyBorder="1" applyAlignment="1">
      <alignment horizontal="center" vertical="center" shrinkToFit="1"/>
    </xf>
    <xf numFmtId="164" fontId="4" fillId="0" borderId="48" xfId="0" applyNumberFormat="1" applyFont="1" applyBorder="1" applyAlignment="1">
      <alignment horizontal="center" vertical="center" shrinkToFit="1"/>
    </xf>
    <xf numFmtId="0" fontId="4" fillId="0" borderId="48" xfId="0" applyFont="1" applyBorder="1" applyAlignment="1">
      <alignment horizontal="left" vertical="center"/>
    </xf>
    <xf numFmtId="0" fontId="4" fillId="0" borderId="49" xfId="0" applyFont="1" applyBorder="1" applyAlignment="1">
      <alignment horizontal="left" vertical="center" shrinkToFit="1"/>
    </xf>
    <xf numFmtId="0" fontId="4" fillId="0" borderId="112" xfId="0" applyFont="1" applyBorder="1" applyAlignment="1">
      <alignment horizontal="center" vertical="center" shrinkToFit="1"/>
    </xf>
    <xf numFmtId="0" fontId="4" fillId="0" borderId="48" xfId="0" applyFont="1" applyBorder="1" applyAlignment="1">
      <alignment horizontal="center" vertical="center" shrinkToFit="1"/>
    </xf>
    <xf numFmtId="0" fontId="1" fillId="0" borderId="113" xfId="0" applyFont="1" applyBorder="1" applyAlignment="1">
      <alignment horizontal="center" vertical="center" shrinkToFit="1"/>
    </xf>
    <xf numFmtId="0" fontId="1" fillId="0" borderId="50" xfId="0" applyFont="1" applyBorder="1" applyAlignment="1">
      <alignment horizontal="center" vertical="center" shrinkToFit="1"/>
    </xf>
    <xf numFmtId="164" fontId="1" fillId="0" borderId="50" xfId="0" applyNumberFormat="1" applyFont="1" applyBorder="1" applyAlignment="1">
      <alignment horizontal="center" vertical="center" shrinkToFit="1"/>
    </xf>
    <xf numFmtId="0" fontId="4" fillId="0" borderId="50" xfId="0" applyFont="1" applyBorder="1" applyAlignment="1">
      <alignment horizontal="left" vertical="center"/>
    </xf>
    <xf numFmtId="0" fontId="4" fillId="0" borderId="51"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111" xfId="0" applyFont="1" applyBorder="1" applyAlignment="1">
      <alignment horizontal="center" vertical="center" shrinkToFit="1"/>
    </xf>
    <xf numFmtId="0" fontId="1" fillId="0" borderId="53" xfId="0" applyFont="1" applyBorder="1" applyAlignment="1">
      <alignment horizontal="center" vertical="center" shrinkToFit="1"/>
    </xf>
    <xf numFmtId="164" fontId="4" fillId="0" borderId="50" xfId="0" applyNumberFormat="1" applyFont="1" applyBorder="1" applyAlignment="1">
      <alignment horizontal="center" vertical="center" shrinkToFit="1"/>
    </xf>
    <xf numFmtId="0" fontId="2" fillId="0" borderId="0" xfId="0" applyFont="1" applyBorder="1" applyAlignment="1">
      <alignment vertical="center"/>
    </xf>
    <xf numFmtId="0" fontId="4" fillId="0" borderId="113" xfId="0" applyFont="1" applyBorder="1" applyAlignment="1">
      <alignment horizontal="center" vertical="center" shrinkToFit="1"/>
    </xf>
    <xf numFmtId="0" fontId="4" fillId="0" borderId="50" xfId="0" applyFont="1" applyBorder="1" applyAlignment="1">
      <alignment horizontal="center" vertical="center" shrinkToFit="1"/>
    </xf>
    <xf numFmtId="0" fontId="1" fillId="0" borderId="48" xfId="0" applyFont="1" applyBorder="1" applyAlignment="1">
      <alignment horizontal="left" vertical="center"/>
    </xf>
    <xf numFmtId="0" fontId="52" fillId="2" borderId="66" xfId="0" applyFont="1" applyFill="1" applyBorder="1" applyAlignment="1">
      <alignment horizontal="right" vertical="center"/>
    </xf>
    <xf numFmtId="0" fontId="18" fillId="2" borderId="67" xfId="0" applyFont="1" applyFill="1" applyBorder="1" applyAlignment="1">
      <alignment horizontal="left" vertical="center"/>
    </xf>
    <xf numFmtId="0" fontId="39" fillId="2" borderId="67" xfId="0" applyFont="1" applyFill="1" applyBorder="1" applyAlignment="1">
      <alignment horizontal="centerContinuous" vertical="center"/>
    </xf>
    <xf numFmtId="0" fontId="4" fillId="2" borderId="67" xfId="0" applyFont="1" applyFill="1" applyBorder="1" applyAlignment="1">
      <alignment horizontal="left" vertical="center"/>
    </xf>
    <xf numFmtId="0" fontId="3" fillId="2" borderId="67" xfId="0" applyFont="1" applyFill="1" applyBorder="1" applyAlignment="1">
      <alignment horizontal="centerContinuous" vertical="center"/>
    </xf>
    <xf numFmtId="0" fontId="40" fillId="2" borderId="68" xfId="0" applyFont="1" applyFill="1" applyBorder="1" applyAlignment="1">
      <alignment horizontal="right" vertical="center"/>
    </xf>
    <xf numFmtId="0" fontId="41" fillId="0" borderId="0" xfId="0" applyFont="1" applyBorder="1" applyAlignment="1">
      <alignment horizontal="centerContinuous" vertical="center"/>
    </xf>
    <xf numFmtId="49" fontId="6" fillId="0" borderId="2" xfId="0" quotePrefix="1" applyNumberFormat="1" applyFont="1" applyBorder="1" applyAlignment="1">
      <alignment horizontal="center" vertical="center"/>
    </xf>
    <xf numFmtId="0" fontId="5" fillId="0" borderId="8" xfId="0" applyFont="1" applyBorder="1" applyAlignment="1">
      <alignment horizontal="right" vertical="center"/>
    </xf>
    <xf numFmtId="0" fontId="41" fillId="0" borderId="9" xfId="0" applyFont="1" applyBorder="1" applyAlignment="1">
      <alignment horizontal="centerContinuous" vertical="center"/>
    </xf>
    <xf numFmtId="0" fontId="6" fillId="0" borderId="9" xfId="0" applyFont="1" applyBorder="1" applyAlignment="1">
      <alignment horizontal="centerContinuous" vertical="center"/>
    </xf>
    <xf numFmtId="0" fontId="5" fillId="0" borderId="9" xfId="0" applyFont="1" applyBorder="1" applyAlignment="1">
      <alignment horizontal="righ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24" fillId="0" borderId="86" xfId="7" applyNumberFormat="1" applyFont="1" applyFill="1" applyBorder="1" applyAlignment="1">
      <alignment horizontal="center" vertical="center"/>
    </xf>
    <xf numFmtId="0" fontId="7" fillId="4" borderId="105" xfId="7" applyFont="1" applyFill="1" applyBorder="1" applyAlignment="1">
      <alignment horizontal="right" vertical="center"/>
    </xf>
    <xf numFmtId="1" fontId="6" fillId="0" borderId="6" xfId="7" applyNumberFormat="1" applyFont="1" applyBorder="1" applyAlignment="1">
      <alignment horizontal="center" vertical="center"/>
    </xf>
    <xf numFmtId="0" fontId="5" fillId="10" borderId="104" xfId="7" applyFont="1" applyFill="1" applyBorder="1" applyAlignment="1">
      <alignment horizontal="center" vertical="center"/>
    </xf>
    <xf numFmtId="0" fontId="6" fillId="0" borderId="7" xfId="0" applyFont="1" applyFill="1" applyBorder="1" applyAlignment="1">
      <alignment horizontal="center" vertical="center"/>
    </xf>
    <xf numFmtId="0" fontId="6" fillId="0" borderId="3" xfId="0" applyFont="1" applyBorder="1" applyAlignment="1">
      <alignment horizontal="center" vertical="center"/>
    </xf>
    <xf numFmtId="0" fontId="24" fillId="0" borderId="11" xfId="7" applyNumberFormat="1" applyFont="1" applyFill="1" applyBorder="1" applyAlignment="1">
      <alignment horizontal="center" vertical="center"/>
    </xf>
    <xf numFmtId="0" fontId="10" fillId="4" borderId="47" xfId="7" applyFont="1" applyFill="1" applyBorder="1" applyAlignment="1">
      <alignment horizontal="right" vertical="center"/>
    </xf>
    <xf numFmtId="0" fontId="6" fillId="0" borderId="94" xfId="7" applyNumberFormat="1" applyFont="1" applyBorder="1" applyAlignment="1">
      <alignment horizontal="center" vertical="center"/>
    </xf>
    <xf numFmtId="0" fontId="6" fillId="0" borderId="2" xfId="0" applyFont="1" applyFill="1" applyBorder="1" applyAlignment="1">
      <alignment horizontal="center" vertical="center"/>
    </xf>
    <xf numFmtId="0" fontId="7" fillId="4" borderId="47" xfId="7" applyFont="1" applyFill="1" applyBorder="1" applyAlignment="1">
      <alignment horizontal="right" vertical="center"/>
    </xf>
    <xf numFmtId="0" fontId="6" fillId="0" borderId="96" xfId="7" quotePrefix="1" applyFont="1" applyBorder="1" applyAlignment="1">
      <alignment horizontal="center" vertical="center"/>
    </xf>
    <xf numFmtId="0" fontId="7" fillId="0" borderId="1" xfId="7" applyFont="1" applyFill="1" applyBorder="1" applyAlignment="1">
      <alignment horizontal="right" vertical="center"/>
    </xf>
    <xf numFmtId="0" fontId="10" fillId="2" borderId="4" xfId="0" applyFont="1" applyFill="1" applyBorder="1" applyAlignment="1">
      <alignment horizontal="right" vertical="center"/>
    </xf>
    <xf numFmtId="0" fontId="6" fillId="0" borderId="96" xfId="7" applyFont="1" applyBorder="1" applyAlignment="1">
      <alignment horizontal="center" vertical="center"/>
    </xf>
    <xf numFmtId="0" fontId="10" fillId="0" borderId="1" xfId="7" applyFont="1" applyFill="1" applyBorder="1" applyAlignment="1">
      <alignment horizontal="right" vertical="center"/>
    </xf>
    <xf numFmtId="0" fontId="24" fillId="0" borderId="3" xfId="7" applyNumberFormat="1" applyFont="1" applyFill="1" applyBorder="1" applyAlignment="1">
      <alignment horizontal="center" vertical="center"/>
    </xf>
    <xf numFmtId="0" fontId="42" fillId="4" borderId="93" xfId="7" applyFont="1" applyFill="1" applyBorder="1" applyAlignment="1">
      <alignment horizontal="right" vertical="center"/>
    </xf>
    <xf numFmtId="0" fontId="6" fillId="0" borderId="27" xfId="0" applyFont="1" applyBorder="1" applyAlignment="1">
      <alignment horizontal="center" vertical="center"/>
    </xf>
    <xf numFmtId="0" fontId="24" fillId="0" borderId="27" xfId="7" applyNumberFormat="1" applyFont="1" applyFill="1" applyBorder="1" applyAlignment="1">
      <alignment horizontal="center" vertical="center"/>
    </xf>
    <xf numFmtId="0" fontId="9" fillId="4" borderId="16" xfId="7" applyFont="1" applyFill="1" applyBorder="1" applyAlignment="1">
      <alignment horizontal="right" vertical="center"/>
    </xf>
    <xf numFmtId="0" fontId="6" fillId="0" borderId="42" xfId="7" applyFont="1" applyBorder="1" applyAlignment="1">
      <alignment horizontal="center" vertical="center"/>
    </xf>
    <xf numFmtId="0" fontId="10" fillId="0" borderId="1" xfId="0" applyFont="1" applyFill="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9" fontId="3" fillId="0" borderId="0" xfId="3" applyFont="1" applyAlignment="1">
      <alignment horizontal="center" vertical="center"/>
    </xf>
    <xf numFmtId="0" fontId="4" fillId="0" borderId="0" xfId="0" applyFont="1" applyAlignment="1">
      <alignment horizontal="right" vertical="center"/>
    </xf>
    <xf numFmtId="0" fontId="1" fillId="0" borderId="0" xfId="0" applyFont="1" applyAlignment="1">
      <alignment horizontal="center" vertical="center"/>
    </xf>
    <xf numFmtId="9" fontId="4" fillId="0" borderId="0" xfId="3" applyAlignment="1">
      <alignment horizontal="center" vertical="center"/>
    </xf>
    <xf numFmtId="0" fontId="0" fillId="0" borderId="0" xfId="0" applyAlignment="1">
      <alignment horizontal="center" vertical="center"/>
    </xf>
    <xf numFmtId="0" fontId="1" fillId="0" borderId="0" xfId="0" applyFont="1" applyAlignment="1">
      <alignment horizontal="right" vertical="center"/>
    </xf>
    <xf numFmtId="1" fontId="0" fillId="0" borderId="0" xfId="0" applyNumberFormat="1" applyAlignment="1">
      <alignment horizontal="center" vertical="center"/>
    </xf>
    <xf numFmtId="1" fontId="4" fillId="0" borderId="0" xfId="0" applyNumberFormat="1" applyFont="1" applyAlignment="1">
      <alignment horizontal="center" vertical="center"/>
    </xf>
    <xf numFmtId="1" fontId="4" fillId="0" borderId="65" xfId="0" applyNumberFormat="1" applyFont="1" applyBorder="1" applyAlignment="1">
      <alignment horizontal="center" vertical="center"/>
    </xf>
    <xf numFmtId="0" fontId="3" fillId="0" borderId="0" xfId="0" applyFont="1" applyAlignment="1">
      <alignment vertical="center"/>
    </xf>
    <xf numFmtId="1" fontId="3" fillId="0" borderId="0" xfId="0" applyNumberFormat="1" applyFont="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1" fillId="0" borderId="47" xfId="0" applyFont="1" applyBorder="1" applyAlignment="1">
      <alignment horizontal="center" shrinkToFit="1"/>
    </xf>
    <xf numFmtId="164" fontId="1" fillId="0" borderId="48" xfId="0" applyNumberFormat="1" applyFont="1" applyBorder="1" applyAlignment="1">
      <alignment horizontal="center" shrinkToFit="1"/>
    </xf>
    <xf numFmtId="0" fontId="1" fillId="0" borderId="16" xfId="0" applyFont="1" applyBorder="1" applyAlignment="1">
      <alignment horizontal="center" vertical="center"/>
    </xf>
    <xf numFmtId="0" fontId="1" fillId="0" borderId="54" xfId="0" applyFont="1" applyBorder="1" applyAlignment="1">
      <alignment horizontal="center" vertical="center"/>
    </xf>
    <xf numFmtId="49" fontId="1" fillId="0" borderId="54" xfId="0" applyNumberFormat="1" applyFont="1" applyBorder="1" applyAlignment="1">
      <alignment horizontal="center" vertical="center"/>
    </xf>
    <xf numFmtId="164" fontId="1" fillId="0" borderId="54" xfId="0" applyNumberFormat="1" applyFont="1" applyBorder="1" applyAlignment="1">
      <alignment horizontal="center" vertical="center"/>
    </xf>
    <xf numFmtId="164" fontId="1" fillId="0" borderId="56" xfId="0" applyNumberFormat="1" applyFont="1" applyFill="1" applyBorder="1" applyAlignment="1">
      <alignment horizontal="center" vertical="center"/>
    </xf>
    <xf numFmtId="1" fontId="61" fillId="18" borderId="56" xfId="0" applyNumberFormat="1" applyFont="1" applyFill="1" applyBorder="1" applyAlignment="1">
      <alignment horizontal="center" vertical="center"/>
    </xf>
    <xf numFmtId="1" fontId="1" fillId="0" borderId="56" xfId="0" applyNumberFormat="1" applyFont="1" applyFill="1" applyBorder="1" applyAlignment="1">
      <alignment horizontal="center" vertical="center"/>
    </xf>
    <xf numFmtId="0" fontId="4" fillId="0" borderId="42" xfId="0" applyFont="1" applyBorder="1" applyAlignment="1">
      <alignment horizontal="center" vertical="center"/>
    </xf>
    <xf numFmtId="0" fontId="19" fillId="0" borderId="92" xfId="0" applyFont="1" applyFill="1" applyBorder="1" applyAlignment="1">
      <alignment horizontal="center" vertical="center"/>
    </xf>
    <xf numFmtId="0" fontId="3" fillId="0" borderId="93" xfId="0" applyFont="1" applyBorder="1" applyAlignment="1">
      <alignment horizontal="center" vertical="center" shrinkToFit="1"/>
    </xf>
    <xf numFmtId="0" fontId="67" fillId="17" borderId="106" xfId="0" applyFont="1" applyFill="1" applyBorder="1" applyAlignment="1">
      <alignment horizontal="center" vertical="center"/>
    </xf>
    <xf numFmtId="0" fontId="1" fillId="0" borderId="125" xfId="0" applyFont="1" applyFill="1" applyBorder="1" applyAlignment="1">
      <alignment horizontal="centerContinuous" vertical="center" shrinkToFit="1"/>
    </xf>
    <xf numFmtId="0" fontId="19" fillId="0" borderId="126" xfId="0" applyFont="1" applyFill="1" applyBorder="1" applyAlignment="1">
      <alignment horizontal="centerContinuous" vertical="center"/>
    </xf>
    <xf numFmtId="0" fontId="19" fillId="0" borderId="127" xfId="0" applyFont="1" applyFill="1" applyBorder="1" applyAlignment="1">
      <alignment horizontal="centerContinuous" vertical="center"/>
    </xf>
    <xf numFmtId="0" fontId="1" fillId="0" borderId="128" xfId="0" applyFont="1" applyFill="1" applyBorder="1" applyAlignment="1">
      <alignment horizontal="center" vertical="center"/>
    </xf>
    <xf numFmtId="0" fontId="1" fillId="0" borderId="129" xfId="0" applyFont="1" applyFill="1" applyBorder="1" applyAlignment="1">
      <alignment horizontal="centerContinuous" vertical="center"/>
    </xf>
    <xf numFmtId="0" fontId="19" fillId="0" borderId="109" xfId="0" applyFont="1" applyFill="1" applyBorder="1" applyAlignment="1">
      <alignment horizontal="centerContinuous" vertical="center"/>
    </xf>
    <xf numFmtId="0" fontId="19" fillId="0" borderId="75" xfId="0" applyFont="1" applyFill="1" applyBorder="1" applyAlignment="1">
      <alignment horizontal="centerContinuous" vertical="center"/>
    </xf>
    <xf numFmtId="0" fontId="1" fillId="0" borderId="50" xfId="0" applyFont="1" applyFill="1" applyBorder="1" applyAlignment="1">
      <alignment horizontal="center" vertical="center"/>
    </xf>
    <xf numFmtId="1" fontId="4" fillId="0" borderId="0" xfId="0" applyNumberFormat="1" applyFont="1" applyBorder="1" applyAlignment="1">
      <alignment vertical="center"/>
    </xf>
    <xf numFmtId="1" fontId="19" fillId="3" borderId="37" xfId="0" applyNumberFormat="1" applyFont="1" applyFill="1" applyBorder="1" applyAlignment="1">
      <alignment horizontal="center" vertical="center"/>
    </xf>
    <xf numFmtId="1" fontId="1" fillId="19" borderId="62" xfId="0" applyNumberFormat="1" applyFont="1" applyFill="1" applyBorder="1" applyAlignment="1">
      <alignment horizontal="center" vertical="center" shrinkToFit="1"/>
    </xf>
    <xf numFmtId="1" fontId="1" fillId="19" borderId="64" xfId="0" applyNumberFormat="1" applyFont="1" applyFill="1" applyBorder="1" applyAlignment="1">
      <alignment horizontal="center" vertical="center" shrinkToFit="1"/>
    </xf>
    <xf numFmtId="1" fontId="1" fillId="19" borderId="57" xfId="0" applyNumberFormat="1" applyFont="1" applyFill="1" applyBorder="1" applyAlignment="1">
      <alignment horizontal="center" vertical="center" shrinkToFit="1"/>
    </xf>
    <xf numFmtId="1" fontId="2" fillId="0" borderId="0" xfId="0" applyNumberFormat="1" applyFont="1" applyBorder="1" applyAlignment="1">
      <alignment horizontal="centerContinuous" vertical="center" shrinkToFit="1"/>
    </xf>
    <xf numFmtId="1" fontId="1" fillId="0" borderId="64" xfId="0" applyNumberFormat="1" applyFont="1" applyBorder="1" applyAlignment="1">
      <alignment horizontal="center" vertical="center" shrinkToFit="1"/>
    </xf>
    <xf numFmtId="1" fontId="4" fillId="0" borderId="0" xfId="0" applyNumberFormat="1" applyFont="1" applyBorder="1" applyAlignment="1">
      <alignment horizontal="center" vertical="center"/>
    </xf>
    <xf numFmtId="1" fontId="1" fillId="0" borderId="62" xfId="0" applyNumberFormat="1" applyFont="1" applyBorder="1" applyAlignment="1">
      <alignment horizontal="center" vertical="center" shrinkToFit="1"/>
    </xf>
    <xf numFmtId="1" fontId="1" fillId="0" borderId="57" xfId="0" applyNumberFormat="1" applyFont="1" applyBorder="1" applyAlignment="1">
      <alignment horizontal="center" vertical="center" shrinkToFit="1"/>
    </xf>
    <xf numFmtId="0" fontId="1" fillId="0" borderId="89" xfId="0" applyFont="1" applyBorder="1" applyAlignment="1">
      <alignment horizontal="center" vertical="center"/>
    </xf>
    <xf numFmtId="0" fontId="1" fillId="0" borderId="90" xfId="0" applyFont="1" applyBorder="1" applyAlignment="1">
      <alignment horizontal="center" vertical="center"/>
    </xf>
    <xf numFmtId="49" fontId="1" fillId="0" borderId="90" xfId="0" applyNumberFormat="1" applyFont="1" applyBorder="1" applyAlignment="1">
      <alignment horizontal="center" vertical="center"/>
    </xf>
    <xf numFmtId="164" fontId="1" fillId="0" borderId="90" xfId="0" applyNumberFormat="1" applyFont="1" applyBorder="1" applyAlignment="1">
      <alignment horizontal="center" vertical="center"/>
    </xf>
    <xf numFmtId="0" fontId="20" fillId="12" borderId="1" xfId="0" applyFont="1" applyFill="1" applyBorder="1" applyAlignment="1">
      <alignment vertical="center"/>
    </xf>
    <xf numFmtId="49" fontId="26" fillId="12" borderId="28" xfId="0" applyNumberFormat="1" applyFont="1" applyFill="1" applyBorder="1" applyAlignment="1">
      <alignment horizontal="center" vertical="center"/>
    </xf>
    <xf numFmtId="0" fontId="26" fillId="12" borderId="29" xfId="0" applyNumberFormat="1" applyFont="1" applyFill="1" applyBorder="1" applyAlignment="1">
      <alignment horizontal="center" vertical="center"/>
    </xf>
    <xf numFmtId="0" fontId="20" fillId="12" borderId="29" xfId="0" applyNumberFormat="1" applyFont="1" applyFill="1" applyBorder="1" applyAlignment="1">
      <alignment horizontal="center" vertical="center"/>
    </xf>
    <xf numFmtId="9" fontId="6" fillId="0" borderId="70" xfId="3" applyFont="1" applyFill="1" applyBorder="1" applyAlignment="1">
      <alignment horizontal="center" vertical="center" shrinkToFit="1"/>
    </xf>
    <xf numFmtId="0" fontId="4" fillId="0" borderId="15" xfId="0" applyNumberFormat="1" applyFont="1" applyFill="1" applyBorder="1" applyAlignment="1">
      <alignment horizontal="center" vertical="center" shrinkToFit="1"/>
    </xf>
    <xf numFmtId="0" fontId="4" fillId="0" borderId="15" xfId="3" applyNumberFormat="1" applyFont="1" applyFill="1" applyBorder="1" applyAlignment="1">
      <alignment horizontal="center" vertical="center" shrinkToFit="1"/>
    </xf>
    <xf numFmtId="0" fontId="6" fillId="0" borderId="41" xfId="0" applyNumberFormat="1" applyFont="1" applyFill="1" applyBorder="1" applyAlignment="1">
      <alignment horizontal="center" vertical="center" wrapText="1"/>
    </xf>
    <xf numFmtId="1" fontId="6" fillId="0" borderId="13" xfId="7" applyNumberFormat="1" applyFont="1" applyBorder="1" applyAlignment="1">
      <alignment horizontal="center" vertical="center"/>
    </xf>
    <xf numFmtId="0" fontId="1" fillId="0" borderId="87" xfId="0" applyNumberFormat="1" applyFont="1" applyFill="1" applyBorder="1" applyAlignment="1">
      <alignment horizontal="centerContinuous" vertical="center"/>
    </xf>
    <xf numFmtId="9" fontId="6" fillId="21" borderId="28" xfId="3" applyFont="1" applyFill="1" applyBorder="1" applyAlignment="1">
      <alignment horizontal="center" vertical="center" shrinkToFit="1"/>
    </xf>
    <xf numFmtId="9" fontId="6" fillId="21" borderId="29" xfId="3" applyFont="1" applyFill="1" applyBorder="1" applyAlignment="1">
      <alignment horizontal="center" vertical="center" shrinkToFit="1"/>
    </xf>
    <xf numFmtId="0" fontId="4" fillId="21" borderId="29" xfId="3" applyNumberFormat="1" applyFont="1" applyFill="1" applyBorder="1" applyAlignment="1">
      <alignment horizontal="center" vertical="center" shrinkToFit="1"/>
    </xf>
    <xf numFmtId="0" fontId="6" fillId="21" borderId="29" xfId="3" applyNumberFormat="1" applyFont="1" applyFill="1" applyBorder="1" applyAlignment="1">
      <alignment horizontal="center" vertical="center" shrinkToFit="1"/>
    </xf>
    <xf numFmtId="0" fontId="4" fillId="21" borderId="29" xfId="0" applyNumberFormat="1" applyFont="1" applyFill="1" applyBorder="1" applyAlignment="1">
      <alignment horizontal="center" vertical="center" shrinkToFit="1"/>
    </xf>
    <xf numFmtId="0" fontId="6" fillId="21" borderId="30" xfId="0" applyNumberFormat="1" applyFont="1" applyFill="1" applyBorder="1" applyAlignment="1">
      <alignment horizontal="center" vertical="center" wrapText="1"/>
    </xf>
    <xf numFmtId="0" fontId="1" fillId="0" borderId="0" xfId="0" applyFont="1" applyBorder="1" applyAlignment="1">
      <alignment horizontal="center" vertical="center" shrinkToFit="1"/>
    </xf>
    <xf numFmtId="0" fontId="70" fillId="0" borderId="0" xfId="0" applyFont="1" applyBorder="1" applyAlignment="1">
      <alignment vertical="center"/>
    </xf>
    <xf numFmtId="0" fontId="1" fillId="0" borderId="0" xfId="0" applyFont="1" applyBorder="1" applyAlignment="1">
      <alignment horizontal="left" vertical="center" shrinkToFit="1"/>
    </xf>
    <xf numFmtId="164" fontId="19" fillId="3" borderId="37" xfId="0" applyNumberFormat="1" applyFont="1" applyFill="1" applyBorder="1" applyAlignment="1">
      <alignment horizontal="center" vertical="center"/>
    </xf>
    <xf numFmtId="164" fontId="1" fillId="0" borderId="53" xfId="0" applyNumberFormat="1" applyFont="1" applyBorder="1" applyAlignment="1">
      <alignment horizontal="center" vertical="center" shrinkToFit="1"/>
    </xf>
    <xf numFmtId="0" fontId="1" fillId="0" borderId="49" xfId="0" applyFont="1" applyBorder="1" applyAlignment="1">
      <alignment horizontal="left" vertical="center" shrinkToFit="1"/>
    </xf>
    <xf numFmtId="164" fontId="1" fillId="0" borderId="48" xfId="0" applyNumberFormat="1" applyFont="1" applyBorder="1" applyAlignment="1">
      <alignment horizontal="center" vertical="center" shrinkToFit="1"/>
    </xf>
    <xf numFmtId="0" fontId="1" fillId="0" borderId="116" xfId="0" applyFont="1" applyBorder="1" applyAlignment="1">
      <alignment horizontal="center" vertical="center" shrinkToFit="1"/>
    </xf>
    <xf numFmtId="1" fontId="1" fillId="0" borderId="50" xfId="0" applyNumberFormat="1" applyFont="1" applyBorder="1" applyAlignment="1">
      <alignment horizontal="center" vertical="center" shrinkToFit="1"/>
    </xf>
    <xf numFmtId="0" fontId="1" fillId="0" borderId="131" xfId="0" applyFont="1" applyBorder="1" applyAlignment="1">
      <alignment horizontal="left" vertical="center"/>
    </xf>
    <xf numFmtId="0" fontId="1" fillId="0" borderId="51" xfId="0" applyFont="1" applyBorder="1" applyAlignment="1">
      <alignment horizontal="left" vertical="center" shrinkToFit="1"/>
    </xf>
    <xf numFmtId="164" fontId="1" fillId="0" borderId="57" xfId="0" applyNumberFormat="1" applyFont="1" applyBorder="1" applyAlignment="1">
      <alignment horizontal="center" vertical="center" shrinkToFit="1"/>
    </xf>
    <xf numFmtId="9" fontId="6" fillId="0" borderId="28" xfId="8" applyFont="1" applyFill="1" applyBorder="1" applyAlignment="1">
      <alignment horizontal="center" vertical="center" shrinkToFit="1"/>
    </xf>
    <xf numFmtId="9" fontId="6" fillId="0" borderId="29" xfId="8" applyFont="1" applyFill="1" applyBorder="1" applyAlignment="1">
      <alignment horizontal="center" vertical="center" shrinkToFit="1"/>
    </xf>
    <xf numFmtId="0" fontId="1" fillId="0" borderId="29" xfId="8" applyNumberFormat="1" applyFont="1" applyFill="1" applyBorder="1" applyAlignment="1">
      <alignment horizontal="center" vertical="center" shrinkToFit="1"/>
    </xf>
    <xf numFmtId="0" fontId="6" fillId="0" borderId="29" xfId="8" applyNumberFormat="1" applyFont="1" applyFill="1" applyBorder="1" applyAlignment="1">
      <alignment horizontal="center" vertical="center" shrinkToFit="1"/>
    </xf>
    <xf numFmtId="1" fontId="3" fillId="0" borderId="50" xfId="0" applyNumberFormat="1" applyFont="1" applyBorder="1" applyAlignment="1">
      <alignment horizontal="right" vertical="center" shrinkToFit="1"/>
    </xf>
    <xf numFmtId="0" fontId="6" fillId="0" borderId="15" xfId="0" applyFont="1" applyFill="1" applyBorder="1" applyAlignment="1">
      <alignment horizontal="center" vertical="center"/>
    </xf>
    <xf numFmtId="1" fontId="1" fillId="0" borderId="43" xfId="0" applyNumberFormat="1" applyFont="1" applyFill="1" applyBorder="1" applyAlignment="1">
      <alignment horizontal="center" vertical="center"/>
    </xf>
    <xf numFmtId="1" fontId="1" fillId="0" borderId="121" xfId="0" applyNumberFormat="1" applyFont="1" applyBorder="1" applyAlignment="1">
      <alignment horizontal="center" vertical="center"/>
    </xf>
    <xf numFmtId="1" fontId="1" fillId="19" borderId="43" xfId="0" applyNumberFormat="1" applyFont="1" applyFill="1" applyBorder="1" applyAlignment="1">
      <alignment horizontal="center" vertical="center"/>
    </xf>
    <xf numFmtId="1" fontId="1" fillId="19" borderId="57" xfId="0" applyNumberFormat="1" applyFont="1" applyFill="1" applyBorder="1" applyAlignment="1">
      <alignment horizontal="center" vertical="center"/>
    </xf>
    <xf numFmtId="1" fontId="1" fillId="0" borderId="57" xfId="0" applyNumberFormat="1" applyFont="1" applyFill="1" applyBorder="1" applyAlignment="1">
      <alignment horizontal="center" vertical="center"/>
    </xf>
    <xf numFmtId="1" fontId="1" fillId="0" borderId="121" xfId="0" applyNumberFormat="1" applyFont="1" applyFill="1" applyBorder="1" applyAlignment="1">
      <alignment horizontal="center" vertical="center"/>
    </xf>
    <xf numFmtId="1" fontId="1" fillId="0" borderId="130" xfId="0" applyNumberFormat="1" applyFont="1" applyFill="1" applyBorder="1" applyAlignment="1">
      <alignment horizontal="center" vertical="center"/>
    </xf>
    <xf numFmtId="1" fontId="1" fillId="0" borderId="130" xfId="0" applyNumberFormat="1" applyFont="1" applyBorder="1" applyAlignment="1">
      <alignment horizontal="center" vertical="center"/>
    </xf>
    <xf numFmtId="0" fontId="1" fillId="0" borderId="47" xfId="0" applyFont="1" applyBorder="1" applyAlignment="1">
      <alignment horizontal="center" vertical="center" shrinkToFit="1"/>
    </xf>
    <xf numFmtId="0" fontId="1" fillId="0" borderId="132" xfId="0" applyFont="1" applyFill="1" applyBorder="1" applyAlignment="1">
      <alignment horizontal="left" vertical="center"/>
    </xf>
    <xf numFmtId="164" fontId="1" fillId="0" borderId="64" xfId="0" applyNumberFormat="1" applyFont="1" applyBorder="1" applyAlignment="1">
      <alignment horizontal="center" vertical="center" shrinkToFit="1"/>
    </xf>
    <xf numFmtId="164" fontId="1" fillId="0" borderId="94" xfId="0" applyNumberFormat="1" applyFont="1" applyFill="1" applyBorder="1" applyAlignment="1">
      <alignment horizontal="center" vertical="center"/>
    </xf>
    <xf numFmtId="0" fontId="3" fillId="0" borderId="133" xfId="0" applyFont="1" applyBorder="1" applyAlignment="1">
      <alignment horizontal="center" vertical="center" shrinkToFit="1"/>
    </xf>
    <xf numFmtId="0" fontId="4" fillId="0" borderId="134" xfId="0" applyFont="1" applyBorder="1" applyAlignment="1">
      <alignment horizontal="center" vertical="center"/>
    </xf>
    <xf numFmtId="0" fontId="1" fillId="0" borderId="134" xfId="0" quotePrefix="1" applyFont="1" applyBorder="1" applyAlignment="1">
      <alignment horizontal="center" vertical="center"/>
    </xf>
    <xf numFmtId="0" fontId="1" fillId="0" borderId="134" xfId="0" applyFont="1" applyBorder="1" applyAlignment="1">
      <alignment horizontal="center" vertical="center"/>
    </xf>
    <xf numFmtId="9" fontId="1" fillId="0" borderId="134" xfId="0" applyNumberFormat="1" applyFont="1" applyBorder="1" applyAlignment="1">
      <alignment horizontal="center" vertical="center"/>
    </xf>
    <xf numFmtId="164" fontId="4" fillId="0" borderId="134" xfId="0" applyNumberFormat="1" applyFont="1" applyFill="1" applyBorder="1" applyAlignment="1">
      <alignment horizontal="center" vertical="center"/>
    </xf>
    <xf numFmtId="164" fontId="1" fillId="0" borderId="135" xfId="0" applyNumberFormat="1" applyFont="1" applyFill="1" applyBorder="1" applyAlignment="1">
      <alignment horizontal="centerContinuous" vertical="center"/>
    </xf>
    <xf numFmtId="164" fontId="1" fillId="0" borderId="126" xfId="0" applyNumberFormat="1" applyFont="1" applyFill="1" applyBorder="1" applyAlignment="1">
      <alignment horizontal="centerContinuous" vertical="center"/>
    </xf>
    <xf numFmtId="0" fontId="4" fillId="0" borderId="136" xfId="0" quotePrefix="1" applyFont="1" applyBorder="1" applyAlignment="1">
      <alignment horizontal="centerContinuous" vertical="center"/>
    </xf>
    <xf numFmtId="0" fontId="4" fillId="0" borderId="138" xfId="0" applyFont="1" applyBorder="1" applyAlignment="1">
      <alignment horizontal="center" vertical="center"/>
    </xf>
    <xf numFmtId="0" fontId="1" fillId="0" borderId="89" xfId="0" applyFont="1" applyFill="1" applyBorder="1" applyAlignment="1">
      <alignment horizontal="center" vertical="center"/>
    </xf>
    <xf numFmtId="0" fontId="1" fillId="0" borderId="137" xfId="0" applyFont="1" applyFill="1" applyBorder="1" applyAlignment="1">
      <alignment horizontal="center" vertical="center"/>
    </xf>
    <xf numFmtId="1" fontId="4" fillId="0" borderId="90" xfId="0" applyNumberFormat="1" applyFont="1" applyBorder="1" applyAlignment="1">
      <alignment horizontal="center" vertical="center"/>
    </xf>
    <xf numFmtId="0" fontId="1" fillId="0" borderId="94" xfId="0" applyFont="1" applyFill="1" applyBorder="1" applyAlignment="1">
      <alignment horizontal="center" vertical="center"/>
    </xf>
    <xf numFmtId="0" fontId="1" fillId="0" borderId="94" xfId="0" quotePrefix="1" applyFont="1" applyFill="1" applyBorder="1" applyAlignment="1">
      <alignment horizontal="center" vertical="center" wrapText="1"/>
    </xf>
    <xf numFmtId="49" fontId="1" fillId="0" borderId="94" xfId="2" applyNumberFormat="1" applyFont="1" applyFill="1" applyBorder="1" applyAlignment="1">
      <alignment horizontal="center" vertical="center"/>
    </xf>
    <xf numFmtId="0" fontId="1" fillId="0" borderId="94" xfId="0" applyFont="1" applyFill="1" applyBorder="1" applyAlignment="1">
      <alignment horizontal="center" vertical="center" shrinkToFit="1"/>
    </xf>
    <xf numFmtId="164" fontId="4" fillId="0" borderId="95" xfId="0" applyNumberFormat="1" applyFont="1" applyFill="1" applyBorder="1" applyAlignment="1">
      <alignment horizontal="center" vertical="center"/>
    </xf>
    <xf numFmtId="1" fontId="61" fillId="18" borderId="95" xfId="0" applyNumberFormat="1" applyFont="1" applyFill="1" applyBorder="1" applyAlignment="1">
      <alignment horizontal="center" vertical="center"/>
    </xf>
    <xf numFmtId="1" fontId="4" fillId="0" borderId="94" xfId="0" applyNumberFormat="1" applyFont="1" applyBorder="1" applyAlignment="1">
      <alignment horizontal="center" vertical="center"/>
    </xf>
    <xf numFmtId="0" fontId="1" fillId="0" borderId="139" xfId="0" applyFont="1" applyBorder="1" applyAlignment="1">
      <alignment horizontal="center" vertical="center"/>
    </xf>
    <xf numFmtId="0" fontId="1" fillId="0" borderId="55" xfId="0" applyFont="1" applyBorder="1" applyAlignment="1">
      <alignment horizontal="center" vertical="center"/>
    </xf>
    <xf numFmtId="0" fontId="4" fillId="0" borderId="55" xfId="0" quotePrefix="1" applyFont="1" applyBorder="1" applyAlignment="1">
      <alignment horizontal="center" vertical="center" wrapText="1"/>
    </xf>
    <xf numFmtId="49" fontId="1" fillId="0" borderId="55" xfId="2" applyNumberFormat="1" applyFont="1" applyBorder="1" applyAlignment="1">
      <alignment horizontal="center" vertical="center"/>
    </xf>
    <xf numFmtId="0" fontId="1" fillId="0" borderId="55" xfId="0" applyFont="1" applyBorder="1" applyAlignment="1">
      <alignment horizontal="center" vertical="center" shrinkToFit="1"/>
    </xf>
    <xf numFmtId="164" fontId="4" fillId="0" borderId="55" xfId="0" applyNumberFormat="1" applyFont="1" applyBorder="1" applyAlignment="1">
      <alignment horizontal="center" vertical="center"/>
    </xf>
    <xf numFmtId="164" fontId="4" fillId="0" borderId="15" xfId="0" applyNumberFormat="1" applyFont="1" applyFill="1" applyBorder="1" applyAlignment="1">
      <alignment horizontal="center" vertical="center"/>
    </xf>
    <xf numFmtId="1" fontId="61" fillId="18" borderId="15" xfId="0" applyNumberFormat="1" applyFont="1" applyFill="1" applyBorder="1" applyAlignment="1">
      <alignment horizontal="center" vertical="center"/>
    </xf>
    <xf numFmtId="1" fontId="4" fillId="0" borderId="15" xfId="0" applyNumberFormat="1" applyFont="1" applyBorder="1" applyAlignment="1">
      <alignment horizontal="center" vertical="center"/>
    </xf>
    <xf numFmtId="0" fontId="3" fillId="0" borderId="41" xfId="0" applyFont="1" applyBorder="1" applyAlignment="1">
      <alignment horizontal="center" vertical="center"/>
    </xf>
    <xf numFmtId="0" fontId="71" fillId="0" borderId="98" xfId="0" quotePrefix="1" applyFont="1" applyFill="1" applyBorder="1" applyAlignment="1">
      <alignment horizontal="center" vertical="center" wrapText="1"/>
    </xf>
    <xf numFmtId="164" fontId="1" fillId="0" borderId="98" xfId="0" applyNumberFormat="1" applyFont="1" applyFill="1" applyBorder="1" applyAlignment="1">
      <alignment horizontal="center" vertical="center"/>
    </xf>
    <xf numFmtId="1" fontId="1" fillId="18" borderId="98" xfId="0" applyNumberFormat="1" applyFont="1" applyFill="1" applyBorder="1" applyAlignment="1">
      <alignment horizontal="center" vertical="center"/>
    </xf>
    <xf numFmtId="1" fontId="1" fillId="0" borderId="98" xfId="0" applyNumberFormat="1" applyFont="1" applyBorder="1" applyAlignment="1">
      <alignment horizontal="center" vertical="center"/>
    </xf>
    <xf numFmtId="0" fontId="1" fillId="0" borderId="99" xfId="0" applyFont="1" applyBorder="1" applyAlignment="1">
      <alignment horizontal="center" vertical="center"/>
    </xf>
    <xf numFmtId="1" fontId="6" fillId="0" borderId="28" xfId="0" applyNumberFormat="1" applyFont="1" applyBorder="1" applyAlignment="1">
      <alignment horizontal="center" vertical="center"/>
    </xf>
    <xf numFmtId="1" fontId="6" fillId="0" borderId="55" xfId="0" applyNumberFormat="1" applyFont="1" applyBorder="1" applyAlignment="1">
      <alignment horizontal="center" vertical="center"/>
    </xf>
    <xf numFmtId="1" fontId="6" fillId="0" borderId="28" xfId="0" applyNumberFormat="1" applyFont="1" applyFill="1" applyBorder="1" applyAlignment="1">
      <alignment horizontal="center" vertical="center"/>
    </xf>
    <xf numFmtId="1" fontId="6" fillId="0" borderId="120" xfId="0" applyNumberFormat="1" applyFont="1" applyFill="1" applyBorder="1" applyAlignment="1">
      <alignment horizontal="center" vertical="center"/>
    </xf>
    <xf numFmtId="1" fontId="6" fillId="0" borderId="54" xfId="0" applyNumberFormat="1" applyFont="1" applyFill="1" applyBorder="1" applyAlignment="1">
      <alignment horizontal="center" vertical="center"/>
    </xf>
    <xf numFmtId="49" fontId="6" fillId="13" borderId="27" xfId="0" applyNumberFormat="1" applyFont="1" applyFill="1" applyBorder="1" applyAlignment="1">
      <alignment horizontal="centerContinuous" vertical="center"/>
    </xf>
    <xf numFmtId="0" fontId="6" fillId="13" borderId="140" xfId="0" applyFont="1" applyFill="1" applyBorder="1" applyAlignment="1">
      <alignment horizontal="centerContinuous" vertical="center"/>
    </xf>
    <xf numFmtId="0" fontId="6" fillId="0" borderId="8" xfId="0" applyFont="1" applyBorder="1" applyAlignment="1">
      <alignment horizontal="left" vertical="center"/>
    </xf>
    <xf numFmtId="0" fontId="6" fillId="0" borderId="10" xfId="0" applyFont="1" applyBorder="1" applyAlignment="1">
      <alignment horizontal="left" vertical="center"/>
    </xf>
    <xf numFmtId="0" fontId="6" fillId="0" borderId="64" xfId="0" quotePrefix="1" applyFont="1" applyFill="1" applyBorder="1" applyAlignment="1">
      <alignment horizontal="centerContinuous"/>
    </xf>
    <xf numFmtId="0" fontId="6" fillId="0" borderId="64" xfId="0" applyFont="1" applyFill="1" applyBorder="1" applyAlignment="1">
      <alignment horizontal="centerContinuous"/>
    </xf>
    <xf numFmtId="0" fontId="72" fillId="0" borderId="57" xfId="0" applyFont="1" applyFill="1" applyBorder="1" applyAlignment="1">
      <alignment horizontal="center" vertical="center" shrinkToFit="1"/>
    </xf>
    <xf numFmtId="0" fontId="1" fillId="0" borderId="76" xfId="0" applyFont="1" applyFill="1" applyBorder="1" applyAlignment="1">
      <alignment horizontal="center" vertical="center"/>
    </xf>
    <xf numFmtId="49" fontId="1" fillId="0" borderId="77" xfId="2" applyNumberFormat="1" applyFont="1" applyFill="1" applyBorder="1" applyAlignment="1">
      <alignment horizontal="center" vertical="center"/>
    </xf>
    <xf numFmtId="0" fontId="1" fillId="0" borderId="77" xfId="0" applyFont="1" applyFill="1" applyBorder="1" applyAlignment="1">
      <alignment horizontal="center" vertical="center" shrinkToFit="1"/>
    </xf>
    <xf numFmtId="164" fontId="1" fillId="0" borderId="77" xfId="0" applyNumberFormat="1" applyFont="1" applyFill="1" applyBorder="1" applyAlignment="1">
      <alignment horizontal="center" vertical="center"/>
    </xf>
    <xf numFmtId="164" fontId="4" fillId="0" borderId="78" xfId="0" applyNumberFormat="1" applyFont="1" applyFill="1" applyBorder="1" applyAlignment="1">
      <alignment horizontal="center" vertical="center"/>
    </xf>
    <xf numFmtId="1" fontId="4" fillId="0" borderId="78" xfId="0" applyNumberFormat="1" applyFont="1" applyFill="1" applyBorder="1" applyAlignment="1">
      <alignment horizontal="center" vertical="center"/>
    </xf>
    <xf numFmtId="0" fontId="4" fillId="0" borderId="79" xfId="0" applyFont="1" applyFill="1" applyBorder="1" applyAlignment="1">
      <alignment horizontal="center" vertical="center"/>
    </xf>
    <xf numFmtId="0" fontId="4" fillId="0" borderId="0" xfId="0" applyFont="1" applyFill="1" applyBorder="1" applyAlignment="1">
      <alignment vertical="center"/>
    </xf>
    <xf numFmtId="0" fontId="1" fillId="0" borderId="16" xfId="0" applyFont="1" applyFill="1" applyBorder="1" applyAlignment="1">
      <alignment horizontal="center" vertical="center"/>
    </xf>
    <xf numFmtId="0" fontId="1" fillId="0" borderId="54" xfId="0" applyFont="1" applyFill="1" applyBorder="1" applyAlignment="1">
      <alignment horizontal="center" vertical="center"/>
    </xf>
    <xf numFmtId="164" fontId="1" fillId="0" borderId="54" xfId="0" applyNumberFormat="1" applyFont="1" applyFill="1" applyBorder="1" applyAlignment="1">
      <alignment horizontal="center" vertical="center"/>
    </xf>
    <xf numFmtId="164" fontId="4" fillId="0" borderId="56" xfId="0" applyNumberFormat="1" applyFont="1" applyFill="1" applyBorder="1" applyAlignment="1">
      <alignment horizontal="center" vertical="center"/>
    </xf>
    <xf numFmtId="1" fontId="4" fillId="0" borderId="56" xfId="0" applyNumberFormat="1" applyFont="1" applyFill="1" applyBorder="1" applyAlignment="1">
      <alignment horizontal="center" vertical="center"/>
    </xf>
    <xf numFmtId="0" fontId="4" fillId="0" borderId="42" xfId="0" applyFont="1" applyFill="1" applyBorder="1" applyAlignment="1">
      <alignment horizontal="center" vertical="center"/>
    </xf>
    <xf numFmtId="0" fontId="8" fillId="21" borderId="3" xfId="0" quotePrefix="1" applyFont="1" applyFill="1" applyBorder="1" applyAlignment="1">
      <alignment horizontal="center" vertical="center"/>
    </xf>
    <xf numFmtId="0" fontId="1" fillId="0" borderId="29" xfId="3" applyNumberFormat="1" applyFont="1" applyFill="1" applyBorder="1" applyAlignment="1">
      <alignment horizontal="center" vertical="center" shrinkToFit="1"/>
    </xf>
  </cellXfs>
  <cellStyles count="9">
    <cellStyle name="Excel Built-in Normal" xfId="6"/>
    <cellStyle name="Hyperlink" xfId="1" builtinId="8"/>
    <cellStyle name="Normal" xfId="0" builtinId="0"/>
    <cellStyle name="Normal 2" xfId="4"/>
    <cellStyle name="Normal 2 2" xfId="5"/>
    <cellStyle name="Normal 4" xfId="7"/>
    <cellStyle name="Percent" xfId="2" builtinId="5"/>
    <cellStyle name="Percent 2" xfId="3"/>
    <cellStyle name="Percent 2 2" xfId="8"/>
  </cellStyles>
  <dxfs count="48">
    <dxf>
      <font>
        <b/>
        <i val="0"/>
        <condense val="0"/>
        <extend val="0"/>
      </font>
      <fill>
        <patternFill>
          <bgColor indexed="51"/>
        </patternFill>
      </fill>
    </dxf>
    <dxf>
      <font>
        <b/>
        <i val="0"/>
        <condense val="0"/>
        <extend val="0"/>
      </font>
      <fill>
        <patternFill>
          <bgColor indexed="1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8000"/>
      <color rgb="FF009900"/>
      <color rgb="FFCCFFCC"/>
      <color rgb="FF0000FF"/>
      <color rgb="FFCCCC00"/>
      <color rgb="FF99FF99"/>
      <color rgb="FFCCFF99"/>
      <color rgb="FFFFFF66"/>
      <color rgb="FF00CC66"/>
      <color rgb="FF00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66675</xdr:colOff>
      <xdr:row>3</xdr:row>
      <xdr:rowOff>200026</xdr:rowOff>
    </xdr:from>
    <xdr:to>
      <xdr:col>6</xdr:col>
      <xdr:colOff>1238250</xdr:colOff>
      <xdr:row>11</xdr:row>
      <xdr:rowOff>180976</xdr:rowOff>
    </xdr:to>
    <xdr:sp macro="" textlink="">
      <xdr:nvSpPr>
        <xdr:cNvPr id="1084" name="Text Box 60"/>
        <xdr:cNvSpPr txBox="1">
          <a:spLocks noChangeArrowheads="1"/>
        </xdr:cNvSpPr>
      </xdr:nvSpPr>
      <xdr:spPr bwMode="auto">
        <a:xfrm>
          <a:off x="4686300" y="1000126"/>
          <a:ext cx="2295525" cy="169545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295275</xdr:colOff>
      <xdr:row>1</xdr:row>
      <xdr:rowOff>123825</xdr:rowOff>
    </xdr:from>
    <xdr:to>
      <xdr:col>2</xdr:col>
      <xdr:colOff>333375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12</xdr:row>
      <xdr:rowOff>0</xdr:rowOff>
    </xdr:to>
    <xdr:sp macro="" textlink="">
      <xdr:nvSpPr>
        <xdr:cNvPr id="2" name="Text Box 1"/>
        <xdr:cNvSpPr txBox="1">
          <a:spLocks noChangeArrowheads="1"/>
        </xdr:cNvSpPr>
      </xdr:nvSpPr>
      <xdr:spPr bwMode="auto">
        <a:xfrm>
          <a:off x="0" y="2095500"/>
          <a:ext cx="4610100" cy="638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Climb +12 (take 10 OK), Listen 6, Move Silently 1, Spot 8.</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2 claws +7 (1d6+3) and bite +2 (1d6+2); grapple +6</a:t>
          </a:r>
        </a:p>
      </xdr:txBody>
    </xdr:sp>
    <xdr:clientData/>
  </xdr:twoCellAnchor>
  <xdr:twoCellAnchor>
    <xdr:from>
      <xdr:col>5</xdr:col>
      <xdr:colOff>9525</xdr:colOff>
      <xdr:row>5</xdr:row>
      <xdr:rowOff>9525</xdr:rowOff>
    </xdr:from>
    <xdr:to>
      <xdr:col>6</xdr:col>
      <xdr:colOff>1333500</xdr:colOff>
      <xdr:row>11</xdr:row>
      <xdr:rowOff>209550</xdr:rowOff>
    </xdr:to>
    <xdr:sp macro="" textlink="">
      <xdr:nvSpPr>
        <xdr:cNvPr id="3" name="Text Box 2"/>
        <xdr:cNvSpPr txBox="1">
          <a:spLocks noChangeArrowheads="1"/>
        </xdr:cNvSpPr>
      </xdr:nvSpPr>
      <xdr:spPr bwMode="auto">
        <a:xfrm>
          <a:off x="4629150" y="1257300"/>
          <a:ext cx="2457450" cy="150495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Feats and Special Qualities:  </a:t>
          </a:r>
          <a:r>
            <a:rPr lang="en-US" sz="1200" b="0" i="0" u="none" strike="noStrike" baseline="0">
              <a:solidFill>
                <a:srgbClr val="000000"/>
              </a:solidFill>
              <a:latin typeface="Times New Roman" pitchFamily="18" charset="0"/>
              <a:cs typeface="Times New Roman" pitchFamily="18" charset="0"/>
            </a:rPr>
            <a:t>Rage, Low Light Vision, Scent, Alertness, Toughness, Track, Improved Attack, Link, Share Spells 5’, Evasion, Devotion (+4 on Will vs. Enchantments).</a:t>
          </a:r>
        </a:p>
        <a:p>
          <a:pPr algn="just" rtl="0">
            <a:defRPr sz="1000"/>
          </a:pPr>
          <a:r>
            <a:rPr lang="en-US" sz="1200" b="1" i="0" u="none" strike="noStrike" baseline="0">
              <a:solidFill>
                <a:srgbClr val="000000"/>
              </a:solidFill>
              <a:latin typeface="Times New Roman" pitchFamily="18" charset="0"/>
              <a:cs typeface="Times New Roman" pitchFamily="18" charset="0"/>
            </a:rPr>
            <a:t>Tricks:  </a:t>
          </a:r>
          <a:r>
            <a:rPr lang="en-US" sz="1200" b="0" i="0" u="none" strike="noStrike" baseline="0">
              <a:solidFill>
                <a:srgbClr val="000000"/>
              </a:solidFill>
              <a:latin typeface="Times New Roman" pitchFamily="18" charset="0"/>
              <a:cs typeface="Times New Roman" pitchFamily="18" charset="0"/>
            </a:rPr>
            <a:t>attack, come, defend, down, fetch, heel, seek, stay.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ptalan@ymail.com?subject=Dungeons%20of%20Waterdee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4"/>
  <sheetViews>
    <sheetView showGridLines="0" tabSelected="1" zoomScaleNormal="100" workbookViewId="0"/>
  </sheetViews>
  <sheetFormatPr defaultColWidth="13" defaultRowHeight="15.6"/>
  <cols>
    <col min="1" max="1" width="14.796875" style="100" bestFit="1" customWidth="1"/>
    <col min="2" max="2" width="10" style="101" customWidth="1"/>
    <col min="3" max="3" width="5.09765625" style="101" customWidth="1"/>
    <col min="4" max="4" width="13.69921875" style="100" bestFit="1" customWidth="1"/>
    <col min="5" max="5" width="9.09765625" style="101" bestFit="1" customWidth="1"/>
    <col min="6" max="6" width="14.69921875" style="100" customWidth="1"/>
    <col min="7" max="7" width="17.09765625" style="101" customWidth="1"/>
    <col min="8" max="16384" width="13" style="57"/>
  </cols>
  <sheetData>
    <row r="1" spans="1:7" ht="29.4" thickTop="1" thickBot="1">
      <c r="A1" s="51" t="s">
        <v>636</v>
      </c>
      <c r="B1" s="52" t="s">
        <v>637</v>
      </c>
      <c r="C1" s="53"/>
      <c r="D1" s="54"/>
      <c r="E1" s="55"/>
      <c r="F1" s="54"/>
      <c r="G1" s="56" t="s">
        <v>638</v>
      </c>
    </row>
    <row r="2" spans="1:7" ht="17.399999999999999" thickTop="1">
      <c r="A2" s="58" t="s">
        <v>0</v>
      </c>
      <c r="B2" s="59" t="s">
        <v>639</v>
      </c>
      <c r="C2" s="59"/>
      <c r="D2" s="60" t="s">
        <v>1</v>
      </c>
      <c r="E2" s="61" t="s">
        <v>610</v>
      </c>
      <c r="F2" s="62"/>
      <c r="G2" s="63"/>
    </row>
    <row r="3" spans="1:7" ht="16.8">
      <c r="A3" s="58" t="s">
        <v>67</v>
      </c>
      <c r="B3" s="59" t="s">
        <v>127</v>
      </c>
      <c r="C3" s="59"/>
      <c r="D3" s="60" t="s">
        <v>68</v>
      </c>
      <c r="E3" s="61">
        <v>8</v>
      </c>
      <c r="F3" s="60"/>
      <c r="G3" s="63"/>
    </row>
    <row r="4" spans="1:7" ht="17.399999999999999" thickBot="1">
      <c r="A4" s="58" t="s">
        <v>69</v>
      </c>
      <c r="B4" s="59" t="s">
        <v>552</v>
      </c>
      <c r="C4" s="59"/>
      <c r="D4" s="60"/>
      <c r="E4" s="61"/>
      <c r="F4" s="60"/>
      <c r="G4" s="63"/>
    </row>
    <row r="5" spans="1:7" ht="17.399999999999999" thickTop="1">
      <c r="A5" s="64" t="s">
        <v>529</v>
      </c>
      <c r="B5" s="65" t="str">
        <f>C8</f>
        <v>+2</v>
      </c>
      <c r="C5" s="532"/>
      <c r="D5" s="66" t="s">
        <v>91</v>
      </c>
      <c r="E5" s="67" t="s">
        <v>542</v>
      </c>
      <c r="F5" s="68"/>
      <c r="G5" s="63"/>
    </row>
    <row r="6" spans="1:7" ht="17.399999999999999" thickBot="1">
      <c r="A6" s="69" t="s">
        <v>11</v>
      </c>
      <c r="B6" s="609"/>
      <c r="C6" s="610"/>
      <c r="D6" s="70" t="s">
        <v>541</v>
      </c>
      <c r="E6" s="71" t="s">
        <v>543</v>
      </c>
      <c r="F6" s="68"/>
      <c r="G6" s="63"/>
    </row>
    <row r="7" spans="1:7" ht="17.399999999999999" thickTop="1">
      <c r="A7" s="72" t="s">
        <v>2</v>
      </c>
      <c r="B7" s="556">
        <f>10</f>
        <v>10</v>
      </c>
      <c r="C7" s="73" t="str">
        <f t="shared" ref="C7:C12" si="0">IF(B7&gt;9.9,CONCATENATE("+",ROUNDDOWN((B7-10)/2,0)),ROUNDUP((B7-10)/2,0))</f>
        <v>+0</v>
      </c>
      <c r="D7" s="74" t="s">
        <v>89</v>
      </c>
      <c r="E7" s="75" t="s">
        <v>147</v>
      </c>
      <c r="F7" s="68"/>
      <c r="G7" s="63"/>
    </row>
    <row r="8" spans="1:7" ht="16.8">
      <c r="A8" s="76" t="s">
        <v>3</v>
      </c>
      <c r="B8" s="77">
        <v>14</v>
      </c>
      <c r="C8" s="78" t="str">
        <f t="shared" si="0"/>
        <v>+2</v>
      </c>
      <c r="D8" s="79" t="s">
        <v>90</v>
      </c>
      <c r="E8" s="80">
        <f>SUM(Martial!G3:G20)+SUM(Equipment!C3:C14)</f>
        <v>53.5</v>
      </c>
      <c r="F8" s="68"/>
      <c r="G8" s="63"/>
    </row>
    <row r="9" spans="1:7" ht="16.8">
      <c r="A9" s="81" t="s">
        <v>14</v>
      </c>
      <c r="B9" s="630">
        <f>10+4</f>
        <v>14</v>
      </c>
      <c r="C9" s="83" t="str">
        <f t="shared" si="0"/>
        <v>+2</v>
      </c>
      <c r="D9" s="79" t="s">
        <v>16</v>
      </c>
      <c r="E9" s="84">
        <f>ROUNDUP(((E3*8)*0.75)+(E3*C9),0)</f>
        <v>64</v>
      </c>
      <c r="F9" s="68"/>
      <c r="G9" s="63"/>
    </row>
    <row r="10" spans="1:7" ht="16.8">
      <c r="A10" s="85" t="s">
        <v>15</v>
      </c>
      <c r="B10" s="82">
        <v>11</v>
      </c>
      <c r="C10" s="78" t="str">
        <f t="shared" si="0"/>
        <v>+0</v>
      </c>
      <c r="D10" s="86" t="s">
        <v>152</v>
      </c>
      <c r="E10" s="87">
        <f>10+C8</f>
        <v>12</v>
      </c>
      <c r="F10" s="58"/>
      <c r="G10" s="63"/>
    </row>
    <row r="11" spans="1:7" ht="16.8">
      <c r="A11" s="88" t="s">
        <v>17</v>
      </c>
      <c r="B11" s="89">
        <v>16</v>
      </c>
      <c r="C11" s="78" t="str">
        <f t="shared" si="0"/>
        <v>+3</v>
      </c>
      <c r="D11" s="86" t="s">
        <v>66</v>
      </c>
      <c r="E11" s="87">
        <f>E10+SUM(Martial!B15:B17)</f>
        <v>19</v>
      </c>
      <c r="F11" s="68"/>
      <c r="G11" s="63"/>
    </row>
    <row r="12" spans="1:7" ht="17.399999999999999" thickBot="1">
      <c r="A12" s="90" t="s">
        <v>13</v>
      </c>
      <c r="B12" s="91">
        <v>14</v>
      </c>
      <c r="C12" s="92" t="str">
        <f t="shared" si="0"/>
        <v>+2</v>
      </c>
      <c r="D12" s="93" t="s">
        <v>560</v>
      </c>
      <c r="E12" s="94">
        <f>E11-C8</f>
        <v>17</v>
      </c>
      <c r="F12" s="611"/>
      <c r="G12" s="612"/>
    </row>
    <row r="13" spans="1:7" ht="16.2" thickTop="1"/>
    <row r="14" spans="1:7" s="49" customFormat="1">
      <c r="A14" s="100"/>
      <c r="B14" s="101"/>
      <c r="C14" s="101"/>
      <c r="D14" s="100"/>
      <c r="E14" s="101"/>
      <c r="F14" s="100"/>
      <c r="G14" s="101"/>
    </row>
  </sheetData>
  <phoneticPr fontId="0" type="noConversion"/>
  <conditionalFormatting sqref="E8">
    <cfRule type="cellIs" dxfId="47" priority="4" stopIfTrue="1" operator="greaterThan">
      <formula>66</formula>
    </cfRule>
    <cfRule type="cellIs" dxfId="46" priority="5" stopIfTrue="1" operator="between">
      <formula>33</formula>
      <formula>66</formula>
    </cfRule>
  </conditionalFormatting>
  <hyperlinks>
    <hyperlink ref="G1" r:id="rId1" display="Played by Wayne"/>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showGridLines="0" workbookViewId="0">
      <pane ySplit="2" topLeftCell="A3" activePane="bottomLeft" state="frozen"/>
      <selection pane="bottomLeft" activeCell="A3" sqref="A3"/>
    </sheetView>
  </sheetViews>
  <sheetFormatPr defaultColWidth="13" defaultRowHeight="15.6"/>
  <cols>
    <col min="1" max="1" width="19.8984375" style="100" bestFit="1" customWidth="1"/>
    <col min="2" max="2" width="5.8984375" style="100" bestFit="1" customWidth="1"/>
    <col min="3" max="3" width="7.59765625" style="101" hidden="1" customWidth="1"/>
    <col min="4" max="4" width="5.8984375" style="101" hidden="1" customWidth="1"/>
    <col min="5" max="5" width="9.19921875" style="101" bestFit="1" customWidth="1"/>
    <col min="6" max="6" width="6.69921875" style="101" bestFit="1" customWidth="1"/>
    <col min="7" max="7" width="6" style="229" bestFit="1" customWidth="1"/>
    <col min="8" max="8" width="5.19921875" style="229" bestFit="1" customWidth="1"/>
    <col min="9" max="9" width="6.8984375" style="229" bestFit="1" customWidth="1"/>
    <col min="10" max="10" width="32.3984375" style="100" bestFit="1" customWidth="1"/>
    <col min="11" max="16384" width="13" style="57"/>
  </cols>
  <sheetData>
    <row r="1" spans="1:10" ht="23.4" thickBot="1">
      <c r="A1" s="102" t="s">
        <v>12</v>
      </c>
      <c r="B1" s="103"/>
      <c r="C1" s="103"/>
      <c r="D1" s="103"/>
      <c r="E1" s="103"/>
      <c r="F1" s="103"/>
      <c r="G1" s="104"/>
      <c r="H1" s="104"/>
      <c r="I1" s="104"/>
      <c r="J1" s="103"/>
    </row>
    <row r="2" spans="1:10" s="49" customFormat="1" ht="34.200000000000003" thickBot="1">
      <c r="A2" s="42" t="s">
        <v>538</v>
      </c>
      <c r="B2" s="43" t="s">
        <v>32</v>
      </c>
      <c r="C2" s="43" t="s">
        <v>39</v>
      </c>
      <c r="D2" s="43" t="s">
        <v>31</v>
      </c>
      <c r="E2" s="44" t="s">
        <v>64</v>
      </c>
      <c r="F2" s="44" t="s">
        <v>40</v>
      </c>
      <c r="G2" s="45" t="s">
        <v>70</v>
      </c>
      <c r="H2" s="46" t="s">
        <v>536</v>
      </c>
      <c r="I2" s="47" t="s">
        <v>103</v>
      </c>
      <c r="J2" s="48" t="s">
        <v>101</v>
      </c>
    </row>
    <row r="3" spans="1:10" s="49" customFormat="1" ht="16.8">
      <c r="A3" s="105" t="s">
        <v>73</v>
      </c>
      <c r="B3" s="106">
        <v>6</v>
      </c>
      <c r="C3" s="107" t="s">
        <v>34</v>
      </c>
      <c r="D3" s="107" t="str">
        <f>IF(C3="Str",'Personal File'!$C$7,IF(C3="Dex",'Personal File'!$C$8,IF(C3="Con",'Personal File'!$C$9,IF(C3="Int",'Personal File'!$C$10,IF(C3="Wis",'Personal File'!$C$11,IF(C3="Cha",'Personal File'!$C$12))))))</f>
        <v>+2</v>
      </c>
      <c r="E3" s="108" t="str">
        <f t="shared" ref="E3:E5" si="0">CONCATENATE(C3," (",D3,")")</f>
        <v>Con (+2)</v>
      </c>
      <c r="F3" s="109">
        <v>0</v>
      </c>
      <c r="G3" s="110">
        <f t="shared" ref="G3:G41" si="1">B3+D3+F3</f>
        <v>8</v>
      </c>
      <c r="H3" s="111">
        <f t="shared" ref="H3:H5" ca="1" si="2">RANDBETWEEN(1,20)</f>
        <v>4</v>
      </c>
      <c r="I3" s="110">
        <f ca="1">SUM(G3:H3)</f>
        <v>12</v>
      </c>
      <c r="J3" s="112" t="s">
        <v>550</v>
      </c>
    </row>
    <row r="4" spans="1:10" s="49" customFormat="1" ht="16.8">
      <c r="A4" s="113" t="s">
        <v>74</v>
      </c>
      <c r="B4" s="106">
        <v>2</v>
      </c>
      <c r="C4" s="107" t="s">
        <v>37</v>
      </c>
      <c r="D4" s="107" t="str">
        <f>IF(C4="Str",'Personal File'!$C$7,IF(C4="Dex",'Personal File'!$C$8,IF(C4="Con",'Personal File'!$C$9,IF(C4="Int",'Personal File'!$C$10,IF(C4="Wis",'Personal File'!$C$11,IF(C4="Cha",'Personal File'!$C$12))))))</f>
        <v>+2</v>
      </c>
      <c r="E4" s="114" t="str">
        <f t="shared" si="0"/>
        <v>Dex (+2)</v>
      </c>
      <c r="F4" s="109">
        <v>0</v>
      </c>
      <c r="G4" s="110">
        <f t="shared" si="1"/>
        <v>4</v>
      </c>
      <c r="H4" s="111">
        <f t="shared" ca="1" si="2"/>
        <v>4</v>
      </c>
      <c r="I4" s="110">
        <f ca="1">SUM(G4:H4)</f>
        <v>8</v>
      </c>
      <c r="J4" s="112" t="s">
        <v>550</v>
      </c>
    </row>
    <row r="5" spans="1:10" s="49" customFormat="1" ht="16.8">
      <c r="A5" s="115" t="s">
        <v>75</v>
      </c>
      <c r="B5" s="116">
        <v>6</v>
      </c>
      <c r="C5" s="117" t="s">
        <v>36</v>
      </c>
      <c r="D5" s="117" t="str">
        <f>IF(C5="Str",'Personal File'!$C$7,IF(C5="Dex",'Personal File'!$C$8,IF(C5="Con",'Personal File'!$C$9,IF(C5="Int",'Personal File'!$C$10,IF(C5="Wis",'Personal File'!$C$11,IF(C5="Cha",'Personal File'!$C$12))))))</f>
        <v>+3</v>
      </c>
      <c r="E5" s="118" t="str">
        <f t="shared" si="0"/>
        <v>Wis (+3)</v>
      </c>
      <c r="F5" s="119">
        <v>0</v>
      </c>
      <c r="G5" s="120">
        <f t="shared" si="1"/>
        <v>9</v>
      </c>
      <c r="H5" s="121">
        <f t="shared" ca="1" si="2"/>
        <v>3</v>
      </c>
      <c r="I5" s="120">
        <f ca="1">SUM(G5:H5)</f>
        <v>12</v>
      </c>
      <c r="J5" s="122" t="s">
        <v>550</v>
      </c>
    </row>
    <row r="6" spans="1:10" s="131" customFormat="1" ht="16.8">
      <c r="A6" s="123" t="s">
        <v>41</v>
      </c>
      <c r="B6" s="124">
        <v>0</v>
      </c>
      <c r="C6" s="125" t="s">
        <v>35</v>
      </c>
      <c r="D6" s="126" t="str">
        <f>IF(C6="Str",'Personal File'!$C$7,IF(C6="Dex",'Personal File'!$C$8,IF(C6="Con",'Personal File'!$C$9,IF(C6="Int",'Personal File'!$C$10,IF(C6="Wis",'Personal File'!$C$11,IF(C6="Cha",'Personal File'!$C$12))))))</f>
        <v>+0</v>
      </c>
      <c r="E6" s="127" t="str">
        <f t="shared" ref="E6:E41" si="3">CONCATENATE(C6," (",D6,")")</f>
        <v>Int (+0)</v>
      </c>
      <c r="F6" s="128" t="s">
        <v>65</v>
      </c>
      <c r="G6" s="129">
        <f t="shared" si="1"/>
        <v>0</v>
      </c>
      <c r="H6" s="111">
        <f ca="1">RANDBETWEEN(1,20)</f>
        <v>18</v>
      </c>
      <c r="I6" s="129">
        <f t="shared" ref="I6:I41" ca="1" si="4">SUM(G6:H6)</f>
        <v>18</v>
      </c>
      <c r="J6" s="130"/>
    </row>
    <row r="7" spans="1:10" s="135" customFormat="1" ht="16.8">
      <c r="A7" s="132" t="s">
        <v>42</v>
      </c>
      <c r="B7" s="124">
        <v>0</v>
      </c>
      <c r="C7" s="133" t="s">
        <v>37</v>
      </c>
      <c r="D7" s="134" t="str">
        <f>IF(C7="Str",'Personal File'!$C$7,IF(C7="Dex",'Personal File'!$C$8,IF(C7="Con",'Personal File'!$C$9,IF(C7="Int",'Personal File'!$C$10,IF(C7="Wis",'Personal File'!$C$11,IF(C7="Cha",'Personal File'!$C$12))))))</f>
        <v>+2</v>
      </c>
      <c r="E7" s="114" t="str">
        <f t="shared" si="3"/>
        <v>Dex (+2)</v>
      </c>
      <c r="F7" s="129" t="s">
        <v>551</v>
      </c>
      <c r="G7" s="129">
        <f t="shared" si="1"/>
        <v>-1</v>
      </c>
      <c r="H7" s="111">
        <f ca="1">RANDBETWEEN(1,20)</f>
        <v>19</v>
      </c>
      <c r="I7" s="129">
        <f t="shared" ca="1" si="4"/>
        <v>18</v>
      </c>
      <c r="J7" s="130"/>
    </row>
    <row r="8" spans="1:10" s="140" customFormat="1" ht="16.8">
      <c r="A8" s="136" t="s">
        <v>43</v>
      </c>
      <c r="B8" s="124">
        <v>0</v>
      </c>
      <c r="C8" s="137" t="s">
        <v>33</v>
      </c>
      <c r="D8" s="138" t="str">
        <f>IF(C8="Str",'Personal File'!$C$7,IF(C8="Dex",'Personal File'!$C$8,IF(C8="Con",'Personal File'!$C$9,IF(C8="Int",'Personal File'!$C$10,IF(C8="Wis",'Personal File'!$C$11,IF(C8="Cha",'Personal File'!$C$12))))))</f>
        <v>+2</v>
      </c>
      <c r="E8" s="139" t="str">
        <f t="shared" si="3"/>
        <v>Cha (+2)</v>
      </c>
      <c r="F8" s="129" t="s">
        <v>65</v>
      </c>
      <c r="G8" s="129">
        <f t="shared" si="1"/>
        <v>2</v>
      </c>
      <c r="H8" s="111">
        <f t="shared" ref="H8:H41" ca="1" si="5">RANDBETWEEN(1,20)</f>
        <v>7</v>
      </c>
      <c r="I8" s="129">
        <f t="shared" ca="1" si="4"/>
        <v>9</v>
      </c>
      <c r="J8" s="130"/>
    </row>
    <row r="9" spans="1:10" s="145" customFormat="1" ht="16.8">
      <c r="A9" s="141" t="s">
        <v>44</v>
      </c>
      <c r="B9" s="124">
        <v>0</v>
      </c>
      <c r="C9" s="142" t="s">
        <v>38</v>
      </c>
      <c r="D9" s="143" t="str">
        <f>IF(C9="Str",'Personal File'!$C$7,IF(C9="Dex",'Personal File'!$C$8,IF(C9="Con",'Personal File'!$C$9,IF(C9="Int",'Personal File'!$C$10,IF(C9="Wis",'Personal File'!$C$11,IF(C9="Cha",'Personal File'!$C$12))))))</f>
        <v>+0</v>
      </c>
      <c r="E9" s="144" t="str">
        <f t="shared" si="3"/>
        <v>Str (+0)</v>
      </c>
      <c r="F9" s="129" t="s">
        <v>551</v>
      </c>
      <c r="G9" s="129">
        <f t="shared" si="1"/>
        <v>-3</v>
      </c>
      <c r="H9" s="111">
        <f t="shared" ca="1" si="5"/>
        <v>17</v>
      </c>
      <c r="I9" s="129">
        <f t="shared" ca="1" si="4"/>
        <v>14</v>
      </c>
      <c r="J9" s="130"/>
    </row>
    <row r="10" spans="1:10" s="145" customFormat="1" ht="16.8">
      <c r="A10" s="146" t="s">
        <v>18</v>
      </c>
      <c r="B10" s="147">
        <v>4</v>
      </c>
      <c r="C10" s="148" t="s">
        <v>34</v>
      </c>
      <c r="D10" s="149" t="str">
        <f>IF(C10="Str",'Personal File'!$C$7,IF(C10="Dex",'Personal File'!$C$8,IF(C10="Con",'Personal File'!$C$9,IF(C10="Int",'Personal File'!$C$10,IF(C10="Wis",'Personal File'!$C$11,IF(C10="Cha",'Personal File'!$C$12))))))</f>
        <v>+2</v>
      </c>
      <c r="E10" s="150" t="str">
        <f t="shared" si="3"/>
        <v>Con (+2)</v>
      </c>
      <c r="F10" s="151" t="s">
        <v>65</v>
      </c>
      <c r="G10" s="151">
        <f t="shared" si="1"/>
        <v>6</v>
      </c>
      <c r="H10" s="111">
        <f t="shared" ca="1" si="5"/>
        <v>17</v>
      </c>
      <c r="I10" s="151">
        <f t="shared" ca="1" si="4"/>
        <v>23</v>
      </c>
      <c r="J10" s="152"/>
    </row>
    <row r="11" spans="1:10" s="131" customFormat="1" ht="16.8">
      <c r="A11" s="123" t="s">
        <v>148</v>
      </c>
      <c r="B11" s="124">
        <v>0</v>
      </c>
      <c r="C11" s="125" t="s">
        <v>35</v>
      </c>
      <c r="D11" s="126" t="str">
        <f>IF(C11="Str",'Personal File'!$C$7,IF(C11="Dex",'Personal File'!$C$8,IF(C11="Con",'Personal File'!$C$9,IF(C11="Int",'Personal File'!$C$10,IF(C11="Wis",'Personal File'!$C$11,IF(C11="Cha",'Personal File'!$C$12))))))</f>
        <v>+0</v>
      </c>
      <c r="E11" s="127" t="str">
        <f t="shared" si="3"/>
        <v>Int (+0)</v>
      </c>
      <c r="F11" s="129" t="s">
        <v>65</v>
      </c>
      <c r="G11" s="129">
        <f t="shared" si="1"/>
        <v>0</v>
      </c>
      <c r="H11" s="111">
        <f t="shared" ca="1" si="5"/>
        <v>8</v>
      </c>
      <c r="I11" s="129">
        <f t="shared" ca="1" si="4"/>
        <v>8</v>
      </c>
      <c r="J11" s="130"/>
    </row>
    <row r="12" spans="1:10" s="160" customFormat="1" ht="16.8">
      <c r="A12" s="153" t="s">
        <v>45</v>
      </c>
      <c r="B12" s="154">
        <v>0</v>
      </c>
      <c r="C12" s="155" t="s">
        <v>35</v>
      </c>
      <c r="D12" s="156" t="str">
        <f>IF(C12="Str",'Personal File'!$C$7,IF(C12="Dex",'Personal File'!$C$8,IF(C12="Con",'Personal File'!$C$9,IF(C12="Int",'Personal File'!$C$10,IF(C12="Wis",'Personal File'!$C$11,IF(C12="Cha",'Personal File'!$C$12))))))</f>
        <v>+0</v>
      </c>
      <c r="E12" s="157" t="str">
        <f t="shared" si="3"/>
        <v>Int (+0)</v>
      </c>
      <c r="F12" s="158" t="s">
        <v>65</v>
      </c>
      <c r="G12" s="158">
        <f t="shared" si="1"/>
        <v>0</v>
      </c>
      <c r="H12" s="111">
        <f t="shared" ca="1" si="5"/>
        <v>13</v>
      </c>
      <c r="I12" s="158">
        <f t="shared" ref="I12" ca="1" si="6">SUM(G12:H12)</f>
        <v>13</v>
      </c>
      <c r="J12" s="159"/>
    </row>
    <row r="13" spans="1:10" s="135" customFormat="1" ht="16.8">
      <c r="A13" s="168" t="s">
        <v>46</v>
      </c>
      <c r="B13" s="169">
        <v>1</v>
      </c>
      <c r="C13" s="170" t="s">
        <v>33</v>
      </c>
      <c r="D13" s="171" t="str">
        <f>IF(C13="Str",'Personal File'!$C$7,IF(C13="Dex",'Personal File'!$C$8,IF(C13="Con",'Personal File'!$C$9,IF(C13="Int",'Personal File'!$C$10,IF(C13="Wis",'Personal File'!$C$11,IF(C13="Cha",'Personal File'!$C$12))))))</f>
        <v>+2</v>
      </c>
      <c r="E13" s="172" t="str">
        <f t="shared" si="3"/>
        <v>Cha (+2)</v>
      </c>
      <c r="F13" s="173" t="s">
        <v>128</v>
      </c>
      <c r="G13" s="173">
        <f t="shared" si="1"/>
        <v>5</v>
      </c>
      <c r="H13" s="111">
        <f t="shared" ca="1" si="5"/>
        <v>13</v>
      </c>
      <c r="I13" s="173">
        <f t="shared" ca="1" si="4"/>
        <v>18</v>
      </c>
      <c r="J13" s="174"/>
    </row>
    <row r="14" spans="1:10" s="135" customFormat="1" ht="16.8">
      <c r="A14" s="153" t="s">
        <v>47</v>
      </c>
      <c r="B14" s="154">
        <v>0</v>
      </c>
      <c r="C14" s="155" t="s">
        <v>35</v>
      </c>
      <c r="D14" s="156" t="str">
        <f>IF(C14="Str",'Personal File'!$C$7,IF(C14="Dex",'Personal File'!$C$8,IF(C14="Con",'Personal File'!$C$9,IF(C14="Int",'Personal File'!$C$10,IF(C14="Wis",'Personal File'!$C$11,IF(C14="Cha",'Personal File'!$C$12))))))</f>
        <v>+0</v>
      </c>
      <c r="E14" s="157" t="str">
        <f t="shared" si="3"/>
        <v>Int (+0)</v>
      </c>
      <c r="F14" s="158" t="s">
        <v>65</v>
      </c>
      <c r="G14" s="158">
        <f t="shared" si="1"/>
        <v>0</v>
      </c>
      <c r="H14" s="111">
        <f t="shared" ca="1" si="5"/>
        <v>15</v>
      </c>
      <c r="I14" s="158">
        <f t="shared" ref="I14" ca="1" si="7">SUM(G14:H14)</f>
        <v>15</v>
      </c>
      <c r="J14" s="159"/>
    </row>
    <row r="15" spans="1:10" s="135" customFormat="1" ht="16.8">
      <c r="A15" s="136" t="s">
        <v>48</v>
      </c>
      <c r="B15" s="124">
        <v>0</v>
      </c>
      <c r="C15" s="137" t="s">
        <v>33</v>
      </c>
      <c r="D15" s="138" t="str">
        <f>IF(C15="Str",'Personal File'!$C$7,IF(C15="Dex",'Personal File'!$C$8,IF(C15="Con",'Personal File'!$C$9,IF(C15="Int",'Personal File'!$C$10,IF(C15="Wis",'Personal File'!$C$11,IF(C15="Cha",'Personal File'!$C$12))))))</f>
        <v>+2</v>
      </c>
      <c r="E15" s="139" t="str">
        <f t="shared" si="3"/>
        <v>Cha (+2)</v>
      </c>
      <c r="F15" s="129" t="s">
        <v>65</v>
      </c>
      <c r="G15" s="129">
        <f t="shared" si="1"/>
        <v>2</v>
      </c>
      <c r="H15" s="111">
        <f t="shared" ca="1" si="5"/>
        <v>1</v>
      </c>
      <c r="I15" s="129">
        <f t="shared" ca="1" si="4"/>
        <v>3</v>
      </c>
      <c r="J15" s="130"/>
    </row>
    <row r="16" spans="1:10" s="135" customFormat="1" ht="16.8">
      <c r="A16" s="132" t="s">
        <v>49</v>
      </c>
      <c r="B16" s="124">
        <v>0</v>
      </c>
      <c r="C16" s="133" t="s">
        <v>37</v>
      </c>
      <c r="D16" s="134" t="str">
        <f>IF(C16="Str",'Personal File'!$C$7,IF(C16="Dex",'Personal File'!$C$8,IF(C16="Con",'Personal File'!$C$9,IF(C16="Int",'Personal File'!$C$10,IF(C16="Wis",'Personal File'!$C$11,IF(C16="Cha",'Personal File'!$C$12))))))</f>
        <v>+2</v>
      </c>
      <c r="E16" s="114" t="str">
        <f t="shared" si="3"/>
        <v>Dex (+2)</v>
      </c>
      <c r="F16" s="129" t="s">
        <v>551</v>
      </c>
      <c r="G16" s="129">
        <f t="shared" si="1"/>
        <v>-1</v>
      </c>
      <c r="H16" s="111">
        <f t="shared" ca="1" si="5"/>
        <v>16</v>
      </c>
      <c r="I16" s="129">
        <f t="shared" ca="1" si="4"/>
        <v>15</v>
      </c>
      <c r="J16" s="130"/>
    </row>
    <row r="17" spans="1:10" s="135" customFormat="1" ht="16.8">
      <c r="A17" s="161" t="s">
        <v>50</v>
      </c>
      <c r="B17" s="162">
        <v>0</v>
      </c>
      <c r="C17" s="163" t="s">
        <v>35</v>
      </c>
      <c r="D17" s="164" t="str">
        <f>IF(C17="Str",'Personal File'!$C$7,IF(C17="Dex",'Personal File'!$C$8,IF(C17="Con",'Personal File'!$C$9,IF(C17="Int",'Personal File'!$C$10,IF(C17="Wis",'Personal File'!$C$11,IF(C17="Cha",'Personal File'!$C$12))))))</f>
        <v>+0</v>
      </c>
      <c r="E17" s="165" t="str">
        <f t="shared" si="3"/>
        <v>Int (+0)</v>
      </c>
      <c r="F17" s="166" t="s">
        <v>65</v>
      </c>
      <c r="G17" s="166">
        <f t="shared" si="1"/>
        <v>0</v>
      </c>
      <c r="H17" s="111">
        <f t="shared" ca="1" si="5"/>
        <v>2</v>
      </c>
      <c r="I17" s="166">
        <f t="shared" ca="1" si="4"/>
        <v>2</v>
      </c>
      <c r="J17" s="167"/>
    </row>
    <row r="18" spans="1:10" s="135" customFormat="1" ht="16.8">
      <c r="A18" s="136" t="s">
        <v>51</v>
      </c>
      <c r="B18" s="124">
        <v>0</v>
      </c>
      <c r="C18" s="137" t="s">
        <v>33</v>
      </c>
      <c r="D18" s="138" t="str">
        <f>IF(C18="Str",'Personal File'!$C$7,IF(C18="Dex",'Personal File'!$C$8,IF(C18="Con",'Personal File'!$C$9,IF(C18="Int",'Personal File'!$C$10,IF(C18="Wis",'Personal File'!$C$11,IF(C18="Cha",'Personal File'!$C$12))))))</f>
        <v>+2</v>
      </c>
      <c r="E18" s="139" t="str">
        <f t="shared" si="3"/>
        <v>Cha (+2)</v>
      </c>
      <c r="F18" s="129" t="s">
        <v>128</v>
      </c>
      <c r="G18" s="129">
        <f t="shared" si="1"/>
        <v>4</v>
      </c>
      <c r="H18" s="111">
        <f t="shared" ca="1" si="5"/>
        <v>13</v>
      </c>
      <c r="I18" s="129">
        <f t="shared" ca="1" si="4"/>
        <v>17</v>
      </c>
      <c r="J18" s="130"/>
    </row>
    <row r="19" spans="1:10" s="135" customFormat="1" ht="16.8">
      <c r="A19" s="168" t="s">
        <v>20</v>
      </c>
      <c r="B19" s="169">
        <v>5</v>
      </c>
      <c r="C19" s="170" t="s">
        <v>33</v>
      </c>
      <c r="D19" s="171" t="str">
        <f>IF(C19="Str",'Personal File'!$C$7,IF(C19="Dex",'Personal File'!$C$8,IF(C19="Con",'Personal File'!$C$9,IF(C19="Int",'Personal File'!$C$10,IF(C19="Wis",'Personal File'!$C$11,IF(C19="Cha",'Personal File'!$C$12))))))</f>
        <v>+2</v>
      </c>
      <c r="E19" s="172" t="str">
        <f t="shared" si="3"/>
        <v>Cha (+2)</v>
      </c>
      <c r="F19" s="173" t="s">
        <v>128</v>
      </c>
      <c r="G19" s="151">
        <f t="shared" si="1"/>
        <v>9</v>
      </c>
      <c r="H19" s="111">
        <f t="shared" ca="1" si="5"/>
        <v>20</v>
      </c>
      <c r="I19" s="151">
        <f t="shared" ca="1" si="4"/>
        <v>29</v>
      </c>
      <c r="J19" s="174"/>
    </row>
    <row r="20" spans="1:10" s="135" customFormat="1" ht="16.8">
      <c r="A20" s="175" t="s">
        <v>52</v>
      </c>
      <c r="B20" s="147">
        <v>5</v>
      </c>
      <c r="C20" s="176" t="s">
        <v>36</v>
      </c>
      <c r="D20" s="177" t="str">
        <f>IF(C20="Str",'Personal File'!$C$7,IF(C20="Dex",'Personal File'!$C$8,IF(C20="Con",'Personal File'!$C$9,IF(C20="Int",'Personal File'!$C$10,IF(C20="Wis",'Personal File'!$C$11,IF(C20="Cha",'Personal File'!$C$12))))))</f>
        <v>+3</v>
      </c>
      <c r="E20" s="178" t="str">
        <f t="shared" si="3"/>
        <v>Wis (+3)</v>
      </c>
      <c r="F20" s="151" t="s">
        <v>530</v>
      </c>
      <c r="G20" s="151">
        <f t="shared" si="1"/>
        <v>12</v>
      </c>
      <c r="H20" s="111">
        <f t="shared" ca="1" si="5"/>
        <v>20</v>
      </c>
      <c r="I20" s="151">
        <f t="shared" ca="1" si="4"/>
        <v>32</v>
      </c>
      <c r="J20" s="152"/>
    </row>
    <row r="21" spans="1:10" s="135" customFormat="1" ht="16.8">
      <c r="A21" s="132" t="s">
        <v>53</v>
      </c>
      <c r="B21" s="124">
        <v>0</v>
      </c>
      <c r="C21" s="133" t="s">
        <v>37</v>
      </c>
      <c r="D21" s="134" t="str">
        <f>IF(C21="Str",'Personal File'!$C$7,IF(C21="Dex",'Personal File'!$C$8,IF(C21="Con",'Personal File'!$C$9,IF(C21="Int",'Personal File'!$C$10,IF(C21="Wis",'Personal File'!$C$11,IF(C21="Cha",'Personal File'!$C$12))))))</f>
        <v>+2</v>
      </c>
      <c r="E21" s="114" t="str">
        <f t="shared" si="3"/>
        <v>Dex (+2)</v>
      </c>
      <c r="F21" s="129">
        <v>-3</v>
      </c>
      <c r="G21" s="129">
        <f t="shared" si="1"/>
        <v>-1</v>
      </c>
      <c r="H21" s="111">
        <f t="shared" ca="1" si="5"/>
        <v>20</v>
      </c>
      <c r="I21" s="129">
        <f t="shared" ca="1" si="4"/>
        <v>19</v>
      </c>
      <c r="J21" s="130"/>
    </row>
    <row r="22" spans="1:10" s="135" customFormat="1" ht="16.8">
      <c r="A22" s="179" t="s">
        <v>54</v>
      </c>
      <c r="B22" s="162">
        <v>0</v>
      </c>
      <c r="C22" s="180" t="s">
        <v>33</v>
      </c>
      <c r="D22" s="181" t="str">
        <f>IF(C22="Str",'Personal File'!$C$7,IF(C22="Dex",'Personal File'!$C$8,IF(C22="Con",'Personal File'!$C$9,IF(C22="Int",'Personal File'!$C$10,IF(C22="Wis",'Personal File'!$C$11,IF(C22="Cha",'Personal File'!$C$12))))))</f>
        <v>+2</v>
      </c>
      <c r="E22" s="182" t="str">
        <f t="shared" si="3"/>
        <v>Cha (+2)</v>
      </c>
      <c r="F22" s="166" t="s">
        <v>65</v>
      </c>
      <c r="G22" s="166">
        <f t="shared" si="1"/>
        <v>2</v>
      </c>
      <c r="H22" s="111">
        <f t="shared" ca="1" si="5"/>
        <v>12</v>
      </c>
      <c r="I22" s="166">
        <f t="shared" ca="1" si="4"/>
        <v>14</v>
      </c>
      <c r="J22" s="167"/>
    </row>
    <row r="23" spans="1:10" s="135" customFormat="1" ht="16.8">
      <c r="A23" s="141" t="s">
        <v>55</v>
      </c>
      <c r="B23" s="124">
        <v>0</v>
      </c>
      <c r="C23" s="142" t="s">
        <v>38</v>
      </c>
      <c r="D23" s="143" t="str">
        <f>IF(C23="Str",'Personal File'!$C$7,IF(C23="Dex",'Personal File'!$C$8,IF(C23="Con",'Personal File'!$C$9,IF(C23="Int",'Personal File'!$C$10,IF(C23="Wis",'Personal File'!$C$11,IF(C23="Cha",'Personal File'!$C$12))))))</f>
        <v>+0</v>
      </c>
      <c r="E23" s="144" t="str">
        <f t="shared" si="3"/>
        <v>Str (+0)</v>
      </c>
      <c r="F23" s="129">
        <v>-3</v>
      </c>
      <c r="G23" s="129">
        <f t="shared" si="1"/>
        <v>-3</v>
      </c>
      <c r="H23" s="111">
        <f t="shared" ca="1" si="5"/>
        <v>10</v>
      </c>
      <c r="I23" s="129">
        <f t="shared" ca="1" si="4"/>
        <v>7</v>
      </c>
      <c r="J23" s="130"/>
    </row>
    <row r="24" spans="1:10" s="135" customFormat="1" ht="16.8">
      <c r="A24" s="183" t="s">
        <v>122</v>
      </c>
      <c r="B24" s="147">
        <v>8</v>
      </c>
      <c r="C24" s="184" t="s">
        <v>35</v>
      </c>
      <c r="D24" s="185" t="str">
        <f>IF(C24="Str",'Personal File'!$C$7,IF(C24="Dex",'Personal File'!$C$8,IF(C24="Con",'Personal File'!$C$9,IF(C24="Int",'Personal File'!$C$10,IF(C24="Wis",'Personal File'!$C$11,IF(C24="Cha",'Personal File'!$C$12))))))</f>
        <v>+0</v>
      </c>
      <c r="E24" s="186" t="str">
        <f>CONCATENATE(C24," (",D24,")")</f>
        <v>Int (+0)</v>
      </c>
      <c r="F24" s="151" t="s">
        <v>530</v>
      </c>
      <c r="G24" s="151">
        <f t="shared" si="1"/>
        <v>12</v>
      </c>
      <c r="H24" s="111">
        <f t="shared" ca="1" si="5"/>
        <v>14</v>
      </c>
      <c r="I24" s="151">
        <f t="shared" ca="1" si="4"/>
        <v>26</v>
      </c>
      <c r="J24" s="152"/>
    </row>
    <row r="25" spans="1:10" s="135" customFormat="1" ht="16.8">
      <c r="A25" s="187" t="s">
        <v>56</v>
      </c>
      <c r="B25" s="124">
        <v>0</v>
      </c>
      <c r="C25" s="188" t="s">
        <v>36</v>
      </c>
      <c r="D25" s="189" t="str">
        <f>IF(C25="Str",'Personal File'!$C$7,IF(C25="Dex",'Personal File'!$C$8,IF(C25="Con",'Personal File'!$C$9,IF(C25="Int",'Personal File'!$C$10,IF(C25="Wis",'Personal File'!$C$11,IF(C25="Cha",'Personal File'!$C$12))))))</f>
        <v>+3</v>
      </c>
      <c r="E25" s="190" t="str">
        <f t="shared" si="3"/>
        <v>Wis (+3)</v>
      </c>
      <c r="F25" s="129" t="s">
        <v>494</v>
      </c>
      <c r="G25" s="129">
        <f t="shared" si="1"/>
        <v>4</v>
      </c>
      <c r="H25" s="111">
        <f t="shared" ca="1" si="5"/>
        <v>10</v>
      </c>
      <c r="I25" s="129">
        <f t="shared" ca="1" si="4"/>
        <v>14</v>
      </c>
      <c r="J25" s="130"/>
    </row>
    <row r="26" spans="1:10" s="135" customFormat="1" ht="16.8">
      <c r="A26" s="132" t="s">
        <v>21</v>
      </c>
      <c r="B26" s="124">
        <v>0</v>
      </c>
      <c r="C26" s="133" t="s">
        <v>37</v>
      </c>
      <c r="D26" s="134" t="str">
        <f>IF(C26="Str",'Personal File'!$C$7,IF(C26="Dex",'Personal File'!$C$8,IF(C26="Con",'Personal File'!$C$9,IF(C26="Int",'Personal File'!$C$10,IF(C26="Wis",'Personal File'!$C$11,IF(C26="Cha",'Personal File'!$C$12))))))</f>
        <v>+2</v>
      </c>
      <c r="E26" s="114" t="str">
        <f t="shared" si="3"/>
        <v>Dex (+2)</v>
      </c>
      <c r="F26" s="129">
        <v>-3</v>
      </c>
      <c r="G26" s="129">
        <f t="shared" si="1"/>
        <v>-1</v>
      </c>
      <c r="H26" s="111">
        <f t="shared" ca="1" si="5"/>
        <v>4</v>
      </c>
      <c r="I26" s="129">
        <f t="shared" ca="1" si="4"/>
        <v>3</v>
      </c>
      <c r="J26" s="130"/>
    </row>
    <row r="27" spans="1:10" s="135" customFormat="1" ht="16.8">
      <c r="A27" s="191" t="s">
        <v>57</v>
      </c>
      <c r="B27" s="154">
        <v>0</v>
      </c>
      <c r="C27" s="192" t="s">
        <v>37</v>
      </c>
      <c r="D27" s="193" t="str">
        <f>IF(C27="Str",'Personal File'!$C$7,IF(C27="Dex",'Personal File'!$C$8,IF(C27="Con",'Personal File'!$C$9,IF(C27="Int",'Personal File'!$C$10,IF(C27="Wis",'Personal File'!$C$11,IF(C27="Cha",'Personal File'!$C$12))))))</f>
        <v>+2</v>
      </c>
      <c r="E27" s="194" t="str">
        <f t="shared" si="3"/>
        <v>Dex (+2)</v>
      </c>
      <c r="F27" s="158" t="s">
        <v>65</v>
      </c>
      <c r="G27" s="158">
        <f t="shared" si="1"/>
        <v>2</v>
      </c>
      <c r="H27" s="111">
        <f t="shared" ca="1" si="5"/>
        <v>19</v>
      </c>
      <c r="I27" s="158">
        <f t="shared" ca="1" si="4"/>
        <v>21</v>
      </c>
      <c r="J27" s="159"/>
    </row>
    <row r="28" spans="1:10" ht="16.8">
      <c r="A28" s="136" t="s">
        <v>150</v>
      </c>
      <c r="B28" s="124">
        <v>0</v>
      </c>
      <c r="C28" s="137" t="s">
        <v>33</v>
      </c>
      <c r="D28" s="138" t="str">
        <f>IF(C28="Str",'Personal File'!$C$7,IF(C28="Dex",'Personal File'!$C$8,IF(C28="Con",'Personal File'!$C$9,IF(C28="Int",'Personal File'!$C$10,IF(C28="Wis",'Personal File'!$C$11,IF(C28="Cha",'Personal File'!$C$12))))))</f>
        <v>+2</v>
      </c>
      <c r="E28" s="139" t="str">
        <f t="shared" si="3"/>
        <v>Cha (+2)</v>
      </c>
      <c r="F28" s="129" t="s">
        <v>65</v>
      </c>
      <c r="G28" s="129">
        <f t="shared" si="1"/>
        <v>2</v>
      </c>
      <c r="H28" s="111">
        <f t="shared" ca="1" si="5"/>
        <v>8</v>
      </c>
      <c r="I28" s="129">
        <f t="shared" ca="1" si="4"/>
        <v>10</v>
      </c>
      <c r="J28" s="130"/>
    </row>
    <row r="29" spans="1:10" ht="16.8">
      <c r="A29" s="195" t="s">
        <v>509</v>
      </c>
      <c r="B29" s="196">
        <v>0</v>
      </c>
      <c r="C29" s="197" t="s">
        <v>36</v>
      </c>
      <c r="D29" s="198" t="str">
        <f>IF(C29="Str",'Personal File'!$C$7,IF(C29="Dex",'Personal File'!$C$8,IF(C29="Con",'Personal File'!$C$9,IF(C29="Int",'Personal File'!$C$10,IF(C29="Wis",'Personal File'!$C$11,IF(C29="Cha",'Personal File'!$C$12))))))</f>
        <v>+3</v>
      </c>
      <c r="E29" s="199" t="str">
        <f t="shared" ref="E29" si="8">CONCATENATE(C29," (",D29,")")</f>
        <v>Wis (+3)</v>
      </c>
      <c r="F29" s="200" t="s">
        <v>65</v>
      </c>
      <c r="G29" s="158">
        <f t="shared" si="1"/>
        <v>3</v>
      </c>
      <c r="H29" s="111">
        <f t="shared" ca="1" si="5"/>
        <v>9</v>
      </c>
      <c r="I29" s="158">
        <f t="shared" ref="I29" ca="1" si="9">SUM(G29:H29)</f>
        <v>12</v>
      </c>
      <c r="J29" s="201"/>
    </row>
    <row r="30" spans="1:10" ht="16.8">
      <c r="A30" s="132" t="s">
        <v>22</v>
      </c>
      <c r="B30" s="124">
        <v>0</v>
      </c>
      <c r="C30" s="133" t="s">
        <v>37</v>
      </c>
      <c r="D30" s="134" t="str">
        <f>IF(C30="Str",'Personal File'!$C$7,IF(C30="Dex",'Personal File'!$C$8,IF(C30="Con",'Personal File'!$C$9,IF(C30="Int",'Personal File'!$C$10,IF(C30="Wis",'Personal File'!$C$11,IF(C30="Cha",'Personal File'!$C$12))))))</f>
        <v>+2</v>
      </c>
      <c r="E30" s="114" t="str">
        <f t="shared" si="3"/>
        <v>Dex (+2)</v>
      </c>
      <c r="F30" s="129" t="s">
        <v>128</v>
      </c>
      <c r="G30" s="129">
        <f t="shared" si="1"/>
        <v>4</v>
      </c>
      <c r="H30" s="111">
        <f t="shared" ca="1" si="5"/>
        <v>16</v>
      </c>
      <c r="I30" s="129">
        <f t="shared" ca="1" si="4"/>
        <v>20</v>
      </c>
      <c r="J30" s="130"/>
    </row>
    <row r="31" spans="1:10" ht="16.8">
      <c r="A31" s="123" t="s">
        <v>23</v>
      </c>
      <c r="B31" s="124">
        <v>0</v>
      </c>
      <c r="C31" s="125" t="s">
        <v>35</v>
      </c>
      <c r="D31" s="126" t="str">
        <f>IF(C31="Str",'Personal File'!$C$7,IF(C31="Dex",'Personal File'!$C$8,IF(C31="Con",'Personal File'!$C$9,IF(C31="Int",'Personal File'!$C$10,IF(C31="Wis",'Personal File'!$C$11,IF(C31="Cha",'Personal File'!$C$12))))))</f>
        <v>+0</v>
      </c>
      <c r="E31" s="127" t="str">
        <f t="shared" si="3"/>
        <v>Int (+0)</v>
      </c>
      <c r="F31" s="129" t="s">
        <v>494</v>
      </c>
      <c r="G31" s="129">
        <f t="shared" si="1"/>
        <v>1</v>
      </c>
      <c r="H31" s="111">
        <f t="shared" ca="1" si="5"/>
        <v>5</v>
      </c>
      <c r="I31" s="129">
        <f t="shared" ca="1" si="4"/>
        <v>6</v>
      </c>
      <c r="J31" s="130"/>
    </row>
    <row r="32" spans="1:10" ht="16.8">
      <c r="A32" s="187" t="s">
        <v>58</v>
      </c>
      <c r="B32" s="124">
        <v>0</v>
      </c>
      <c r="C32" s="188" t="s">
        <v>36</v>
      </c>
      <c r="D32" s="189" t="str">
        <f>IF(C32="Str",'Personal File'!$C$7,IF(C32="Dex",'Personal File'!$C$8,IF(C32="Con",'Personal File'!$C$9,IF(C32="Int",'Personal File'!$C$10,IF(C32="Wis",'Personal File'!$C$11,IF(C32="Cha",'Personal File'!$C$12))))))</f>
        <v>+3</v>
      </c>
      <c r="E32" s="190" t="str">
        <f t="shared" si="3"/>
        <v>Wis (+3)</v>
      </c>
      <c r="F32" s="129" t="s">
        <v>65</v>
      </c>
      <c r="G32" s="129">
        <f t="shared" si="1"/>
        <v>3</v>
      </c>
      <c r="H32" s="111">
        <f t="shared" ca="1" si="5"/>
        <v>13</v>
      </c>
      <c r="I32" s="129">
        <f t="shared" ca="1" si="4"/>
        <v>16</v>
      </c>
      <c r="J32" s="130"/>
    </row>
    <row r="33" spans="1:10" ht="16.8">
      <c r="A33" s="191" t="s">
        <v>125</v>
      </c>
      <c r="B33" s="154">
        <v>0</v>
      </c>
      <c r="C33" s="192" t="s">
        <v>37</v>
      </c>
      <c r="D33" s="193" t="str">
        <f>IF(C33="Str",'Personal File'!$C$7,IF(C33="Dex",'Personal File'!$C$8,IF(C33="Con",'Personal File'!$C$9,IF(C33="Int",'Personal File'!$C$10,IF(C33="Wis",'Personal File'!$C$11,IF(C33="Cha",'Personal File'!$C$12))))))</f>
        <v>+2</v>
      </c>
      <c r="E33" s="194" t="str">
        <f t="shared" si="3"/>
        <v>Dex (+2)</v>
      </c>
      <c r="F33" s="200">
        <v>-3</v>
      </c>
      <c r="G33" s="158">
        <f t="shared" si="1"/>
        <v>-1</v>
      </c>
      <c r="H33" s="111">
        <f t="shared" ca="1" si="5"/>
        <v>10</v>
      </c>
      <c r="I33" s="158">
        <f t="shared" ref="I33:I34" ca="1" si="10">SUM(G33:H33)</f>
        <v>9</v>
      </c>
      <c r="J33" s="159"/>
    </row>
    <row r="34" spans="1:10" ht="16.8">
      <c r="A34" s="202" t="s">
        <v>108</v>
      </c>
      <c r="B34" s="196">
        <v>0</v>
      </c>
      <c r="C34" s="203" t="s">
        <v>35</v>
      </c>
      <c r="D34" s="204" t="str">
        <f>IF(C34="Str",'Personal File'!$C$7,IF(C34="Dex",'Personal File'!$C$8,IF(C34="Con",'Personal File'!$C$9,IF(C34="Int",'Personal File'!$C$10,IF(C34="Wis",'Personal File'!$C$11,IF(C34="Cha",'Personal File'!$C$12))))))</f>
        <v>+0</v>
      </c>
      <c r="E34" s="205" t="str">
        <f t="shared" si="3"/>
        <v>Int (+0)</v>
      </c>
      <c r="F34" s="200" t="s">
        <v>65</v>
      </c>
      <c r="G34" s="158">
        <f t="shared" si="1"/>
        <v>0</v>
      </c>
      <c r="H34" s="111">
        <f t="shared" ca="1" si="5"/>
        <v>8</v>
      </c>
      <c r="I34" s="158">
        <f t="shared" ca="1" si="10"/>
        <v>8</v>
      </c>
      <c r="J34" s="206"/>
    </row>
    <row r="35" spans="1:10" ht="16.8">
      <c r="A35" s="183" t="s">
        <v>59</v>
      </c>
      <c r="B35" s="147">
        <v>6</v>
      </c>
      <c r="C35" s="184" t="s">
        <v>35</v>
      </c>
      <c r="D35" s="185" t="str">
        <f>IF(C35="Str",'Personal File'!$C$7,IF(C35="Dex",'Personal File'!$C$8,IF(C35="Con",'Personal File'!$C$9,IF(C35="Int",'Personal File'!$C$10,IF(C35="Wis",'Personal File'!$C$11,IF(C35="Cha",'Personal File'!$C$12))))))</f>
        <v>+0</v>
      </c>
      <c r="E35" s="186" t="str">
        <f t="shared" si="3"/>
        <v>Int (+0)</v>
      </c>
      <c r="F35" s="151" t="s">
        <v>65</v>
      </c>
      <c r="G35" s="151">
        <f t="shared" si="1"/>
        <v>6</v>
      </c>
      <c r="H35" s="111">
        <f t="shared" ca="1" si="5"/>
        <v>8</v>
      </c>
      <c r="I35" s="151">
        <f t="shared" ca="1" si="4"/>
        <v>14</v>
      </c>
      <c r="J35" s="207"/>
    </row>
    <row r="36" spans="1:10" ht="16.8">
      <c r="A36" s="523" t="s">
        <v>60</v>
      </c>
      <c r="B36" s="169">
        <v>4</v>
      </c>
      <c r="C36" s="524" t="s">
        <v>36</v>
      </c>
      <c r="D36" s="525" t="str">
        <f>IF(C36="Str",'Personal File'!$C$7,IF(C36="Dex",'Personal File'!$C$8,IF(C36="Con",'Personal File'!$C$9,IF(C36="Int",'Personal File'!$C$10,IF(C36="Wis",'Personal File'!$C$11,IF(C36="Cha",'Personal File'!$C$12))))))</f>
        <v>+3</v>
      </c>
      <c r="E36" s="526" t="str">
        <f t="shared" si="3"/>
        <v>Wis (+3)</v>
      </c>
      <c r="F36" s="173" t="s">
        <v>494</v>
      </c>
      <c r="G36" s="173">
        <f t="shared" si="1"/>
        <v>8</v>
      </c>
      <c r="H36" s="111">
        <f t="shared" ca="1" si="5"/>
        <v>2</v>
      </c>
      <c r="I36" s="173">
        <f t="shared" ca="1" si="4"/>
        <v>10</v>
      </c>
      <c r="J36" s="174"/>
    </row>
    <row r="37" spans="1:10" ht="16.8">
      <c r="A37" s="175" t="s">
        <v>126</v>
      </c>
      <c r="B37" s="147">
        <v>11</v>
      </c>
      <c r="C37" s="176" t="s">
        <v>36</v>
      </c>
      <c r="D37" s="177" t="str">
        <f>IF(C37="Str",'Personal File'!$C$7,IF(C37="Dex",'Personal File'!$C$8,IF(C37="Con",'Personal File'!$C$9,IF(C37="Int",'Personal File'!$C$10,IF(C37="Wis",'Personal File'!$C$11,IF(C37="Cha",'Personal File'!$C$12))))))</f>
        <v>+3</v>
      </c>
      <c r="E37" s="178" t="str">
        <f t="shared" si="3"/>
        <v>Wis (+3)</v>
      </c>
      <c r="F37" s="151" t="s">
        <v>568</v>
      </c>
      <c r="G37" s="151">
        <f t="shared" si="1"/>
        <v>20</v>
      </c>
      <c r="H37" s="111">
        <f t="shared" ca="1" si="5"/>
        <v>15</v>
      </c>
      <c r="I37" s="151">
        <f t="shared" ca="1" si="4"/>
        <v>35</v>
      </c>
      <c r="J37" s="152"/>
    </row>
    <row r="38" spans="1:10" ht="16.8">
      <c r="A38" s="141" t="s">
        <v>24</v>
      </c>
      <c r="B38" s="124">
        <v>0</v>
      </c>
      <c r="C38" s="142" t="s">
        <v>38</v>
      </c>
      <c r="D38" s="143" t="str">
        <f>IF(C38="Str",'Personal File'!$C$7,IF(C38="Dex",'Personal File'!$C$8,IF(C38="Con",'Personal File'!$C$9,IF(C38="Int",'Personal File'!$C$10,IF(C38="Wis",'Personal File'!$C$11,IF(C38="Cha",'Personal File'!$C$12))))))</f>
        <v>+0</v>
      </c>
      <c r="E38" s="144" t="str">
        <f t="shared" si="3"/>
        <v>Str (+0)</v>
      </c>
      <c r="F38" s="129" t="s">
        <v>65</v>
      </c>
      <c r="G38" s="129">
        <f t="shared" si="1"/>
        <v>0</v>
      </c>
      <c r="H38" s="111">
        <f t="shared" ca="1" si="5"/>
        <v>3</v>
      </c>
      <c r="I38" s="129">
        <f t="shared" ca="1" si="4"/>
        <v>3</v>
      </c>
      <c r="J38" s="112" t="s">
        <v>531</v>
      </c>
    </row>
    <row r="39" spans="1:10" ht="16.8">
      <c r="A39" s="208" t="s">
        <v>61</v>
      </c>
      <c r="B39" s="209">
        <v>0</v>
      </c>
      <c r="C39" s="210" t="s">
        <v>37</v>
      </c>
      <c r="D39" s="211" t="str">
        <f>IF(C39="Str",'Personal File'!$C$7,IF(C39="Dex",'Personal File'!$C$8,IF(C39="Con",'Personal File'!$C$9,IF(C39="Int",'Personal File'!$C$10,IF(C39="Wis",'Personal File'!$C$11,IF(C39="Cha",'Personal File'!$C$12))))))</f>
        <v>+2</v>
      </c>
      <c r="E39" s="212" t="str">
        <f t="shared" si="3"/>
        <v>Dex (+2)</v>
      </c>
      <c r="F39" s="200">
        <v>-3</v>
      </c>
      <c r="G39" s="158">
        <f t="shared" si="1"/>
        <v>-1</v>
      </c>
      <c r="H39" s="111">
        <f t="shared" ca="1" si="5"/>
        <v>6</v>
      </c>
      <c r="I39" s="158">
        <f t="shared" ref="I39:I40" ca="1" si="11">SUM(G39:H39)</f>
        <v>5</v>
      </c>
      <c r="J39" s="213"/>
    </row>
    <row r="40" spans="1:10" ht="16.8">
      <c r="A40" s="214" t="s">
        <v>62</v>
      </c>
      <c r="B40" s="154">
        <v>0</v>
      </c>
      <c r="C40" s="215" t="s">
        <v>33</v>
      </c>
      <c r="D40" s="216" t="str">
        <f>IF(C40="Str",'Personal File'!$C$7,IF(C40="Dex",'Personal File'!$C$8,IF(C40="Con",'Personal File'!$C$9,IF(C40="Int",'Personal File'!$C$10,IF(C40="Wis",'Personal File'!$C$11,IF(C40="Cha",'Personal File'!$C$12))))))</f>
        <v>+2</v>
      </c>
      <c r="E40" s="217" t="str">
        <f t="shared" si="3"/>
        <v>Cha (+2)</v>
      </c>
      <c r="F40" s="158" t="s">
        <v>65</v>
      </c>
      <c r="G40" s="158">
        <f t="shared" si="1"/>
        <v>2</v>
      </c>
      <c r="H40" s="111">
        <f t="shared" ca="1" si="5"/>
        <v>20</v>
      </c>
      <c r="I40" s="158">
        <f t="shared" ca="1" si="11"/>
        <v>22</v>
      </c>
      <c r="J40" s="218" t="s">
        <v>569</v>
      </c>
    </row>
    <row r="41" spans="1:10" ht="17.399999999999999" thickBot="1">
      <c r="A41" s="219" t="s">
        <v>63</v>
      </c>
      <c r="B41" s="220">
        <v>0</v>
      </c>
      <c r="C41" s="221" t="s">
        <v>37</v>
      </c>
      <c r="D41" s="222" t="str">
        <f>IF(C41="Str",'Personal File'!$C$7,IF(C41="Dex",'Personal File'!$C$8,IF(C41="Con",'Personal File'!$C$9,IF(C41="Int",'Personal File'!$C$10,IF(C41="Wis",'Personal File'!$C$11,IF(C41="Cha",'Personal File'!$C$12))))))</f>
        <v>+2</v>
      </c>
      <c r="E41" s="223" t="str">
        <f t="shared" si="3"/>
        <v>Dex (+2)</v>
      </c>
      <c r="F41" s="224" t="s">
        <v>65</v>
      </c>
      <c r="G41" s="224">
        <f t="shared" si="1"/>
        <v>2</v>
      </c>
      <c r="H41" s="225">
        <f t="shared" ca="1" si="5"/>
        <v>14</v>
      </c>
      <c r="I41" s="224">
        <f t="shared" ca="1" si="4"/>
        <v>16</v>
      </c>
      <c r="J41" s="226"/>
    </row>
    <row r="42" spans="1:10" ht="16.2" thickTop="1">
      <c r="B42" s="227">
        <f>SUM(B6:B41)</f>
        <v>44</v>
      </c>
      <c r="E42" s="227">
        <f>SUM(E43:E50)</f>
        <v>44</v>
      </c>
      <c r="F42" s="228" t="s">
        <v>70</v>
      </c>
    </row>
    <row r="43" spans="1:10">
      <c r="B43" s="227"/>
      <c r="E43" s="227">
        <v>16</v>
      </c>
      <c r="F43" s="230" t="s">
        <v>544</v>
      </c>
    </row>
    <row r="44" spans="1:10">
      <c r="E44" s="227">
        <v>4</v>
      </c>
      <c r="F44" s="230" t="s">
        <v>545</v>
      </c>
    </row>
    <row r="45" spans="1:10">
      <c r="E45" s="227">
        <v>4</v>
      </c>
      <c r="F45" s="230" t="s">
        <v>546</v>
      </c>
    </row>
    <row r="46" spans="1:10">
      <c r="E46" s="227">
        <v>4</v>
      </c>
      <c r="F46" s="230" t="s">
        <v>547</v>
      </c>
    </row>
    <row r="47" spans="1:10">
      <c r="E47" s="227">
        <v>4</v>
      </c>
      <c r="F47" s="230" t="s">
        <v>595</v>
      </c>
    </row>
    <row r="48" spans="1:10">
      <c r="E48" s="227">
        <v>4</v>
      </c>
      <c r="F48" s="230" t="s">
        <v>596</v>
      </c>
    </row>
    <row r="49" spans="5:6">
      <c r="E49" s="227">
        <v>4</v>
      </c>
      <c r="F49" s="230" t="s">
        <v>625</v>
      </c>
    </row>
    <row r="50" spans="5:6">
      <c r="E50" s="227">
        <v>4</v>
      </c>
      <c r="F50" s="230" t="s">
        <v>624</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73"/>
  <sheetViews>
    <sheetView showGridLines="0" workbookViewId="0">
      <pane ySplit="2" topLeftCell="A3" activePane="bottomLeft" state="frozen"/>
      <selection pane="bottomLeft" activeCell="A3" sqref="A3"/>
    </sheetView>
  </sheetViews>
  <sheetFormatPr defaultColWidth="13" defaultRowHeight="15.6"/>
  <cols>
    <col min="1" max="1" width="25.09765625" style="100" customWidth="1"/>
    <col min="2" max="2" width="6.19921875" style="100" bestFit="1" customWidth="1"/>
    <col min="3" max="3" width="9.59765625" style="101" bestFit="1" customWidth="1"/>
    <col min="4" max="4" width="11.19921875" style="101" bestFit="1" customWidth="1"/>
    <col min="5" max="5" width="11.19921875" style="229" customWidth="1"/>
    <col min="6" max="6" width="11" style="101" customWidth="1"/>
    <col min="7" max="7" width="9.5" style="101" bestFit="1" customWidth="1"/>
    <col min="8" max="8" width="29.8984375" style="100" customWidth="1"/>
    <col min="9" max="16384" width="13" style="57"/>
  </cols>
  <sheetData>
    <row r="1" spans="1:8" ht="23.4" thickBot="1">
      <c r="A1" s="231" t="s">
        <v>640</v>
      </c>
      <c r="B1" s="103"/>
      <c r="C1" s="103"/>
      <c r="D1" s="103"/>
      <c r="E1" s="104"/>
      <c r="F1" s="103"/>
      <c r="G1" s="103"/>
      <c r="H1" s="103"/>
    </row>
    <row r="2" spans="1:8" s="49" customFormat="1" ht="31.2">
      <c r="A2" s="232" t="s">
        <v>92</v>
      </c>
      <c r="B2" s="233" t="s">
        <v>4</v>
      </c>
      <c r="C2" s="233" t="s">
        <v>95</v>
      </c>
      <c r="D2" s="234" t="s">
        <v>193</v>
      </c>
      <c r="E2" s="235" t="s">
        <v>194</v>
      </c>
      <c r="F2" s="233" t="s">
        <v>72</v>
      </c>
      <c r="G2" s="233" t="s">
        <v>27</v>
      </c>
      <c r="H2" s="236" t="s">
        <v>101</v>
      </c>
    </row>
    <row r="3" spans="1:8" s="49" customFormat="1" ht="16.8">
      <c r="A3" s="237" t="s">
        <v>390</v>
      </c>
      <c r="B3" s="109">
        <v>0</v>
      </c>
      <c r="C3" s="238" t="s">
        <v>86</v>
      </c>
      <c r="D3" s="3" t="s">
        <v>195</v>
      </c>
      <c r="E3" s="239" t="s">
        <v>196</v>
      </c>
      <c r="F3" s="240" t="s">
        <v>106</v>
      </c>
      <c r="G3" s="240" t="s">
        <v>83</v>
      </c>
      <c r="H3" s="241" t="s">
        <v>421</v>
      </c>
    </row>
    <row r="4" spans="1:8" s="49" customFormat="1" ht="16.8">
      <c r="A4" s="237" t="s">
        <v>422</v>
      </c>
      <c r="B4" s="109">
        <v>0</v>
      </c>
      <c r="C4" s="238" t="s">
        <v>81</v>
      </c>
      <c r="D4" s="3" t="s">
        <v>195</v>
      </c>
      <c r="E4" s="239" t="s">
        <v>196</v>
      </c>
      <c r="F4" s="240" t="s">
        <v>79</v>
      </c>
      <c r="G4" s="240" t="s">
        <v>83</v>
      </c>
      <c r="H4" s="241" t="s">
        <v>423</v>
      </c>
    </row>
    <row r="5" spans="1:8" s="49" customFormat="1" ht="16.8">
      <c r="A5" s="237" t="s">
        <v>392</v>
      </c>
      <c r="B5" s="109">
        <v>0</v>
      </c>
      <c r="C5" s="238" t="s">
        <v>109</v>
      </c>
      <c r="D5" s="3" t="s">
        <v>195</v>
      </c>
      <c r="E5" s="239" t="s">
        <v>196</v>
      </c>
      <c r="F5" s="240" t="s">
        <v>299</v>
      </c>
      <c r="G5" s="240" t="s">
        <v>350</v>
      </c>
      <c r="H5" s="241" t="s">
        <v>411</v>
      </c>
    </row>
    <row r="6" spans="1:8" s="49" customFormat="1" ht="16.8">
      <c r="A6" s="237" t="s">
        <v>424</v>
      </c>
      <c r="B6" s="109">
        <v>0</v>
      </c>
      <c r="C6" s="238" t="s">
        <v>81</v>
      </c>
      <c r="D6" s="3" t="s">
        <v>195</v>
      </c>
      <c r="E6" s="239" t="s">
        <v>196</v>
      </c>
      <c r="F6" s="240" t="s">
        <v>96</v>
      </c>
      <c r="G6" s="240" t="s">
        <v>82</v>
      </c>
      <c r="H6" s="241" t="s">
        <v>425</v>
      </c>
    </row>
    <row r="7" spans="1:8" s="49" customFormat="1" ht="16.8">
      <c r="A7" s="237" t="s">
        <v>391</v>
      </c>
      <c r="B7" s="109">
        <v>0</v>
      </c>
      <c r="C7" s="238" t="s">
        <v>109</v>
      </c>
      <c r="D7" s="3" t="s">
        <v>195</v>
      </c>
      <c r="E7" s="239" t="s">
        <v>196</v>
      </c>
      <c r="F7" s="240" t="s">
        <v>106</v>
      </c>
      <c r="G7" s="240" t="s">
        <v>83</v>
      </c>
      <c r="H7" s="241" t="s">
        <v>499</v>
      </c>
    </row>
    <row r="8" spans="1:8" s="49" customFormat="1" ht="16.8">
      <c r="A8" s="237" t="s">
        <v>426</v>
      </c>
      <c r="B8" s="109">
        <v>0</v>
      </c>
      <c r="C8" s="238" t="s">
        <v>88</v>
      </c>
      <c r="D8" s="3" t="s">
        <v>356</v>
      </c>
      <c r="E8" s="239" t="s">
        <v>196</v>
      </c>
      <c r="F8" s="240" t="s">
        <v>106</v>
      </c>
      <c r="G8" s="240" t="s">
        <v>83</v>
      </c>
      <c r="H8" s="241" t="s">
        <v>234</v>
      </c>
    </row>
    <row r="9" spans="1:8" s="49" customFormat="1" ht="16.8">
      <c r="A9" s="237" t="s">
        <v>427</v>
      </c>
      <c r="B9" s="109">
        <v>0</v>
      </c>
      <c r="C9" s="238" t="s">
        <v>109</v>
      </c>
      <c r="D9" s="3" t="s">
        <v>195</v>
      </c>
      <c r="E9" s="239" t="s">
        <v>196</v>
      </c>
      <c r="F9" s="240" t="s">
        <v>79</v>
      </c>
      <c r="G9" s="240" t="s">
        <v>80</v>
      </c>
      <c r="H9" s="241" t="s">
        <v>428</v>
      </c>
    </row>
    <row r="10" spans="1:8" s="49" customFormat="1" ht="16.8">
      <c r="A10" s="237" t="s">
        <v>429</v>
      </c>
      <c r="B10" s="109">
        <v>0</v>
      </c>
      <c r="C10" s="238" t="s">
        <v>109</v>
      </c>
      <c r="D10" s="3" t="s">
        <v>195</v>
      </c>
      <c r="E10" s="239" t="s">
        <v>196</v>
      </c>
      <c r="F10" s="240" t="s">
        <v>84</v>
      </c>
      <c r="G10" s="240" t="s">
        <v>83</v>
      </c>
      <c r="H10" s="241" t="s">
        <v>209</v>
      </c>
    </row>
    <row r="11" spans="1:8" s="49" customFormat="1" ht="16.8">
      <c r="A11" s="237" t="s">
        <v>393</v>
      </c>
      <c r="B11" s="109">
        <v>0</v>
      </c>
      <c r="C11" s="238" t="s">
        <v>88</v>
      </c>
      <c r="D11" s="3" t="s">
        <v>438</v>
      </c>
      <c r="E11" s="239" t="s">
        <v>196</v>
      </c>
      <c r="F11" s="240" t="s">
        <v>79</v>
      </c>
      <c r="G11" s="240" t="s">
        <v>85</v>
      </c>
      <c r="H11" s="241" t="s">
        <v>430</v>
      </c>
    </row>
    <row r="12" spans="1:8" s="49" customFormat="1" ht="16.8">
      <c r="A12" s="237" t="s">
        <v>431</v>
      </c>
      <c r="B12" s="109">
        <v>0</v>
      </c>
      <c r="C12" s="238" t="s">
        <v>110</v>
      </c>
      <c r="D12" s="3" t="s">
        <v>195</v>
      </c>
      <c r="E12" s="239" t="s">
        <v>196</v>
      </c>
      <c r="F12" s="240" t="s">
        <v>97</v>
      </c>
      <c r="G12" s="240" t="s">
        <v>83</v>
      </c>
      <c r="H12" s="241" t="s">
        <v>500</v>
      </c>
    </row>
    <row r="13" spans="1:8" s="49" customFormat="1" ht="16.8">
      <c r="A13" s="237" t="s">
        <v>394</v>
      </c>
      <c r="B13" s="109">
        <v>0</v>
      </c>
      <c r="C13" s="242" t="s">
        <v>277</v>
      </c>
      <c r="D13" s="5" t="s">
        <v>406</v>
      </c>
      <c r="E13" s="243" t="s">
        <v>196</v>
      </c>
      <c r="F13" s="244" t="s">
        <v>106</v>
      </c>
      <c r="G13" s="244" t="s">
        <v>85</v>
      </c>
      <c r="H13" s="2" t="s">
        <v>407</v>
      </c>
    </row>
    <row r="14" spans="1:8" s="49" customFormat="1" ht="16.8">
      <c r="A14" s="237" t="s">
        <v>432</v>
      </c>
      <c r="B14" s="109">
        <v>0</v>
      </c>
      <c r="C14" s="238" t="s">
        <v>81</v>
      </c>
      <c r="D14" s="3" t="s">
        <v>195</v>
      </c>
      <c r="E14" s="239" t="s">
        <v>196</v>
      </c>
      <c r="F14" s="240" t="s">
        <v>97</v>
      </c>
      <c r="G14" s="240" t="s">
        <v>83</v>
      </c>
      <c r="H14" s="241" t="s">
        <v>553</v>
      </c>
    </row>
    <row r="15" spans="1:8" s="49" customFormat="1" ht="16.8">
      <c r="A15" s="237" t="s">
        <v>433</v>
      </c>
      <c r="B15" s="109">
        <v>0</v>
      </c>
      <c r="C15" s="238" t="s">
        <v>81</v>
      </c>
      <c r="D15" s="3" t="s">
        <v>351</v>
      </c>
      <c r="E15" s="239" t="s">
        <v>196</v>
      </c>
      <c r="F15" s="240" t="s">
        <v>84</v>
      </c>
      <c r="G15" s="240" t="s">
        <v>85</v>
      </c>
      <c r="H15" s="241" t="s">
        <v>371</v>
      </c>
    </row>
    <row r="16" spans="1:8" s="49" customFormat="1" ht="16.8">
      <c r="A16" s="237" t="s">
        <v>434</v>
      </c>
      <c r="B16" s="109">
        <v>0</v>
      </c>
      <c r="C16" s="238" t="s">
        <v>78</v>
      </c>
      <c r="D16" s="3" t="s">
        <v>224</v>
      </c>
      <c r="E16" s="239" t="s">
        <v>196</v>
      </c>
      <c r="F16" s="240" t="s">
        <v>79</v>
      </c>
      <c r="G16" s="240" t="s">
        <v>80</v>
      </c>
      <c r="H16" s="241" t="s">
        <v>435</v>
      </c>
    </row>
    <row r="17" spans="1:8" s="49" customFormat="1" ht="16.8">
      <c r="A17" s="245" t="s">
        <v>436</v>
      </c>
      <c r="B17" s="119">
        <v>0</v>
      </c>
      <c r="C17" s="246" t="s">
        <v>110</v>
      </c>
      <c r="D17" s="27" t="s">
        <v>200</v>
      </c>
      <c r="E17" s="247" t="s">
        <v>196</v>
      </c>
      <c r="F17" s="248" t="s">
        <v>79</v>
      </c>
      <c r="G17" s="248" t="s">
        <v>80</v>
      </c>
      <c r="H17" s="249" t="s">
        <v>437</v>
      </c>
    </row>
    <row r="18" spans="1:8" ht="16.8">
      <c r="A18" s="237" t="s">
        <v>238</v>
      </c>
      <c r="B18" s="109">
        <v>1</v>
      </c>
      <c r="C18" s="238" t="s">
        <v>144</v>
      </c>
      <c r="D18" s="3" t="s">
        <v>200</v>
      </c>
      <c r="E18" s="239" t="s">
        <v>196</v>
      </c>
      <c r="F18" s="240" t="s">
        <v>79</v>
      </c>
      <c r="G18" s="240" t="s">
        <v>82</v>
      </c>
      <c r="H18" s="241" t="s">
        <v>381</v>
      </c>
    </row>
    <row r="19" spans="1:8" ht="16.8">
      <c r="A19" s="237" t="s">
        <v>131</v>
      </c>
      <c r="B19" s="109">
        <v>1</v>
      </c>
      <c r="C19" s="238" t="s">
        <v>144</v>
      </c>
      <c r="D19" s="3" t="s">
        <v>195</v>
      </c>
      <c r="E19" s="250" t="s">
        <v>196</v>
      </c>
      <c r="F19" s="4" t="s">
        <v>106</v>
      </c>
      <c r="G19" s="240" t="s">
        <v>82</v>
      </c>
      <c r="H19" s="1" t="s">
        <v>197</v>
      </c>
    </row>
    <row r="20" spans="1:8" ht="16.8">
      <c r="A20" s="237" t="s">
        <v>132</v>
      </c>
      <c r="B20" s="109">
        <v>1</v>
      </c>
      <c r="C20" s="238" t="s">
        <v>144</v>
      </c>
      <c r="D20" s="3" t="s">
        <v>195</v>
      </c>
      <c r="E20" s="250" t="s">
        <v>196</v>
      </c>
      <c r="F20" s="4" t="s">
        <v>106</v>
      </c>
      <c r="G20" s="240" t="s">
        <v>198</v>
      </c>
      <c r="H20" s="1" t="s">
        <v>199</v>
      </c>
    </row>
    <row r="21" spans="1:8" ht="16.8">
      <c r="A21" s="237" t="s">
        <v>418</v>
      </c>
      <c r="B21" s="109">
        <v>1</v>
      </c>
      <c r="C21" s="238" t="s">
        <v>88</v>
      </c>
      <c r="D21" s="3" t="s">
        <v>195</v>
      </c>
      <c r="E21" s="251" t="s">
        <v>337</v>
      </c>
      <c r="F21" s="4" t="s">
        <v>123</v>
      </c>
      <c r="G21" s="240" t="s">
        <v>85</v>
      </c>
      <c r="H21" s="1" t="s">
        <v>417</v>
      </c>
    </row>
    <row r="22" spans="1:8" ht="16.8">
      <c r="A22" s="237" t="s">
        <v>617</v>
      </c>
      <c r="B22" s="109">
        <v>1</v>
      </c>
      <c r="C22" s="551" t="s">
        <v>86</v>
      </c>
      <c r="D22" s="552" t="s">
        <v>200</v>
      </c>
      <c r="E22" s="251" t="s">
        <v>337</v>
      </c>
      <c r="F22" s="553" t="s">
        <v>106</v>
      </c>
      <c r="G22" s="554" t="s">
        <v>87</v>
      </c>
      <c r="H22" s="1" t="s">
        <v>618</v>
      </c>
    </row>
    <row r="23" spans="1:8" ht="16.8">
      <c r="A23" s="237" t="s">
        <v>111</v>
      </c>
      <c r="B23" s="109">
        <v>1</v>
      </c>
      <c r="C23" s="238" t="s">
        <v>81</v>
      </c>
      <c r="D23" s="3" t="s">
        <v>195</v>
      </c>
      <c r="E23" s="250" t="s">
        <v>196</v>
      </c>
      <c r="F23" s="4" t="s">
        <v>79</v>
      </c>
      <c r="G23" s="240" t="s">
        <v>83</v>
      </c>
      <c r="H23" s="2" t="s">
        <v>112</v>
      </c>
    </row>
    <row r="24" spans="1:8" ht="16.8">
      <c r="A24" s="237" t="s">
        <v>133</v>
      </c>
      <c r="B24" s="109">
        <v>1</v>
      </c>
      <c r="C24" s="238" t="s">
        <v>109</v>
      </c>
      <c r="D24" s="3" t="s">
        <v>200</v>
      </c>
      <c r="E24" s="250" t="s">
        <v>196</v>
      </c>
      <c r="F24" s="4" t="s">
        <v>123</v>
      </c>
      <c r="G24" s="240" t="s">
        <v>85</v>
      </c>
      <c r="H24" s="2" t="s">
        <v>201</v>
      </c>
    </row>
    <row r="25" spans="1:8" ht="16.8">
      <c r="A25" s="237" t="s">
        <v>134</v>
      </c>
      <c r="B25" s="109">
        <v>1</v>
      </c>
      <c r="C25" s="238" t="s">
        <v>109</v>
      </c>
      <c r="D25" s="3" t="s">
        <v>195</v>
      </c>
      <c r="E25" s="250" t="s">
        <v>196</v>
      </c>
      <c r="F25" s="4" t="s">
        <v>96</v>
      </c>
      <c r="G25" s="240" t="s">
        <v>85</v>
      </c>
      <c r="H25" s="2" t="s">
        <v>202</v>
      </c>
    </row>
    <row r="26" spans="1:8" ht="16.8">
      <c r="A26" s="237" t="s">
        <v>113</v>
      </c>
      <c r="B26" s="109">
        <v>1</v>
      </c>
      <c r="C26" s="238" t="s">
        <v>78</v>
      </c>
      <c r="D26" s="3" t="s">
        <v>195</v>
      </c>
      <c r="E26" s="250" t="s">
        <v>196</v>
      </c>
      <c r="F26" s="4" t="s">
        <v>79</v>
      </c>
      <c r="G26" s="240" t="s">
        <v>114</v>
      </c>
      <c r="H26" s="2" t="s">
        <v>115</v>
      </c>
    </row>
    <row r="27" spans="1:8" ht="16.8">
      <c r="A27" s="237" t="s">
        <v>135</v>
      </c>
      <c r="B27" s="109">
        <v>1</v>
      </c>
      <c r="C27" s="238" t="s">
        <v>110</v>
      </c>
      <c r="D27" s="3" t="s">
        <v>200</v>
      </c>
      <c r="E27" s="250" t="s">
        <v>196</v>
      </c>
      <c r="F27" s="4" t="s">
        <v>123</v>
      </c>
      <c r="G27" s="240" t="s">
        <v>82</v>
      </c>
      <c r="H27" s="2" t="s">
        <v>203</v>
      </c>
    </row>
    <row r="28" spans="1:8" ht="16.8">
      <c r="A28" s="237" t="s">
        <v>136</v>
      </c>
      <c r="B28" s="109">
        <v>1</v>
      </c>
      <c r="C28" s="238" t="s">
        <v>88</v>
      </c>
      <c r="D28" s="3" t="s">
        <v>200</v>
      </c>
      <c r="E28" s="250" t="s">
        <v>196</v>
      </c>
      <c r="F28" s="4" t="s">
        <v>123</v>
      </c>
      <c r="G28" s="240" t="s">
        <v>82</v>
      </c>
      <c r="H28" s="2" t="s">
        <v>204</v>
      </c>
    </row>
    <row r="29" spans="1:8" ht="16.8">
      <c r="A29" s="237" t="s">
        <v>137</v>
      </c>
      <c r="B29" s="109">
        <v>1</v>
      </c>
      <c r="C29" s="238" t="s">
        <v>110</v>
      </c>
      <c r="D29" s="3" t="s">
        <v>200</v>
      </c>
      <c r="E29" s="250" t="s">
        <v>196</v>
      </c>
      <c r="F29" s="4" t="s">
        <v>79</v>
      </c>
      <c r="G29" s="240" t="s">
        <v>119</v>
      </c>
      <c r="H29" s="2" t="s">
        <v>205</v>
      </c>
    </row>
    <row r="30" spans="1:8" ht="16.8">
      <c r="A30" s="237" t="s">
        <v>403</v>
      </c>
      <c r="B30" s="109">
        <v>1</v>
      </c>
      <c r="C30" s="242" t="s">
        <v>86</v>
      </c>
      <c r="D30" s="5" t="s">
        <v>195</v>
      </c>
      <c r="E30" s="243" t="s">
        <v>404</v>
      </c>
      <c r="F30" s="244" t="s">
        <v>106</v>
      </c>
      <c r="G30" s="244" t="s">
        <v>114</v>
      </c>
      <c r="H30" s="2" t="s">
        <v>405</v>
      </c>
    </row>
    <row r="31" spans="1:8" ht="16.8">
      <c r="A31" s="237" t="s">
        <v>138</v>
      </c>
      <c r="B31" s="109">
        <v>1</v>
      </c>
      <c r="C31" s="238" t="s">
        <v>78</v>
      </c>
      <c r="D31" s="3" t="s">
        <v>206</v>
      </c>
      <c r="E31" s="250" t="s">
        <v>196</v>
      </c>
      <c r="F31" s="4" t="s">
        <v>79</v>
      </c>
      <c r="G31" s="240" t="s">
        <v>85</v>
      </c>
      <c r="H31" s="2" t="s">
        <v>207</v>
      </c>
    </row>
    <row r="32" spans="1:8" ht="16.8">
      <c r="A32" s="237" t="s">
        <v>399</v>
      </c>
      <c r="B32" s="109">
        <v>1</v>
      </c>
      <c r="C32" s="238" t="s">
        <v>110</v>
      </c>
      <c r="D32" s="3" t="s">
        <v>351</v>
      </c>
      <c r="E32" s="239" t="s">
        <v>196</v>
      </c>
      <c r="F32" s="244" t="s">
        <v>106</v>
      </c>
      <c r="G32" s="240" t="s">
        <v>87</v>
      </c>
      <c r="H32" s="241" t="s">
        <v>414</v>
      </c>
    </row>
    <row r="33" spans="1:8" ht="16.8">
      <c r="A33" s="237" t="s">
        <v>55</v>
      </c>
      <c r="B33" s="109">
        <v>1</v>
      </c>
      <c r="C33" s="238" t="s">
        <v>110</v>
      </c>
      <c r="D33" s="3" t="s">
        <v>208</v>
      </c>
      <c r="E33" s="250" t="s">
        <v>196</v>
      </c>
      <c r="F33" s="4" t="s">
        <v>79</v>
      </c>
      <c r="G33" s="240" t="s">
        <v>82</v>
      </c>
      <c r="H33" s="2" t="s">
        <v>209</v>
      </c>
    </row>
    <row r="34" spans="1:8" ht="16.8">
      <c r="A34" s="237" t="s">
        <v>240</v>
      </c>
      <c r="B34" s="109">
        <v>1</v>
      </c>
      <c r="C34" s="238" t="s">
        <v>109</v>
      </c>
      <c r="D34" s="3" t="s">
        <v>195</v>
      </c>
      <c r="E34" s="250" t="s">
        <v>196</v>
      </c>
      <c r="F34" s="4" t="s">
        <v>299</v>
      </c>
      <c r="G34" s="240" t="s">
        <v>83</v>
      </c>
      <c r="H34" s="130" t="s">
        <v>383</v>
      </c>
    </row>
    <row r="35" spans="1:8" ht="16.8">
      <c r="A35" s="237" t="s">
        <v>124</v>
      </c>
      <c r="B35" s="109">
        <v>1</v>
      </c>
      <c r="C35" s="238" t="s">
        <v>110</v>
      </c>
      <c r="D35" s="3" t="s">
        <v>208</v>
      </c>
      <c r="E35" s="250" t="s">
        <v>196</v>
      </c>
      <c r="F35" s="4" t="s">
        <v>84</v>
      </c>
      <c r="G35" s="240" t="s">
        <v>198</v>
      </c>
      <c r="H35" s="2" t="s">
        <v>210</v>
      </c>
    </row>
    <row r="36" spans="1:8" ht="16.8">
      <c r="A36" s="237" t="s">
        <v>139</v>
      </c>
      <c r="B36" s="109">
        <v>1</v>
      </c>
      <c r="C36" s="238" t="s">
        <v>110</v>
      </c>
      <c r="D36" s="3" t="s">
        <v>200</v>
      </c>
      <c r="E36" s="250" t="s">
        <v>196</v>
      </c>
      <c r="F36" s="4" t="s">
        <v>79</v>
      </c>
      <c r="G36" s="240" t="s">
        <v>82</v>
      </c>
      <c r="H36" s="2" t="s">
        <v>211</v>
      </c>
    </row>
    <row r="37" spans="1:8" ht="16.8">
      <c r="A37" s="237" t="s">
        <v>116</v>
      </c>
      <c r="B37" s="109">
        <v>1</v>
      </c>
      <c r="C37" s="238" t="s">
        <v>110</v>
      </c>
      <c r="D37" s="3" t="s">
        <v>200</v>
      </c>
      <c r="E37" s="250" t="s">
        <v>196</v>
      </c>
      <c r="F37" s="4" t="s">
        <v>79</v>
      </c>
      <c r="G37" s="240" t="s">
        <v>117</v>
      </c>
      <c r="H37" s="2" t="s">
        <v>212</v>
      </c>
    </row>
    <row r="38" spans="1:8" ht="16.8">
      <c r="A38" s="237" t="s">
        <v>118</v>
      </c>
      <c r="B38" s="109">
        <v>1</v>
      </c>
      <c r="C38" s="238" t="s">
        <v>86</v>
      </c>
      <c r="D38" s="3" t="s">
        <v>195</v>
      </c>
      <c r="E38" s="250" t="s">
        <v>196</v>
      </c>
      <c r="F38" s="4" t="s">
        <v>121</v>
      </c>
      <c r="G38" s="240" t="s">
        <v>82</v>
      </c>
      <c r="H38" s="2" t="s">
        <v>554</v>
      </c>
    </row>
    <row r="39" spans="1:8" ht="16.8">
      <c r="A39" s="237" t="s">
        <v>140</v>
      </c>
      <c r="B39" s="109">
        <v>1</v>
      </c>
      <c r="C39" s="238" t="s">
        <v>110</v>
      </c>
      <c r="D39" s="3" t="s">
        <v>200</v>
      </c>
      <c r="E39" s="250" t="s">
        <v>196</v>
      </c>
      <c r="F39" s="4" t="s">
        <v>79</v>
      </c>
      <c r="G39" s="240" t="s">
        <v>198</v>
      </c>
      <c r="H39" s="2" t="s">
        <v>145</v>
      </c>
    </row>
    <row r="40" spans="1:8" ht="16.8">
      <c r="A40" s="237" t="s">
        <v>141</v>
      </c>
      <c r="B40" s="109">
        <v>1</v>
      </c>
      <c r="C40" s="238" t="s">
        <v>88</v>
      </c>
      <c r="D40" s="3" t="s">
        <v>195</v>
      </c>
      <c r="E40" s="250" t="s">
        <v>196</v>
      </c>
      <c r="F40" s="4" t="s">
        <v>146</v>
      </c>
      <c r="G40" s="240" t="s">
        <v>82</v>
      </c>
      <c r="H40" s="2" t="s">
        <v>559</v>
      </c>
    </row>
    <row r="41" spans="1:8" ht="16.8">
      <c r="A41" s="237" t="s">
        <v>241</v>
      </c>
      <c r="B41" s="109">
        <v>1</v>
      </c>
      <c r="C41" s="238" t="s">
        <v>78</v>
      </c>
      <c r="D41" s="3" t="s">
        <v>200</v>
      </c>
      <c r="E41" s="250" t="s">
        <v>196</v>
      </c>
      <c r="F41" s="4" t="s">
        <v>79</v>
      </c>
      <c r="G41" s="240" t="s">
        <v>85</v>
      </c>
      <c r="H41" s="2" t="s">
        <v>239</v>
      </c>
    </row>
    <row r="42" spans="1:8" ht="16.8">
      <c r="A42" s="237" t="s">
        <v>613</v>
      </c>
      <c r="B42" s="109">
        <v>1</v>
      </c>
      <c r="C42" s="533"/>
      <c r="D42" s="534"/>
      <c r="E42" s="537"/>
      <c r="F42" s="535"/>
      <c r="G42" s="536"/>
      <c r="H42" s="538" t="s">
        <v>614</v>
      </c>
    </row>
    <row r="43" spans="1:8" ht="16.8">
      <c r="A43" s="237" t="s">
        <v>142</v>
      </c>
      <c r="B43" s="109">
        <v>1</v>
      </c>
      <c r="C43" s="238" t="s">
        <v>110</v>
      </c>
      <c r="D43" s="3" t="s">
        <v>200</v>
      </c>
      <c r="E43" s="250" t="s">
        <v>196</v>
      </c>
      <c r="F43" s="4" t="s">
        <v>79</v>
      </c>
      <c r="G43" s="240" t="s">
        <v>82</v>
      </c>
      <c r="H43" s="2" t="s">
        <v>213</v>
      </c>
    </row>
    <row r="44" spans="1:8" ht="16.8">
      <c r="A44" s="237" t="s">
        <v>611</v>
      </c>
      <c r="B44" s="109">
        <v>1</v>
      </c>
      <c r="C44" s="533"/>
      <c r="D44" s="534"/>
      <c r="E44" s="537"/>
      <c r="F44" s="535"/>
      <c r="G44" s="536"/>
      <c r="H44" s="538" t="s">
        <v>612</v>
      </c>
    </row>
    <row r="45" spans="1:8" ht="16.8">
      <c r="A45" s="252" t="s">
        <v>120</v>
      </c>
      <c r="B45" s="253">
        <v>1</v>
      </c>
      <c r="C45" s="22" t="s">
        <v>109</v>
      </c>
      <c r="D45" s="18" t="s">
        <v>195</v>
      </c>
      <c r="E45" s="254" t="s">
        <v>196</v>
      </c>
      <c r="F45" s="19" t="s">
        <v>84</v>
      </c>
      <c r="G45" s="23" t="s">
        <v>82</v>
      </c>
      <c r="H45" s="17" t="s">
        <v>214</v>
      </c>
    </row>
    <row r="46" spans="1:8" ht="16.8">
      <c r="A46" s="252" t="s">
        <v>143</v>
      </c>
      <c r="B46" s="253">
        <v>1</v>
      </c>
      <c r="C46" s="22" t="s">
        <v>86</v>
      </c>
      <c r="D46" s="18" t="s">
        <v>200</v>
      </c>
      <c r="E46" s="254" t="s">
        <v>196</v>
      </c>
      <c r="F46" s="19" t="s">
        <v>106</v>
      </c>
      <c r="G46" s="23" t="s">
        <v>87</v>
      </c>
      <c r="H46" s="17" t="s">
        <v>215</v>
      </c>
    </row>
    <row r="47" spans="1:8" ht="16.8">
      <c r="A47" s="252" t="s">
        <v>615</v>
      </c>
      <c r="B47" s="253">
        <v>1</v>
      </c>
      <c r="C47" s="533"/>
      <c r="D47" s="534"/>
      <c r="E47" s="537"/>
      <c r="F47" s="535"/>
      <c r="G47" s="536"/>
      <c r="H47" s="538" t="s">
        <v>407</v>
      </c>
    </row>
    <row r="48" spans="1:8" ht="16.8">
      <c r="A48" s="255" t="s">
        <v>409</v>
      </c>
      <c r="B48" s="256">
        <v>1</v>
      </c>
      <c r="C48" s="257" t="s">
        <v>86</v>
      </c>
      <c r="D48" s="28" t="s">
        <v>195</v>
      </c>
      <c r="E48" s="258" t="s">
        <v>196</v>
      </c>
      <c r="F48" s="259" t="s">
        <v>79</v>
      </c>
      <c r="G48" s="259" t="s">
        <v>299</v>
      </c>
      <c r="H48" s="260" t="s">
        <v>407</v>
      </c>
    </row>
    <row r="49" spans="1:8" ht="16.8">
      <c r="A49" s="252" t="s">
        <v>216</v>
      </c>
      <c r="B49" s="253">
        <v>2</v>
      </c>
      <c r="C49" s="22" t="s">
        <v>144</v>
      </c>
      <c r="D49" s="18" t="s">
        <v>208</v>
      </c>
      <c r="E49" s="254" t="s">
        <v>196</v>
      </c>
      <c r="F49" s="19" t="s">
        <v>106</v>
      </c>
      <c r="G49" s="23" t="s">
        <v>119</v>
      </c>
      <c r="H49" s="17" t="s">
        <v>217</v>
      </c>
    </row>
    <row r="50" spans="1:8" ht="16.8">
      <c r="A50" s="252" t="s">
        <v>220</v>
      </c>
      <c r="B50" s="253">
        <v>2</v>
      </c>
      <c r="C50" s="261" t="s">
        <v>144</v>
      </c>
      <c r="D50" s="18" t="s">
        <v>195</v>
      </c>
      <c r="E50" s="21" t="s">
        <v>196</v>
      </c>
      <c r="F50" s="19" t="s">
        <v>106</v>
      </c>
      <c r="G50" s="21" t="s">
        <v>350</v>
      </c>
      <c r="H50" s="25" t="s">
        <v>349</v>
      </c>
    </row>
    <row r="51" spans="1:8" ht="16.8">
      <c r="A51" s="252" t="s">
        <v>242</v>
      </c>
      <c r="B51" s="253">
        <v>2</v>
      </c>
      <c r="C51" s="261" t="s">
        <v>78</v>
      </c>
      <c r="D51" s="20" t="s">
        <v>356</v>
      </c>
      <c r="E51" s="21" t="s">
        <v>196</v>
      </c>
      <c r="F51" s="21" t="s">
        <v>338</v>
      </c>
      <c r="G51" s="21" t="s">
        <v>82</v>
      </c>
      <c r="H51" s="25" t="s">
        <v>380</v>
      </c>
    </row>
    <row r="52" spans="1:8" ht="16.8">
      <c r="A52" s="252" t="s">
        <v>218</v>
      </c>
      <c r="B52" s="253">
        <v>2</v>
      </c>
      <c r="C52" s="22" t="s">
        <v>110</v>
      </c>
      <c r="D52" s="18" t="s">
        <v>200</v>
      </c>
      <c r="E52" s="254" t="s">
        <v>196</v>
      </c>
      <c r="F52" s="19" t="s">
        <v>79</v>
      </c>
      <c r="G52" s="23" t="s">
        <v>85</v>
      </c>
      <c r="H52" s="17" t="s">
        <v>219</v>
      </c>
    </row>
    <row r="53" spans="1:8" ht="16.8">
      <c r="A53" s="252" t="s">
        <v>221</v>
      </c>
      <c r="B53" s="253">
        <v>2</v>
      </c>
      <c r="C53" s="22" t="s">
        <v>110</v>
      </c>
      <c r="D53" s="18" t="s">
        <v>200</v>
      </c>
      <c r="E53" s="254" t="s">
        <v>196</v>
      </c>
      <c r="F53" s="19" t="s">
        <v>79</v>
      </c>
      <c r="G53" s="23" t="s">
        <v>82</v>
      </c>
      <c r="H53" s="24" t="s">
        <v>222</v>
      </c>
    </row>
    <row r="54" spans="1:8" ht="16.8">
      <c r="A54" s="252" t="s">
        <v>332</v>
      </c>
      <c r="B54" s="253">
        <v>2</v>
      </c>
      <c r="C54" s="22" t="s">
        <v>78</v>
      </c>
      <c r="D54" s="18" t="s">
        <v>200</v>
      </c>
      <c r="E54" s="254" t="s">
        <v>196</v>
      </c>
      <c r="F54" s="23" t="s">
        <v>79</v>
      </c>
      <c r="G54" s="23" t="s">
        <v>82</v>
      </c>
      <c r="H54" s="17" t="s">
        <v>333</v>
      </c>
    </row>
    <row r="55" spans="1:8" ht="16.8">
      <c r="A55" s="252" t="s">
        <v>223</v>
      </c>
      <c r="B55" s="253">
        <v>2</v>
      </c>
      <c r="C55" s="22" t="s">
        <v>110</v>
      </c>
      <c r="D55" s="18" t="s">
        <v>224</v>
      </c>
      <c r="E55" s="254" t="s">
        <v>196</v>
      </c>
      <c r="F55" s="19" t="s">
        <v>79</v>
      </c>
      <c r="G55" s="23" t="s">
        <v>198</v>
      </c>
      <c r="H55" s="17" t="s">
        <v>225</v>
      </c>
    </row>
    <row r="56" spans="1:8" ht="16.8">
      <c r="A56" s="252" t="s">
        <v>226</v>
      </c>
      <c r="B56" s="253">
        <v>2</v>
      </c>
      <c r="C56" s="22" t="s">
        <v>110</v>
      </c>
      <c r="D56" s="18" t="s">
        <v>208</v>
      </c>
      <c r="E56" s="254" t="s">
        <v>196</v>
      </c>
      <c r="F56" s="19" t="s">
        <v>79</v>
      </c>
      <c r="G56" s="23" t="s">
        <v>82</v>
      </c>
      <c r="H56" s="24" t="s">
        <v>227</v>
      </c>
    </row>
    <row r="57" spans="1:8" ht="16.8">
      <c r="A57" s="252" t="s">
        <v>228</v>
      </c>
      <c r="B57" s="253">
        <v>2</v>
      </c>
      <c r="C57" s="261" t="s">
        <v>110</v>
      </c>
      <c r="D57" s="18" t="s">
        <v>200</v>
      </c>
      <c r="E57" s="21" t="s">
        <v>196</v>
      </c>
      <c r="F57" s="21" t="s">
        <v>79</v>
      </c>
      <c r="G57" s="21" t="s">
        <v>83</v>
      </c>
      <c r="H57" s="25" t="s">
        <v>355</v>
      </c>
    </row>
    <row r="58" spans="1:8" ht="16.8">
      <c r="A58" s="252" t="s">
        <v>395</v>
      </c>
      <c r="B58" s="253">
        <v>2</v>
      </c>
      <c r="C58" s="261" t="s">
        <v>110</v>
      </c>
      <c r="D58" s="18" t="s">
        <v>195</v>
      </c>
      <c r="E58" s="21" t="s">
        <v>196</v>
      </c>
      <c r="F58" s="21" t="s">
        <v>79</v>
      </c>
      <c r="G58" s="21" t="s">
        <v>198</v>
      </c>
      <c r="H58" s="25" t="s">
        <v>417</v>
      </c>
    </row>
    <row r="59" spans="1:8" ht="16.8">
      <c r="A59" s="237" t="s">
        <v>621</v>
      </c>
      <c r="B59" s="109">
        <v>2</v>
      </c>
      <c r="C59" s="551" t="s">
        <v>86</v>
      </c>
      <c r="D59" s="552" t="s">
        <v>200</v>
      </c>
      <c r="E59" s="251" t="s">
        <v>337</v>
      </c>
      <c r="F59" s="553" t="s">
        <v>106</v>
      </c>
      <c r="G59" s="554" t="s">
        <v>87</v>
      </c>
      <c r="H59" s="1" t="s">
        <v>618</v>
      </c>
    </row>
    <row r="60" spans="1:8" ht="16.8">
      <c r="A60" s="252" t="s">
        <v>229</v>
      </c>
      <c r="B60" s="253">
        <v>2</v>
      </c>
      <c r="C60" s="22" t="s">
        <v>86</v>
      </c>
      <c r="D60" s="18" t="s">
        <v>200</v>
      </c>
      <c r="E60" s="254" t="s">
        <v>196</v>
      </c>
      <c r="F60" s="19" t="s">
        <v>79</v>
      </c>
      <c r="G60" s="23" t="s">
        <v>198</v>
      </c>
      <c r="H60" s="17" t="s">
        <v>230</v>
      </c>
    </row>
    <row r="61" spans="1:8" ht="16.8">
      <c r="A61" s="252" t="s">
        <v>334</v>
      </c>
      <c r="B61" s="253">
        <v>2</v>
      </c>
      <c r="C61" s="22" t="s">
        <v>110</v>
      </c>
      <c r="D61" s="18" t="s">
        <v>195</v>
      </c>
      <c r="E61" s="254" t="s">
        <v>196</v>
      </c>
      <c r="F61" s="23" t="s">
        <v>84</v>
      </c>
      <c r="G61" s="23" t="s">
        <v>85</v>
      </c>
      <c r="H61" s="17" t="s">
        <v>335</v>
      </c>
    </row>
    <row r="62" spans="1:8" ht="16.8">
      <c r="A62" s="252" t="s">
        <v>231</v>
      </c>
      <c r="B62" s="253">
        <v>2</v>
      </c>
      <c r="C62" s="261" t="s">
        <v>78</v>
      </c>
      <c r="D62" s="18" t="s">
        <v>208</v>
      </c>
      <c r="E62" s="21" t="s">
        <v>361</v>
      </c>
      <c r="F62" s="21" t="s">
        <v>79</v>
      </c>
      <c r="G62" s="21" t="s">
        <v>362</v>
      </c>
      <c r="H62" s="25" t="s">
        <v>360</v>
      </c>
    </row>
    <row r="63" spans="1:8" ht="16.8">
      <c r="A63" s="252" t="s">
        <v>235</v>
      </c>
      <c r="B63" s="253">
        <v>2</v>
      </c>
      <c r="C63" s="261" t="s">
        <v>88</v>
      </c>
      <c r="D63" s="18" t="s">
        <v>200</v>
      </c>
      <c r="E63" s="21" t="s">
        <v>196</v>
      </c>
      <c r="F63" s="21" t="s">
        <v>363</v>
      </c>
      <c r="G63" s="21" t="s">
        <v>82</v>
      </c>
      <c r="H63" s="25" t="s">
        <v>360</v>
      </c>
    </row>
    <row r="64" spans="1:8" ht="16.8">
      <c r="A64" s="252" t="s">
        <v>232</v>
      </c>
      <c r="B64" s="253">
        <v>2</v>
      </c>
      <c r="C64" s="22" t="s">
        <v>88</v>
      </c>
      <c r="D64" s="18" t="s">
        <v>224</v>
      </c>
      <c r="E64" s="254" t="s">
        <v>196</v>
      </c>
      <c r="F64" s="19" t="s">
        <v>233</v>
      </c>
      <c r="G64" s="23" t="s">
        <v>87</v>
      </c>
      <c r="H64" s="17" t="s">
        <v>234</v>
      </c>
    </row>
    <row r="65" spans="1:8" ht="16.8">
      <c r="A65" s="252" t="s">
        <v>236</v>
      </c>
      <c r="B65" s="253">
        <v>2</v>
      </c>
      <c r="C65" s="22" t="s">
        <v>86</v>
      </c>
      <c r="D65" s="18" t="s">
        <v>195</v>
      </c>
      <c r="E65" s="254" t="s">
        <v>196</v>
      </c>
      <c r="F65" s="19" t="s">
        <v>233</v>
      </c>
      <c r="G65" s="23" t="s">
        <v>85</v>
      </c>
      <c r="H65" s="17" t="s">
        <v>234</v>
      </c>
    </row>
    <row r="66" spans="1:8" ht="16.8">
      <c r="A66" s="252" t="s">
        <v>237</v>
      </c>
      <c r="B66" s="253">
        <v>2</v>
      </c>
      <c r="C66" s="261" t="s">
        <v>88</v>
      </c>
      <c r="D66" s="18" t="s">
        <v>195</v>
      </c>
      <c r="E66" s="254" t="s">
        <v>196</v>
      </c>
      <c r="F66" s="21" t="s">
        <v>163</v>
      </c>
      <c r="G66" s="21" t="s">
        <v>366</v>
      </c>
      <c r="H66" s="17" t="s">
        <v>365</v>
      </c>
    </row>
    <row r="67" spans="1:8" ht="16.8">
      <c r="A67" s="252" t="s">
        <v>255</v>
      </c>
      <c r="B67" s="253">
        <v>2</v>
      </c>
      <c r="C67" s="22" t="s">
        <v>110</v>
      </c>
      <c r="D67" s="18" t="s">
        <v>200</v>
      </c>
      <c r="E67" s="254" t="s">
        <v>196</v>
      </c>
      <c r="F67" s="19" t="s">
        <v>106</v>
      </c>
      <c r="G67" s="23" t="s">
        <v>256</v>
      </c>
      <c r="H67" s="17" t="s">
        <v>257</v>
      </c>
    </row>
    <row r="68" spans="1:8" ht="16.8">
      <c r="A68" s="252" t="s">
        <v>258</v>
      </c>
      <c r="B68" s="253">
        <v>2</v>
      </c>
      <c r="C68" s="22" t="s">
        <v>144</v>
      </c>
      <c r="D68" s="18" t="s">
        <v>195</v>
      </c>
      <c r="E68" s="254" t="s">
        <v>196</v>
      </c>
      <c r="F68" s="19" t="s">
        <v>233</v>
      </c>
      <c r="G68" s="23" t="s">
        <v>87</v>
      </c>
      <c r="H68" s="17" t="s">
        <v>207</v>
      </c>
    </row>
    <row r="69" spans="1:8" ht="16.8">
      <c r="A69" s="252" t="s">
        <v>336</v>
      </c>
      <c r="B69" s="253">
        <v>2</v>
      </c>
      <c r="C69" s="22" t="s">
        <v>144</v>
      </c>
      <c r="D69" s="18" t="s">
        <v>200</v>
      </c>
      <c r="E69" s="254" t="s">
        <v>337</v>
      </c>
      <c r="F69" s="23" t="s">
        <v>338</v>
      </c>
      <c r="G69" s="23" t="s">
        <v>87</v>
      </c>
      <c r="H69" s="17" t="s">
        <v>339</v>
      </c>
    </row>
    <row r="70" spans="1:8" ht="16.8">
      <c r="A70" s="252" t="s">
        <v>488</v>
      </c>
      <c r="B70" s="253">
        <v>2</v>
      </c>
      <c r="C70" s="261" t="s">
        <v>88</v>
      </c>
      <c r="D70" s="20" t="s">
        <v>406</v>
      </c>
      <c r="E70" s="262" t="s">
        <v>196</v>
      </c>
      <c r="F70" s="21" t="s">
        <v>149</v>
      </c>
      <c r="G70" s="21" t="s">
        <v>83</v>
      </c>
      <c r="H70" s="26" t="s">
        <v>489</v>
      </c>
    </row>
    <row r="71" spans="1:8" ht="16.8">
      <c r="A71" s="252" t="s">
        <v>472</v>
      </c>
      <c r="B71" s="253">
        <v>2</v>
      </c>
      <c r="C71" s="22" t="s">
        <v>86</v>
      </c>
      <c r="D71" s="20" t="s">
        <v>208</v>
      </c>
      <c r="E71" s="254" t="s">
        <v>196</v>
      </c>
      <c r="F71" s="19" t="s">
        <v>106</v>
      </c>
      <c r="G71" s="23" t="s">
        <v>87</v>
      </c>
      <c r="H71" s="17" t="s">
        <v>474</v>
      </c>
    </row>
    <row r="72" spans="1:8" ht="16.8">
      <c r="A72" s="252" t="s">
        <v>264</v>
      </c>
      <c r="B72" s="253">
        <v>2</v>
      </c>
      <c r="C72" s="22" t="s">
        <v>86</v>
      </c>
      <c r="D72" s="18" t="s">
        <v>195</v>
      </c>
      <c r="E72" s="254" t="s">
        <v>196</v>
      </c>
      <c r="F72" s="19" t="s">
        <v>79</v>
      </c>
      <c r="G72" s="23" t="s">
        <v>83</v>
      </c>
      <c r="H72" s="17" t="s">
        <v>265</v>
      </c>
    </row>
    <row r="73" spans="1:8" ht="16.8">
      <c r="A73" s="252" t="s">
        <v>340</v>
      </c>
      <c r="B73" s="253">
        <v>2</v>
      </c>
      <c r="C73" s="22" t="s">
        <v>110</v>
      </c>
      <c r="D73" s="18" t="s">
        <v>195</v>
      </c>
      <c r="E73" s="254" t="s">
        <v>196</v>
      </c>
      <c r="F73" s="23" t="s">
        <v>79</v>
      </c>
      <c r="G73" s="23" t="s">
        <v>87</v>
      </c>
      <c r="H73" s="17" t="s">
        <v>341</v>
      </c>
    </row>
    <row r="74" spans="1:8" ht="16.8">
      <c r="A74" s="252" t="s">
        <v>259</v>
      </c>
      <c r="B74" s="253">
        <v>2</v>
      </c>
      <c r="C74" s="22" t="s">
        <v>110</v>
      </c>
      <c r="D74" s="18" t="s">
        <v>224</v>
      </c>
      <c r="E74" s="254" t="s">
        <v>196</v>
      </c>
      <c r="F74" s="19" t="s">
        <v>79</v>
      </c>
      <c r="G74" s="23" t="s">
        <v>82</v>
      </c>
      <c r="H74" s="17" t="s">
        <v>260</v>
      </c>
    </row>
    <row r="75" spans="1:8" ht="16.8">
      <c r="A75" s="252" t="s">
        <v>246</v>
      </c>
      <c r="B75" s="253">
        <v>2</v>
      </c>
      <c r="C75" s="261" t="s">
        <v>78</v>
      </c>
      <c r="D75" s="20" t="s">
        <v>356</v>
      </c>
      <c r="E75" s="21" t="s">
        <v>196</v>
      </c>
      <c r="F75" s="21" t="s">
        <v>338</v>
      </c>
      <c r="G75" s="21" t="s">
        <v>198</v>
      </c>
      <c r="H75" s="25" t="s">
        <v>254</v>
      </c>
    </row>
    <row r="76" spans="1:8" ht="16.8">
      <c r="A76" s="252" t="s">
        <v>263</v>
      </c>
      <c r="B76" s="253">
        <v>2</v>
      </c>
      <c r="C76" s="261" t="s">
        <v>110</v>
      </c>
      <c r="D76" s="18" t="s">
        <v>195</v>
      </c>
      <c r="E76" s="254" t="s">
        <v>196</v>
      </c>
      <c r="F76" s="21" t="s">
        <v>79</v>
      </c>
      <c r="G76" s="21" t="s">
        <v>198</v>
      </c>
      <c r="H76" s="17" t="s">
        <v>371</v>
      </c>
    </row>
    <row r="77" spans="1:8" ht="16.8">
      <c r="A77" s="252" t="s">
        <v>261</v>
      </c>
      <c r="B77" s="253">
        <v>2</v>
      </c>
      <c r="C77" s="22" t="s">
        <v>78</v>
      </c>
      <c r="D77" s="18" t="s">
        <v>200</v>
      </c>
      <c r="E77" s="254" t="s">
        <v>196</v>
      </c>
      <c r="F77" s="19" t="s">
        <v>79</v>
      </c>
      <c r="G77" s="23" t="s">
        <v>85</v>
      </c>
      <c r="H77" s="17" t="s">
        <v>262</v>
      </c>
    </row>
    <row r="78" spans="1:8" ht="16.8">
      <c r="A78" s="252" t="s">
        <v>396</v>
      </c>
      <c r="B78" s="253">
        <v>2</v>
      </c>
      <c r="C78" s="22" t="s">
        <v>109</v>
      </c>
      <c r="D78" s="20" t="s">
        <v>208</v>
      </c>
      <c r="E78" s="262" t="s">
        <v>196</v>
      </c>
      <c r="F78" s="23" t="s">
        <v>79</v>
      </c>
      <c r="G78" s="23" t="s">
        <v>350</v>
      </c>
      <c r="H78" s="263" t="s">
        <v>412</v>
      </c>
    </row>
    <row r="79" spans="1:8" ht="16.8">
      <c r="A79" s="252" t="s">
        <v>266</v>
      </c>
      <c r="B79" s="253">
        <v>2</v>
      </c>
      <c r="C79" s="261" t="s">
        <v>110</v>
      </c>
      <c r="D79" s="18" t="s">
        <v>200</v>
      </c>
      <c r="E79" s="254" t="s">
        <v>196</v>
      </c>
      <c r="F79" s="19" t="s">
        <v>106</v>
      </c>
      <c r="G79" s="21" t="s">
        <v>83</v>
      </c>
      <c r="H79" s="17" t="s">
        <v>297</v>
      </c>
    </row>
    <row r="80" spans="1:8" ht="16.8">
      <c r="A80" s="252" t="s">
        <v>342</v>
      </c>
      <c r="B80" s="253">
        <v>2</v>
      </c>
      <c r="C80" s="22" t="s">
        <v>78</v>
      </c>
      <c r="D80" s="18" t="s">
        <v>200</v>
      </c>
      <c r="E80" s="254" t="s">
        <v>196</v>
      </c>
      <c r="F80" s="19" t="s">
        <v>79</v>
      </c>
      <c r="G80" s="23" t="s">
        <v>82</v>
      </c>
      <c r="H80" s="17" t="s">
        <v>389</v>
      </c>
    </row>
    <row r="81" spans="1:8" ht="16.8">
      <c r="A81" s="252" t="s">
        <v>267</v>
      </c>
      <c r="B81" s="253">
        <v>2</v>
      </c>
      <c r="C81" s="22" t="s">
        <v>110</v>
      </c>
      <c r="D81" s="18" t="s">
        <v>208</v>
      </c>
      <c r="E81" s="254" t="s">
        <v>196</v>
      </c>
      <c r="F81" s="19" t="s">
        <v>79</v>
      </c>
      <c r="G81" s="23" t="s">
        <v>85</v>
      </c>
      <c r="H81" s="17" t="s">
        <v>268</v>
      </c>
    </row>
    <row r="82" spans="1:8" ht="16.8">
      <c r="A82" s="252" t="s">
        <v>269</v>
      </c>
      <c r="B82" s="253">
        <v>2</v>
      </c>
      <c r="C82" s="22" t="s">
        <v>86</v>
      </c>
      <c r="D82" s="18" t="s">
        <v>200</v>
      </c>
      <c r="E82" s="254" t="s">
        <v>196</v>
      </c>
      <c r="F82" s="19" t="s">
        <v>106</v>
      </c>
      <c r="G82" s="23" t="s">
        <v>87</v>
      </c>
      <c r="H82" s="17" t="s">
        <v>215</v>
      </c>
    </row>
    <row r="83" spans="1:8" ht="16.8">
      <c r="A83" s="252" t="s">
        <v>270</v>
      </c>
      <c r="B83" s="253">
        <v>2</v>
      </c>
      <c r="C83" s="261" t="s">
        <v>86</v>
      </c>
      <c r="D83" s="18" t="s">
        <v>224</v>
      </c>
      <c r="E83" s="21" t="s">
        <v>337</v>
      </c>
      <c r="F83" s="19" t="s">
        <v>106</v>
      </c>
      <c r="G83" s="21" t="s">
        <v>299</v>
      </c>
      <c r="H83" s="17" t="s">
        <v>377</v>
      </c>
    </row>
    <row r="84" spans="1:8" ht="16.8">
      <c r="A84" s="252" t="s">
        <v>271</v>
      </c>
      <c r="B84" s="253">
        <v>2</v>
      </c>
      <c r="C84" s="261" t="s">
        <v>110</v>
      </c>
      <c r="D84" s="18" t="s">
        <v>200</v>
      </c>
      <c r="E84" s="254" t="s">
        <v>196</v>
      </c>
      <c r="F84" s="19" t="s">
        <v>84</v>
      </c>
      <c r="G84" s="23" t="s">
        <v>198</v>
      </c>
      <c r="H84" s="17" t="s">
        <v>378</v>
      </c>
    </row>
    <row r="85" spans="1:8" ht="16.8">
      <c r="A85" s="252" t="s">
        <v>274</v>
      </c>
      <c r="B85" s="253">
        <v>2</v>
      </c>
      <c r="C85" s="261" t="s">
        <v>110</v>
      </c>
      <c r="D85" s="20" t="s">
        <v>195</v>
      </c>
      <c r="E85" s="21" t="s">
        <v>196</v>
      </c>
      <c r="F85" s="21" t="s">
        <v>79</v>
      </c>
      <c r="G85" s="21" t="s">
        <v>85</v>
      </c>
      <c r="H85" s="17" t="s">
        <v>308</v>
      </c>
    </row>
    <row r="86" spans="1:8" ht="16.8">
      <c r="A86" s="255" t="s">
        <v>272</v>
      </c>
      <c r="B86" s="256">
        <v>2</v>
      </c>
      <c r="C86" s="264" t="s">
        <v>110</v>
      </c>
      <c r="D86" s="265" t="s">
        <v>200</v>
      </c>
      <c r="E86" s="266" t="s">
        <v>196</v>
      </c>
      <c r="F86" s="29" t="s">
        <v>79</v>
      </c>
      <c r="G86" s="267" t="s">
        <v>83</v>
      </c>
      <c r="H86" s="260" t="s">
        <v>273</v>
      </c>
    </row>
    <row r="87" spans="1:8" ht="16.8">
      <c r="A87" s="237" t="s">
        <v>243</v>
      </c>
      <c r="B87" s="109">
        <v>3</v>
      </c>
      <c r="C87" s="242" t="s">
        <v>110</v>
      </c>
      <c r="D87" s="3" t="s">
        <v>224</v>
      </c>
      <c r="E87" s="244" t="s">
        <v>196</v>
      </c>
      <c r="F87" s="4" t="s">
        <v>79</v>
      </c>
      <c r="G87" s="244" t="s">
        <v>307</v>
      </c>
      <c r="H87" s="130" t="s">
        <v>380</v>
      </c>
    </row>
    <row r="88" spans="1:8" ht="16.8">
      <c r="A88" s="237" t="s">
        <v>244</v>
      </c>
      <c r="B88" s="109">
        <v>3</v>
      </c>
      <c r="C88" s="242" t="s">
        <v>110</v>
      </c>
      <c r="D88" s="3" t="s">
        <v>224</v>
      </c>
      <c r="E88" s="244" t="s">
        <v>196</v>
      </c>
      <c r="F88" s="4" t="s">
        <v>79</v>
      </c>
      <c r="G88" s="244" t="s">
        <v>82</v>
      </c>
      <c r="H88" s="130" t="s">
        <v>381</v>
      </c>
    </row>
    <row r="89" spans="1:8" ht="16.8">
      <c r="A89" s="237" t="s">
        <v>275</v>
      </c>
      <c r="B89" s="109">
        <v>3</v>
      </c>
      <c r="C89" s="242" t="s">
        <v>88</v>
      </c>
      <c r="D89" s="3" t="s">
        <v>195</v>
      </c>
      <c r="E89" s="250" t="s">
        <v>196</v>
      </c>
      <c r="F89" s="4" t="s">
        <v>233</v>
      </c>
      <c r="G89" s="244" t="s">
        <v>82</v>
      </c>
      <c r="H89" s="130" t="s">
        <v>197</v>
      </c>
    </row>
    <row r="90" spans="1:8" ht="16.8">
      <c r="A90" s="237" t="s">
        <v>397</v>
      </c>
      <c r="B90" s="109">
        <v>3</v>
      </c>
      <c r="C90" s="238" t="s">
        <v>109</v>
      </c>
      <c r="D90" s="3" t="s">
        <v>195</v>
      </c>
      <c r="E90" s="239" t="s">
        <v>80</v>
      </c>
      <c r="F90" s="240" t="s">
        <v>84</v>
      </c>
      <c r="G90" s="240" t="s">
        <v>83</v>
      </c>
      <c r="H90" s="241" t="s">
        <v>413</v>
      </c>
    </row>
    <row r="91" spans="1:8" ht="16.8">
      <c r="A91" s="237" t="s">
        <v>620</v>
      </c>
      <c r="B91" s="109">
        <v>3</v>
      </c>
      <c r="C91" s="551" t="s">
        <v>86</v>
      </c>
      <c r="D91" s="552" t="s">
        <v>200</v>
      </c>
      <c r="E91" s="251" t="s">
        <v>337</v>
      </c>
      <c r="F91" s="553" t="s">
        <v>106</v>
      </c>
      <c r="G91" s="554" t="s">
        <v>87</v>
      </c>
      <c r="H91" s="1" t="s">
        <v>618</v>
      </c>
    </row>
    <row r="92" spans="1:8" ht="16.8">
      <c r="A92" s="237" t="s">
        <v>276</v>
      </c>
      <c r="B92" s="109">
        <v>3</v>
      </c>
      <c r="C92" s="238" t="s">
        <v>277</v>
      </c>
      <c r="D92" s="3" t="s">
        <v>195</v>
      </c>
      <c r="E92" s="250" t="s">
        <v>196</v>
      </c>
      <c r="F92" s="4" t="s">
        <v>79</v>
      </c>
      <c r="G92" s="240" t="s">
        <v>83</v>
      </c>
      <c r="H92" s="2" t="s">
        <v>278</v>
      </c>
    </row>
    <row r="93" spans="1:8" ht="16.8">
      <c r="A93" s="237" t="s">
        <v>279</v>
      </c>
      <c r="B93" s="109">
        <v>3</v>
      </c>
      <c r="C93" s="238" t="s">
        <v>81</v>
      </c>
      <c r="D93" s="3" t="s">
        <v>195</v>
      </c>
      <c r="E93" s="250" t="s">
        <v>196</v>
      </c>
      <c r="F93" s="4" t="s">
        <v>79</v>
      </c>
      <c r="G93" s="240" t="s">
        <v>83</v>
      </c>
      <c r="H93" s="2" t="s">
        <v>490</v>
      </c>
    </row>
    <row r="94" spans="1:8" ht="16.8">
      <c r="A94" s="237" t="s">
        <v>280</v>
      </c>
      <c r="B94" s="109">
        <v>3</v>
      </c>
      <c r="C94" s="238" t="s">
        <v>88</v>
      </c>
      <c r="D94" s="3" t="s">
        <v>195</v>
      </c>
      <c r="E94" s="250" t="s">
        <v>196</v>
      </c>
      <c r="F94" s="4" t="s">
        <v>79</v>
      </c>
      <c r="G94" s="240" t="s">
        <v>85</v>
      </c>
      <c r="H94" s="2" t="s">
        <v>281</v>
      </c>
    </row>
    <row r="95" spans="1:8" ht="16.8">
      <c r="A95" s="237" t="s">
        <v>282</v>
      </c>
      <c r="B95" s="109">
        <v>3</v>
      </c>
      <c r="C95" s="242" t="s">
        <v>110</v>
      </c>
      <c r="D95" s="3" t="s">
        <v>200</v>
      </c>
      <c r="E95" s="250" t="s">
        <v>196</v>
      </c>
      <c r="F95" s="4" t="s">
        <v>299</v>
      </c>
      <c r="G95" s="244" t="s">
        <v>83</v>
      </c>
      <c r="H95" s="130" t="s">
        <v>358</v>
      </c>
    </row>
    <row r="96" spans="1:8" ht="16.8">
      <c r="A96" s="237" t="s">
        <v>283</v>
      </c>
      <c r="B96" s="109">
        <v>3</v>
      </c>
      <c r="C96" s="242" t="s">
        <v>144</v>
      </c>
      <c r="D96" s="5" t="s">
        <v>195</v>
      </c>
      <c r="E96" s="244" t="s">
        <v>196</v>
      </c>
      <c r="F96" s="4" t="s">
        <v>106</v>
      </c>
      <c r="G96" s="244" t="s">
        <v>87</v>
      </c>
      <c r="H96" s="130" t="s">
        <v>359</v>
      </c>
    </row>
    <row r="97" spans="1:8" ht="16.8">
      <c r="A97" s="237" t="s">
        <v>343</v>
      </c>
      <c r="B97" s="109">
        <v>3</v>
      </c>
      <c r="C97" s="238" t="s">
        <v>109</v>
      </c>
      <c r="D97" s="3" t="s">
        <v>200</v>
      </c>
      <c r="E97" s="250" t="s">
        <v>80</v>
      </c>
      <c r="F97" s="240" t="s">
        <v>344</v>
      </c>
      <c r="G97" s="240" t="s">
        <v>82</v>
      </c>
      <c r="H97" s="2" t="s">
        <v>345</v>
      </c>
    </row>
    <row r="98" spans="1:8" ht="16.8">
      <c r="A98" s="237" t="s">
        <v>346</v>
      </c>
      <c r="B98" s="109">
        <v>3</v>
      </c>
      <c r="C98" s="238" t="s">
        <v>110</v>
      </c>
      <c r="D98" s="3" t="s">
        <v>200</v>
      </c>
      <c r="E98" s="250" t="s">
        <v>80</v>
      </c>
      <c r="F98" s="240" t="s">
        <v>344</v>
      </c>
      <c r="G98" s="240" t="s">
        <v>82</v>
      </c>
      <c r="H98" s="2" t="s">
        <v>347</v>
      </c>
    </row>
    <row r="99" spans="1:8" ht="16.8">
      <c r="A99" s="237" t="s">
        <v>284</v>
      </c>
      <c r="B99" s="109">
        <v>3</v>
      </c>
      <c r="C99" s="238" t="s">
        <v>110</v>
      </c>
      <c r="D99" s="3" t="s">
        <v>200</v>
      </c>
      <c r="E99" s="250" t="s">
        <v>196</v>
      </c>
      <c r="F99" s="4" t="s">
        <v>106</v>
      </c>
      <c r="G99" s="244" t="s">
        <v>198</v>
      </c>
      <c r="H99" s="2" t="s">
        <v>211</v>
      </c>
    </row>
    <row r="100" spans="1:8" ht="16.8">
      <c r="A100" s="237" t="s">
        <v>285</v>
      </c>
      <c r="B100" s="109">
        <v>3</v>
      </c>
      <c r="C100" s="238" t="s">
        <v>110</v>
      </c>
      <c r="D100" s="3" t="s">
        <v>200</v>
      </c>
      <c r="E100" s="250" t="s">
        <v>196</v>
      </c>
      <c r="F100" s="4" t="s">
        <v>84</v>
      </c>
      <c r="G100" s="240" t="s">
        <v>85</v>
      </c>
      <c r="H100" s="2" t="s">
        <v>286</v>
      </c>
    </row>
    <row r="101" spans="1:8" ht="16.8">
      <c r="A101" s="237" t="s">
        <v>287</v>
      </c>
      <c r="B101" s="109">
        <v>3</v>
      </c>
      <c r="C101" s="238" t="s">
        <v>86</v>
      </c>
      <c r="D101" s="3" t="s">
        <v>224</v>
      </c>
      <c r="E101" s="250" t="s">
        <v>196</v>
      </c>
      <c r="F101" s="4" t="s">
        <v>79</v>
      </c>
      <c r="G101" s="240" t="s">
        <v>83</v>
      </c>
      <c r="H101" s="2" t="s">
        <v>288</v>
      </c>
    </row>
    <row r="102" spans="1:8" ht="16.8">
      <c r="A102" s="237" t="s">
        <v>289</v>
      </c>
      <c r="B102" s="109">
        <v>3</v>
      </c>
      <c r="C102" s="242" t="s">
        <v>110</v>
      </c>
      <c r="D102" s="3" t="s">
        <v>200</v>
      </c>
      <c r="E102" s="244" t="s">
        <v>196</v>
      </c>
      <c r="F102" s="244" t="s">
        <v>299</v>
      </c>
      <c r="G102" s="244" t="s">
        <v>83</v>
      </c>
      <c r="H102" s="130" t="s">
        <v>369</v>
      </c>
    </row>
    <row r="103" spans="1:8" ht="16.8">
      <c r="A103" s="237" t="s">
        <v>290</v>
      </c>
      <c r="B103" s="109">
        <v>3</v>
      </c>
      <c r="C103" s="242" t="s">
        <v>277</v>
      </c>
      <c r="D103" s="3" t="s">
        <v>200</v>
      </c>
      <c r="E103" s="244" t="s">
        <v>196</v>
      </c>
      <c r="F103" s="244" t="s">
        <v>79</v>
      </c>
      <c r="G103" s="244" t="s">
        <v>83</v>
      </c>
      <c r="H103" s="130" t="s">
        <v>369</v>
      </c>
    </row>
    <row r="104" spans="1:8" ht="16.8">
      <c r="A104" s="237" t="s">
        <v>291</v>
      </c>
      <c r="B104" s="109">
        <v>3</v>
      </c>
      <c r="C104" s="238" t="s">
        <v>78</v>
      </c>
      <c r="D104" s="3" t="s">
        <v>200</v>
      </c>
      <c r="E104" s="250" t="s">
        <v>196</v>
      </c>
      <c r="F104" s="4" t="s">
        <v>79</v>
      </c>
      <c r="G104" s="240" t="s">
        <v>85</v>
      </c>
      <c r="H104" s="2" t="s">
        <v>292</v>
      </c>
    </row>
    <row r="105" spans="1:8" ht="16.8">
      <c r="A105" s="237" t="s">
        <v>295</v>
      </c>
      <c r="B105" s="109">
        <v>3</v>
      </c>
      <c r="C105" s="242" t="s">
        <v>110</v>
      </c>
      <c r="D105" s="3" t="s">
        <v>200</v>
      </c>
      <c r="E105" s="250" t="s">
        <v>196</v>
      </c>
      <c r="F105" s="4" t="s">
        <v>233</v>
      </c>
      <c r="G105" s="244" t="s">
        <v>83</v>
      </c>
      <c r="H105" s="2" t="s">
        <v>370</v>
      </c>
    </row>
    <row r="106" spans="1:8" ht="16.8">
      <c r="A106" s="237" t="s">
        <v>293</v>
      </c>
      <c r="B106" s="109">
        <v>3</v>
      </c>
      <c r="C106" s="238" t="s">
        <v>86</v>
      </c>
      <c r="D106" s="3" t="s">
        <v>195</v>
      </c>
      <c r="E106" s="250" t="s">
        <v>196</v>
      </c>
      <c r="F106" s="4" t="s">
        <v>79</v>
      </c>
      <c r="G106" s="240" t="s">
        <v>83</v>
      </c>
      <c r="H106" s="2" t="s">
        <v>294</v>
      </c>
    </row>
    <row r="107" spans="1:8" ht="16.8">
      <c r="A107" s="237" t="s">
        <v>296</v>
      </c>
      <c r="B107" s="109">
        <v>3</v>
      </c>
      <c r="C107" s="527" t="s">
        <v>86</v>
      </c>
      <c r="D107" s="3" t="s">
        <v>224</v>
      </c>
      <c r="E107" s="250" t="s">
        <v>196</v>
      </c>
      <c r="F107" s="4" t="s">
        <v>123</v>
      </c>
      <c r="G107" s="240" t="s">
        <v>87</v>
      </c>
      <c r="H107" s="2" t="s">
        <v>297</v>
      </c>
    </row>
    <row r="108" spans="1:8" ht="16.8">
      <c r="A108" s="237" t="s">
        <v>298</v>
      </c>
      <c r="B108" s="109">
        <v>3</v>
      </c>
      <c r="C108" s="238" t="s">
        <v>110</v>
      </c>
      <c r="D108" s="3" t="s">
        <v>200</v>
      </c>
      <c r="E108" s="250" t="s">
        <v>196</v>
      </c>
      <c r="F108" s="4" t="s">
        <v>79</v>
      </c>
      <c r="G108" s="240" t="s">
        <v>299</v>
      </c>
      <c r="H108" s="2" t="s">
        <v>297</v>
      </c>
    </row>
    <row r="109" spans="1:8" ht="16.8">
      <c r="A109" s="237" t="s">
        <v>300</v>
      </c>
      <c r="B109" s="109">
        <v>3</v>
      </c>
      <c r="C109" s="238" t="s">
        <v>109</v>
      </c>
      <c r="D109" s="3" t="s">
        <v>195</v>
      </c>
      <c r="E109" s="250" t="s">
        <v>196</v>
      </c>
      <c r="F109" s="4" t="s">
        <v>84</v>
      </c>
      <c r="G109" s="240" t="s">
        <v>82</v>
      </c>
      <c r="H109" s="2" t="s">
        <v>301</v>
      </c>
    </row>
    <row r="110" spans="1:8" ht="16.8">
      <c r="A110" s="237" t="s">
        <v>302</v>
      </c>
      <c r="B110" s="109">
        <v>3</v>
      </c>
      <c r="C110" s="242" t="s">
        <v>110</v>
      </c>
      <c r="D110" s="3" t="s">
        <v>200</v>
      </c>
      <c r="E110" s="250" t="s">
        <v>196</v>
      </c>
      <c r="F110" s="4" t="s">
        <v>233</v>
      </c>
      <c r="G110" s="244" t="s">
        <v>198</v>
      </c>
      <c r="H110" s="2" t="s">
        <v>268</v>
      </c>
    </row>
    <row r="111" spans="1:8" ht="16.8">
      <c r="A111" s="237" t="s">
        <v>419</v>
      </c>
      <c r="B111" s="109">
        <v>3</v>
      </c>
      <c r="C111" s="242" t="s">
        <v>88</v>
      </c>
      <c r="D111" s="3" t="s">
        <v>208</v>
      </c>
      <c r="E111" s="250" t="s">
        <v>196</v>
      </c>
      <c r="F111" s="4" t="s">
        <v>233</v>
      </c>
      <c r="G111" s="240" t="s">
        <v>87</v>
      </c>
      <c r="H111" s="2" t="s">
        <v>479</v>
      </c>
    </row>
    <row r="112" spans="1:8" ht="16.8">
      <c r="A112" s="237" t="s">
        <v>303</v>
      </c>
      <c r="B112" s="109">
        <v>3</v>
      </c>
      <c r="C112" s="238" t="s">
        <v>110</v>
      </c>
      <c r="D112" s="3" t="s">
        <v>224</v>
      </c>
      <c r="E112" s="250" t="s">
        <v>196</v>
      </c>
      <c r="F112" s="4" t="s">
        <v>79</v>
      </c>
      <c r="G112" s="240" t="s">
        <v>83</v>
      </c>
      <c r="H112" s="2" t="s">
        <v>304</v>
      </c>
    </row>
    <row r="113" spans="1:8" ht="16.8">
      <c r="A113" s="237" t="s">
        <v>305</v>
      </c>
      <c r="B113" s="109">
        <v>3</v>
      </c>
      <c r="C113" s="238" t="s">
        <v>86</v>
      </c>
      <c r="D113" s="3" t="s">
        <v>200</v>
      </c>
      <c r="E113" s="250" t="s">
        <v>196</v>
      </c>
      <c r="F113" s="4" t="s">
        <v>106</v>
      </c>
      <c r="G113" s="240" t="s">
        <v>87</v>
      </c>
      <c r="H113" s="2" t="s">
        <v>215</v>
      </c>
    </row>
    <row r="114" spans="1:8" ht="16.8">
      <c r="A114" s="237" t="s">
        <v>398</v>
      </c>
      <c r="B114" s="109">
        <v>3</v>
      </c>
      <c r="C114" s="242" t="s">
        <v>86</v>
      </c>
      <c r="D114" s="5" t="s">
        <v>195</v>
      </c>
      <c r="E114" s="243" t="s">
        <v>196</v>
      </c>
      <c r="F114" s="244" t="s">
        <v>79</v>
      </c>
      <c r="G114" s="244" t="s">
        <v>299</v>
      </c>
      <c r="H114" s="2" t="s">
        <v>407</v>
      </c>
    </row>
    <row r="115" spans="1:8" ht="16.8">
      <c r="A115" s="237" t="s">
        <v>408</v>
      </c>
      <c r="B115" s="109">
        <v>3</v>
      </c>
      <c r="C115" s="242" t="s">
        <v>86</v>
      </c>
      <c r="D115" s="5" t="s">
        <v>195</v>
      </c>
      <c r="E115" s="243" t="s">
        <v>196</v>
      </c>
      <c r="F115" s="244" t="s">
        <v>338</v>
      </c>
      <c r="G115" s="244" t="s">
        <v>299</v>
      </c>
      <c r="H115" s="2" t="s">
        <v>407</v>
      </c>
    </row>
    <row r="116" spans="1:8" ht="16.8">
      <c r="A116" s="237" t="s">
        <v>306</v>
      </c>
      <c r="B116" s="109">
        <v>3</v>
      </c>
      <c r="C116" s="238" t="s">
        <v>110</v>
      </c>
      <c r="D116" s="3" t="s">
        <v>224</v>
      </c>
      <c r="E116" s="250" t="s">
        <v>196</v>
      </c>
      <c r="F116" s="4" t="s">
        <v>79</v>
      </c>
      <c r="G116" s="240" t="s">
        <v>307</v>
      </c>
      <c r="H116" s="2" t="s">
        <v>308</v>
      </c>
    </row>
    <row r="117" spans="1:8" ht="16.8">
      <c r="A117" s="245" t="s">
        <v>309</v>
      </c>
      <c r="B117" s="119">
        <v>3</v>
      </c>
      <c r="C117" s="246" t="s">
        <v>88</v>
      </c>
      <c r="D117" s="27" t="s">
        <v>224</v>
      </c>
      <c r="E117" s="528" t="s">
        <v>196</v>
      </c>
      <c r="F117" s="529" t="s">
        <v>233</v>
      </c>
      <c r="G117" s="248" t="s">
        <v>87</v>
      </c>
      <c r="H117" s="530" t="s">
        <v>310</v>
      </c>
    </row>
    <row r="118" spans="1:8" ht="16.8">
      <c r="A118" s="237" t="s">
        <v>311</v>
      </c>
      <c r="B118" s="109">
        <v>4</v>
      </c>
      <c r="C118" s="238" t="s">
        <v>110</v>
      </c>
      <c r="D118" s="3" t="s">
        <v>200</v>
      </c>
      <c r="E118" s="250" t="s">
        <v>196</v>
      </c>
      <c r="F118" s="4" t="s">
        <v>79</v>
      </c>
      <c r="G118" s="240" t="s">
        <v>85</v>
      </c>
      <c r="H118" s="2" t="s">
        <v>312</v>
      </c>
    </row>
    <row r="119" spans="1:8" ht="16.8">
      <c r="A119" s="237" t="s">
        <v>313</v>
      </c>
      <c r="B119" s="109">
        <v>4</v>
      </c>
      <c r="C119" s="242" t="s">
        <v>78</v>
      </c>
      <c r="D119" s="3" t="s">
        <v>200</v>
      </c>
      <c r="E119" s="244" t="s">
        <v>196</v>
      </c>
      <c r="F119" s="244" t="s">
        <v>352</v>
      </c>
      <c r="G119" s="244" t="s">
        <v>85</v>
      </c>
      <c r="H119" s="130" t="s">
        <v>353</v>
      </c>
    </row>
    <row r="120" spans="1:8" ht="16.8">
      <c r="A120" s="237" t="s">
        <v>314</v>
      </c>
      <c r="B120" s="109">
        <v>4</v>
      </c>
      <c r="C120" s="242" t="s">
        <v>277</v>
      </c>
      <c r="D120" s="3" t="s">
        <v>200</v>
      </c>
      <c r="E120" s="250" t="s">
        <v>196</v>
      </c>
      <c r="F120" s="244" t="s">
        <v>79</v>
      </c>
      <c r="G120" s="244" t="s">
        <v>83</v>
      </c>
      <c r="H120" s="130" t="s">
        <v>354</v>
      </c>
    </row>
    <row r="121" spans="1:8" ht="16.8">
      <c r="A121" s="237" t="s">
        <v>315</v>
      </c>
      <c r="B121" s="109">
        <v>4</v>
      </c>
      <c r="C121" s="242" t="s">
        <v>110</v>
      </c>
      <c r="D121" s="5" t="s">
        <v>356</v>
      </c>
      <c r="E121" s="250" t="s">
        <v>196</v>
      </c>
      <c r="F121" s="4" t="s">
        <v>106</v>
      </c>
      <c r="G121" s="244" t="s">
        <v>119</v>
      </c>
      <c r="H121" s="130" t="s">
        <v>357</v>
      </c>
    </row>
    <row r="122" spans="1:8" ht="16.8">
      <c r="A122" s="237" t="s">
        <v>619</v>
      </c>
      <c r="B122" s="109">
        <v>4</v>
      </c>
      <c r="C122" s="242" t="s">
        <v>86</v>
      </c>
      <c r="D122" s="5" t="s">
        <v>200</v>
      </c>
      <c r="E122" s="250" t="s">
        <v>337</v>
      </c>
      <c r="F122" s="4" t="s">
        <v>106</v>
      </c>
      <c r="G122" s="244" t="s">
        <v>87</v>
      </c>
      <c r="H122" s="130" t="s">
        <v>618</v>
      </c>
    </row>
    <row r="123" spans="1:8" ht="16.8">
      <c r="A123" s="237" t="s">
        <v>316</v>
      </c>
      <c r="B123" s="109">
        <v>4</v>
      </c>
      <c r="C123" s="238" t="s">
        <v>110</v>
      </c>
      <c r="D123" s="3" t="s">
        <v>224</v>
      </c>
      <c r="E123" s="250" t="s">
        <v>196</v>
      </c>
      <c r="F123" s="4" t="s">
        <v>123</v>
      </c>
      <c r="G123" s="240" t="s">
        <v>85</v>
      </c>
      <c r="H123" s="2" t="s">
        <v>317</v>
      </c>
    </row>
    <row r="124" spans="1:8" ht="16.8">
      <c r="A124" s="237" t="s">
        <v>318</v>
      </c>
      <c r="B124" s="109">
        <v>4</v>
      </c>
      <c r="C124" s="238" t="s">
        <v>81</v>
      </c>
      <c r="D124" s="3" t="s">
        <v>195</v>
      </c>
      <c r="E124" s="250" t="s">
        <v>196</v>
      </c>
      <c r="F124" s="4" t="s">
        <v>79</v>
      </c>
      <c r="G124" s="240" t="s">
        <v>83</v>
      </c>
      <c r="H124" s="2" t="s">
        <v>491</v>
      </c>
    </row>
    <row r="125" spans="1:8" ht="16.8">
      <c r="A125" s="237" t="s">
        <v>319</v>
      </c>
      <c r="B125" s="109">
        <v>4</v>
      </c>
      <c r="C125" s="238" t="s">
        <v>78</v>
      </c>
      <c r="D125" s="3" t="s">
        <v>195</v>
      </c>
      <c r="E125" s="250" t="s">
        <v>196</v>
      </c>
      <c r="F125" s="4" t="s">
        <v>233</v>
      </c>
      <c r="G125" s="240" t="s">
        <v>83</v>
      </c>
      <c r="H125" s="2" t="s">
        <v>320</v>
      </c>
    </row>
    <row r="126" spans="1:8" ht="16.8">
      <c r="A126" s="237" t="s">
        <v>420</v>
      </c>
      <c r="B126" s="109">
        <v>4</v>
      </c>
      <c r="C126" s="238" t="s">
        <v>110</v>
      </c>
      <c r="D126" s="3" t="s">
        <v>195</v>
      </c>
      <c r="E126" s="251" t="s">
        <v>80</v>
      </c>
      <c r="F126" s="631" t="s">
        <v>84</v>
      </c>
      <c r="G126" s="240" t="s">
        <v>198</v>
      </c>
      <c r="H126" s="2" t="s">
        <v>470</v>
      </c>
    </row>
    <row r="127" spans="1:8" ht="16.8">
      <c r="A127" s="237" t="s">
        <v>321</v>
      </c>
      <c r="B127" s="109">
        <v>4</v>
      </c>
      <c r="C127" s="242" t="s">
        <v>88</v>
      </c>
      <c r="D127" s="3" t="s">
        <v>200</v>
      </c>
      <c r="E127" s="244" t="s">
        <v>196</v>
      </c>
      <c r="F127" s="4" t="s">
        <v>233</v>
      </c>
      <c r="G127" s="244" t="s">
        <v>83</v>
      </c>
      <c r="H127" s="130" t="s">
        <v>360</v>
      </c>
    </row>
    <row r="128" spans="1:8" ht="16.8">
      <c r="A128" s="237" t="s">
        <v>322</v>
      </c>
      <c r="B128" s="109">
        <v>4</v>
      </c>
      <c r="C128" s="242" t="s">
        <v>78</v>
      </c>
      <c r="D128" s="3" t="s">
        <v>224</v>
      </c>
      <c r="E128" s="250" t="s">
        <v>196</v>
      </c>
      <c r="F128" s="244" t="s">
        <v>79</v>
      </c>
      <c r="G128" s="244" t="s">
        <v>85</v>
      </c>
      <c r="H128" s="2" t="s">
        <v>364</v>
      </c>
    </row>
    <row r="129" spans="1:9" ht="16.8">
      <c r="A129" s="237" t="s">
        <v>323</v>
      </c>
      <c r="B129" s="109">
        <v>4</v>
      </c>
      <c r="C129" s="238" t="s">
        <v>110</v>
      </c>
      <c r="D129" s="3" t="s">
        <v>200</v>
      </c>
      <c r="E129" s="250" t="s">
        <v>196</v>
      </c>
      <c r="F129" s="4" t="s">
        <v>106</v>
      </c>
      <c r="G129" s="240" t="s">
        <v>82</v>
      </c>
      <c r="H129" s="2" t="s">
        <v>324</v>
      </c>
    </row>
    <row r="130" spans="1:9" ht="16.8">
      <c r="A130" s="237" t="s">
        <v>325</v>
      </c>
      <c r="B130" s="109">
        <v>4</v>
      </c>
      <c r="C130" s="242" t="s">
        <v>88</v>
      </c>
      <c r="D130" s="3" t="s">
        <v>224</v>
      </c>
      <c r="E130" s="244" t="s">
        <v>196</v>
      </c>
      <c r="F130" s="4" t="s">
        <v>123</v>
      </c>
      <c r="G130" s="244" t="s">
        <v>367</v>
      </c>
      <c r="H130" s="130" t="s">
        <v>368</v>
      </c>
    </row>
    <row r="131" spans="1:9" ht="16.8">
      <c r="A131" s="237" t="s">
        <v>348</v>
      </c>
      <c r="B131" s="109">
        <v>4</v>
      </c>
      <c r="C131" s="242" t="s">
        <v>110</v>
      </c>
      <c r="D131" s="3" t="s">
        <v>200</v>
      </c>
      <c r="E131" s="244" t="s">
        <v>388</v>
      </c>
      <c r="F131" s="244" t="s">
        <v>84</v>
      </c>
      <c r="G131" s="244" t="s">
        <v>299</v>
      </c>
      <c r="H131" s="2" t="s">
        <v>345</v>
      </c>
    </row>
    <row r="132" spans="1:9" ht="16.8">
      <c r="A132" s="237" t="s">
        <v>475</v>
      </c>
      <c r="B132" s="109">
        <v>4</v>
      </c>
      <c r="C132" s="242" t="s">
        <v>110</v>
      </c>
      <c r="D132" s="3" t="s">
        <v>200</v>
      </c>
      <c r="E132" s="250" t="s">
        <v>196</v>
      </c>
      <c r="F132" s="4" t="s">
        <v>123</v>
      </c>
      <c r="G132" s="240" t="s">
        <v>82</v>
      </c>
      <c r="H132" s="2" t="s">
        <v>555</v>
      </c>
      <c r="I132" s="271"/>
    </row>
    <row r="133" spans="1:9" ht="16.8">
      <c r="A133" s="237" t="s">
        <v>476</v>
      </c>
      <c r="B133" s="109">
        <v>4</v>
      </c>
      <c r="C133" s="242" t="s">
        <v>110</v>
      </c>
      <c r="D133" s="3" t="s">
        <v>195</v>
      </c>
      <c r="E133" s="250" t="s">
        <v>196</v>
      </c>
      <c r="F133" s="4" t="s">
        <v>106</v>
      </c>
      <c r="G133" s="240" t="s">
        <v>83</v>
      </c>
      <c r="H133" s="2" t="s">
        <v>556</v>
      </c>
      <c r="I133" s="271"/>
    </row>
    <row r="134" spans="1:9" ht="16.8">
      <c r="A134" s="237" t="s">
        <v>192</v>
      </c>
      <c r="B134" s="109">
        <v>4</v>
      </c>
      <c r="C134" s="242" t="s">
        <v>109</v>
      </c>
      <c r="D134" s="3" t="s">
        <v>351</v>
      </c>
      <c r="E134" s="244" t="s">
        <v>384</v>
      </c>
      <c r="F134" s="244" t="s">
        <v>84</v>
      </c>
      <c r="G134" s="244" t="s">
        <v>83</v>
      </c>
      <c r="H134" s="130" t="s">
        <v>383</v>
      </c>
    </row>
    <row r="135" spans="1:9" ht="16.8">
      <c r="A135" s="237" t="s">
        <v>245</v>
      </c>
      <c r="B135" s="109">
        <v>4</v>
      </c>
      <c r="C135" s="242" t="s">
        <v>110</v>
      </c>
      <c r="D135" s="3" t="s">
        <v>200</v>
      </c>
      <c r="E135" s="250" t="s">
        <v>196</v>
      </c>
      <c r="F135" s="4" t="s">
        <v>106</v>
      </c>
      <c r="G135" s="244" t="s">
        <v>87</v>
      </c>
      <c r="H135" s="130" t="s">
        <v>385</v>
      </c>
    </row>
    <row r="136" spans="1:9" ht="16.8">
      <c r="A136" s="237" t="s">
        <v>328</v>
      </c>
      <c r="B136" s="109">
        <v>4</v>
      </c>
      <c r="C136" s="242" t="s">
        <v>110</v>
      </c>
      <c r="D136" s="3" t="s">
        <v>372</v>
      </c>
      <c r="E136" s="244" t="s">
        <v>361</v>
      </c>
      <c r="F136" s="244" t="s">
        <v>79</v>
      </c>
      <c r="G136" s="244" t="s">
        <v>83</v>
      </c>
      <c r="H136" s="130" t="s">
        <v>373</v>
      </c>
    </row>
    <row r="137" spans="1:9" ht="16.8">
      <c r="A137" s="237" t="s">
        <v>326</v>
      </c>
      <c r="B137" s="109">
        <v>4</v>
      </c>
      <c r="C137" s="238" t="s">
        <v>78</v>
      </c>
      <c r="D137" s="3" t="s">
        <v>200</v>
      </c>
      <c r="E137" s="250" t="s">
        <v>196</v>
      </c>
      <c r="F137" s="4" t="s">
        <v>97</v>
      </c>
      <c r="G137" s="240" t="s">
        <v>85</v>
      </c>
      <c r="H137" s="2" t="s">
        <v>327</v>
      </c>
    </row>
    <row r="138" spans="1:9" ht="16.8">
      <c r="A138" s="237" t="s">
        <v>329</v>
      </c>
      <c r="B138" s="109">
        <v>4</v>
      </c>
      <c r="C138" s="242" t="s">
        <v>109</v>
      </c>
      <c r="D138" s="3" t="s">
        <v>374</v>
      </c>
      <c r="E138" s="244" t="s">
        <v>375</v>
      </c>
      <c r="F138" s="244" t="s">
        <v>299</v>
      </c>
      <c r="G138" s="244" t="s">
        <v>82</v>
      </c>
      <c r="H138" s="130" t="s">
        <v>376</v>
      </c>
    </row>
    <row r="139" spans="1:9" ht="16.8">
      <c r="A139" s="237" t="s">
        <v>330</v>
      </c>
      <c r="B139" s="109">
        <v>4</v>
      </c>
      <c r="C139" s="242" t="s">
        <v>110</v>
      </c>
      <c r="D139" s="3" t="s">
        <v>200</v>
      </c>
      <c r="E139" s="250" t="s">
        <v>196</v>
      </c>
      <c r="F139" s="4" t="s">
        <v>233</v>
      </c>
      <c r="G139" s="244" t="s">
        <v>198</v>
      </c>
      <c r="H139" s="2" t="s">
        <v>268</v>
      </c>
    </row>
    <row r="140" spans="1:9" ht="16.8">
      <c r="A140" s="237" t="s">
        <v>247</v>
      </c>
      <c r="B140" s="109">
        <v>4</v>
      </c>
      <c r="C140" s="242" t="s">
        <v>86</v>
      </c>
      <c r="D140" s="3" t="s">
        <v>195</v>
      </c>
      <c r="E140" s="244" t="s">
        <v>337</v>
      </c>
      <c r="F140" s="4" t="s">
        <v>106</v>
      </c>
      <c r="G140" s="244" t="s">
        <v>299</v>
      </c>
      <c r="H140" s="130" t="s">
        <v>386</v>
      </c>
    </row>
    <row r="141" spans="1:9" ht="16.8">
      <c r="A141" s="237" t="s">
        <v>331</v>
      </c>
      <c r="B141" s="109">
        <v>4</v>
      </c>
      <c r="C141" s="238" t="s">
        <v>86</v>
      </c>
      <c r="D141" s="3" t="s">
        <v>200</v>
      </c>
      <c r="E141" s="250" t="s">
        <v>196</v>
      </c>
      <c r="F141" s="4" t="s">
        <v>106</v>
      </c>
      <c r="G141" s="240" t="s">
        <v>87</v>
      </c>
      <c r="H141" s="2" t="s">
        <v>215</v>
      </c>
    </row>
    <row r="142" spans="1:9" ht="16.8">
      <c r="A142" s="237" t="s">
        <v>248</v>
      </c>
      <c r="B142" s="109">
        <v>4</v>
      </c>
      <c r="C142" s="242" t="s">
        <v>110</v>
      </c>
      <c r="D142" s="5" t="s">
        <v>195</v>
      </c>
      <c r="E142" s="244" t="s">
        <v>196</v>
      </c>
      <c r="F142" s="4" t="s">
        <v>233</v>
      </c>
      <c r="G142" s="244" t="s">
        <v>83</v>
      </c>
      <c r="H142" s="130" t="s">
        <v>387</v>
      </c>
    </row>
    <row r="143" spans="1:9" ht="16.8">
      <c r="A143" s="245" t="s">
        <v>400</v>
      </c>
      <c r="B143" s="119">
        <v>4</v>
      </c>
      <c r="C143" s="246" t="s">
        <v>88</v>
      </c>
      <c r="D143" s="27" t="s">
        <v>195</v>
      </c>
      <c r="E143" s="247" t="s">
        <v>196</v>
      </c>
      <c r="F143" s="248" t="s">
        <v>233</v>
      </c>
      <c r="G143" s="248" t="s">
        <v>415</v>
      </c>
      <c r="H143" s="249" t="s">
        <v>416</v>
      </c>
    </row>
    <row r="144" spans="1:9" ht="16.8">
      <c r="A144" s="268" t="s">
        <v>249</v>
      </c>
      <c r="B144" s="269">
        <v>5</v>
      </c>
      <c r="C144" s="15" t="s">
        <v>86</v>
      </c>
      <c r="D144" s="12" t="s">
        <v>208</v>
      </c>
      <c r="E144" s="8" t="s">
        <v>196</v>
      </c>
      <c r="F144" s="9" t="s">
        <v>106</v>
      </c>
      <c r="G144" s="8" t="s">
        <v>119</v>
      </c>
      <c r="H144" s="201" t="s">
        <v>379</v>
      </c>
    </row>
    <row r="145" spans="1:9" ht="16.8">
      <c r="A145" s="268" t="s">
        <v>250</v>
      </c>
      <c r="B145" s="269">
        <v>5</v>
      </c>
      <c r="C145" s="15" t="s">
        <v>110</v>
      </c>
      <c r="D145" s="12" t="s">
        <v>195</v>
      </c>
      <c r="E145" s="270" t="s">
        <v>196</v>
      </c>
      <c r="F145" s="9" t="s">
        <v>79</v>
      </c>
      <c r="G145" s="10" t="s">
        <v>82</v>
      </c>
      <c r="H145" s="201" t="s">
        <v>382</v>
      </c>
    </row>
    <row r="146" spans="1:9" ht="16.8">
      <c r="A146" s="268" t="s">
        <v>410</v>
      </c>
      <c r="B146" s="269">
        <v>5</v>
      </c>
      <c r="C146" s="15" t="s">
        <v>86</v>
      </c>
      <c r="D146" s="12" t="s">
        <v>195</v>
      </c>
      <c r="E146" s="270" t="s">
        <v>196</v>
      </c>
      <c r="F146" s="9" t="s">
        <v>79</v>
      </c>
      <c r="G146" s="10" t="s">
        <v>299</v>
      </c>
      <c r="H146" s="201" t="s">
        <v>407</v>
      </c>
    </row>
    <row r="147" spans="1:9" ht="16.8">
      <c r="A147" s="268" t="s">
        <v>439</v>
      </c>
      <c r="B147" s="269">
        <v>5</v>
      </c>
      <c r="C147" s="15" t="s">
        <v>110</v>
      </c>
      <c r="D147" s="12" t="s">
        <v>195</v>
      </c>
      <c r="E147" s="270" t="s">
        <v>196</v>
      </c>
      <c r="F147" s="9" t="s">
        <v>233</v>
      </c>
      <c r="G147" s="10" t="s">
        <v>82</v>
      </c>
      <c r="H147" s="201" t="s">
        <v>349</v>
      </c>
      <c r="I147" s="271"/>
    </row>
    <row r="148" spans="1:9" ht="16.8">
      <c r="A148" s="268" t="s">
        <v>440</v>
      </c>
      <c r="B148" s="269">
        <v>5</v>
      </c>
      <c r="C148" s="15" t="s">
        <v>78</v>
      </c>
      <c r="D148" s="12" t="s">
        <v>460</v>
      </c>
      <c r="E148" s="277" t="s">
        <v>375</v>
      </c>
      <c r="F148" s="14" t="s">
        <v>79</v>
      </c>
      <c r="G148" s="10" t="s">
        <v>83</v>
      </c>
      <c r="H148" s="201" t="s">
        <v>461</v>
      </c>
      <c r="I148" s="271"/>
    </row>
    <row r="149" spans="1:9" ht="16.8">
      <c r="A149" s="268" t="s">
        <v>441</v>
      </c>
      <c r="B149" s="269">
        <v>5</v>
      </c>
      <c r="C149" s="15" t="s">
        <v>110</v>
      </c>
      <c r="D149" s="12" t="s">
        <v>462</v>
      </c>
      <c r="E149" s="277" t="s">
        <v>114</v>
      </c>
      <c r="F149" s="14" t="s">
        <v>79</v>
      </c>
      <c r="G149" s="10" t="s">
        <v>83</v>
      </c>
      <c r="H149" s="11" t="s">
        <v>459</v>
      </c>
      <c r="I149" s="271"/>
    </row>
    <row r="150" spans="1:9" ht="16.8">
      <c r="A150" s="268" t="s">
        <v>442</v>
      </c>
      <c r="B150" s="269">
        <v>5</v>
      </c>
      <c r="C150" s="15" t="s">
        <v>110</v>
      </c>
      <c r="D150" s="13" t="s">
        <v>195</v>
      </c>
      <c r="E150" s="8" t="s">
        <v>196</v>
      </c>
      <c r="F150" s="8" t="s">
        <v>106</v>
      </c>
      <c r="G150" s="8" t="s">
        <v>458</v>
      </c>
      <c r="H150" s="11" t="s">
        <v>459</v>
      </c>
    </row>
    <row r="151" spans="1:9" ht="16.8">
      <c r="A151" s="268" t="s">
        <v>471</v>
      </c>
      <c r="B151" s="269">
        <v>5</v>
      </c>
      <c r="C151" s="15" t="s">
        <v>88</v>
      </c>
      <c r="D151" s="13" t="s">
        <v>195</v>
      </c>
      <c r="E151" s="8" t="s">
        <v>337</v>
      </c>
      <c r="F151" s="9" t="s">
        <v>233</v>
      </c>
      <c r="G151" s="8" t="s">
        <v>83</v>
      </c>
      <c r="H151" s="11" t="s">
        <v>473</v>
      </c>
    </row>
    <row r="152" spans="1:9" ht="16.8">
      <c r="A152" s="268" t="s">
        <v>443</v>
      </c>
      <c r="B152" s="269">
        <v>5</v>
      </c>
      <c r="C152" s="15" t="s">
        <v>88</v>
      </c>
      <c r="D152" s="13" t="s">
        <v>195</v>
      </c>
      <c r="E152" s="8" t="s">
        <v>337</v>
      </c>
      <c r="F152" s="9" t="s">
        <v>123</v>
      </c>
      <c r="G152" s="10" t="s">
        <v>82</v>
      </c>
      <c r="H152" s="201" t="s">
        <v>197</v>
      </c>
      <c r="I152" s="271"/>
    </row>
    <row r="153" spans="1:9" ht="16.8">
      <c r="A153" s="268" t="s">
        <v>444</v>
      </c>
      <c r="B153" s="269">
        <v>5</v>
      </c>
      <c r="C153" s="15" t="s">
        <v>109</v>
      </c>
      <c r="D153" s="13" t="s">
        <v>195</v>
      </c>
      <c r="E153" s="277" t="s">
        <v>361</v>
      </c>
      <c r="F153" s="14" t="s">
        <v>84</v>
      </c>
      <c r="G153" s="10" t="s">
        <v>83</v>
      </c>
      <c r="H153" s="201" t="s">
        <v>357</v>
      </c>
      <c r="I153" s="271"/>
    </row>
    <row r="154" spans="1:9" ht="16.8">
      <c r="A154" s="268" t="s">
        <v>445</v>
      </c>
      <c r="B154" s="269">
        <v>5</v>
      </c>
      <c r="C154" s="15" t="s">
        <v>110</v>
      </c>
      <c r="D154" s="13" t="s">
        <v>195</v>
      </c>
      <c r="E154" s="8" t="s">
        <v>196</v>
      </c>
      <c r="F154" s="14" t="s">
        <v>463</v>
      </c>
      <c r="G154" s="10" t="s">
        <v>85</v>
      </c>
      <c r="H154" s="201" t="s">
        <v>464</v>
      </c>
      <c r="I154" s="271"/>
    </row>
    <row r="155" spans="1:9" ht="16.8">
      <c r="A155" s="268" t="s">
        <v>446</v>
      </c>
      <c r="B155" s="269">
        <v>5</v>
      </c>
      <c r="C155" s="15" t="s">
        <v>86</v>
      </c>
      <c r="D155" s="13" t="s">
        <v>195</v>
      </c>
      <c r="E155" s="8" t="s">
        <v>196</v>
      </c>
      <c r="F155" s="14" t="s">
        <v>79</v>
      </c>
      <c r="G155" s="10" t="s">
        <v>83</v>
      </c>
      <c r="H155" s="201" t="s">
        <v>492</v>
      </c>
      <c r="I155" s="271"/>
    </row>
    <row r="156" spans="1:9" ht="16.8">
      <c r="A156" s="268" t="s">
        <v>447</v>
      </c>
      <c r="B156" s="269">
        <v>5</v>
      </c>
      <c r="C156" s="15" t="s">
        <v>277</v>
      </c>
      <c r="D156" s="13" t="s">
        <v>200</v>
      </c>
      <c r="E156" s="8" t="s">
        <v>196</v>
      </c>
      <c r="F156" s="14" t="s">
        <v>79</v>
      </c>
      <c r="G156" s="10" t="s">
        <v>82</v>
      </c>
      <c r="H156" s="201" t="s">
        <v>465</v>
      </c>
      <c r="I156" s="271"/>
    </row>
    <row r="157" spans="1:9" ht="16.8">
      <c r="A157" s="268" t="s">
        <v>477</v>
      </c>
      <c r="B157" s="269">
        <v>5</v>
      </c>
      <c r="C157" s="15" t="s">
        <v>110</v>
      </c>
      <c r="D157" s="12" t="s">
        <v>200</v>
      </c>
      <c r="E157" s="270" t="s">
        <v>196</v>
      </c>
      <c r="F157" s="9" t="s">
        <v>233</v>
      </c>
      <c r="G157" s="10" t="s">
        <v>198</v>
      </c>
      <c r="H157" s="11" t="s">
        <v>557</v>
      </c>
      <c r="I157" s="271"/>
    </row>
    <row r="158" spans="1:9" ht="16.8">
      <c r="A158" s="268" t="s">
        <v>448</v>
      </c>
      <c r="B158" s="269">
        <v>5</v>
      </c>
      <c r="C158" s="15" t="s">
        <v>88</v>
      </c>
      <c r="D158" s="12" t="s">
        <v>372</v>
      </c>
      <c r="E158" s="277" t="s">
        <v>114</v>
      </c>
      <c r="F158" s="14" t="s">
        <v>79</v>
      </c>
      <c r="G158" s="10" t="s">
        <v>83</v>
      </c>
      <c r="H158" s="201" t="s">
        <v>365</v>
      </c>
      <c r="I158" s="271"/>
    </row>
    <row r="159" spans="1:9" ht="16.8">
      <c r="A159" s="268" t="s">
        <v>449</v>
      </c>
      <c r="B159" s="269">
        <v>5</v>
      </c>
      <c r="C159" s="15" t="s">
        <v>86</v>
      </c>
      <c r="D159" s="13" t="s">
        <v>200</v>
      </c>
      <c r="E159" s="277" t="s">
        <v>337</v>
      </c>
      <c r="F159" s="9" t="s">
        <v>123</v>
      </c>
      <c r="G159" s="10" t="s">
        <v>82</v>
      </c>
      <c r="H159" s="201" t="s">
        <v>466</v>
      </c>
      <c r="I159" s="271"/>
    </row>
    <row r="160" spans="1:9" ht="16.8">
      <c r="A160" s="268" t="s">
        <v>450</v>
      </c>
      <c r="B160" s="269">
        <v>5</v>
      </c>
      <c r="C160" s="15" t="s">
        <v>78</v>
      </c>
      <c r="D160" s="13" t="s">
        <v>208</v>
      </c>
      <c r="E160" s="272" t="s">
        <v>196</v>
      </c>
      <c r="F160" s="278" t="s">
        <v>79</v>
      </c>
      <c r="G160" s="8" t="s">
        <v>85</v>
      </c>
      <c r="H160" s="11" t="s">
        <v>304</v>
      </c>
      <c r="I160" s="271"/>
    </row>
    <row r="161" spans="1:9" ht="16.8">
      <c r="A161" s="268" t="s">
        <v>451</v>
      </c>
      <c r="B161" s="269">
        <v>5</v>
      </c>
      <c r="C161" s="15" t="s">
        <v>86</v>
      </c>
      <c r="D161" s="12" t="s">
        <v>200</v>
      </c>
      <c r="E161" s="270" t="s">
        <v>196</v>
      </c>
      <c r="F161" s="9" t="s">
        <v>106</v>
      </c>
      <c r="G161" s="10" t="s">
        <v>87</v>
      </c>
      <c r="H161" s="201" t="s">
        <v>377</v>
      </c>
      <c r="I161" s="271"/>
    </row>
    <row r="162" spans="1:9" ht="16.8">
      <c r="A162" s="268" t="s">
        <v>452</v>
      </c>
      <c r="B162" s="269">
        <v>5</v>
      </c>
      <c r="C162" s="15" t="s">
        <v>110</v>
      </c>
      <c r="D162" s="12" t="s">
        <v>224</v>
      </c>
      <c r="E162" s="270" t="s">
        <v>196</v>
      </c>
      <c r="F162" s="9" t="s">
        <v>233</v>
      </c>
      <c r="G162" s="10" t="s">
        <v>458</v>
      </c>
      <c r="H162" s="201" t="s">
        <v>467</v>
      </c>
      <c r="I162" s="271"/>
    </row>
    <row r="163" spans="1:9" ht="16.8">
      <c r="A163" s="268" t="s">
        <v>453</v>
      </c>
      <c r="B163" s="269">
        <v>5</v>
      </c>
      <c r="C163" s="15" t="s">
        <v>110</v>
      </c>
      <c r="D163" s="12" t="s">
        <v>224</v>
      </c>
      <c r="E163" s="270" t="s">
        <v>196</v>
      </c>
      <c r="F163" s="9" t="s">
        <v>233</v>
      </c>
      <c r="G163" s="10" t="s">
        <v>299</v>
      </c>
      <c r="H163" s="201" t="s">
        <v>467</v>
      </c>
      <c r="I163" s="271"/>
    </row>
    <row r="164" spans="1:9" ht="16.8">
      <c r="A164" s="268" t="s">
        <v>478</v>
      </c>
      <c r="B164" s="269">
        <v>5</v>
      </c>
      <c r="C164" s="15" t="s">
        <v>86</v>
      </c>
      <c r="D164" s="13" t="s">
        <v>200</v>
      </c>
      <c r="E164" s="270" t="s">
        <v>196</v>
      </c>
      <c r="F164" s="14" t="s">
        <v>79</v>
      </c>
      <c r="G164" s="10" t="s">
        <v>415</v>
      </c>
      <c r="H164" s="11" t="s">
        <v>558</v>
      </c>
      <c r="I164" s="271"/>
    </row>
    <row r="165" spans="1:9" ht="16.8">
      <c r="A165" s="268" t="s">
        <v>454</v>
      </c>
      <c r="B165" s="269">
        <v>5</v>
      </c>
      <c r="C165" s="15" t="s">
        <v>86</v>
      </c>
      <c r="D165" s="13" t="s">
        <v>200</v>
      </c>
      <c r="E165" s="270" t="s">
        <v>196</v>
      </c>
      <c r="F165" s="14" t="s">
        <v>84</v>
      </c>
      <c r="G165" s="10" t="s">
        <v>198</v>
      </c>
      <c r="H165" s="201" t="s">
        <v>378</v>
      </c>
      <c r="I165" s="271"/>
    </row>
    <row r="166" spans="1:9" ht="16.8">
      <c r="A166" s="268" t="s">
        <v>455</v>
      </c>
      <c r="B166" s="269">
        <v>5</v>
      </c>
      <c r="C166" s="15" t="s">
        <v>88</v>
      </c>
      <c r="D166" s="13" t="s">
        <v>208</v>
      </c>
      <c r="E166" s="270" t="s">
        <v>114</v>
      </c>
      <c r="F166" s="14" t="s">
        <v>79</v>
      </c>
      <c r="G166" s="10" t="s">
        <v>83</v>
      </c>
      <c r="H166" s="201" t="s">
        <v>468</v>
      </c>
      <c r="I166" s="271"/>
    </row>
    <row r="167" spans="1:9" ht="16.8">
      <c r="A167" s="268" t="s">
        <v>456</v>
      </c>
      <c r="B167" s="269">
        <v>5</v>
      </c>
      <c r="C167" s="15" t="s">
        <v>88</v>
      </c>
      <c r="D167" s="12" t="s">
        <v>224</v>
      </c>
      <c r="E167" s="270" t="s">
        <v>196</v>
      </c>
      <c r="F167" s="9" t="s">
        <v>233</v>
      </c>
      <c r="G167" s="10" t="s">
        <v>350</v>
      </c>
      <c r="H167" s="201" t="s">
        <v>469</v>
      </c>
      <c r="I167" s="271"/>
    </row>
    <row r="168" spans="1:9" ht="16.8">
      <c r="A168" s="273" t="s">
        <v>457</v>
      </c>
      <c r="B168" s="274">
        <v>5</v>
      </c>
      <c r="C168" s="279" t="s">
        <v>86</v>
      </c>
      <c r="D168" s="280" t="s">
        <v>195</v>
      </c>
      <c r="E168" s="275" t="s">
        <v>196</v>
      </c>
      <c r="F168" s="31" t="s">
        <v>233</v>
      </c>
      <c r="G168" s="276" t="s">
        <v>85</v>
      </c>
      <c r="H168" s="281" t="s">
        <v>308</v>
      </c>
      <c r="I168" s="271"/>
    </row>
    <row r="169" spans="1:9" ht="16.8">
      <c r="A169" s="268" t="s">
        <v>251</v>
      </c>
      <c r="B169" s="269">
        <v>6</v>
      </c>
      <c r="C169" s="15" t="s">
        <v>277</v>
      </c>
      <c r="D169" s="12" t="s">
        <v>195</v>
      </c>
      <c r="E169" s="270" t="s">
        <v>196</v>
      </c>
      <c r="F169" s="10" t="s">
        <v>149</v>
      </c>
      <c r="G169" s="10" t="s">
        <v>83</v>
      </c>
      <c r="H169" s="201" t="s">
        <v>385</v>
      </c>
    </row>
    <row r="170" spans="1:9" ht="16.8">
      <c r="A170" s="268" t="s">
        <v>486</v>
      </c>
      <c r="B170" s="269">
        <v>6</v>
      </c>
      <c r="C170" s="15" t="s">
        <v>110</v>
      </c>
      <c r="D170" s="12" t="s">
        <v>200</v>
      </c>
      <c r="E170" s="270" t="s">
        <v>196</v>
      </c>
      <c r="F170" s="10" t="s">
        <v>79</v>
      </c>
      <c r="G170" s="10" t="s">
        <v>85</v>
      </c>
      <c r="H170" s="201" t="s">
        <v>487</v>
      </c>
    </row>
    <row r="171" spans="1:9" ht="16.8">
      <c r="A171" s="273" t="s">
        <v>252</v>
      </c>
      <c r="B171" s="274">
        <v>6</v>
      </c>
      <c r="C171" s="279" t="s">
        <v>86</v>
      </c>
      <c r="D171" s="30" t="s">
        <v>200</v>
      </c>
      <c r="E171" s="282" t="s">
        <v>337</v>
      </c>
      <c r="F171" s="31" t="s">
        <v>106</v>
      </c>
      <c r="G171" s="282" t="s">
        <v>299</v>
      </c>
      <c r="H171" s="281" t="s">
        <v>386</v>
      </c>
    </row>
    <row r="172" spans="1:9" ht="17.399999999999999" thickBot="1">
      <c r="A172" s="283" t="s">
        <v>253</v>
      </c>
      <c r="B172" s="284">
        <v>7</v>
      </c>
      <c r="C172" s="285" t="s">
        <v>110</v>
      </c>
      <c r="D172" s="286" t="s">
        <v>200</v>
      </c>
      <c r="E172" s="287" t="s">
        <v>196</v>
      </c>
      <c r="F172" s="287" t="s">
        <v>106</v>
      </c>
      <c r="G172" s="287" t="s">
        <v>87</v>
      </c>
      <c r="H172" s="288" t="s">
        <v>385</v>
      </c>
    </row>
    <row r="173" spans="1:9" ht="16.2" thickTop="1"/>
  </sheetData>
  <sortState ref="A3:H135">
    <sortCondition ref="B3:B135"/>
    <sortCondition ref="A3:A13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ColWidth="13" defaultRowHeight="16.8"/>
  <cols>
    <col min="1" max="1" width="22.59765625" style="332" bestFit="1" customWidth="1"/>
    <col min="2" max="2" width="6.19921875" style="332" bestFit="1" customWidth="1"/>
    <col min="3" max="3" width="4.09765625" style="332" bestFit="1" customWidth="1"/>
    <col min="4" max="4" width="6.3984375" style="333" bestFit="1" customWidth="1"/>
    <col min="5" max="5" width="2.19921875" style="333" bestFit="1" customWidth="1"/>
    <col min="6" max="6" width="13.5" style="292" bestFit="1" customWidth="1"/>
    <col min="7" max="7" width="3.5" style="292" bestFit="1" customWidth="1"/>
    <col min="8" max="8" width="3.3984375" style="292" bestFit="1" customWidth="1"/>
    <col min="9" max="9" width="3.8984375" style="292" bestFit="1" customWidth="1"/>
    <col min="10" max="10" width="3.59765625" style="292" bestFit="1" customWidth="1"/>
    <col min="11" max="14" width="3.5" style="292" bestFit="1" customWidth="1"/>
    <col min="15" max="16384" width="13" style="292"/>
  </cols>
  <sheetData>
    <row r="1" spans="1:14" ht="24" thickTop="1" thickBot="1">
      <c r="A1" s="289" t="s">
        <v>107</v>
      </c>
      <c r="B1" s="290"/>
      <c r="C1" s="290"/>
      <c r="D1" s="291"/>
      <c r="E1" s="292"/>
      <c r="F1" s="293"/>
      <c r="G1" s="294" t="s">
        <v>501</v>
      </c>
      <c r="H1" s="295"/>
      <c r="I1" s="295"/>
      <c r="J1" s="296"/>
      <c r="K1" s="295"/>
      <c r="L1" s="295"/>
      <c r="M1" s="295"/>
      <c r="N1" s="296"/>
    </row>
    <row r="2" spans="1:14" ht="17.399999999999999" thickTop="1">
      <c r="A2" s="297" t="s">
        <v>92</v>
      </c>
      <c r="B2" s="298" t="s">
        <v>4</v>
      </c>
      <c r="C2" s="298" t="s">
        <v>153</v>
      </c>
      <c r="D2" s="299" t="s">
        <v>93</v>
      </c>
      <c r="E2" s="68"/>
      <c r="F2" s="293"/>
      <c r="G2" s="300" t="s">
        <v>502</v>
      </c>
      <c r="H2" s="301"/>
      <c r="I2" s="301"/>
      <c r="J2" s="301"/>
      <c r="K2" s="301"/>
      <c r="L2" s="301"/>
      <c r="M2" s="301"/>
      <c r="N2" s="302"/>
    </row>
    <row r="3" spans="1:14" ht="31.8" thickBot="1">
      <c r="A3" s="237" t="s">
        <v>390</v>
      </c>
      <c r="B3" s="304">
        <v>0</v>
      </c>
      <c r="C3" s="604">
        <f>10+B3+'Personal File'!$C$11</f>
        <v>13</v>
      </c>
      <c r="D3" s="305" t="s">
        <v>645</v>
      </c>
      <c r="E3" s="68"/>
      <c r="F3" s="293"/>
      <c r="G3" s="306" t="s">
        <v>503</v>
      </c>
      <c r="H3" s="307" t="s">
        <v>480</v>
      </c>
      <c r="I3" s="307" t="s">
        <v>481</v>
      </c>
      <c r="J3" s="307" t="s">
        <v>482</v>
      </c>
      <c r="K3" s="307" t="s">
        <v>483</v>
      </c>
      <c r="L3" s="307" t="s">
        <v>484</v>
      </c>
      <c r="M3" s="307" t="s">
        <v>485</v>
      </c>
      <c r="N3" s="308" t="s">
        <v>504</v>
      </c>
    </row>
    <row r="4" spans="1:14" ht="17.399999999999999" thickTop="1">
      <c r="A4" s="303" t="s">
        <v>422</v>
      </c>
      <c r="B4" s="304">
        <v>0</v>
      </c>
      <c r="C4" s="604">
        <f>10+B4+'Personal File'!$C$11</f>
        <v>13</v>
      </c>
      <c r="D4" s="305" t="s">
        <v>645</v>
      </c>
      <c r="E4" s="68"/>
      <c r="F4" s="309" t="s">
        <v>507</v>
      </c>
      <c r="G4" s="310">
        <v>6</v>
      </c>
      <c r="H4" s="311">
        <v>4</v>
      </c>
      <c r="I4" s="311">
        <v>3</v>
      </c>
      <c r="J4" s="311">
        <v>3</v>
      </c>
      <c r="K4" s="311">
        <v>2</v>
      </c>
      <c r="L4" s="312">
        <v>0</v>
      </c>
      <c r="M4" s="312">
        <v>0</v>
      </c>
      <c r="N4" s="313">
        <v>0</v>
      </c>
    </row>
    <row r="5" spans="1:14">
      <c r="A5" s="237" t="s">
        <v>424</v>
      </c>
      <c r="B5" s="304">
        <v>0</v>
      </c>
      <c r="C5" s="604">
        <f>10+B5+'Personal File'!$C$11</f>
        <v>13</v>
      </c>
      <c r="D5" s="305" t="s">
        <v>645</v>
      </c>
      <c r="E5" s="68"/>
      <c r="F5" s="314" t="s">
        <v>505</v>
      </c>
      <c r="G5" s="315">
        <v>0</v>
      </c>
      <c r="H5" s="316">
        <v>1</v>
      </c>
      <c r="I5" s="316">
        <v>1</v>
      </c>
      <c r="J5" s="316">
        <v>1</v>
      </c>
      <c r="K5" s="316">
        <v>0</v>
      </c>
      <c r="L5" s="317">
        <v>0</v>
      </c>
      <c r="M5" s="317">
        <v>0</v>
      </c>
      <c r="N5" s="318">
        <v>0</v>
      </c>
    </row>
    <row r="6" spans="1:14" ht="17.399999999999999" thickBot="1">
      <c r="A6" s="303" t="s">
        <v>427</v>
      </c>
      <c r="B6" s="304">
        <v>0</v>
      </c>
      <c r="C6" s="604">
        <f>10+B6+'Personal File'!$C$11</f>
        <v>13</v>
      </c>
      <c r="D6" s="305" t="s">
        <v>645</v>
      </c>
      <c r="E6" s="68"/>
      <c r="F6" s="319" t="s">
        <v>506</v>
      </c>
      <c r="G6" s="320">
        <f t="shared" ref="G6:N6" si="0">SUM(G4:G5)</f>
        <v>6</v>
      </c>
      <c r="H6" s="321">
        <f t="shared" si="0"/>
        <v>5</v>
      </c>
      <c r="I6" s="321">
        <f t="shared" si="0"/>
        <v>4</v>
      </c>
      <c r="J6" s="321">
        <f t="shared" ref="J6:K6" si="1">SUM(J4:J5)</f>
        <v>4</v>
      </c>
      <c r="K6" s="321">
        <f t="shared" si="1"/>
        <v>2</v>
      </c>
      <c r="L6" s="322">
        <f t="shared" si="0"/>
        <v>0</v>
      </c>
      <c r="M6" s="322">
        <f t="shared" si="0"/>
        <v>0</v>
      </c>
      <c r="N6" s="323">
        <f t="shared" si="0"/>
        <v>0</v>
      </c>
    </row>
    <row r="7" spans="1:14" ht="17.399999999999999" thickTop="1">
      <c r="A7" s="237" t="s">
        <v>393</v>
      </c>
      <c r="B7" s="304">
        <v>0</v>
      </c>
      <c r="C7" s="604">
        <f>10+B7+'Personal File'!$C$11</f>
        <v>13</v>
      </c>
      <c r="D7" s="305" t="s">
        <v>645</v>
      </c>
      <c r="E7" s="68"/>
    </row>
    <row r="8" spans="1:14">
      <c r="A8" s="245" t="s">
        <v>431</v>
      </c>
      <c r="B8" s="325">
        <v>0</v>
      </c>
      <c r="C8" s="605">
        <f>10+B8+'Personal File'!$C$11</f>
        <v>13</v>
      </c>
      <c r="D8" s="326" t="s">
        <v>645</v>
      </c>
      <c r="E8" s="68"/>
    </row>
    <row r="9" spans="1:14">
      <c r="A9" s="303" t="s">
        <v>111</v>
      </c>
      <c r="B9" s="304">
        <v>1</v>
      </c>
      <c r="C9" s="604">
        <f>10+B9+'Personal File'!$C$11</f>
        <v>14</v>
      </c>
      <c r="D9" s="305" t="s">
        <v>645</v>
      </c>
      <c r="E9" s="68"/>
    </row>
    <row r="10" spans="1:14">
      <c r="A10" s="303" t="s">
        <v>111</v>
      </c>
      <c r="B10" s="304">
        <v>1</v>
      </c>
      <c r="C10" s="604">
        <f>10+B10+'Personal File'!$C$11</f>
        <v>14</v>
      </c>
      <c r="D10" s="305" t="s">
        <v>645</v>
      </c>
      <c r="E10" s="68"/>
    </row>
    <row r="11" spans="1:14">
      <c r="A11" s="237" t="s">
        <v>135</v>
      </c>
      <c r="B11" s="304">
        <v>1</v>
      </c>
      <c r="C11" s="604">
        <f>10+B11+'Personal File'!$C$11</f>
        <v>14</v>
      </c>
      <c r="D11" s="305" t="s">
        <v>644</v>
      </c>
      <c r="E11" s="68"/>
    </row>
    <row r="12" spans="1:14">
      <c r="A12" s="303" t="s">
        <v>548</v>
      </c>
      <c r="B12" s="304">
        <v>1</v>
      </c>
      <c r="C12" s="604">
        <f>10+B12+'Personal File'!$C$11</f>
        <v>14</v>
      </c>
      <c r="D12" s="305" t="s">
        <v>645</v>
      </c>
      <c r="E12" s="68"/>
    </row>
    <row r="13" spans="1:14">
      <c r="A13" s="324" t="s">
        <v>548</v>
      </c>
      <c r="B13" s="325">
        <v>1</v>
      </c>
      <c r="C13" s="605">
        <f>10+B13+'Personal File'!$C$11</f>
        <v>14</v>
      </c>
      <c r="D13" s="326" t="s">
        <v>645</v>
      </c>
      <c r="E13" s="68"/>
    </row>
    <row r="14" spans="1:14">
      <c r="A14" s="237" t="s">
        <v>221</v>
      </c>
      <c r="B14" s="304">
        <v>2</v>
      </c>
      <c r="C14" s="604">
        <f>10+B14+'Personal File'!$C$11</f>
        <v>15</v>
      </c>
      <c r="D14" s="305" t="s">
        <v>644</v>
      </c>
      <c r="E14" s="68"/>
    </row>
    <row r="15" spans="1:14">
      <c r="A15" s="237" t="s">
        <v>221</v>
      </c>
      <c r="B15" s="107">
        <v>2</v>
      </c>
      <c r="C15" s="606">
        <f>10+B15+'Personal File'!$C$11</f>
        <v>15</v>
      </c>
      <c r="D15" s="305" t="s">
        <v>644</v>
      </c>
      <c r="E15" s="68"/>
    </row>
    <row r="16" spans="1:14">
      <c r="A16" s="237" t="s">
        <v>279</v>
      </c>
      <c r="B16" s="304">
        <v>2</v>
      </c>
      <c r="C16" s="604">
        <f>10+B16+'Personal File'!$C$11</f>
        <v>15</v>
      </c>
      <c r="D16" s="305" t="s">
        <v>644</v>
      </c>
      <c r="E16" s="68"/>
    </row>
    <row r="17" spans="1:5">
      <c r="A17" s="245" t="s">
        <v>232</v>
      </c>
      <c r="B17" s="325">
        <v>2</v>
      </c>
      <c r="C17" s="605">
        <f>10+B17+'Personal File'!$C$11</f>
        <v>15</v>
      </c>
      <c r="D17" s="326" t="s">
        <v>645</v>
      </c>
      <c r="E17" s="68"/>
    </row>
    <row r="18" spans="1:5">
      <c r="A18" s="327" t="s">
        <v>275</v>
      </c>
      <c r="B18" s="328">
        <v>3</v>
      </c>
      <c r="C18" s="607">
        <f>10+B18+'Personal File'!$C$11</f>
        <v>16</v>
      </c>
      <c r="D18" s="305" t="s">
        <v>644</v>
      </c>
      <c r="E18" s="68"/>
    </row>
    <row r="19" spans="1:5">
      <c r="A19" s="237" t="s">
        <v>296</v>
      </c>
      <c r="B19" s="107">
        <v>3</v>
      </c>
      <c r="C19" s="606">
        <f>10+B19+'Personal File'!$C$11</f>
        <v>16</v>
      </c>
      <c r="D19" s="305" t="s">
        <v>645</v>
      </c>
      <c r="E19" s="68"/>
    </row>
    <row r="20" spans="1:5">
      <c r="A20" s="237" t="s">
        <v>300</v>
      </c>
      <c r="B20" s="107">
        <v>3</v>
      </c>
      <c r="C20" s="606">
        <f>10+B20+'Personal File'!$C$11</f>
        <v>16</v>
      </c>
      <c r="D20" s="305" t="s">
        <v>645</v>
      </c>
    </row>
    <row r="21" spans="1:5">
      <c r="A21" s="245" t="s">
        <v>597</v>
      </c>
      <c r="B21" s="117">
        <v>3</v>
      </c>
      <c r="C21" s="605">
        <f>10+B21+'Personal File'!$C$11</f>
        <v>16</v>
      </c>
      <c r="D21" s="326" t="s">
        <v>645</v>
      </c>
    </row>
    <row r="22" spans="1:5">
      <c r="A22" s="237" t="s">
        <v>319</v>
      </c>
      <c r="B22" s="107">
        <v>4</v>
      </c>
      <c r="C22" s="604">
        <f>10+B23+'Personal File'!$C$11</f>
        <v>17</v>
      </c>
      <c r="D22" s="305" t="s">
        <v>644</v>
      </c>
    </row>
    <row r="23" spans="1:5" ht="17.399999999999999" thickBot="1">
      <c r="A23" s="329" t="s">
        <v>321</v>
      </c>
      <c r="B23" s="330">
        <v>4</v>
      </c>
      <c r="C23" s="608">
        <f>10+B23+'Personal File'!$C$11</f>
        <v>17</v>
      </c>
      <c r="D23" s="331" t="s">
        <v>645</v>
      </c>
    </row>
    <row r="24" spans="1:5" ht="17.399999999999999" thickTop="1"/>
    <row r="25" spans="1:5">
      <c r="B25" s="96"/>
    </row>
    <row r="26" spans="1:5">
      <c r="B26" s="96"/>
    </row>
    <row r="27" spans="1:5">
      <c r="B27" s="96"/>
    </row>
  </sheetData>
  <sortState ref="A3:D23">
    <sortCondition ref="B3:B23"/>
    <sortCondition ref="A3:A23"/>
  </sortState>
  <conditionalFormatting sqref="D3:D16">
    <cfRule type="cellIs" dxfId="45" priority="65" stopIfTrue="1" operator="equal">
      <formula>"þ"</formula>
    </cfRule>
  </conditionalFormatting>
  <conditionalFormatting sqref="D15">
    <cfRule type="cellIs" dxfId="44" priority="42" stopIfTrue="1" operator="equal">
      <formula>"þ"</formula>
    </cfRule>
  </conditionalFormatting>
  <conditionalFormatting sqref="D11">
    <cfRule type="cellIs" dxfId="43" priority="39" stopIfTrue="1" operator="equal">
      <formula>"þ"</formula>
    </cfRule>
  </conditionalFormatting>
  <conditionalFormatting sqref="D16">
    <cfRule type="cellIs" dxfId="42" priority="38" stopIfTrue="1" operator="equal">
      <formula>"þ"</formula>
    </cfRule>
  </conditionalFormatting>
  <conditionalFormatting sqref="D13">
    <cfRule type="cellIs" dxfId="41" priority="34" stopIfTrue="1" operator="equal">
      <formula>"þ"</formula>
    </cfRule>
  </conditionalFormatting>
  <conditionalFormatting sqref="D6">
    <cfRule type="cellIs" dxfId="40" priority="36" stopIfTrue="1" operator="equal">
      <formula>"þ"</formula>
    </cfRule>
  </conditionalFormatting>
  <conditionalFormatting sqref="D17">
    <cfRule type="cellIs" dxfId="39" priority="35" stopIfTrue="1" operator="equal">
      <formula>"þ"</formula>
    </cfRule>
  </conditionalFormatting>
  <conditionalFormatting sqref="D16">
    <cfRule type="cellIs" dxfId="38" priority="33" stopIfTrue="1" operator="equal">
      <formula>"þ"</formula>
    </cfRule>
  </conditionalFormatting>
  <conditionalFormatting sqref="D12">
    <cfRule type="cellIs" dxfId="37" priority="32" stopIfTrue="1" operator="equal">
      <formula>"þ"</formula>
    </cfRule>
  </conditionalFormatting>
  <conditionalFormatting sqref="D17">
    <cfRule type="cellIs" dxfId="36" priority="31" stopIfTrue="1" operator="equal">
      <formula>"þ"</formula>
    </cfRule>
  </conditionalFormatting>
  <conditionalFormatting sqref="D20">
    <cfRule type="cellIs" dxfId="35" priority="30" stopIfTrue="1" operator="equal">
      <formula>"þ"</formula>
    </cfRule>
  </conditionalFormatting>
  <conditionalFormatting sqref="D7">
    <cfRule type="cellIs" dxfId="34" priority="29" stopIfTrue="1" operator="equal">
      <formula>"þ"</formula>
    </cfRule>
  </conditionalFormatting>
  <conditionalFormatting sqref="D12">
    <cfRule type="cellIs" dxfId="33" priority="25" stopIfTrue="1" operator="equal">
      <formula>"þ"</formula>
    </cfRule>
  </conditionalFormatting>
  <conditionalFormatting sqref="D14">
    <cfRule type="cellIs" dxfId="32" priority="27" stopIfTrue="1" operator="equal">
      <formula>"þ"</formula>
    </cfRule>
  </conditionalFormatting>
  <conditionalFormatting sqref="D16">
    <cfRule type="cellIs" dxfId="31" priority="26" stopIfTrue="1" operator="equal">
      <formula>"þ"</formula>
    </cfRule>
  </conditionalFormatting>
  <conditionalFormatting sqref="D17">
    <cfRule type="cellIs" dxfId="30" priority="24" stopIfTrue="1" operator="equal">
      <formula>"þ"</formula>
    </cfRule>
  </conditionalFormatting>
  <conditionalFormatting sqref="D20">
    <cfRule type="cellIs" dxfId="29" priority="23" stopIfTrue="1" operator="equal">
      <formula>"þ"</formula>
    </cfRule>
  </conditionalFormatting>
  <conditionalFormatting sqref="D13">
    <cfRule type="cellIs" dxfId="28" priority="19" stopIfTrue="1" operator="equal">
      <formula>"þ"</formula>
    </cfRule>
  </conditionalFormatting>
  <conditionalFormatting sqref="D14">
    <cfRule type="cellIs" dxfId="27" priority="21" stopIfTrue="1" operator="equal">
      <formula>"þ"</formula>
    </cfRule>
  </conditionalFormatting>
  <conditionalFormatting sqref="D17">
    <cfRule type="cellIs" dxfId="26" priority="20" stopIfTrue="1" operator="equal">
      <formula>"þ"</formula>
    </cfRule>
  </conditionalFormatting>
  <conditionalFormatting sqref="D15">
    <cfRule type="cellIs" dxfId="25" priority="15" stopIfTrue="1" operator="equal">
      <formula>"þ"</formula>
    </cfRule>
  </conditionalFormatting>
  <conditionalFormatting sqref="D20">
    <cfRule type="cellIs" dxfId="24" priority="16" stopIfTrue="1" operator="equal">
      <formula>"þ"</formula>
    </cfRule>
  </conditionalFormatting>
  <conditionalFormatting sqref="D23">
    <cfRule type="cellIs" dxfId="23" priority="12" stopIfTrue="1" operator="equal">
      <formula>"þ"</formula>
    </cfRule>
  </conditionalFormatting>
  <conditionalFormatting sqref="D21:D22">
    <cfRule type="cellIs" dxfId="22" priority="10" stopIfTrue="1" operator="equal">
      <formula>"þ"</formula>
    </cfRule>
  </conditionalFormatting>
  <conditionalFormatting sqref="D21:D22">
    <cfRule type="cellIs" dxfId="21" priority="9" stopIfTrue="1" operator="equal">
      <formula>"þ"</formula>
    </cfRule>
  </conditionalFormatting>
  <conditionalFormatting sqref="D21:D22">
    <cfRule type="cellIs" dxfId="20" priority="8" stopIfTrue="1" operator="equal">
      <formula>"þ"</formula>
    </cfRule>
  </conditionalFormatting>
  <conditionalFormatting sqref="D21:D22">
    <cfRule type="cellIs" dxfId="19" priority="7" stopIfTrue="1" operator="equal">
      <formula>"þ"</formula>
    </cfRule>
  </conditionalFormatting>
  <conditionalFormatting sqref="D18">
    <cfRule type="cellIs" dxfId="18" priority="4" stopIfTrue="1" operator="equal">
      <formula>"þ"</formula>
    </cfRule>
  </conditionalFormatting>
  <conditionalFormatting sqref="D18">
    <cfRule type="cellIs" dxfId="17" priority="6" stopIfTrue="1" operator="equal">
      <formula>"þ"</formula>
    </cfRule>
  </conditionalFormatting>
  <conditionalFormatting sqref="D18">
    <cfRule type="cellIs" dxfId="16" priority="5" stopIfTrue="1" operator="equal">
      <formula>"þ"</formula>
    </cfRule>
  </conditionalFormatting>
  <conditionalFormatting sqref="D19">
    <cfRule type="cellIs" dxfId="15" priority="3" stopIfTrue="1" operator="equal">
      <formula>"þ"</formula>
    </cfRule>
  </conditionalFormatting>
  <conditionalFormatting sqref="D19">
    <cfRule type="cellIs" dxfId="14" priority="2" stopIfTrue="1" operator="equal">
      <formula>"þ"</formula>
    </cfRule>
  </conditionalFormatting>
  <conditionalFormatting sqref="D19">
    <cfRule type="cellIs" dxfId="13"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
  <sheetViews>
    <sheetView showGridLines="0" workbookViewId="0"/>
  </sheetViews>
  <sheetFormatPr defaultColWidth="11.3984375" defaultRowHeight="16.8"/>
  <cols>
    <col min="1" max="1" width="31.09765625" style="333" bestFit="1" customWidth="1"/>
    <col min="2" max="2" width="1.8984375" style="332" customWidth="1"/>
    <col min="3" max="3" width="23.8984375" style="292" bestFit="1" customWidth="1"/>
    <col min="4" max="4" width="11.3984375" style="335"/>
    <col min="5" max="16384" width="11.3984375" style="292"/>
  </cols>
  <sheetData>
    <row r="1" spans="1:3" ht="18" thickTop="1" thickBot="1">
      <c r="A1" s="334" t="s">
        <v>512</v>
      </c>
      <c r="B1" s="292"/>
      <c r="C1" s="334" t="s">
        <v>151</v>
      </c>
    </row>
    <row r="2" spans="1:3">
      <c r="A2" s="336" t="s">
        <v>591</v>
      </c>
      <c r="B2" s="292"/>
      <c r="C2" s="336" t="s">
        <v>158</v>
      </c>
    </row>
    <row r="3" spans="1:3">
      <c r="A3" s="336" t="s">
        <v>592</v>
      </c>
      <c r="B3" s="292"/>
      <c r="C3" s="336" t="s">
        <v>129</v>
      </c>
    </row>
    <row r="4" spans="1:3">
      <c r="A4" s="336" t="s">
        <v>603</v>
      </c>
      <c r="B4" s="292"/>
      <c r="C4" s="336" t="s">
        <v>549</v>
      </c>
    </row>
    <row r="5" spans="1:3" ht="17.399999999999999" thickBot="1">
      <c r="A5" s="615" t="s">
        <v>526</v>
      </c>
      <c r="B5" s="292"/>
      <c r="C5" s="336" t="s">
        <v>535</v>
      </c>
    </row>
    <row r="6" spans="1:3" ht="18" thickTop="1" thickBot="1">
      <c r="B6" s="292"/>
      <c r="C6" s="336" t="s">
        <v>159</v>
      </c>
    </row>
    <row r="7" spans="1:3" ht="18" thickTop="1" thickBot="1">
      <c r="A7" s="7" t="s">
        <v>154</v>
      </c>
      <c r="B7" s="292"/>
      <c r="C7" s="336" t="s">
        <v>130</v>
      </c>
    </row>
    <row r="8" spans="1:3">
      <c r="A8" s="337" t="s">
        <v>155</v>
      </c>
      <c r="B8" s="292"/>
      <c r="C8" s="336" t="s">
        <v>623</v>
      </c>
    </row>
    <row r="9" spans="1:3">
      <c r="A9" s="338" t="s">
        <v>562</v>
      </c>
      <c r="B9" s="292"/>
      <c r="C9" s="336" t="s">
        <v>632</v>
      </c>
    </row>
    <row r="10" spans="1:3" ht="17.399999999999999" thickBot="1">
      <c r="A10" s="339" t="s">
        <v>156</v>
      </c>
      <c r="B10" s="292"/>
      <c r="C10" s="340" t="s">
        <v>160</v>
      </c>
    </row>
    <row r="11" spans="1:3" ht="18" thickTop="1" thickBot="1">
      <c r="B11" s="292"/>
      <c r="C11" s="333"/>
    </row>
    <row r="12" spans="1:3" ht="19.2" thickTop="1" thickBot="1">
      <c r="A12" s="6" t="s">
        <v>94</v>
      </c>
      <c r="C12" s="16" t="s">
        <v>510</v>
      </c>
    </row>
    <row r="13" spans="1:3" ht="17.399999999999999" thickBot="1">
      <c r="A13" s="341" t="s">
        <v>563</v>
      </c>
      <c r="C13" s="613" t="s">
        <v>641</v>
      </c>
    </row>
    <row r="14" spans="1:3" ht="17.399999999999999" thickTop="1">
      <c r="C14" s="614" t="s">
        <v>642</v>
      </c>
    </row>
    <row r="15" spans="1:3" ht="17.399999999999999" thickBot="1">
      <c r="C15" s="342" t="s">
        <v>511</v>
      </c>
    </row>
    <row r="16" spans="1:3" ht="17.399999999999999" thickTop="1"/>
  </sheetData>
  <sortState ref="C11:C13">
    <sortCondition ref="C13:C1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1"/>
  <sheetViews>
    <sheetView showGridLines="0" zoomScaleNormal="100" workbookViewId="0"/>
  </sheetViews>
  <sheetFormatPr defaultColWidth="13" defaultRowHeight="15.6"/>
  <cols>
    <col min="1" max="1" width="28.59765625" style="344" bestFit="1" customWidth="1"/>
    <col min="2" max="2" width="8.59765625" style="344" customWidth="1"/>
    <col min="3" max="3" width="6.09765625" style="344" customWidth="1"/>
    <col min="4" max="4" width="8.19921875" style="344" customWidth="1"/>
    <col min="5" max="5" width="8.3984375" style="344" customWidth="1"/>
    <col min="6" max="6" width="8.3984375" style="344" bestFit="1" customWidth="1"/>
    <col min="7" max="9" width="5.59765625" style="344" customWidth="1"/>
    <col min="10" max="10" width="6.19921875" style="344" bestFit="1" customWidth="1"/>
    <col min="11" max="11" width="22.8984375" style="344" bestFit="1" customWidth="1"/>
    <col min="12" max="12" width="2.69921875" style="57" customWidth="1"/>
    <col min="13" max="13" width="6.3984375" style="57" bestFit="1" customWidth="1"/>
    <col min="14" max="16384" width="13" style="57"/>
  </cols>
  <sheetData>
    <row r="1" spans="1:13" ht="23.4" thickBot="1">
      <c r="A1" s="343" t="s">
        <v>25</v>
      </c>
      <c r="B1" s="343"/>
      <c r="C1" s="343"/>
      <c r="D1" s="343"/>
      <c r="E1" s="343"/>
      <c r="H1" s="100"/>
      <c r="K1" s="57"/>
    </row>
    <row r="2" spans="1:13" ht="16.8" thickTop="1" thickBot="1">
      <c r="A2" s="345" t="s">
        <v>5</v>
      </c>
      <c r="B2" s="346" t="s">
        <v>6</v>
      </c>
      <c r="C2" s="346" t="s">
        <v>28</v>
      </c>
      <c r="D2" s="346" t="s">
        <v>29</v>
      </c>
      <c r="E2" s="347" t="s">
        <v>71</v>
      </c>
      <c r="F2" s="346" t="s">
        <v>26</v>
      </c>
      <c r="G2" s="346" t="s">
        <v>30</v>
      </c>
      <c r="H2" s="348" t="s">
        <v>157</v>
      </c>
      <c r="I2" s="349" t="s">
        <v>536</v>
      </c>
      <c r="J2" s="348" t="s">
        <v>103</v>
      </c>
      <c r="K2" s="350" t="s">
        <v>101</v>
      </c>
      <c r="M2" s="351" t="s">
        <v>571</v>
      </c>
    </row>
    <row r="3" spans="1:13">
      <c r="A3" s="579" t="s">
        <v>598</v>
      </c>
      <c r="B3" s="32" t="s">
        <v>513</v>
      </c>
      <c r="C3" s="33">
        <f>'Personal File'!$C$7+1</f>
        <v>1</v>
      </c>
      <c r="D3" s="34" t="s">
        <v>494</v>
      </c>
      <c r="E3" s="34" t="s">
        <v>516</v>
      </c>
      <c r="F3" s="35" t="s">
        <v>493</v>
      </c>
      <c r="G3" s="36">
        <v>4</v>
      </c>
      <c r="H3" s="50" t="str">
        <f>CONCATENATE("+",$B$19+$B$22+D3+$B$24+$B$25)</f>
        <v>+7</v>
      </c>
      <c r="I3" s="37">
        <f t="shared" ref="I3:I6" ca="1" si="0">RANDBETWEEN(1,20)</f>
        <v>7</v>
      </c>
      <c r="J3" s="581">
        <f t="shared" ref="J3:J8" ca="1" si="1">I3+RIGHT(H3,1)</f>
        <v>14</v>
      </c>
      <c r="K3" s="39"/>
      <c r="M3" s="558">
        <v>2000</v>
      </c>
    </row>
    <row r="4" spans="1:13">
      <c r="A4" s="580" t="s">
        <v>633</v>
      </c>
      <c r="B4" s="582" t="s">
        <v>513</v>
      </c>
      <c r="C4" s="583">
        <f>'Personal File'!$C$7+1</f>
        <v>1</v>
      </c>
      <c r="D4" s="584" t="s">
        <v>494</v>
      </c>
      <c r="E4" s="584" t="s">
        <v>516</v>
      </c>
      <c r="F4" s="585" t="s">
        <v>493</v>
      </c>
      <c r="G4" s="568">
        <v>4</v>
      </c>
      <c r="H4" s="586" t="str">
        <f>CONCATENATE("+",$B$19+$B$22+D4+$B$24+$B$25-5)</f>
        <v>+2</v>
      </c>
      <c r="I4" s="587">
        <f t="shared" ca="1" si="0"/>
        <v>4</v>
      </c>
      <c r="J4" s="588">
        <f t="shared" ref="J4" ca="1" si="2">I4+RIGHT(H4,1)</f>
        <v>6</v>
      </c>
      <c r="K4" s="578"/>
      <c r="M4" s="559"/>
    </row>
    <row r="5" spans="1:13">
      <c r="A5" s="40" t="s">
        <v>627</v>
      </c>
      <c r="B5" s="41" t="s">
        <v>517</v>
      </c>
      <c r="C5" s="599" t="s">
        <v>626</v>
      </c>
      <c r="D5" s="41" t="s">
        <v>517</v>
      </c>
      <c r="E5" s="41" t="s">
        <v>517</v>
      </c>
      <c r="F5" s="41" t="s">
        <v>517</v>
      </c>
      <c r="G5" s="600" t="s">
        <v>517</v>
      </c>
      <c r="H5" s="600" t="s">
        <v>517</v>
      </c>
      <c r="I5" s="601" t="s">
        <v>517</v>
      </c>
      <c r="J5" s="602" t="s">
        <v>517</v>
      </c>
      <c r="K5" s="603"/>
      <c r="L5" s="271"/>
      <c r="M5" s="557">
        <v>3000</v>
      </c>
    </row>
    <row r="6" spans="1:13">
      <c r="A6" s="589" t="s">
        <v>574</v>
      </c>
      <c r="B6" s="590" t="s">
        <v>594</v>
      </c>
      <c r="C6" s="591" t="str">
        <f>'Personal File'!$C$7</f>
        <v>+0</v>
      </c>
      <c r="D6" s="592" t="s">
        <v>494</v>
      </c>
      <c r="E6" s="592" t="s">
        <v>514</v>
      </c>
      <c r="F6" s="593" t="s">
        <v>515</v>
      </c>
      <c r="G6" s="594">
        <v>1</v>
      </c>
      <c r="H6" s="595" t="str">
        <f>CONCATENATE("+",$B$19+$B$22+D6+$B$24+$B$25)</f>
        <v>+7</v>
      </c>
      <c r="I6" s="596">
        <f t="shared" ca="1" si="0"/>
        <v>14</v>
      </c>
      <c r="J6" s="597">
        <f t="shared" ca="1" si="1"/>
        <v>21</v>
      </c>
      <c r="K6" s="598"/>
      <c r="M6" s="557">
        <v>300</v>
      </c>
    </row>
    <row r="7" spans="1:13">
      <c r="A7" s="616" t="s">
        <v>497</v>
      </c>
      <c r="B7" s="617"/>
      <c r="C7" s="617" t="str">
        <f>'Personal File'!$C$7</f>
        <v>+0</v>
      </c>
      <c r="D7" s="617" t="s">
        <v>65</v>
      </c>
      <c r="E7" s="617" t="s">
        <v>496</v>
      </c>
      <c r="F7" s="618" t="s">
        <v>493</v>
      </c>
      <c r="G7" s="619" t="s">
        <v>517</v>
      </c>
      <c r="H7" s="620" t="str">
        <f>CONCATENATE("+",$B$19+$B$22+D7+$B$24+$B$25)</f>
        <v>+6</v>
      </c>
      <c r="I7" s="621">
        <f t="shared" ref="I7:I8" ca="1" si="3">RANDBETWEEN(1,20)</f>
        <v>5</v>
      </c>
      <c r="J7" s="621">
        <f t="shared" ca="1" si="1"/>
        <v>11</v>
      </c>
      <c r="K7" s="622"/>
      <c r="L7" s="623"/>
      <c r="M7" s="559"/>
    </row>
    <row r="8" spans="1:13" ht="16.2" thickBot="1">
      <c r="A8" s="624" t="s">
        <v>498</v>
      </c>
      <c r="B8" s="625"/>
      <c r="C8" s="625" t="str">
        <f>'Personal File'!$C$7</f>
        <v>+0</v>
      </c>
      <c r="D8" s="625" t="s">
        <v>65</v>
      </c>
      <c r="E8" s="625" t="s">
        <v>496</v>
      </c>
      <c r="F8" s="625" t="s">
        <v>402</v>
      </c>
      <c r="G8" s="626" t="s">
        <v>517</v>
      </c>
      <c r="H8" s="627" t="str">
        <f>CONCATENATE("+",$B$19+$B$22+D8+$B$24+$B$25)</f>
        <v>+6</v>
      </c>
      <c r="I8" s="628">
        <f t="shared" ca="1" si="3"/>
        <v>17</v>
      </c>
      <c r="J8" s="628">
        <f t="shared" ca="1" si="1"/>
        <v>23</v>
      </c>
      <c r="K8" s="629"/>
      <c r="L8" s="623"/>
      <c r="M8" s="560"/>
    </row>
    <row r="9" spans="1:13" ht="6" customHeight="1" thickTop="1" thickBot="1"/>
    <row r="10" spans="1:13" ht="16.8" thickTop="1" thickBot="1">
      <c r="A10" s="345" t="s">
        <v>8</v>
      </c>
      <c r="B10" s="346" t="s">
        <v>9</v>
      </c>
      <c r="C10" s="346" t="s">
        <v>28</v>
      </c>
      <c r="D10" s="346" t="s">
        <v>29</v>
      </c>
      <c r="E10" s="347" t="s">
        <v>71</v>
      </c>
      <c r="F10" s="346" t="s">
        <v>10</v>
      </c>
      <c r="G10" s="346" t="s">
        <v>30</v>
      </c>
      <c r="H10" s="348" t="s">
        <v>157</v>
      </c>
      <c r="I10" s="349" t="s">
        <v>536</v>
      </c>
      <c r="J10" s="348" t="s">
        <v>103</v>
      </c>
      <c r="K10" s="350" t="s">
        <v>101</v>
      </c>
      <c r="M10" s="351" t="s">
        <v>571</v>
      </c>
    </row>
    <row r="11" spans="1:13">
      <c r="A11" s="519" t="s">
        <v>643</v>
      </c>
      <c r="B11" s="520" t="s">
        <v>594</v>
      </c>
      <c r="C11" s="33">
        <v>2</v>
      </c>
      <c r="D11" s="521" t="s">
        <v>494</v>
      </c>
      <c r="E11" s="520" t="s">
        <v>588</v>
      </c>
      <c r="F11" s="521" t="s">
        <v>589</v>
      </c>
      <c r="G11" s="522">
        <v>0</v>
      </c>
      <c r="H11" s="50" t="str">
        <f t="shared" ref="H11" si="4">CONCATENATE("+",$B$19+$B$23+D11+$B$24+$B$25)</f>
        <v>+9</v>
      </c>
      <c r="I11" s="37">
        <f t="shared" ref="I11" ca="1" si="5">RANDBETWEEN(1,20)</f>
        <v>10</v>
      </c>
      <c r="J11" s="38">
        <f t="shared" ref="J11" ca="1" si="6">I11+RIGHT(H11,1)</f>
        <v>19</v>
      </c>
      <c r="K11" s="498"/>
      <c r="M11" s="558">
        <v>2000</v>
      </c>
    </row>
    <row r="12" spans="1:13" ht="16.2" thickBot="1">
      <c r="A12" s="490" t="s">
        <v>590</v>
      </c>
      <c r="B12" s="491" t="s">
        <v>517</v>
      </c>
      <c r="C12" s="492" t="s">
        <v>517</v>
      </c>
      <c r="D12" s="492" t="s">
        <v>65</v>
      </c>
      <c r="E12" s="491" t="s">
        <v>517</v>
      </c>
      <c r="F12" s="492" t="s">
        <v>517</v>
      </c>
      <c r="G12" s="493" t="s">
        <v>517</v>
      </c>
      <c r="H12" s="494" t="str">
        <f>CONCATENATE("+",$B$19+$B$23+D12+$B$24+$B$25)</f>
        <v>+8</v>
      </c>
      <c r="I12" s="495">
        <f ca="1">RANDBETWEEN(1,20)</f>
        <v>16</v>
      </c>
      <c r="J12" s="496">
        <f t="shared" ref="J12" ca="1" si="7">I12+RIGHT(H12,1)</f>
        <v>24</v>
      </c>
      <c r="K12" s="497"/>
      <c r="M12" s="560"/>
    </row>
    <row r="13" spans="1:13" ht="6" customHeight="1" thickTop="1" thickBot="1">
      <c r="D13" s="352"/>
      <c r="E13" s="352"/>
      <c r="G13" s="353"/>
      <c r="H13" s="353"/>
      <c r="I13" s="353"/>
      <c r="J13" s="353"/>
    </row>
    <row r="14" spans="1:13" ht="16.8" thickTop="1" thickBot="1">
      <c r="A14" s="345" t="s">
        <v>76</v>
      </c>
      <c r="B14" s="346" t="s">
        <v>19</v>
      </c>
      <c r="C14" s="346" t="s">
        <v>37</v>
      </c>
      <c r="D14" s="346" t="s">
        <v>103</v>
      </c>
      <c r="E14" s="346" t="s">
        <v>104</v>
      </c>
      <c r="F14" s="346" t="s">
        <v>105</v>
      </c>
      <c r="G14" s="346" t="s">
        <v>30</v>
      </c>
      <c r="H14" s="354" t="s">
        <v>101</v>
      </c>
      <c r="I14" s="355"/>
      <c r="J14" s="355"/>
      <c r="K14" s="356"/>
      <c r="M14" s="351" t="s">
        <v>571</v>
      </c>
    </row>
    <row r="15" spans="1:13">
      <c r="A15" s="499" t="s">
        <v>600</v>
      </c>
      <c r="B15" s="358">
        <v>4</v>
      </c>
      <c r="C15" s="357">
        <v>4</v>
      </c>
      <c r="D15" s="358">
        <v>-1</v>
      </c>
      <c r="E15" s="359">
        <v>0.2</v>
      </c>
      <c r="F15" s="357" t="s">
        <v>543</v>
      </c>
      <c r="G15" s="360">
        <v>20</v>
      </c>
      <c r="H15" s="361"/>
      <c r="I15" s="362"/>
      <c r="J15" s="362"/>
      <c r="K15" s="363"/>
      <c r="M15" s="557">
        <v>320</v>
      </c>
    </row>
    <row r="16" spans="1:13">
      <c r="A16" s="569" t="s">
        <v>629</v>
      </c>
      <c r="B16" s="570">
        <v>1</v>
      </c>
      <c r="C16" s="571" t="s">
        <v>517</v>
      </c>
      <c r="D16" s="572" t="s">
        <v>517</v>
      </c>
      <c r="E16" s="573" t="s">
        <v>517</v>
      </c>
      <c r="F16" s="571" t="s">
        <v>517</v>
      </c>
      <c r="G16" s="574">
        <v>0</v>
      </c>
      <c r="H16" s="575"/>
      <c r="I16" s="576"/>
      <c r="J16" s="576"/>
      <c r="K16" s="577"/>
      <c r="M16" s="563">
        <v>2000</v>
      </c>
    </row>
    <row r="17" spans="1:13" ht="16.2" thickBot="1">
      <c r="A17" s="500" t="s">
        <v>537</v>
      </c>
      <c r="B17" s="364">
        <v>2</v>
      </c>
      <c r="C17" s="365" t="s">
        <v>517</v>
      </c>
      <c r="D17" s="364" t="s">
        <v>517</v>
      </c>
      <c r="E17" s="366" t="s">
        <v>517</v>
      </c>
      <c r="F17" s="364" t="s">
        <v>543</v>
      </c>
      <c r="G17" s="367">
        <v>0</v>
      </c>
      <c r="H17" s="368"/>
      <c r="I17" s="369"/>
      <c r="J17" s="369"/>
      <c r="K17" s="370"/>
      <c r="M17" s="560"/>
    </row>
    <row r="18" spans="1:13" ht="6.75" customHeight="1" thickTop="1" thickBot="1"/>
    <row r="19" spans="1:13" ht="21.6" thickTop="1" thickBot="1">
      <c r="A19" s="371" t="s">
        <v>540</v>
      </c>
      <c r="B19" s="372">
        <f>6</f>
        <v>6</v>
      </c>
      <c r="D19" s="373" t="s">
        <v>77</v>
      </c>
      <c r="E19" s="374"/>
      <c r="F19" s="354" t="s">
        <v>7</v>
      </c>
      <c r="G19" s="346" t="s">
        <v>30</v>
      </c>
      <c r="H19" s="348" t="s">
        <v>157</v>
      </c>
      <c r="I19" s="354" t="s">
        <v>101</v>
      </c>
      <c r="J19" s="355"/>
      <c r="K19" s="356"/>
      <c r="M19" s="351" t="s">
        <v>571</v>
      </c>
    </row>
    <row r="20" spans="1:13" ht="21.6" thickTop="1" thickBot="1">
      <c r="A20" s="371" t="s">
        <v>566</v>
      </c>
      <c r="B20" s="375">
        <f>B19+B22</f>
        <v>6</v>
      </c>
      <c r="D20" s="376" t="s">
        <v>602</v>
      </c>
      <c r="E20" s="377"/>
      <c r="F20" s="378">
        <v>30</v>
      </c>
      <c r="G20" s="36">
        <f>F20/2</f>
        <v>15</v>
      </c>
      <c r="H20" s="379" t="s">
        <v>65</v>
      </c>
      <c r="I20" s="380"/>
      <c r="J20" s="381"/>
      <c r="K20" s="382"/>
      <c r="M20" s="559"/>
    </row>
    <row r="21" spans="1:13" ht="16.8" thickTop="1" thickBot="1">
      <c r="D21" s="383"/>
      <c r="E21" s="384"/>
      <c r="F21" s="385"/>
      <c r="G21" s="386"/>
      <c r="H21" s="387"/>
      <c r="I21" s="388"/>
      <c r="J21" s="389"/>
      <c r="K21" s="390"/>
      <c r="M21" s="561"/>
    </row>
    <row r="22" spans="1:13" ht="19.2" thickTop="1" thickBot="1">
      <c r="A22" s="391" t="s">
        <v>580</v>
      </c>
      <c r="B22" s="392" t="str">
        <f>'Personal File'!C7</f>
        <v>+0</v>
      </c>
    </row>
    <row r="23" spans="1:13" ht="19.2" thickTop="1" thickBot="1">
      <c r="A23" s="391" t="s">
        <v>581</v>
      </c>
      <c r="B23" s="393" t="str">
        <f>'Personal File'!C8</f>
        <v>+2</v>
      </c>
      <c r="D23" s="373" t="s">
        <v>575</v>
      </c>
      <c r="E23" s="355"/>
      <c r="F23" s="355"/>
      <c r="G23" s="355"/>
      <c r="H23" s="394" t="s">
        <v>7</v>
      </c>
      <c r="I23" s="394" t="s">
        <v>4</v>
      </c>
      <c r="J23" s="394" t="s">
        <v>576</v>
      </c>
      <c r="K23" s="356" t="s">
        <v>101</v>
      </c>
      <c r="L23" s="271"/>
      <c r="M23" s="351" t="s">
        <v>571</v>
      </c>
    </row>
    <row r="24" spans="1:13" ht="18">
      <c r="A24" s="391" t="s">
        <v>578</v>
      </c>
      <c r="B24" s="395">
        <v>0</v>
      </c>
      <c r="D24" s="396" t="s">
        <v>584</v>
      </c>
      <c r="E24" s="397"/>
      <c r="F24" s="397"/>
      <c r="G24" s="398"/>
      <c r="H24" s="399">
        <v>0</v>
      </c>
      <c r="I24" s="504">
        <v>2</v>
      </c>
      <c r="J24" s="504">
        <v>4</v>
      </c>
      <c r="K24" s="400"/>
      <c r="L24" s="271"/>
      <c r="M24" s="562">
        <v>350</v>
      </c>
    </row>
    <row r="25" spans="1:13" ht="18">
      <c r="A25" s="391" t="s">
        <v>577</v>
      </c>
      <c r="B25" s="395">
        <v>0</v>
      </c>
      <c r="D25" s="501" t="s">
        <v>635</v>
      </c>
      <c r="E25" s="502"/>
      <c r="F25" s="502"/>
      <c r="G25" s="503"/>
      <c r="H25" s="504">
        <v>2</v>
      </c>
      <c r="I25" s="504">
        <v>4</v>
      </c>
      <c r="J25" s="504">
        <v>7</v>
      </c>
      <c r="K25" s="505"/>
      <c r="L25" s="271"/>
      <c r="M25" s="557">
        <f>H25*800</f>
        <v>1600</v>
      </c>
    </row>
    <row r="26" spans="1:13" ht="18">
      <c r="A26" s="391"/>
      <c r="B26" s="395"/>
      <c r="D26" s="501" t="s">
        <v>586</v>
      </c>
      <c r="E26" s="502"/>
      <c r="F26" s="502"/>
      <c r="G26" s="503"/>
      <c r="H26" s="504">
        <v>4</v>
      </c>
      <c r="I26" s="504">
        <v>2</v>
      </c>
      <c r="J26" s="504">
        <v>4</v>
      </c>
      <c r="K26" s="505"/>
      <c r="L26" s="271"/>
      <c r="M26" s="557">
        <f>H26*150</f>
        <v>600</v>
      </c>
    </row>
    <row r="27" spans="1:13" ht="18">
      <c r="A27" s="391"/>
      <c r="B27" s="395"/>
      <c r="D27" s="501" t="s">
        <v>634</v>
      </c>
      <c r="E27" s="502"/>
      <c r="F27" s="502"/>
      <c r="G27" s="503"/>
      <c r="H27" s="504" t="s">
        <v>494</v>
      </c>
      <c r="I27" s="504">
        <v>0</v>
      </c>
      <c r="J27" s="504">
        <v>1</v>
      </c>
      <c r="K27" s="505"/>
      <c r="L27" s="271"/>
      <c r="M27" s="563">
        <v>12</v>
      </c>
    </row>
    <row r="28" spans="1:13" ht="18">
      <c r="A28" s="391"/>
      <c r="B28" s="395"/>
      <c r="D28" s="501" t="s">
        <v>583</v>
      </c>
      <c r="E28" s="502"/>
      <c r="F28" s="502"/>
      <c r="G28" s="503"/>
      <c r="H28" s="504" t="s">
        <v>494</v>
      </c>
      <c r="I28" s="504">
        <v>0</v>
      </c>
      <c r="J28" s="504">
        <v>1</v>
      </c>
      <c r="K28" s="505"/>
      <c r="L28" s="271"/>
      <c r="M28" s="563">
        <v>12</v>
      </c>
    </row>
    <row r="29" spans="1:13" ht="18">
      <c r="A29" s="391"/>
      <c r="B29" s="395"/>
      <c r="D29" s="501" t="s">
        <v>534</v>
      </c>
      <c r="E29" s="502"/>
      <c r="F29" s="502"/>
      <c r="G29" s="503"/>
      <c r="H29" s="504">
        <v>1</v>
      </c>
      <c r="I29" s="504">
        <v>1</v>
      </c>
      <c r="J29" s="504">
        <v>1</v>
      </c>
      <c r="K29" s="505"/>
      <c r="L29" s="271"/>
      <c r="M29" s="564">
        <f>H29*50</f>
        <v>50</v>
      </c>
    </row>
    <row r="30" spans="1:13" ht="16.2" thickBot="1">
      <c r="D30" s="401" t="s">
        <v>585</v>
      </c>
      <c r="E30" s="506"/>
      <c r="F30" s="506"/>
      <c r="G30" s="507"/>
      <c r="H30" s="508">
        <v>1</v>
      </c>
      <c r="I30" s="508">
        <v>1</v>
      </c>
      <c r="J30" s="508">
        <v>2</v>
      </c>
      <c r="K30" s="402" t="s">
        <v>630</v>
      </c>
      <c r="L30" s="271"/>
      <c r="M30" s="561">
        <v>750</v>
      </c>
    </row>
    <row r="31" spans="1:13" ht="16.2" thickTop="1"/>
  </sheetData>
  <sortState ref="D24:M35">
    <sortCondition ref="D24:D35"/>
  </sortState>
  <phoneticPr fontId="0" type="noConversion"/>
  <conditionalFormatting sqref="B17">
    <cfRule type="cellIs" dxfId="12" priority="13" operator="equal">
      <formula>2</formula>
    </cfRule>
  </conditionalFormatting>
  <conditionalFormatting sqref="I3 I6">
    <cfRule type="cellIs" dxfId="11" priority="9" operator="equal">
      <formula>20</formula>
    </cfRule>
    <cfRule type="cellIs" dxfId="10" priority="10" operator="equal">
      <formula>1</formula>
    </cfRule>
  </conditionalFormatting>
  <conditionalFormatting sqref="I12">
    <cfRule type="cellIs" dxfId="9" priority="7" operator="equal">
      <formula>20</formula>
    </cfRule>
    <cfRule type="cellIs" dxfId="8" priority="8" operator="equal">
      <formula>1</formula>
    </cfRule>
  </conditionalFormatting>
  <conditionalFormatting sqref="I11">
    <cfRule type="cellIs" dxfId="7" priority="5" operator="equal">
      <formula>20</formula>
    </cfRule>
    <cfRule type="cellIs" dxfId="6" priority="6" operator="equal">
      <formula>1</formula>
    </cfRule>
  </conditionalFormatting>
  <conditionalFormatting sqref="I5">
    <cfRule type="cellIs" dxfId="5" priority="3" operator="equal">
      <formula>20</formula>
    </cfRule>
    <cfRule type="cellIs" dxfId="4" priority="4" operator="equal">
      <formula>1</formula>
    </cfRule>
  </conditionalFormatting>
  <conditionalFormatting sqref="I4">
    <cfRule type="cellIs" dxfId="3" priority="1" operator="equal">
      <formula>20</formula>
    </cfRule>
    <cfRule type="cellIs" dxfId="2"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1"/>
  <sheetViews>
    <sheetView showGridLines="0" workbookViewId="0"/>
  </sheetViews>
  <sheetFormatPr defaultColWidth="13" defaultRowHeight="15.6"/>
  <cols>
    <col min="1" max="1" width="19.09765625" style="344" bestFit="1" customWidth="1"/>
    <col min="2" max="2" width="4.8984375" style="344" bestFit="1" customWidth="1"/>
    <col min="3" max="3" width="5.3984375" style="353" bestFit="1" customWidth="1"/>
    <col min="4" max="5" width="21.69921875" style="57" customWidth="1"/>
    <col min="6" max="6" width="2.8984375" style="344" customWidth="1"/>
    <col min="7" max="7" width="5.69921875" style="509" bestFit="1" customWidth="1"/>
    <col min="8" max="16384" width="13" style="57"/>
  </cols>
  <sheetData>
    <row r="1" spans="1:7" ht="23.4" thickBot="1">
      <c r="A1" s="343" t="s">
        <v>98</v>
      </c>
      <c r="B1" s="343"/>
      <c r="C1" s="403"/>
      <c r="D1" s="343"/>
      <c r="E1" s="343"/>
    </row>
    <row r="2" spans="1:7" s="344" customFormat="1" ht="16.8" thickTop="1" thickBot="1">
      <c r="A2" s="404" t="s">
        <v>99</v>
      </c>
      <c r="B2" s="404" t="s">
        <v>7</v>
      </c>
      <c r="C2" s="405" t="s">
        <v>30</v>
      </c>
      <c r="D2" s="406" t="s">
        <v>100</v>
      </c>
      <c r="E2" s="407" t="s">
        <v>101</v>
      </c>
      <c r="G2" s="510" t="s">
        <v>571</v>
      </c>
    </row>
    <row r="3" spans="1:7">
      <c r="A3" s="408" t="s">
        <v>162</v>
      </c>
      <c r="B3" s="409">
        <v>1</v>
      </c>
      <c r="C3" s="410">
        <v>2</v>
      </c>
      <c r="D3" s="411" t="s">
        <v>401</v>
      </c>
      <c r="E3" s="412"/>
      <c r="F3" s="413"/>
      <c r="G3" s="511"/>
    </row>
    <row r="4" spans="1:7">
      <c r="A4" s="565" t="s">
        <v>628</v>
      </c>
      <c r="B4" s="415">
        <v>1</v>
      </c>
      <c r="C4" s="545">
        <v>1</v>
      </c>
      <c r="D4" s="566"/>
      <c r="E4" s="544"/>
      <c r="F4" s="413"/>
      <c r="G4" s="567">
        <v>2000</v>
      </c>
    </row>
    <row r="5" spans="1:7">
      <c r="A5" s="414" t="s">
        <v>524</v>
      </c>
      <c r="B5" s="415">
        <v>1</v>
      </c>
      <c r="C5" s="416">
        <v>1</v>
      </c>
      <c r="D5" s="417"/>
      <c r="E5" s="418"/>
      <c r="G5" s="512"/>
    </row>
    <row r="6" spans="1:7">
      <c r="A6" s="414" t="s">
        <v>601</v>
      </c>
      <c r="B6" s="415">
        <v>1</v>
      </c>
      <c r="C6" s="416">
        <v>0</v>
      </c>
      <c r="D6" s="417"/>
      <c r="E6" s="418"/>
      <c r="G6" s="512"/>
    </row>
    <row r="7" spans="1:7">
      <c r="A7" s="419" t="s">
        <v>495</v>
      </c>
      <c r="B7" s="420">
        <v>1</v>
      </c>
      <c r="C7" s="416">
        <v>0.5</v>
      </c>
      <c r="D7" s="417"/>
      <c r="E7" s="418"/>
      <c r="G7" s="512"/>
    </row>
    <row r="8" spans="1:7" ht="16.2" thickBot="1">
      <c r="A8" s="421" t="s">
        <v>564</v>
      </c>
      <c r="B8" s="422">
        <v>1</v>
      </c>
      <c r="C8" s="423" t="s">
        <v>539</v>
      </c>
      <c r="D8" s="424"/>
      <c r="E8" s="425"/>
      <c r="G8" s="513"/>
    </row>
    <row r="9" spans="1:7" ht="24" thickTop="1" thickBot="1">
      <c r="A9" s="343" t="s">
        <v>102</v>
      </c>
      <c r="B9" s="343"/>
      <c r="C9" s="426"/>
      <c r="D9" s="343"/>
      <c r="E9" s="427"/>
      <c r="G9" s="514"/>
    </row>
    <row r="10" spans="1:7" ht="16.8" thickTop="1" thickBot="1">
      <c r="A10" s="404" t="s">
        <v>99</v>
      </c>
      <c r="B10" s="404" t="s">
        <v>7</v>
      </c>
      <c r="C10" s="405" t="s">
        <v>30</v>
      </c>
      <c r="D10" s="406" t="s">
        <v>100</v>
      </c>
      <c r="E10" s="407" t="s">
        <v>101</v>
      </c>
      <c r="G10" s="510" t="s">
        <v>571</v>
      </c>
    </row>
    <row r="11" spans="1:7">
      <c r="A11" s="428" t="s">
        <v>519</v>
      </c>
      <c r="B11" s="429">
        <v>1</v>
      </c>
      <c r="C11" s="543">
        <v>5</v>
      </c>
      <c r="D11" s="411"/>
      <c r="E11" s="412"/>
      <c r="F11" s="413"/>
      <c r="G11" s="515"/>
    </row>
    <row r="12" spans="1:7">
      <c r="A12" s="414"/>
      <c r="B12" s="415"/>
      <c r="C12" s="416"/>
      <c r="D12" s="434"/>
      <c r="E12" s="418"/>
      <c r="F12" s="413"/>
      <c r="G12" s="515"/>
    </row>
    <row r="13" spans="1:7">
      <c r="A13" s="419"/>
      <c r="B13" s="415"/>
      <c r="C13" s="489"/>
      <c r="D13" s="417"/>
      <c r="E13" s="418"/>
      <c r="F13" s="413"/>
      <c r="G13" s="515"/>
    </row>
    <row r="14" spans="1:7" ht="16.2" thickBot="1">
      <c r="A14" s="546"/>
      <c r="B14" s="547"/>
      <c r="C14" s="423"/>
      <c r="D14" s="548"/>
      <c r="E14" s="549"/>
      <c r="F14" s="413"/>
      <c r="G14" s="550"/>
    </row>
    <row r="15" spans="1:7" ht="22.8" thickTop="1" thickBot="1">
      <c r="A15" s="539"/>
      <c r="B15" s="539"/>
      <c r="C15" s="539"/>
      <c r="D15" s="540" t="s">
        <v>616</v>
      </c>
      <c r="E15" s="541"/>
      <c r="F15" s="413"/>
      <c r="G15" s="413">
        <v>2000</v>
      </c>
    </row>
    <row r="16" spans="1:7" ht="16.8" thickTop="1" thickBot="1">
      <c r="A16" s="404" t="s">
        <v>99</v>
      </c>
      <c r="B16" s="404" t="s">
        <v>7</v>
      </c>
      <c r="C16" s="405" t="s">
        <v>30</v>
      </c>
      <c r="D16" s="406" t="s">
        <v>100</v>
      </c>
      <c r="E16" s="407" t="s">
        <v>101</v>
      </c>
      <c r="F16" s="413"/>
      <c r="G16" s="542" t="s">
        <v>571</v>
      </c>
    </row>
    <row r="17" spans="1:7">
      <c r="A17" s="414" t="s">
        <v>522</v>
      </c>
      <c r="B17" s="415">
        <v>2</v>
      </c>
      <c r="C17" s="545">
        <v>0</v>
      </c>
      <c r="D17" s="434"/>
      <c r="E17" s="544"/>
      <c r="F17" s="413"/>
      <c r="G17" s="512"/>
    </row>
    <row r="18" spans="1:7">
      <c r="A18" s="488" t="s">
        <v>579</v>
      </c>
      <c r="B18" s="415">
        <v>1</v>
      </c>
      <c r="C18" s="489">
        <v>2</v>
      </c>
      <c r="D18" s="434"/>
      <c r="E18" s="544"/>
      <c r="F18" s="413"/>
      <c r="G18" s="515">
        <v>350</v>
      </c>
    </row>
    <row r="19" spans="1:7">
      <c r="A19" s="488" t="s">
        <v>587</v>
      </c>
      <c r="B19" s="415">
        <v>1</v>
      </c>
      <c r="C19" s="489">
        <v>0</v>
      </c>
      <c r="D19" s="434"/>
      <c r="E19" s="544"/>
      <c r="F19" s="413"/>
      <c r="G19" s="515">
        <v>200</v>
      </c>
    </row>
    <row r="20" spans="1:7">
      <c r="A20" s="414" t="s">
        <v>165</v>
      </c>
      <c r="B20" s="415">
        <v>1</v>
      </c>
      <c r="C20" s="545">
        <v>0</v>
      </c>
      <c r="D20" s="434"/>
      <c r="E20" s="544"/>
      <c r="F20" s="413"/>
      <c r="G20" s="512"/>
    </row>
    <row r="21" spans="1:7">
      <c r="A21" s="414" t="s">
        <v>161</v>
      </c>
      <c r="B21" s="415">
        <v>1</v>
      </c>
      <c r="C21" s="545">
        <v>5</v>
      </c>
      <c r="D21" s="434"/>
      <c r="E21" s="544"/>
      <c r="F21" s="413"/>
      <c r="G21" s="512"/>
    </row>
    <row r="22" spans="1:7">
      <c r="A22" s="414" t="s">
        <v>521</v>
      </c>
      <c r="B22" s="415">
        <v>1</v>
      </c>
      <c r="C22" s="545">
        <v>0</v>
      </c>
      <c r="D22" s="434"/>
      <c r="E22" s="544"/>
      <c r="F22" s="413"/>
      <c r="G22" s="512"/>
    </row>
    <row r="23" spans="1:7">
      <c r="A23" s="414" t="s">
        <v>520</v>
      </c>
      <c r="B23" s="415">
        <v>2</v>
      </c>
      <c r="C23" s="545">
        <v>1</v>
      </c>
      <c r="D23" s="434"/>
      <c r="E23" s="544"/>
      <c r="F23" s="413"/>
      <c r="G23" s="512"/>
    </row>
    <row r="24" spans="1:7">
      <c r="A24" s="414" t="s">
        <v>532</v>
      </c>
      <c r="B24" s="415">
        <v>200</v>
      </c>
      <c r="C24" s="545">
        <f>B24/100</f>
        <v>2</v>
      </c>
      <c r="D24" s="434"/>
      <c r="E24" s="544"/>
      <c r="F24" s="413"/>
      <c r="G24" s="515">
        <f>B24</f>
        <v>200</v>
      </c>
    </row>
    <row r="25" spans="1:7">
      <c r="A25" s="414" t="s">
        <v>164</v>
      </c>
      <c r="B25" s="415">
        <v>1</v>
      </c>
      <c r="C25" s="545">
        <v>0</v>
      </c>
      <c r="D25" s="434"/>
      <c r="E25" s="544"/>
      <c r="F25" s="413"/>
      <c r="G25" s="512"/>
    </row>
    <row r="26" spans="1:7">
      <c r="A26" s="414" t="s">
        <v>582</v>
      </c>
      <c r="B26" s="415">
        <v>1</v>
      </c>
      <c r="C26" s="545">
        <v>0</v>
      </c>
      <c r="D26" s="434"/>
      <c r="E26" s="544"/>
      <c r="F26" s="413"/>
      <c r="G26" s="512"/>
    </row>
    <row r="27" spans="1:7">
      <c r="A27" s="414" t="s">
        <v>570</v>
      </c>
      <c r="B27" s="415">
        <v>1</v>
      </c>
      <c r="C27" s="545">
        <f>B27</f>
        <v>1</v>
      </c>
      <c r="D27" s="434"/>
      <c r="E27" s="544"/>
      <c r="F27" s="413"/>
      <c r="G27" s="515">
        <v>100</v>
      </c>
    </row>
    <row r="28" spans="1:7">
      <c r="A28" s="414" t="s">
        <v>166</v>
      </c>
      <c r="B28" s="415">
        <v>1</v>
      </c>
      <c r="C28" s="545">
        <v>4</v>
      </c>
      <c r="D28" s="434"/>
      <c r="E28" s="544"/>
      <c r="F28" s="413"/>
      <c r="G28" s="512"/>
    </row>
    <row r="29" spans="1:7">
      <c r="A29" s="414" t="s">
        <v>528</v>
      </c>
      <c r="B29" s="415">
        <v>1</v>
      </c>
      <c r="C29" s="545">
        <v>0</v>
      </c>
      <c r="D29" s="434"/>
      <c r="E29" s="544"/>
      <c r="F29" s="413"/>
      <c r="G29" s="512"/>
    </row>
    <row r="30" spans="1:7">
      <c r="A30" s="414" t="s">
        <v>523</v>
      </c>
      <c r="B30" s="415">
        <v>1</v>
      </c>
      <c r="C30" s="545">
        <v>0</v>
      </c>
      <c r="D30" s="434"/>
      <c r="E30" s="544"/>
      <c r="F30" s="413"/>
      <c r="G30" s="512"/>
    </row>
    <row r="31" spans="1:7">
      <c r="A31" s="414"/>
      <c r="B31" s="415"/>
      <c r="C31" s="416"/>
      <c r="D31" s="434"/>
      <c r="E31" s="544"/>
      <c r="F31" s="413"/>
      <c r="G31" s="512"/>
    </row>
    <row r="32" spans="1:7">
      <c r="A32" s="414"/>
      <c r="B32" s="415"/>
      <c r="C32" s="545"/>
      <c r="D32" s="434"/>
      <c r="E32" s="544"/>
      <c r="F32" s="413"/>
      <c r="G32" s="512"/>
    </row>
    <row r="33" spans="1:7" ht="16.2" thickBot="1">
      <c r="A33" s="546"/>
      <c r="B33" s="555" t="s">
        <v>622</v>
      </c>
      <c r="C33" s="423">
        <f>SUM(C17:C31)</f>
        <v>15</v>
      </c>
      <c r="D33" s="548"/>
      <c r="E33" s="549"/>
      <c r="F33" s="413"/>
      <c r="G33" s="550"/>
    </row>
    <row r="34" spans="1:7" ht="24" thickTop="1" thickBot="1">
      <c r="A34" s="100"/>
      <c r="B34" s="100"/>
      <c r="D34" s="431" t="s">
        <v>599</v>
      </c>
      <c r="E34" s="427"/>
      <c r="G34" s="516"/>
    </row>
    <row r="35" spans="1:7" ht="16.8" thickTop="1" thickBot="1">
      <c r="A35" s="404" t="s">
        <v>99</v>
      </c>
      <c r="B35" s="404" t="s">
        <v>7</v>
      </c>
      <c r="C35" s="405" t="s">
        <v>30</v>
      </c>
      <c r="D35" s="406" t="s">
        <v>100</v>
      </c>
      <c r="E35" s="407" t="s">
        <v>101</v>
      </c>
      <c r="G35" s="510" t="s">
        <v>571</v>
      </c>
    </row>
    <row r="36" spans="1:7">
      <c r="A36" s="408"/>
      <c r="B36" s="409"/>
      <c r="C36" s="410"/>
      <c r="D36" s="411"/>
      <c r="E36" s="412"/>
      <c r="G36" s="517"/>
    </row>
    <row r="37" spans="1:7">
      <c r="A37" s="419"/>
      <c r="B37" s="420"/>
      <c r="C37" s="416"/>
      <c r="D37" s="417"/>
      <c r="E37" s="418"/>
      <c r="G37" s="515"/>
    </row>
    <row r="38" spans="1:7">
      <c r="A38" s="419"/>
      <c r="B38" s="420"/>
      <c r="C38" s="416"/>
      <c r="D38" s="417"/>
      <c r="E38" s="418"/>
      <c r="G38" s="515"/>
    </row>
    <row r="39" spans="1:7">
      <c r="A39" s="419"/>
      <c r="B39" s="420"/>
      <c r="C39" s="416"/>
      <c r="D39" s="417"/>
      <c r="E39" s="418"/>
      <c r="G39" s="515"/>
    </row>
    <row r="40" spans="1:7" ht="16.2" thickBot="1">
      <c r="A40" s="432"/>
      <c r="B40" s="433"/>
      <c r="C40" s="430"/>
      <c r="D40" s="424"/>
      <c r="E40" s="425"/>
      <c r="G40" s="518"/>
    </row>
    <row r="41" spans="1:7" ht="24" thickTop="1" thickBot="1">
      <c r="A41" s="100" t="s">
        <v>572</v>
      </c>
      <c r="B41" s="100"/>
      <c r="C41" s="353">
        <f>SUM(C36:C40)</f>
        <v>0</v>
      </c>
      <c r="D41" s="431" t="s">
        <v>573</v>
      </c>
      <c r="E41" s="427"/>
      <c r="G41" s="516"/>
    </row>
    <row r="42" spans="1:7" s="344" customFormat="1" ht="16.8" thickTop="1" thickBot="1">
      <c r="A42" s="404" t="s">
        <v>99</v>
      </c>
      <c r="B42" s="404" t="s">
        <v>7</v>
      </c>
      <c r="C42" s="405" t="s">
        <v>30</v>
      </c>
      <c r="D42" s="406" t="s">
        <v>100</v>
      </c>
      <c r="E42" s="407" t="s">
        <v>101</v>
      </c>
      <c r="G42" s="510" t="s">
        <v>571</v>
      </c>
    </row>
    <row r="43" spans="1:7">
      <c r="A43" s="428" t="s">
        <v>532</v>
      </c>
      <c r="B43" s="429">
        <v>2500</v>
      </c>
      <c r="C43" s="410">
        <f>B43*0.01</f>
        <v>25</v>
      </c>
      <c r="D43" s="411"/>
      <c r="E43" s="412"/>
      <c r="G43" s="517">
        <f>B43</f>
        <v>2500</v>
      </c>
    </row>
    <row r="44" spans="1:7">
      <c r="A44" s="414" t="s">
        <v>565</v>
      </c>
      <c r="B44" s="415">
        <v>1</v>
      </c>
      <c r="C44" s="416">
        <v>1</v>
      </c>
      <c r="D44" s="417"/>
      <c r="E44" s="418"/>
      <c r="G44" s="515"/>
    </row>
    <row r="45" spans="1:7">
      <c r="A45" s="414" t="s">
        <v>518</v>
      </c>
      <c r="B45" s="415">
        <v>3</v>
      </c>
      <c r="C45" s="416">
        <f>B45</f>
        <v>3</v>
      </c>
      <c r="D45" s="417"/>
      <c r="E45" s="418"/>
      <c r="G45" s="512"/>
    </row>
    <row r="46" spans="1:7">
      <c r="A46" s="414" t="s">
        <v>525</v>
      </c>
      <c r="B46" s="415">
        <v>1</v>
      </c>
      <c r="C46" s="416">
        <v>1</v>
      </c>
      <c r="D46" s="434" t="s">
        <v>561</v>
      </c>
      <c r="E46" s="418"/>
      <c r="G46" s="512"/>
    </row>
    <row r="47" spans="1:7">
      <c r="A47" s="419"/>
      <c r="B47" s="420"/>
      <c r="C47" s="416"/>
      <c r="D47" s="417"/>
      <c r="E47" s="418"/>
      <c r="G47" s="515"/>
    </row>
    <row r="48" spans="1:7">
      <c r="A48" s="419"/>
      <c r="B48" s="420"/>
      <c r="C48" s="416"/>
      <c r="D48" s="417"/>
      <c r="E48" s="418"/>
      <c r="G48" s="515"/>
    </row>
    <row r="49" spans="1:7" ht="16.2" thickBot="1">
      <c r="A49" s="432"/>
      <c r="B49" s="433"/>
      <c r="C49" s="430"/>
      <c r="D49" s="424"/>
      <c r="E49" s="425"/>
      <c r="G49" s="518"/>
    </row>
    <row r="50" spans="1:7" ht="16.2" thickTop="1"/>
    <row r="51" spans="1:7">
      <c r="A51" s="57"/>
      <c r="B51" s="57"/>
    </row>
  </sheetData>
  <sortState ref="A3:D6">
    <sortCondition ref="A3:A6"/>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ColWidth="13" defaultRowHeight="15.6"/>
  <cols>
    <col min="1" max="1" width="18.5" style="100" bestFit="1" customWidth="1"/>
    <col min="2" max="2" width="10" style="101" customWidth="1"/>
    <col min="3" max="3" width="4.59765625" style="101" customWidth="1"/>
    <col min="4" max="4" width="13.69921875" style="100" bestFit="1" customWidth="1"/>
    <col min="5" max="5" width="9.59765625" style="101" bestFit="1" customWidth="1"/>
    <col min="6" max="6" width="14.8984375" style="100" customWidth="1"/>
    <col min="7" max="7" width="17.8984375" style="101" customWidth="1"/>
    <col min="8" max="16384" width="13" style="57"/>
  </cols>
  <sheetData>
    <row r="1" spans="1:7" ht="29.4" thickTop="1" thickBot="1">
      <c r="A1" s="435" t="s">
        <v>604</v>
      </c>
      <c r="B1" s="436"/>
      <c r="C1" s="436"/>
      <c r="D1" s="437"/>
      <c r="E1" s="438"/>
      <c r="F1" s="439"/>
      <c r="G1" s="440" t="s">
        <v>158</v>
      </c>
    </row>
    <row r="2" spans="1:7" ht="17.399999999999999" thickTop="1">
      <c r="A2" s="58" t="s">
        <v>0</v>
      </c>
      <c r="B2" s="441" t="s">
        <v>567</v>
      </c>
      <c r="C2" s="441"/>
      <c r="D2" s="60" t="s">
        <v>1</v>
      </c>
      <c r="E2" s="61" t="s">
        <v>610</v>
      </c>
      <c r="F2" s="60" t="s">
        <v>529</v>
      </c>
      <c r="G2" s="442" t="s">
        <v>605</v>
      </c>
    </row>
    <row r="3" spans="1:7" ht="17.399999999999999" thickBot="1">
      <c r="A3" s="443" t="s">
        <v>187</v>
      </c>
      <c r="B3" s="444" t="s">
        <v>527</v>
      </c>
      <c r="C3" s="445"/>
      <c r="D3" s="446" t="s">
        <v>188</v>
      </c>
      <c r="E3" s="447" t="s">
        <v>609</v>
      </c>
      <c r="F3" s="446" t="s">
        <v>606</v>
      </c>
      <c r="G3" s="448" t="s">
        <v>607</v>
      </c>
    </row>
    <row r="4" spans="1:7" ht="17.399999999999999" thickTop="1">
      <c r="A4" s="72" t="s">
        <v>2</v>
      </c>
      <c r="B4" s="449">
        <v>16</v>
      </c>
      <c r="C4" s="450" t="str">
        <f t="shared" ref="C4:C9" si="0">IF(B4&gt;9.9,CONCATENATE("+",ROUNDDOWN((B4-10)/2,0)),ROUNDUP((B4-10)/2,0))</f>
        <v>+3</v>
      </c>
      <c r="D4" s="451" t="s">
        <v>16</v>
      </c>
      <c r="E4" s="452">
        <v>70</v>
      </c>
      <c r="F4" s="453">
        <v>70</v>
      </c>
      <c r="G4" s="454"/>
    </row>
    <row r="5" spans="1:7" ht="17.399999999999999" thickBot="1">
      <c r="A5" s="76" t="s">
        <v>3</v>
      </c>
      <c r="B5" s="455">
        <v>17</v>
      </c>
      <c r="C5" s="456" t="str">
        <f t="shared" si="0"/>
        <v>+3</v>
      </c>
      <c r="D5" s="457" t="s">
        <v>608</v>
      </c>
      <c r="E5" s="458">
        <v>13</v>
      </c>
      <c r="F5" s="531">
        <f>E5+3+C5</f>
        <v>19</v>
      </c>
      <c r="G5" s="459"/>
    </row>
    <row r="6" spans="1:7" ht="17.399999999999999" thickTop="1">
      <c r="A6" s="81" t="s">
        <v>14</v>
      </c>
      <c r="B6" s="455">
        <v>19</v>
      </c>
      <c r="C6" s="456" t="str">
        <f t="shared" si="0"/>
        <v>+4</v>
      </c>
      <c r="D6" s="460" t="s">
        <v>540</v>
      </c>
      <c r="E6" s="461">
        <v>4</v>
      </c>
      <c r="F6" s="462"/>
      <c r="G6" s="459"/>
    </row>
    <row r="7" spans="1:7" ht="16.8">
      <c r="A7" s="463" t="s">
        <v>15</v>
      </c>
      <c r="B7" s="455">
        <v>2</v>
      </c>
      <c r="C7" s="456">
        <f t="shared" si="0"/>
        <v>-4</v>
      </c>
      <c r="D7" s="460" t="s">
        <v>189</v>
      </c>
      <c r="E7" s="464">
        <v>9</v>
      </c>
      <c r="F7" s="465"/>
      <c r="G7" s="459"/>
    </row>
    <row r="8" spans="1:7" ht="16.8">
      <c r="A8" s="88" t="s">
        <v>17</v>
      </c>
      <c r="B8" s="455">
        <v>12</v>
      </c>
      <c r="C8" s="466" t="str">
        <f t="shared" si="0"/>
        <v>+1</v>
      </c>
      <c r="D8" s="467" t="s">
        <v>190</v>
      </c>
      <c r="E8" s="464">
        <v>5</v>
      </c>
      <c r="F8" s="465"/>
      <c r="G8" s="459"/>
    </row>
    <row r="9" spans="1:7" ht="17.399999999999999" thickBot="1">
      <c r="A9" s="90" t="s">
        <v>13</v>
      </c>
      <c r="B9" s="468">
        <v>10</v>
      </c>
      <c r="C9" s="469" t="str">
        <f t="shared" si="0"/>
        <v>+0</v>
      </c>
      <c r="D9" s="470" t="s">
        <v>191</v>
      </c>
      <c r="E9" s="471">
        <v>6</v>
      </c>
      <c r="F9" s="465"/>
      <c r="G9" s="459"/>
    </row>
    <row r="10" spans="1:7" ht="17.399999999999999" thickTop="1">
      <c r="A10" s="58"/>
      <c r="B10" s="68"/>
      <c r="C10" s="68"/>
      <c r="D10" s="68"/>
      <c r="E10" s="63"/>
      <c r="F10" s="472"/>
      <c r="G10" s="459"/>
    </row>
    <row r="11" spans="1:7" ht="16.8">
      <c r="A11" s="95"/>
      <c r="B11" s="68"/>
      <c r="C11" s="68"/>
      <c r="D11" s="68"/>
      <c r="E11" s="63"/>
      <c r="F11" s="68"/>
      <c r="G11" s="63"/>
    </row>
    <row r="12" spans="1:7" ht="17.399999999999999" thickBot="1">
      <c r="A12" s="97"/>
      <c r="B12" s="98"/>
      <c r="C12" s="98"/>
      <c r="D12" s="98"/>
      <c r="E12" s="99"/>
      <c r="F12" s="98"/>
      <c r="G12" s="99"/>
    </row>
    <row r="13" spans="1:7" ht="16.2" thickTop="1"/>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ColWidth="9" defaultRowHeight="15.6"/>
  <cols>
    <col min="1" max="1" width="50.09765625" style="62" customWidth="1"/>
    <col min="2" max="2" width="9.5" style="479" customWidth="1"/>
    <col min="3" max="3" width="6.3984375" style="62" customWidth="1"/>
    <col min="4" max="16384" width="9" style="62"/>
  </cols>
  <sheetData>
    <row r="1" spans="1:3">
      <c r="A1" s="473" t="s">
        <v>186</v>
      </c>
      <c r="B1" s="474" t="s">
        <v>508</v>
      </c>
      <c r="C1" s="475" t="s">
        <v>185</v>
      </c>
    </row>
    <row r="2" spans="1:3">
      <c r="A2" s="476" t="s">
        <v>184</v>
      </c>
      <c r="B2" s="477" t="s">
        <v>174</v>
      </c>
      <c r="C2" s="478">
        <v>0.1</v>
      </c>
    </row>
    <row r="3" spans="1:3">
      <c r="A3" s="476" t="s">
        <v>183</v>
      </c>
      <c r="B3" s="477" t="s">
        <v>174</v>
      </c>
      <c r="C3" s="478">
        <v>0.1</v>
      </c>
    </row>
    <row r="4" spans="1:3">
      <c r="A4" s="476" t="s">
        <v>182</v>
      </c>
      <c r="B4" s="477" t="s">
        <v>174</v>
      </c>
      <c r="C4" s="478">
        <v>0.1</v>
      </c>
    </row>
    <row r="5" spans="1:3">
      <c r="A5" s="476" t="s">
        <v>181</v>
      </c>
      <c r="B5" s="479" t="s">
        <v>631</v>
      </c>
      <c r="C5" s="478">
        <v>0.04</v>
      </c>
    </row>
    <row r="6" spans="1:3">
      <c r="A6" s="476" t="s">
        <v>180</v>
      </c>
      <c r="B6" s="479" t="s">
        <v>593</v>
      </c>
      <c r="C6" s="478">
        <v>0.02</v>
      </c>
    </row>
    <row r="7" spans="1:3">
      <c r="A7" s="476" t="s">
        <v>179</v>
      </c>
      <c r="B7" s="477" t="s">
        <v>533</v>
      </c>
      <c r="C7" s="478">
        <v>0.08</v>
      </c>
    </row>
    <row r="8" spans="1:3">
      <c r="A8" s="480" t="s">
        <v>178</v>
      </c>
      <c r="B8" s="477" t="s">
        <v>174</v>
      </c>
      <c r="C8" s="478">
        <v>0.1</v>
      </c>
    </row>
    <row r="9" spans="1:3">
      <c r="A9" s="476" t="s">
        <v>177</v>
      </c>
      <c r="B9" s="479" t="s">
        <v>533</v>
      </c>
      <c r="C9" s="478">
        <v>0.08</v>
      </c>
    </row>
    <row r="10" spans="1:3">
      <c r="A10" s="476" t="s">
        <v>176</v>
      </c>
      <c r="B10" s="477" t="s">
        <v>174</v>
      </c>
      <c r="C10" s="478">
        <v>0.1</v>
      </c>
    </row>
    <row r="11" spans="1:3">
      <c r="A11" s="476" t="s">
        <v>175</v>
      </c>
      <c r="B11" s="477" t="s">
        <v>174</v>
      </c>
      <c r="C11" s="478">
        <v>0.1</v>
      </c>
    </row>
    <row r="12" spans="1:3">
      <c r="A12" s="473" t="s">
        <v>70</v>
      </c>
      <c r="B12" s="474"/>
      <c r="C12" s="475">
        <f>SUM(C2:C11)</f>
        <v>0.82</v>
      </c>
    </row>
    <row r="13" spans="1:3">
      <c r="A13" s="473"/>
      <c r="B13" s="474"/>
      <c r="C13" s="475"/>
    </row>
    <row r="14" spans="1:3">
      <c r="A14" s="473" t="s">
        <v>173</v>
      </c>
      <c r="B14" s="481">
        <v>0</v>
      </c>
    </row>
    <row r="15" spans="1:3">
      <c r="A15" s="473" t="s">
        <v>172</v>
      </c>
      <c r="B15" s="481">
        <v>0</v>
      </c>
    </row>
    <row r="16" spans="1:3">
      <c r="A16" s="473" t="s">
        <v>171</v>
      </c>
      <c r="B16" s="482">
        <f>B15*C12/(1+B14)</f>
        <v>0</v>
      </c>
    </row>
    <row r="17" spans="1:3">
      <c r="A17" s="473" t="s">
        <v>170</v>
      </c>
      <c r="B17" s="483">
        <v>0</v>
      </c>
      <c r="C17" s="484"/>
    </row>
    <row r="18" spans="1:3">
      <c r="A18" s="473" t="s">
        <v>70</v>
      </c>
      <c r="B18" s="485">
        <f>SUM(B16:B17)</f>
        <v>0</v>
      </c>
    </row>
    <row r="19" spans="1:3">
      <c r="A19" s="473" t="s">
        <v>169</v>
      </c>
      <c r="B19" s="481">
        <v>28730</v>
      </c>
    </row>
    <row r="20" spans="1:3">
      <c r="A20" s="473" t="s">
        <v>168</v>
      </c>
      <c r="B20" s="485">
        <f>SUM(B18:B19)</f>
        <v>28730</v>
      </c>
    </row>
    <row r="22" spans="1:3">
      <c r="A22" s="486" t="s">
        <v>167</v>
      </c>
    </row>
    <row r="24" spans="1:3">
      <c r="A24" s="487"/>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Personal File</vt:lpstr>
      <vt:lpstr>Skills</vt:lpstr>
      <vt:lpstr>Corellion</vt:lpstr>
      <vt:lpstr>Spells</vt:lpstr>
      <vt:lpstr>Feats</vt:lpstr>
      <vt:lpstr>Martial</vt:lpstr>
      <vt:lpstr>Equipment</vt:lpstr>
      <vt:lpstr>Animal</vt:lpstr>
      <vt:lpstr>XP Awards</vt:lpstr>
      <vt:lpstr>Animal!Print_Area</vt:lpstr>
      <vt:lpstr>Corellion!Print_Area</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2018-01-19T21:27:08Z</dcterms:modified>
</cp:coreProperties>
</file>