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668" yWindow="-12" windowWidth="7656" windowHeight="9612" tabRatio="638"/>
  </bookViews>
  <sheets>
    <sheet name="Personal File" sheetId="4" r:id="rId1"/>
    <sheet name="Skills" sheetId="15" r:id="rId2"/>
    <sheet name="Spells" sheetId="21" r:id="rId3"/>
    <sheet name="Feats" sheetId="23" r:id="rId4"/>
    <sheet name="Martial" sheetId="6" r:id="rId5"/>
    <sheet name="Equipment" sheetId="19" r:id="rId6"/>
  </sheets>
  <definedNames>
    <definedName name="_xlnm._FilterDatabase" localSheetId="5" hidden="1">Equipment!$A$13:$D$29</definedName>
    <definedName name="OLE_LINK1" localSheetId="3">Feats!$F$10</definedName>
    <definedName name="_xlnm.Print_Area" localSheetId="5">Equipment!#REF!</definedName>
    <definedName name="_xlnm.Print_Area" localSheetId="3">Feats!#REF!</definedName>
    <definedName name="_xlnm.Print_Area" localSheetId="4">Martial!#REF!</definedName>
    <definedName name="_xlnm.Print_Area" localSheetId="0">'Personal File'!$A$1:$H$22</definedName>
    <definedName name="_xlnm.Print_Area" localSheetId="1">Skills!$A$1:$K$24</definedName>
    <definedName name="_xlnm.Print_Area" localSheetId="2">Spells!$A$1:$I$9</definedName>
  </definedNames>
  <calcPr calcId="145621"/>
</workbook>
</file>

<file path=xl/calcChain.xml><?xml version="1.0" encoding="utf-8"?>
<calcChain xmlns="http://schemas.openxmlformats.org/spreadsheetml/2006/main">
  <c r="H4" i="6" l="1"/>
  <c r="I4" i="6"/>
  <c r="J4" i="6" l="1"/>
  <c r="H39" i="15"/>
  <c r="I39" i="15" s="1"/>
  <c r="H38" i="15"/>
  <c r="I38" i="15" s="1"/>
  <c r="H37" i="15"/>
  <c r="I37" i="15" s="1"/>
  <c r="H36" i="15"/>
  <c r="I36" i="15" s="1"/>
  <c r="H35" i="15"/>
  <c r="I35" i="15" s="1"/>
  <c r="H34" i="15"/>
  <c r="I34" i="15" s="1"/>
  <c r="H33" i="15"/>
  <c r="I33" i="15" s="1"/>
  <c r="H32" i="15"/>
  <c r="I32" i="15" s="1"/>
  <c r="H31" i="15"/>
  <c r="I31" i="15" s="1"/>
  <c r="H30" i="15"/>
  <c r="I30" i="15" s="1"/>
  <c r="H29" i="15"/>
  <c r="I29" i="15" s="1"/>
  <c r="H28" i="15"/>
  <c r="I28" i="15" s="1"/>
  <c r="H27" i="15"/>
  <c r="I27" i="15" s="1"/>
  <c r="H26" i="15"/>
  <c r="I26" i="15" s="1"/>
  <c r="H25" i="15"/>
  <c r="I25" i="15" s="1"/>
  <c r="H24" i="15"/>
  <c r="I24" i="15" s="1"/>
  <c r="H23" i="15"/>
  <c r="I23" i="15" s="1"/>
  <c r="H22" i="15"/>
  <c r="I22" i="15" s="1"/>
  <c r="H21" i="15"/>
  <c r="I21" i="15" s="1"/>
  <c r="H20" i="15"/>
  <c r="I20" i="15" s="1"/>
  <c r="H19" i="15"/>
  <c r="I19" i="15" s="1"/>
  <c r="H18" i="15"/>
  <c r="I18" i="15" s="1"/>
  <c r="H17" i="15"/>
  <c r="I17" i="15" s="1"/>
  <c r="H16" i="15"/>
  <c r="I16" i="15" s="1"/>
  <c r="H15" i="15"/>
  <c r="I15" i="15" s="1"/>
  <c r="H14" i="15"/>
  <c r="I14" i="15" s="1"/>
  <c r="H13" i="15"/>
  <c r="I13" i="15" s="1"/>
  <c r="H12" i="15"/>
  <c r="I12" i="15" s="1"/>
  <c r="H11" i="15"/>
  <c r="I11" i="15" s="1"/>
  <c r="H10" i="15"/>
  <c r="I10" i="15" s="1"/>
  <c r="H9" i="15"/>
  <c r="I9" i="15" s="1"/>
  <c r="H8" i="15"/>
  <c r="I8" i="15" s="1"/>
  <c r="H7" i="15"/>
  <c r="I7" i="15" s="1"/>
  <c r="H6" i="15"/>
  <c r="I6" i="15" s="1"/>
  <c r="H5" i="15"/>
  <c r="I5" i="15" s="1"/>
  <c r="H4" i="15"/>
  <c r="I4" i="15" s="1"/>
  <c r="H3" i="15"/>
  <c r="I3" i="15" s="1"/>
  <c r="E6" i="4" l="1"/>
  <c r="I9" i="6"/>
  <c r="J9" i="6" s="1"/>
  <c r="I6" i="6"/>
  <c r="I3" i="6"/>
  <c r="C14" i="4" l="1"/>
  <c r="C13" i="4"/>
  <c r="C12" i="4"/>
  <c r="C11" i="4"/>
  <c r="C10" i="4"/>
  <c r="E12" i="4" s="1"/>
  <c r="E14" i="4" s="1"/>
  <c r="E13" i="4" s="1"/>
  <c r="C9" i="4"/>
  <c r="E11" i="4" s="1"/>
  <c r="H3" i="6" l="1"/>
  <c r="J3" i="6" s="1"/>
  <c r="H5" i="6"/>
  <c r="H6" i="6"/>
  <c r="J6" i="6" s="1"/>
  <c r="B20" i="19"/>
  <c r="B30" i="19" s="1"/>
  <c r="D9" i="15"/>
  <c r="E9" i="15" s="1"/>
  <c r="G9" i="15" s="1"/>
  <c r="F9" i="23"/>
  <c r="B40" i="15"/>
  <c r="D38" i="15"/>
  <c r="E38" i="15" s="1"/>
  <c r="G38" i="15" s="1"/>
  <c r="D37" i="15"/>
  <c r="E37" i="15" s="1"/>
  <c r="G37" i="15" s="1"/>
  <c r="D33" i="15"/>
  <c r="E33" i="15" s="1"/>
  <c r="G33" i="15" s="1"/>
  <c r="D27" i="15"/>
  <c r="E27" i="15" s="1"/>
  <c r="G27" i="15" s="1"/>
  <c r="D26" i="15"/>
  <c r="E26" i="15" s="1"/>
  <c r="G26" i="15" s="1"/>
  <c r="C3" i="23"/>
  <c r="C4" i="23"/>
  <c r="C5" i="23"/>
  <c r="C8" i="4"/>
  <c r="C7" i="4"/>
  <c r="C6" i="4"/>
  <c r="D21" i="15"/>
  <c r="E21" i="15" s="1"/>
  <c r="G21" i="15" s="1"/>
  <c r="D16" i="15"/>
  <c r="E16" i="15" s="1"/>
  <c r="G16" i="15" s="1"/>
  <c r="D36" i="15"/>
  <c r="E36" i="15" s="1"/>
  <c r="G36" i="15" s="1"/>
  <c r="D35" i="15"/>
  <c r="E35" i="15" s="1"/>
  <c r="G35" i="15" s="1"/>
  <c r="D34" i="15"/>
  <c r="E34" i="15" s="1"/>
  <c r="G34" i="15" s="1"/>
  <c r="D32" i="15"/>
  <c r="E32" i="15" s="1"/>
  <c r="D31" i="15"/>
  <c r="E31" i="15" s="1"/>
  <c r="D30" i="15"/>
  <c r="E30" i="15" s="1"/>
  <c r="G30" i="15" s="1"/>
  <c r="D29" i="15"/>
  <c r="E29" i="15" s="1"/>
  <c r="G29" i="15" s="1"/>
  <c r="D28" i="15"/>
  <c r="E28" i="15" s="1"/>
  <c r="G28" i="15" s="1"/>
  <c r="D25" i="15"/>
  <c r="E25" i="15" s="1"/>
  <c r="G25" i="15" s="1"/>
  <c r="D24" i="15"/>
  <c r="E24" i="15" s="1"/>
  <c r="D23" i="15"/>
  <c r="E23" i="15" s="1"/>
  <c r="G23" i="15" s="1"/>
  <c r="D22" i="15"/>
  <c r="E22" i="15" s="1"/>
  <c r="G22" i="15" s="1"/>
  <c r="D11" i="15"/>
  <c r="E11" i="15" s="1"/>
  <c r="D10" i="15"/>
  <c r="E10" i="15" s="1"/>
  <c r="G10" i="15" s="1"/>
  <c r="G18" i="6"/>
  <c r="B17" i="6" s="1"/>
  <c r="E10" i="4" s="1"/>
  <c r="B36" i="19"/>
  <c r="D39" i="15"/>
  <c r="E39" i="15" s="1"/>
  <c r="G39" i="15" s="1"/>
  <c r="D20" i="15"/>
  <c r="E20" i="15" s="1"/>
  <c r="G20" i="15" s="1"/>
  <c r="D19" i="15"/>
  <c r="E19" i="15" s="1"/>
  <c r="G19" i="15" s="1"/>
  <c r="D18" i="15"/>
  <c r="E18" i="15" s="1"/>
  <c r="G18" i="15" s="1"/>
  <c r="D17" i="15"/>
  <c r="E17" i="15" s="1"/>
  <c r="G17" i="15" s="1"/>
  <c r="D15" i="15"/>
  <c r="E15" i="15" s="1"/>
  <c r="G15" i="15" s="1"/>
  <c r="D14" i="15"/>
  <c r="E14" i="15" s="1"/>
  <c r="G14" i="15" s="1"/>
  <c r="D13" i="15"/>
  <c r="E13" i="15" s="1"/>
  <c r="G13" i="15" s="1"/>
  <c r="D12" i="15"/>
  <c r="E12" i="15" s="1"/>
  <c r="G12" i="15" s="1"/>
  <c r="D8" i="15"/>
  <c r="E8" i="15" s="1"/>
  <c r="G8" i="15" s="1"/>
  <c r="D7" i="15"/>
  <c r="E7" i="15" s="1"/>
  <c r="G7" i="15" s="1"/>
  <c r="D6" i="15"/>
  <c r="E6" i="15" s="1"/>
  <c r="G6" i="15" s="1"/>
  <c r="D5" i="15"/>
  <c r="E5" i="15" s="1"/>
  <c r="G5" i="15" s="1"/>
  <c r="D4" i="15"/>
  <c r="E4" i="15" s="1"/>
  <c r="G4" i="15" s="1"/>
  <c r="D3" i="15"/>
  <c r="E3" i="15" s="1"/>
  <c r="G3" i="15" s="1"/>
</calcChain>
</file>

<file path=xl/comments1.xml><?xml version="1.0" encoding="utf-8"?>
<comments xmlns="http://schemas.openxmlformats.org/spreadsheetml/2006/main">
  <authors>
    <author>Alexis Álvarez</author>
  </authors>
  <commentList>
    <comment ref="E6" authorId="0">
      <text>
        <r>
          <rPr>
            <i/>
            <sz val="12"/>
            <color indexed="81"/>
            <rFont val="Times New Roman"/>
            <family val="1"/>
          </rPr>
          <t>haste +1        bless +1
shaken -2</t>
        </r>
      </text>
    </comment>
    <comment ref="E9" authorId="0">
      <text>
        <r>
          <rPr>
            <sz val="12"/>
            <color indexed="81"/>
            <rFont val="Times New Roman"/>
            <family val="1"/>
          </rPr>
          <t>See PHB 162</t>
        </r>
      </text>
    </comment>
    <comment ref="E11" authorId="0">
      <text>
        <r>
          <rPr>
            <sz val="12"/>
            <color indexed="81"/>
            <rFont val="Times New Roman"/>
            <family val="1"/>
          </rPr>
          <t>[(9 * 10 Swashbuckler) * 75%] + (9 * 0 Con)</t>
        </r>
      </text>
    </comment>
  </commentList>
</comments>
</file>

<file path=xl/comments2.xml><?xml version="1.0" encoding="utf-8"?>
<comments xmlns="http://schemas.openxmlformats.org/spreadsheetml/2006/main">
  <authors>
    <author>Alexis Álvarez</author>
  </authors>
  <commentList>
    <comment ref="F20" authorId="0">
      <text>
        <r>
          <rPr>
            <sz val="12"/>
            <color indexed="81"/>
            <rFont val="Times New Roman"/>
            <family val="1"/>
          </rPr>
          <t>Acrobatic bonus</t>
        </r>
      </text>
    </comment>
    <comment ref="F37" authorId="0">
      <text>
        <r>
          <rPr>
            <sz val="12"/>
            <color indexed="81"/>
            <rFont val="Times New Roman"/>
            <family val="1"/>
          </rPr>
          <t>Acrobatic bonus</t>
        </r>
      </text>
    </comment>
  </commentList>
</comments>
</file>

<file path=xl/comments3.xml><?xml version="1.0" encoding="utf-8"?>
<comments xmlns="http://schemas.openxmlformats.org/spreadsheetml/2006/main">
  <authors>
    <author>Alexis Álvarez</author>
  </authors>
  <commentList>
    <comment ref="D5" authorId="0">
      <text>
        <r>
          <rPr>
            <sz val="12"/>
            <color indexed="81"/>
            <rFont val="Times New Roman"/>
            <family val="1"/>
          </rPr>
          <t>2 smooth wooden sticks</t>
        </r>
      </text>
    </comment>
    <comment ref="D9" authorId="0">
      <text>
        <r>
          <rPr>
            <sz val="12"/>
            <color indexed="81"/>
            <rFont val="Times New Roman"/>
            <family val="1"/>
          </rPr>
          <t>Pinch of soot and grains of salt</t>
        </r>
      </text>
    </comment>
  </commentList>
</comments>
</file>

<file path=xl/comments4.xml><?xml version="1.0" encoding="utf-8"?>
<comments xmlns="http://schemas.openxmlformats.org/spreadsheetml/2006/main">
  <authors>
    <author>Alexis Álvarez</author>
  </authors>
  <commentList>
    <comment ref="F2" authorId="0">
      <text>
        <r>
          <rPr>
            <sz val="12"/>
            <color indexed="81"/>
            <rFont val="Times New Roman"/>
            <family val="1"/>
          </rPr>
          <t xml:space="preserve">You have excellent body awareness and coordination.
</t>
        </r>
        <r>
          <rPr>
            <b/>
            <sz val="12"/>
            <color indexed="81"/>
            <rFont val="Times New Roman"/>
            <family val="1"/>
          </rPr>
          <t xml:space="preserve">Benefit:  </t>
        </r>
        <r>
          <rPr>
            <sz val="12"/>
            <color indexed="81"/>
            <rFont val="Times New Roman"/>
            <family val="1"/>
          </rPr>
          <t>You get a +2 bonus on all Jump checks and Tumble checks.
PHB 89</t>
        </r>
      </text>
    </comment>
    <comment ref="F4"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F15" authorId="0">
      <text>
        <r>
          <rPr>
            <sz val="12"/>
            <color indexed="81"/>
            <rFont val="Times New Roman"/>
            <family val="1"/>
          </rPr>
          <t xml:space="preserve">You are especially skilled at using weapons that can benefit as much from Dexterity as from Strength.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With a light weapon, rapier, whip, or spiked chain made for a creature of your size category, you may use your Dexterity modifier instead of your Strength modifier on attack rolls.  If you carry a shield, its armor check penalty applies to your attack rolls.
</t>
        </r>
        <r>
          <rPr>
            <b/>
            <sz val="12"/>
            <color indexed="81"/>
            <rFont val="Times New Roman"/>
            <family val="1"/>
          </rPr>
          <t xml:space="preserve">Special:  </t>
        </r>
        <r>
          <rPr>
            <sz val="12"/>
            <color indexed="81"/>
            <rFont val="Times New Roman"/>
            <family val="1"/>
          </rPr>
          <t>A fighter may select Weapon Finesse as one of his fighter bonus feats (see page 38).
Natural weapons are always considered light weapons.
PHB 102</t>
        </r>
      </text>
    </comment>
  </commentList>
</comments>
</file>

<file path=xl/comments5.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authors>
    <author>Alexis Álvarez</author>
  </authors>
  <commentList>
    <comment ref="A4" authorId="0">
      <text>
        <r>
          <rPr>
            <sz val="12"/>
            <color indexed="81"/>
            <rFont val="Times New Roman"/>
            <family val="1"/>
          </rPr>
          <t>Belt, Baldric
Boots, high
Breeches/Pants, Leather</t>
        </r>
      </text>
    </comment>
    <comment ref="A5" authorId="0">
      <text>
        <r>
          <rPr>
            <sz val="12"/>
            <color indexed="81"/>
            <rFont val="Times New Roman"/>
            <family val="1"/>
          </rPr>
          <t>Doublet/vest, Leather
Cloak, Wool
Shirt, Cotton/linen, Fancy</t>
        </r>
      </text>
    </comment>
    <comment ref="A27" authorId="0">
      <text>
        <r>
          <rPr>
            <sz val="12"/>
            <color indexed="81"/>
            <rFont val="Times New Roman"/>
            <family val="1"/>
          </rPr>
          <t>A spellstone replaces any material component for any spell of level 4 or lower, and is not used up in the casting of a spell as a material component is.  It cannot be used to brew potions, scribe scrolls or craft items, but it also gives a spellcaster the ability to prepare or spontaneously cast a spell using a spell slot one level lower than normal.  This means a wizard, cleric, druid, etc. can prepare a single 2nd-level spell in a 1st-level spell slot, or a 1st-level spell enhanced by an Empower Spell metamagic feat (which normally takes up a spell slot 2 levels higher than the spell’s actual level) as a 2nd-level spell rather than a 3rd-level spell.  A sorcerer, bard or other spontaneous spellcaster can similarly cast a spell using a spell slot one level lower than normal.</t>
        </r>
      </text>
    </comment>
  </commentList>
</comments>
</file>

<file path=xl/sharedStrings.xml><?xml version="1.0" encoding="utf-8"?>
<sst xmlns="http://schemas.openxmlformats.org/spreadsheetml/2006/main" count="344" uniqueCount="246">
  <si>
    <t>Race:</t>
  </si>
  <si>
    <t>Sex:</t>
  </si>
  <si>
    <t>Height:</t>
  </si>
  <si>
    <t>Weight:</t>
  </si>
  <si>
    <t>Strength:</t>
  </si>
  <si>
    <t>Dexterity:</t>
  </si>
  <si>
    <t>Skill</t>
  </si>
  <si>
    <t>Level</t>
  </si>
  <si>
    <t>Properties</t>
  </si>
  <si>
    <t>Melee Weapon</t>
  </si>
  <si>
    <t>Dmg</t>
  </si>
  <si>
    <t>Qty.</t>
  </si>
  <si>
    <t>Ranged Weapon</t>
  </si>
  <si>
    <t>Dmg.</t>
  </si>
  <si>
    <t>Rng.</t>
  </si>
  <si>
    <t>Weight on Hand (this page):</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</si>
  <si>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</si>
  <si>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</si>
  <si>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</si>
  <si>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</si>
  <si>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</si>
  <si>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</si>
  <si>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</si>
  <si>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</si>
  <si>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</si>
  <si>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</si>
  <si>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</si>
  <si>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</si>
  <si>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</si>
  <si>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</si>
  <si>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</si>
  <si>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</si>
  <si>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</si>
  <si>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</si>
  <si>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</si>
  <si>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</si>
  <si>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</si>
  <si>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</si>
  <si>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</si>
  <si>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</si>
  <si>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</si>
  <si>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</si>
  <si>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</si>
  <si>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</si>
  <si>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</si>
  <si>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</si>
  <si>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</si>
  <si>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</si>
  <si>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</si>
  <si>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</si>
  <si>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</si>
  <si>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</si>
  <si>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</si>
  <si>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</si>
  <si>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</si>
  <si>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</si>
  <si>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</si>
  <si>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</si>
  <si>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</si>
  <si>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</si>
  <si>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</si>
  <si>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</si>
  <si>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</si>
  <si>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</si>
  <si>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</si>
  <si>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</si>
  <si>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</si>
  <si>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</si>
  <si>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</si>
  <si>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</si>
  <si>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</si>
  <si>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</si>
  <si>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</si>
  <si>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</si>
  <si>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Handedness:</t>
  </si>
  <si>
    <t>Total</t>
  </si>
  <si>
    <t>Critical</t>
  </si>
  <si>
    <t>Fortitude</t>
  </si>
  <si>
    <t>Reflex</t>
  </si>
  <si>
    <t>Will</t>
  </si>
  <si>
    <t>Armor &amp; Shield</t>
  </si>
  <si>
    <t>Missiles</t>
  </si>
  <si>
    <t>Lb. Capacity:</t>
  </si>
  <si>
    <t>Lb. Carried:</t>
  </si>
  <si>
    <t>Base Speed:</t>
  </si>
  <si>
    <t>30'</t>
  </si>
  <si>
    <t>+0</t>
  </si>
  <si>
    <t>Spell</t>
  </si>
  <si>
    <t>Cast?</t>
  </si>
  <si>
    <t>Languages</t>
  </si>
  <si>
    <t>Equipment Worn</t>
  </si>
  <si>
    <t>Item</t>
  </si>
  <si>
    <t>Mass</t>
  </si>
  <si>
    <t>Effects/</t>
  </si>
  <si>
    <t>Notes</t>
  </si>
  <si>
    <t>Equipment Carried</t>
  </si>
  <si>
    <t>Weight on Hand:</t>
  </si>
  <si>
    <t>Horse Encumbrance:</t>
  </si>
  <si>
    <t>Check</t>
  </si>
  <si>
    <t>Arcane</t>
  </si>
  <si>
    <t>Speed</t>
  </si>
  <si>
    <t>Speak Language</t>
  </si>
  <si>
    <t>Right</t>
  </si>
  <si>
    <t>Sleight of Hand</t>
  </si>
  <si>
    <t>Survival</t>
  </si>
  <si>
    <t>Touch AC:</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</si>
  <si>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</si>
  <si>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Countersong</t>
  </si>
  <si>
    <t>Fascinate</t>
  </si>
  <si>
    <t>Inspire Courage +1</t>
  </si>
  <si>
    <t>School</t>
  </si>
  <si>
    <t>Components</t>
  </si>
  <si>
    <t>Casting</t>
  </si>
  <si>
    <t>Range</t>
  </si>
  <si>
    <t>Duration</t>
  </si>
  <si>
    <t>Spells Known</t>
  </si>
  <si>
    <t>Backpack</t>
  </si>
  <si>
    <t>Bedroll</t>
  </si>
  <si>
    <t>Whetstone</t>
  </si>
  <si>
    <t>2</t>
  </si>
  <si>
    <t>Bardic Knowledge 1d20+6</t>
  </si>
  <si>
    <t>Arrows</t>
  </si>
  <si>
    <t>Available</t>
  </si>
  <si>
    <t>Daily Spells</t>
  </si>
  <si>
    <t>Craft:  Gemcutter</t>
  </si>
  <si>
    <t>Perform:  Singing</t>
  </si>
  <si>
    <t>Base 4</t>
  </si>
  <si>
    <t>Bracers of Armor +1</t>
  </si>
  <si>
    <t>Waterskin</t>
  </si>
  <si>
    <t>1d6</t>
  </si>
  <si>
    <t>18-20/x2</t>
  </si>
  <si>
    <t>Piercing</t>
  </si>
  <si>
    <t>1d4</t>
  </si>
  <si>
    <t>19-20/x2</t>
  </si>
  <si>
    <t>Prc./Slsh.</t>
  </si>
  <si>
    <t>Attack Bonus:</t>
  </si>
  <si>
    <t>Deity:</t>
  </si>
  <si>
    <t>General Feats</t>
  </si>
  <si>
    <t>Class Features</t>
  </si>
  <si>
    <t>(see PHB 28 for details)</t>
  </si>
  <si>
    <t>On Mount (not available)</t>
  </si>
  <si>
    <t>DC</t>
  </si>
  <si>
    <t>n/a</t>
  </si>
  <si>
    <t>Weapon Proficiencies</t>
  </si>
  <si>
    <t>Shields (not tower)</t>
  </si>
  <si>
    <t>Armor (Light)</t>
  </si>
  <si>
    <t>Bard Weapons</t>
  </si>
  <si>
    <t>Swashbuckler</t>
  </si>
  <si>
    <t>Knowledge:  Cormyr</t>
  </si>
  <si>
    <t>Perform:  Strings</t>
  </si>
  <si>
    <t>Profession:  Gambler</t>
  </si>
  <si>
    <t>Weapon Finesse</t>
  </si>
  <si>
    <t>Grace +1</t>
  </si>
  <si>
    <t>Weapon Focus:  Rapier</t>
  </si>
  <si>
    <t>Insightful Strike</t>
  </si>
  <si>
    <t>Acrobatic</t>
  </si>
  <si>
    <t>Simple and Martial Weapons</t>
  </si>
  <si>
    <t>Base 3</t>
  </si>
  <si>
    <t>Percussion</t>
  </si>
  <si>
    <t>Minor Disguise</t>
  </si>
  <si>
    <t>Songbird</t>
  </si>
  <si>
    <t>Comprehend Languages</t>
  </si>
  <si>
    <t>Charm Person</t>
  </si>
  <si>
    <t>Divination</t>
  </si>
  <si>
    <t>V S M/DF</t>
  </si>
  <si>
    <t>1 SA</t>
  </si>
  <si>
    <t>Personal</t>
  </si>
  <si>
    <t>10 min/lvl</t>
  </si>
  <si>
    <t>PHB 212</t>
  </si>
  <si>
    <t>Enchantment</t>
  </si>
  <si>
    <t>V S</t>
  </si>
  <si>
    <t>25’ + 2½’/lvl</t>
  </si>
  <si>
    <t>1 hour/lvl</t>
  </si>
  <si>
    <t>PHB 209</t>
  </si>
  <si>
    <t>Summon Instrument</t>
  </si>
  <si>
    <t>Conjuration</t>
  </si>
  <si>
    <t>1 round</t>
  </si>
  <si>
    <t>0'</t>
  </si>
  <si>
    <t>1 min/lvl</t>
  </si>
  <si>
    <t>PHB 285</t>
  </si>
  <si>
    <t>V</t>
  </si>
  <si>
    <t>V S M</t>
  </si>
  <si>
    <t>5 min/lvl</t>
  </si>
  <si>
    <t>V S F</t>
  </si>
  <si>
    <t>Fine-Tuning</t>
  </si>
  <si>
    <t>Touch</t>
  </si>
  <si>
    <t>Transmut.</t>
  </si>
  <si>
    <t>Song &amp; Silence 90</t>
  </si>
  <si>
    <t>special</t>
  </si>
  <si>
    <t>Magic of Faerûn 120</t>
  </si>
  <si>
    <t>Vest, Shiftweave</t>
  </si>
  <si>
    <t>Gloves, Leather</t>
  </si>
  <si>
    <t>Hat, Broad-Brimmed w/ Plume</t>
  </si>
  <si>
    <t>Pouch, Shoulder</t>
  </si>
  <si>
    <t>Journals/Maps</t>
  </si>
  <si>
    <t>Papers/journals</t>
  </si>
  <si>
    <t>Candles</t>
  </si>
  <si>
    <t>Ink Quill</t>
  </si>
  <si>
    <t>Potions of Cat's Grace</t>
  </si>
  <si>
    <t>Vial, ink</t>
  </si>
  <si>
    <t>Daggers, 4</t>
  </si>
  <si>
    <t>Studded Leather Armor</t>
  </si>
  <si>
    <t>MW Combat Whip</t>
  </si>
  <si>
    <t>Pouch, Belt</t>
  </si>
  <si>
    <t>Stash (not available)</t>
  </si>
  <si>
    <t>1 hour</t>
  </si>
  <si>
    <t>Magic of Faerûn 108</t>
  </si>
  <si>
    <t>Song &amp; Silence 98, +2 Disguise</t>
  </si>
  <si>
    <t>1d3</t>
  </si>
  <si>
    <t>x2</t>
  </si>
  <si>
    <t>Slashing</t>
  </si>
  <si>
    <t>Atk</t>
  </si>
  <si>
    <t>-</t>
  </si>
  <si>
    <t>no effect</t>
  </si>
  <si>
    <t>Entertainer's Outfit</t>
  </si>
  <si>
    <t>Noble's Outfit</t>
  </si>
  <si>
    <t>Wand of Teleportation</t>
  </si>
  <si>
    <t>MW Darkwood Buckler</t>
  </si>
  <si>
    <t>MW Lute</t>
  </si>
  <si>
    <t>Scrolls of Cure Light Wounds</t>
  </si>
  <si>
    <t>Scrolls of Cure Serious Wounds</t>
  </si>
  <si>
    <t>CHOOSE ONE MORE</t>
  </si>
  <si>
    <t>Mithral Chain Shirt</t>
  </si>
  <si>
    <t>three</t>
  </si>
  <si>
    <t>one</t>
  </si>
  <si>
    <t>Spellstone</t>
  </si>
  <si>
    <t>Dream</t>
  </si>
  <si>
    <t>Death Shiv</t>
  </si>
  <si>
    <t>30’</t>
  </si>
  <si>
    <t>Holy Symbol, Silver, Shevarash</t>
  </si>
  <si>
    <t>FF AC:</t>
  </si>
  <si>
    <t>Shevarash</t>
  </si>
  <si>
    <t>Elf</t>
  </si>
  <si>
    <t>4’10”</t>
  </si>
  <si>
    <t>150 lbs.</t>
  </si>
  <si>
    <t>Elven, Halfling</t>
  </si>
  <si>
    <t>Rapier +2</t>
  </si>
  <si>
    <t>Female</t>
  </si>
  <si>
    <t>Racial Abilities</t>
  </si>
  <si>
    <t>+2 versus Enchantments</t>
  </si>
  <si>
    <t>Immunity to Sleep</t>
  </si>
  <si>
    <t>Low-light Vision</t>
  </si>
  <si>
    <t>Roll</t>
  </si>
  <si>
    <t>“Raptor”</t>
  </si>
  <si>
    <t>Lawful Evil</t>
  </si>
  <si>
    <t>Rapier +2, 2nd attack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</si>
</sst>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7"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i/>
      <sz val="18"/>
      <color indexed="12"/>
      <name val="Times New Roman"/>
      <family val="1"/>
    </font>
    <font>
      <i/>
      <sz val="18"/>
      <color indexed="53"/>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i/>
      <sz val="14"/>
      <color indexed="57"/>
      <name val="Times New Roman"/>
      <family val="1"/>
    </font>
    <font>
      <i/>
      <sz val="12"/>
      <color indexed="42"/>
      <name val="Times New Roman"/>
      <family val="1"/>
    </font>
    <font>
      <i/>
      <sz val="22"/>
      <color indexed="11"/>
      <name val="Times New Roman"/>
      <family val="1"/>
    </font>
    <font>
      <sz val="12"/>
      <color indexed="81"/>
      <name val="Times New Roman"/>
      <family val="1"/>
    </font>
    <font>
      <i/>
      <sz val="18"/>
      <color indexed="20"/>
      <name val="Times New Roman"/>
      <family val="1"/>
    </font>
    <font>
      <sz val="13"/>
      <color indexed="20"/>
      <name val="Times New Roman"/>
      <family val="1"/>
    </font>
    <font>
      <b/>
      <i/>
      <sz val="13"/>
      <color indexed="17"/>
      <name val="Times New Roman"/>
      <family val="1"/>
    </font>
    <font>
      <sz val="13"/>
      <color indexed="22"/>
      <name val="Times New Roman"/>
      <family val="1"/>
    </font>
    <font>
      <b/>
      <sz val="12"/>
      <color indexed="81"/>
      <name val="Times New Roman"/>
      <family val="1"/>
    </font>
    <font>
      <b/>
      <sz val="13"/>
      <color rgb="FF00CC00"/>
      <name val="Times New Roman"/>
      <family val="1"/>
    </font>
    <font>
      <i/>
      <sz val="16"/>
      <color indexed="10"/>
      <name val="Times New Roman"/>
      <family val="1"/>
    </font>
    <font>
      <i/>
      <sz val="16"/>
      <color indexed="57"/>
      <name val="Times New Roman"/>
      <family val="1"/>
    </font>
    <font>
      <i/>
      <sz val="14"/>
      <color indexed="17"/>
      <name val="Times New Roman"/>
      <family val="1"/>
    </font>
    <font>
      <b/>
      <sz val="12"/>
      <color rgb="FFFFC000"/>
      <name val="Times New Roman"/>
      <family val="1"/>
    </font>
    <font>
      <sz val="12"/>
      <color rgb="FFFFC000"/>
      <name val="Times New Roman"/>
      <family val="1"/>
    </font>
    <font>
      <i/>
      <sz val="12"/>
      <color indexed="81"/>
      <name val="Times New Roman"/>
      <family val="1"/>
    </font>
    <font>
      <b/>
      <sz val="13"/>
      <color rgb="FFFFC000"/>
      <name val="Times New Roman"/>
      <family val="1"/>
    </font>
  </fonts>
  <fills count="15">
    <fill>
      <patternFill patternType="none"/>
    </fill>
    <fill>
      <patternFill patternType="gray125"/>
    </fill>
    <fill>
      <patternFill patternType="solid">
        <fgColor indexed="8"/>
        <bgColor indexed="64"/>
      </patternFill>
    </fill>
    <fill>
      <patternFill patternType="solid">
        <fgColor indexed="18"/>
        <bgColor indexed="64"/>
      </patternFill>
    </fill>
    <fill>
      <patternFill patternType="solid">
        <fgColor indexed="17"/>
        <bgColor indexed="64"/>
      </patternFill>
    </fill>
    <fill>
      <patternFill patternType="solid">
        <fgColor indexed="22"/>
        <bgColor indexed="64"/>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46"/>
        <bgColor indexed="64"/>
      </patternFill>
    </fill>
    <fill>
      <patternFill patternType="solid">
        <fgColor indexed="13"/>
        <bgColor indexed="64"/>
      </patternFill>
    </fill>
    <fill>
      <patternFill patternType="solid">
        <fgColor rgb="FF7030A0"/>
        <bgColor indexed="64"/>
      </patternFill>
    </fill>
    <fill>
      <patternFill patternType="solid">
        <fgColor rgb="FFFFFF00"/>
        <bgColor indexed="64"/>
      </patternFill>
    </fill>
    <fill>
      <patternFill patternType="solid">
        <fgColor rgb="FFCCFFCC"/>
        <bgColor indexed="64"/>
      </patternFill>
    </fill>
    <fill>
      <patternFill patternType="solid">
        <fgColor theme="0" tint="-0.249977111117893"/>
        <bgColor indexed="64"/>
      </patternFill>
    </fill>
  </fills>
  <borders count="102">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double">
        <color indexed="64"/>
      </right>
      <top style="hair">
        <color indexed="64"/>
      </top>
      <bottom style="hair">
        <color indexed="64"/>
      </bottom>
      <diagonal/>
    </border>
    <border>
      <left style="double">
        <color indexed="64"/>
      </left>
      <right style="thin">
        <color indexed="64"/>
      </right>
      <top style="thin">
        <color indexed="64"/>
      </top>
      <bottom style="double">
        <color indexed="64"/>
      </bottom>
      <diagonal/>
    </border>
    <border>
      <left/>
      <right/>
      <top style="double">
        <color indexed="64"/>
      </top>
      <bottom style="thick">
        <color indexed="46"/>
      </bottom>
      <diagonal/>
    </border>
    <border>
      <left style="thin">
        <color indexed="64"/>
      </left>
      <right style="double">
        <color indexed="64"/>
      </right>
      <top/>
      <bottom style="thin">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top style="double">
        <color indexed="64"/>
      </top>
      <bottom style="thick">
        <color indexed="46"/>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style="double">
        <color indexed="64"/>
      </top>
      <bottom style="thick">
        <color indexed="46"/>
      </bottom>
      <diagonal/>
    </border>
    <border>
      <left style="double">
        <color indexed="64"/>
      </left>
      <right style="hair">
        <color indexed="64"/>
      </right>
      <top/>
      <bottom style="hair">
        <color indexed="64"/>
      </bottom>
      <diagonal/>
    </border>
    <border>
      <left/>
      <right style="double">
        <color indexed="64"/>
      </right>
      <top style="thin">
        <color indexed="64"/>
      </top>
      <bottom style="double">
        <color indexed="64"/>
      </bottom>
      <diagonal/>
    </border>
    <border>
      <left style="hair">
        <color indexed="64"/>
      </left>
      <right style="hair">
        <color indexed="64"/>
      </right>
      <top style="hair">
        <color indexed="64"/>
      </top>
      <bottom/>
      <diagonal/>
    </border>
    <border>
      <left style="double">
        <color indexed="64"/>
      </left>
      <right style="double">
        <color indexed="64"/>
      </right>
      <top/>
      <bottom style="hair">
        <color indexed="64"/>
      </bottom>
      <diagonal/>
    </border>
    <border>
      <left/>
      <right/>
      <top style="thin">
        <color indexed="64"/>
      </top>
      <bottom/>
      <diagonal/>
    </border>
    <border>
      <left/>
      <right/>
      <top style="thin">
        <color indexed="64"/>
      </top>
      <bottom style="double">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3">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cellStyleXfs>
  <cellXfs count="353">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11" xfId="0" applyFont="1" applyBorder="1" applyAlignment="1">
      <alignment horizontal="center" vertical="center"/>
    </xf>
    <xf numFmtId="164" fontId="4" fillId="0" borderId="11" xfId="0" applyNumberFormat="1" applyFont="1" applyBorder="1" applyAlignment="1">
      <alignment horizontal="center" vertic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0" xfId="0" applyFont="1" applyBorder="1" applyAlignment="1">
      <alignment horizontal="center"/>
    </xf>
    <xf numFmtId="164" fontId="4" fillId="0" borderId="12" xfId="0" applyNumberFormat="1"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4" fillId="0" borderId="14" xfId="0" applyFont="1" applyBorder="1" applyAlignment="1">
      <alignment horizontal="center"/>
    </xf>
    <xf numFmtId="0" fontId="18" fillId="0" borderId="0" xfId="0" applyFont="1" applyBorder="1" applyAlignment="1">
      <alignment horizontal="right"/>
    </xf>
    <xf numFmtId="0" fontId="4" fillId="0" borderId="0" xfId="0" applyFont="1" applyBorder="1" applyAlignment="1">
      <alignment wrapText="1"/>
    </xf>
    <xf numFmtId="49" fontId="4" fillId="0" borderId="11" xfId="2" applyNumberFormat="1" applyFont="1" applyBorder="1" applyAlignment="1">
      <alignment horizontal="center" vertical="center"/>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5" xfId="0" applyFont="1" applyFill="1" applyBorder="1" applyAlignment="1">
      <alignment horizontal="right"/>
    </xf>
    <xf numFmtId="0" fontId="8" fillId="0" borderId="16" xfId="0" applyFont="1" applyBorder="1" applyAlignment="1">
      <alignment horizontal="center"/>
    </xf>
    <xf numFmtId="0" fontId="13" fillId="2" borderId="17" xfId="0" applyFont="1" applyFill="1" applyBorder="1" applyAlignment="1">
      <alignment horizontal="right"/>
    </xf>
    <xf numFmtId="0" fontId="3" fillId="0" borderId="0" xfId="0" applyFont="1" applyBorder="1" applyAlignment="1">
      <alignment horizontal="right" wrapText="1"/>
    </xf>
    <xf numFmtId="0" fontId="4" fillId="0" borderId="0" xfId="0" applyFont="1" applyBorder="1" applyAlignment="1">
      <alignment horizontal="left" wrapText="1"/>
    </xf>
    <xf numFmtId="0" fontId="21" fillId="3" borderId="18" xfId="0" applyFont="1" applyFill="1" applyBorder="1" applyAlignment="1">
      <alignment horizontal="center"/>
    </xf>
    <xf numFmtId="0" fontId="21" fillId="3" borderId="19" xfId="0" applyFont="1" applyFill="1" applyBorder="1" applyAlignment="1">
      <alignment horizontal="center"/>
    </xf>
    <xf numFmtId="49" fontId="21" fillId="3" borderId="19" xfId="0" applyNumberFormat="1" applyFont="1" applyFill="1" applyBorder="1" applyAlignment="1">
      <alignment horizontal="center"/>
    </xf>
    <xf numFmtId="0" fontId="21" fillId="3" borderId="20" xfId="0" applyFont="1" applyFill="1" applyBorder="1" applyAlignment="1">
      <alignment horizontal="center"/>
    </xf>
    <xf numFmtId="0" fontId="21" fillId="3" borderId="21" xfId="0" applyFont="1" applyFill="1" applyBorder="1" applyAlignment="1">
      <alignment horizontal="centerContinuous"/>
    </xf>
    <xf numFmtId="0" fontId="21" fillId="3" borderId="22" xfId="0" applyFont="1" applyFill="1" applyBorder="1" applyAlignment="1">
      <alignment horizontal="centerContinuous"/>
    </xf>
    <xf numFmtId="0" fontId="21" fillId="3" borderId="23" xfId="0" applyFont="1" applyFill="1" applyBorder="1" applyAlignment="1">
      <alignment horizontal="centerContinuous"/>
    </xf>
    <xf numFmtId="0" fontId="11" fillId="4" borderId="24" xfId="0" applyFont="1" applyFill="1" applyBorder="1" applyAlignment="1">
      <alignment horizontal="centerContinuous"/>
    </xf>
    <xf numFmtId="0" fontId="11" fillId="4" borderId="25" xfId="0" applyFont="1" applyFill="1" applyBorder="1" applyAlignment="1">
      <alignment horizontal="center"/>
    </xf>
    <xf numFmtId="0" fontId="11" fillId="4" borderId="26" xfId="0" applyFont="1" applyFill="1" applyBorder="1" applyAlignment="1">
      <alignment horizontal="center"/>
    </xf>
    <xf numFmtId="0" fontId="25" fillId="0" borderId="27" xfId="0" applyFont="1" applyBorder="1" applyAlignment="1">
      <alignment horizontal="centerContinuous"/>
    </xf>
    <xf numFmtId="49" fontId="4" fillId="0" borderId="12" xfId="0" applyNumberFormat="1" applyFont="1" applyBorder="1" applyAlignment="1">
      <alignment horizontal="center"/>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8"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1" fillId="4" borderId="25" xfId="0" applyFont="1" applyFill="1" applyBorder="1" applyAlignment="1">
      <alignment horizontal="center" wrapText="1"/>
    </xf>
    <xf numFmtId="49" fontId="26" fillId="0" borderId="16" xfId="0" applyNumberFormat="1" applyFont="1" applyBorder="1" applyAlignment="1">
      <alignment horizontal="center"/>
    </xf>
    <xf numFmtId="164" fontId="4" fillId="0" borderId="29" xfId="0" applyNumberFormat="1" applyFont="1" applyFill="1" applyBorder="1" applyAlignment="1">
      <alignment horizontal="center"/>
    </xf>
    <xf numFmtId="0" fontId="15" fillId="0" borderId="0" xfId="0" applyNumberFormat="1" applyFont="1" applyBorder="1" applyAlignment="1">
      <alignment horizontal="centerContinuous"/>
    </xf>
    <xf numFmtId="0" fontId="11" fillId="4" borderId="25" xfId="0" applyNumberFormat="1" applyFont="1" applyFill="1" applyBorder="1" applyAlignment="1">
      <alignment horizontal="center" wrapText="1"/>
    </xf>
    <xf numFmtId="0" fontId="4" fillId="0" borderId="0" xfId="0" applyNumberFormat="1" applyFont="1" applyBorder="1" applyAlignment="1">
      <alignment horizontal="left"/>
    </xf>
    <xf numFmtId="0" fontId="6" fillId="0" borderId="0" xfId="0" applyFont="1" applyBorder="1" applyAlignment="1">
      <alignment horizontal="center"/>
    </xf>
    <xf numFmtId="0" fontId="5" fillId="0" borderId="30" xfId="0" applyFont="1" applyBorder="1" applyAlignment="1">
      <alignment horizontal="center"/>
    </xf>
    <xf numFmtId="0" fontId="6" fillId="6" borderId="31" xfId="0" applyNumberFormat="1" applyFont="1" applyFill="1" applyBorder="1" applyAlignment="1">
      <alignment horizontal="center"/>
    </xf>
    <xf numFmtId="49" fontId="6" fillId="6" borderId="32" xfId="0" applyNumberFormat="1" applyFont="1" applyFill="1" applyBorder="1" applyAlignment="1">
      <alignment horizontal="center"/>
    </xf>
    <xf numFmtId="0" fontId="6" fillId="6" borderId="33" xfId="0" applyNumberFormat="1" applyFont="1" applyFill="1" applyBorder="1" applyAlignment="1">
      <alignment horizontal="center"/>
    </xf>
    <xf numFmtId="164" fontId="5" fillId="7" borderId="34" xfId="0" applyNumberFormat="1" applyFont="1" applyFill="1" applyBorder="1" applyAlignment="1">
      <alignment horizontal="center"/>
    </xf>
    <xf numFmtId="0" fontId="4" fillId="0" borderId="35" xfId="0" applyFont="1" applyFill="1" applyBorder="1" applyAlignment="1">
      <alignment horizontal="centerContinuous"/>
    </xf>
    <xf numFmtId="0" fontId="4" fillId="0" borderId="36" xfId="0" applyFont="1" applyFill="1" applyBorder="1" applyAlignment="1">
      <alignment horizontal="centerContinuous"/>
    </xf>
    <xf numFmtId="0" fontId="4" fillId="0" borderId="28" xfId="0" applyFont="1" applyFill="1" applyBorder="1" applyAlignment="1">
      <alignment horizontal="centerContinuous"/>
    </xf>
    <xf numFmtId="164" fontId="4" fillId="0" borderId="12" xfId="0" applyNumberFormat="1" applyFont="1" applyFill="1" applyBorder="1" applyAlignment="1">
      <alignment horizontal="center"/>
    </xf>
    <xf numFmtId="0" fontId="4" fillId="0" borderId="13" xfId="0" applyFont="1" applyFill="1" applyBorder="1" applyAlignment="1">
      <alignment horizontal="center"/>
    </xf>
    <xf numFmtId="0" fontId="3" fillId="0" borderId="0" xfId="0" applyFont="1" applyBorder="1" applyAlignment="1">
      <alignment horizontal="center"/>
    </xf>
    <xf numFmtId="0" fontId="6" fillId="0" borderId="31" xfId="0" applyNumberFormat="1" applyFont="1" applyFill="1" applyBorder="1" applyAlignment="1">
      <alignment horizontal="center"/>
    </xf>
    <xf numFmtId="49" fontId="6" fillId="0" borderId="32" xfId="0" applyNumberFormat="1" applyFont="1" applyFill="1" applyBorder="1" applyAlignment="1">
      <alignment horizontal="center"/>
    </xf>
    <xf numFmtId="0" fontId="6" fillId="0" borderId="33" xfId="0" applyNumberFormat="1" applyFont="1" applyFill="1" applyBorder="1" applyAlignment="1">
      <alignment horizontal="center"/>
    </xf>
    <xf numFmtId="0" fontId="22" fillId="0" borderId="1" xfId="0" applyFont="1" applyFill="1" applyBorder="1" applyAlignment="1"/>
    <xf numFmtId="49" fontId="28" fillId="0" borderId="31" xfId="0" applyNumberFormat="1" applyFont="1" applyFill="1" applyBorder="1" applyAlignment="1">
      <alignment horizontal="center"/>
    </xf>
    <xf numFmtId="0" fontId="28" fillId="0" borderId="32" xfId="0" applyNumberFormat="1" applyFont="1" applyFill="1" applyBorder="1" applyAlignment="1">
      <alignment horizontal="center"/>
    </xf>
    <xf numFmtId="0" fontId="4" fillId="0" borderId="11" xfId="0" applyFont="1" applyBorder="1" applyAlignment="1">
      <alignment horizontal="center" vertical="center" shrinkToFit="1"/>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28" xfId="0" quotePrefix="1" applyFont="1" applyBorder="1" applyAlignment="1">
      <alignment horizontal="center"/>
    </xf>
    <xf numFmtId="0" fontId="35" fillId="0" borderId="37" xfId="0" applyFont="1" applyBorder="1" applyAlignment="1">
      <alignment horizontal="centerContinuous"/>
    </xf>
    <xf numFmtId="0" fontId="11" fillId="8" borderId="38" xfId="0" applyFont="1" applyFill="1" applyBorder="1" applyAlignment="1">
      <alignment horizontal="centerContinuous" wrapText="1"/>
    </xf>
    <xf numFmtId="0" fontId="11" fillId="8" borderId="39" xfId="0" applyFont="1" applyFill="1" applyBorder="1" applyAlignment="1">
      <alignment horizontal="center" wrapText="1"/>
    </xf>
    <xf numFmtId="0" fontId="11" fillId="8" borderId="40" xfId="0" applyFont="1" applyFill="1" applyBorder="1" applyAlignment="1">
      <alignment horizontal="center" wrapText="1"/>
    </xf>
    <xf numFmtId="0" fontId="10" fillId="0" borderId="1" xfId="0" applyFont="1" applyFill="1" applyBorder="1" applyAlignment="1"/>
    <xf numFmtId="49" fontId="16" fillId="0" borderId="31" xfId="0" applyNumberFormat="1" applyFont="1" applyFill="1" applyBorder="1" applyAlignment="1">
      <alignment horizontal="center"/>
    </xf>
    <xf numFmtId="0" fontId="16" fillId="0" borderId="32"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4" borderId="41" xfId="0" applyFont="1" applyFill="1" applyBorder="1" applyAlignment="1">
      <alignment horizontal="center"/>
    </xf>
    <xf numFmtId="164" fontId="21" fillId="4" borderId="42" xfId="0" applyNumberFormat="1" applyFont="1" applyFill="1" applyBorder="1" applyAlignment="1">
      <alignment horizontal="center"/>
    </xf>
    <xf numFmtId="0" fontId="21" fillId="4" borderId="41" xfId="0" applyFont="1" applyFill="1" applyBorder="1" applyAlignment="1">
      <alignment horizontal="right"/>
    </xf>
    <xf numFmtId="0" fontId="21" fillId="4" borderId="43" xfId="0" applyFont="1" applyFill="1" applyBorder="1" applyAlignment="1"/>
    <xf numFmtId="164" fontId="4" fillId="0" borderId="44" xfId="0" applyNumberFormat="1" applyFont="1" applyBorder="1" applyAlignment="1">
      <alignment horizontal="center" shrinkToFit="1"/>
    </xf>
    <xf numFmtId="0" fontId="4" fillId="0" borderId="45" xfId="0" applyFont="1" applyBorder="1" applyAlignment="1">
      <alignment horizontal="left" shrinkToFit="1"/>
    </xf>
    <xf numFmtId="164" fontId="4" fillId="0" borderId="46" xfId="0" applyNumberFormat="1" applyFont="1" applyBorder="1" applyAlignment="1">
      <alignment horizontal="center" shrinkToFit="1"/>
    </xf>
    <xf numFmtId="0" fontId="4" fillId="0" borderId="47"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48" xfId="0" applyFont="1" applyBorder="1" applyAlignment="1">
      <alignment horizontal="left" shrinkToFit="1"/>
    </xf>
    <xf numFmtId="0" fontId="22" fillId="0" borderId="32" xfId="0" applyNumberFormat="1" applyFont="1" applyFill="1" applyBorder="1" applyAlignment="1">
      <alignment horizontal="center"/>
    </xf>
    <xf numFmtId="0" fontId="6" fillId="5" borderId="8" xfId="0" applyFont="1" applyFill="1" applyBorder="1" applyAlignment="1">
      <alignment horizontal="center" shrinkToFit="1"/>
    </xf>
    <xf numFmtId="0" fontId="6" fillId="5" borderId="49" xfId="0" applyFont="1" applyFill="1" applyBorder="1" applyAlignment="1">
      <alignment horizontal="center"/>
    </xf>
    <xf numFmtId="0" fontId="9" fillId="0" borderId="1" xfId="0" applyFont="1" applyFill="1" applyBorder="1" applyAlignment="1"/>
    <xf numFmtId="49" fontId="27" fillId="0" borderId="31" xfId="0" applyNumberFormat="1" applyFont="1" applyFill="1" applyBorder="1" applyAlignment="1">
      <alignment horizontal="center"/>
    </xf>
    <xf numFmtId="0" fontId="27" fillId="0" borderId="32" xfId="0" applyNumberFormat="1" applyFont="1" applyFill="1" applyBorder="1" applyAlignment="1">
      <alignment horizontal="center"/>
    </xf>
    <xf numFmtId="0" fontId="5" fillId="0" borderId="0" xfId="0" applyFont="1" applyBorder="1" applyAlignment="1">
      <alignment horizontal="centerContinuous"/>
    </xf>
    <xf numFmtId="0" fontId="6" fillId="0" borderId="2" xfId="0" applyFont="1" applyBorder="1" applyAlignment="1">
      <alignment horizontal="centerContinuous"/>
    </xf>
    <xf numFmtId="0" fontId="10" fillId="0" borderId="32" xfId="0" applyNumberFormat="1" applyFont="1" applyFill="1" applyBorder="1" applyAlignment="1">
      <alignment horizontal="center"/>
    </xf>
    <xf numFmtId="0" fontId="9" fillId="0" borderId="32" xfId="0" applyNumberFormat="1" applyFont="1" applyFill="1" applyBorder="1" applyAlignment="1">
      <alignment horizontal="center"/>
    </xf>
    <xf numFmtId="0" fontId="27" fillId="0" borderId="50" xfId="0" applyFont="1" applyBorder="1" applyAlignment="1">
      <alignment horizontal="centerContinuous"/>
    </xf>
    <xf numFmtId="0" fontId="4" fillId="0" borderId="51" xfId="0" applyFont="1" applyFill="1" applyBorder="1" applyAlignment="1">
      <alignment horizontal="center"/>
    </xf>
    <xf numFmtId="0" fontId="4" fillId="0" borderId="13" xfId="0" quotePrefix="1" applyFont="1" applyFill="1" applyBorder="1" applyAlignment="1">
      <alignment horizontal="center" shrinkToFit="1"/>
    </xf>
    <xf numFmtId="0" fontId="20" fillId="2" borderId="52" xfId="0" applyFont="1" applyFill="1" applyBorder="1" applyAlignment="1">
      <alignment horizontal="left"/>
    </xf>
    <xf numFmtId="0" fontId="3" fillId="2" borderId="52" xfId="0" applyFont="1" applyFill="1" applyBorder="1" applyAlignment="1">
      <alignment horizontal="centerContinuous"/>
    </xf>
    <xf numFmtId="0" fontId="4" fillId="2" borderId="52" xfId="0" applyFont="1" applyFill="1" applyBorder="1" applyAlignment="1">
      <alignment horizontal="centerContinuous"/>
    </xf>
    <xf numFmtId="49" fontId="16" fillId="0" borderId="53" xfId="0" applyNumberFormat="1" applyFont="1" applyFill="1" applyBorder="1" applyAlignment="1">
      <alignment horizontal="center" shrinkToFit="1"/>
    </xf>
    <xf numFmtId="0" fontId="13" fillId="0" borderId="1" xfId="0" applyFont="1" applyFill="1" applyBorder="1" applyAlignment="1"/>
    <xf numFmtId="49" fontId="23" fillId="0" borderId="31" xfId="0" applyNumberFormat="1" applyFont="1" applyFill="1" applyBorder="1" applyAlignment="1">
      <alignment horizontal="center"/>
    </xf>
    <xf numFmtId="0" fontId="23" fillId="0" borderId="32" xfId="0" applyNumberFormat="1" applyFont="1" applyFill="1" applyBorder="1" applyAlignment="1">
      <alignment horizontal="center"/>
    </xf>
    <xf numFmtId="0" fontId="13" fillId="0" borderId="32" xfId="0" applyNumberFormat="1" applyFont="1" applyFill="1" applyBorder="1" applyAlignment="1">
      <alignment horizontal="center"/>
    </xf>
    <xf numFmtId="0" fontId="6" fillId="0" borderId="32" xfId="0" applyNumberFormat="1" applyFont="1" applyFill="1" applyBorder="1" applyAlignment="1">
      <alignment horizontal="center"/>
    </xf>
    <xf numFmtId="0" fontId="12" fillId="0" borderId="1" xfId="0" applyFont="1" applyFill="1" applyBorder="1" applyAlignment="1"/>
    <xf numFmtId="49" fontId="24" fillId="0" borderId="31" xfId="0" applyNumberFormat="1" applyFont="1" applyFill="1" applyBorder="1" applyAlignment="1">
      <alignment horizontal="center"/>
    </xf>
    <xf numFmtId="0" fontId="24" fillId="0" borderId="32" xfId="0" applyNumberFormat="1" applyFont="1" applyFill="1" applyBorder="1" applyAlignment="1">
      <alignment horizontal="center"/>
    </xf>
    <xf numFmtId="0" fontId="12" fillId="0" borderId="32" xfId="0" applyNumberFormat="1" applyFont="1" applyFill="1" applyBorder="1" applyAlignment="1">
      <alignment horizontal="center"/>
    </xf>
    <xf numFmtId="0" fontId="7" fillId="0" borderId="1" xfId="0" applyFont="1" applyFill="1" applyBorder="1" applyAlignment="1"/>
    <xf numFmtId="49" fontId="17" fillId="0" borderId="31" xfId="0" applyNumberFormat="1" applyFont="1" applyFill="1" applyBorder="1" applyAlignment="1">
      <alignment horizontal="center"/>
    </xf>
    <xf numFmtId="0" fontId="17" fillId="0" borderId="32" xfId="0" applyNumberFormat="1" applyFont="1" applyFill="1" applyBorder="1" applyAlignment="1">
      <alignment horizontal="center"/>
    </xf>
    <xf numFmtId="0" fontId="7" fillId="0" borderId="32" xfId="0" applyNumberFormat="1" applyFont="1" applyFill="1" applyBorder="1" applyAlignment="1">
      <alignment horizontal="center"/>
    </xf>
    <xf numFmtId="0" fontId="12" fillId="0" borderId="8" xfId="0" applyFont="1" applyFill="1" applyBorder="1" applyAlignment="1"/>
    <xf numFmtId="0" fontId="6" fillId="0" borderId="49" xfId="0" applyNumberFormat="1" applyFont="1" applyFill="1" applyBorder="1" applyAlignment="1">
      <alignment horizontal="center"/>
    </xf>
    <xf numFmtId="49" fontId="24" fillId="0" borderId="49" xfId="0" applyNumberFormat="1" applyFont="1" applyFill="1" applyBorder="1" applyAlignment="1">
      <alignment horizontal="center"/>
    </xf>
    <xf numFmtId="0" fontId="24" fillId="0" borderId="54" xfId="0" applyNumberFormat="1" applyFont="1" applyFill="1" applyBorder="1" applyAlignment="1">
      <alignment horizontal="center"/>
    </xf>
    <xf numFmtId="0" fontId="12" fillId="0" borderId="54" xfId="0" applyNumberFormat="1" applyFont="1" applyFill="1" applyBorder="1" applyAlignment="1">
      <alignment horizontal="center"/>
    </xf>
    <xf numFmtId="49" fontId="6" fillId="0" borderId="54" xfId="0" applyNumberFormat="1" applyFont="1" applyFill="1" applyBorder="1" applyAlignment="1">
      <alignment horizontal="center"/>
    </xf>
    <xf numFmtId="0" fontId="6" fillId="0" borderId="55" xfId="0" applyNumberFormat="1" applyFont="1" applyFill="1" applyBorder="1" applyAlignment="1">
      <alignment horizontal="center"/>
    </xf>
    <xf numFmtId="0" fontId="4" fillId="0" borderId="29" xfId="0" applyFont="1" applyBorder="1" applyAlignment="1">
      <alignment horizontal="center" vertical="center"/>
    </xf>
    <xf numFmtId="0" fontId="4" fillId="0" borderId="29" xfId="0" quotePrefix="1" applyFont="1" applyBorder="1" applyAlignment="1">
      <alignment horizontal="center" vertical="center" wrapText="1"/>
    </xf>
    <xf numFmtId="49" fontId="4" fillId="0" borderId="29" xfId="2" applyNumberFormat="1" applyFont="1" applyBorder="1" applyAlignment="1">
      <alignment horizontal="center" vertical="center"/>
    </xf>
    <xf numFmtId="0" fontId="4" fillId="0" borderId="29" xfId="0" applyFont="1" applyBorder="1" applyAlignment="1">
      <alignment horizontal="center" vertical="center" shrinkToFit="1"/>
    </xf>
    <xf numFmtId="164" fontId="4" fillId="0" borderId="29" xfId="0" applyNumberFormat="1" applyFont="1" applyBorder="1" applyAlignment="1">
      <alignment horizontal="center" vertical="center"/>
    </xf>
    <xf numFmtId="0" fontId="4" fillId="0" borderId="56" xfId="0" quotePrefix="1" applyFont="1" applyBorder="1" applyAlignment="1">
      <alignment horizontal="center" vertical="center" shrinkToFit="1"/>
    </xf>
    <xf numFmtId="0" fontId="42" fillId="2" borderId="57" xfId="0" applyFont="1" applyFill="1" applyBorder="1" applyAlignment="1">
      <alignment horizontal="right"/>
    </xf>
    <xf numFmtId="0" fontId="42" fillId="2" borderId="52" xfId="0" applyFont="1" applyFill="1" applyBorder="1" applyAlignment="1">
      <alignment horizontal="left"/>
    </xf>
    <xf numFmtId="0" fontId="13" fillId="6" borderId="1" xfId="0" applyFont="1" applyFill="1" applyBorder="1" applyAlignment="1"/>
    <xf numFmtId="49" fontId="23" fillId="6" borderId="31" xfId="0" applyNumberFormat="1" applyFont="1" applyFill="1" applyBorder="1" applyAlignment="1">
      <alignment horizontal="center"/>
    </xf>
    <xf numFmtId="0" fontId="23" fillId="6" borderId="32" xfId="0" applyNumberFormat="1" applyFont="1" applyFill="1" applyBorder="1" applyAlignment="1">
      <alignment horizontal="center"/>
    </xf>
    <xf numFmtId="0" fontId="13" fillId="6" borderId="32" xfId="0" applyNumberFormat="1" applyFont="1" applyFill="1" applyBorder="1" applyAlignment="1">
      <alignment horizontal="center"/>
    </xf>
    <xf numFmtId="0" fontId="10" fillId="6" borderId="1" xfId="0" applyFont="1" applyFill="1" applyBorder="1" applyAlignment="1"/>
    <xf numFmtId="49" fontId="16" fillId="6" borderId="31" xfId="0" applyNumberFormat="1" applyFont="1" applyFill="1" applyBorder="1" applyAlignment="1">
      <alignment horizontal="center"/>
    </xf>
    <xf numFmtId="0" fontId="16" fillId="6" borderId="32" xfId="0" applyNumberFormat="1" applyFont="1" applyFill="1" applyBorder="1" applyAlignment="1">
      <alignment horizontal="center"/>
    </xf>
    <xf numFmtId="0" fontId="10" fillId="6" borderId="32" xfId="0" applyNumberFormat="1" applyFont="1" applyFill="1" applyBorder="1" applyAlignment="1">
      <alignment horizontal="center"/>
    </xf>
    <xf numFmtId="0" fontId="6" fillId="0" borderId="38" xfId="0" applyFont="1" applyFill="1" applyBorder="1" applyAlignment="1">
      <alignment horizontal="center" shrinkToFit="1"/>
    </xf>
    <xf numFmtId="0" fontId="6" fillId="0" borderId="58" xfId="0" applyFont="1" applyFill="1" applyBorder="1" applyAlignment="1">
      <alignment horizontal="center"/>
    </xf>
    <xf numFmtId="0" fontId="44" fillId="0" borderId="27" xfId="0" applyFont="1" applyBorder="1" applyAlignment="1">
      <alignment horizontal="centerContinuous" wrapText="1"/>
    </xf>
    <xf numFmtId="0" fontId="15" fillId="0" borderId="0" xfId="0" applyFont="1" applyBorder="1" applyAlignment="1">
      <alignment horizontal="centerContinuous" wrapText="1"/>
    </xf>
    <xf numFmtId="0" fontId="11" fillId="9" borderId="24" xfId="0" applyFont="1" applyFill="1" applyBorder="1" applyAlignment="1">
      <alignment horizontal="centerContinuous" wrapText="1"/>
    </xf>
    <xf numFmtId="0" fontId="11" fillId="9" borderId="25" xfId="0" applyFont="1" applyFill="1" applyBorder="1" applyAlignment="1">
      <alignment horizontal="center" wrapText="1"/>
    </xf>
    <xf numFmtId="0" fontId="21" fillId="9" borderId="25" xfId="0" applyFont="1" applyFill="1" applyBorder="1" applyAlignment="1">
      <alignment horizontal="center" wrapText="1"/>
    </xf>
    <xf numFmtId="0" fontId="21" fillId="9" borderId="25" xfId="0" applyNumberFormat="1" applyFont="1" applyFill="1" applyBorder="1" applyAlignment="1">
      <alignment horizontal="center" wrapText="1"/>
    </xf>
    <xf numFmtId="0" fontId="11" fillId="9" borderId="26" xfId="0" applyFont="1" applyFill="1" applyBorder="1" applyAlignment="1">
      <alignment horizontal="centerContinuous" wrapText="1"/>
    </xf>
    <xf numFmtId="0" fontId="3" fillId="0" borderId="0" xfId="0" applyFont="1" applyBorder="1" applyAlignment="1">
      <alignment wrapText="1"/>
    </xf>
    <xf numFmtId="0" fontId="45" fillId="0" borderId="1" xfId="0" applyFont="1" applyBorder="1" applyAlignment="1">
      <alignment horizontal="center" shrinkToFit="1"/>
    </xf>
    <xf numFmtId="0" fontId="6" fillId="0" borderId="31" xfId="0" applyFont="1" applyBorder="1" applyAlignment="1">
      <alignment horizontal="center" wrapText="1"/>
    </xf>
    <xf numFmtId="0" fontId="6" fillId="0" borderId="31" xfId="0" applyFont="1" applyBorder="1" applyAlignment="1">
      <alignment horizontal="center" vertical="center" shrinkToFit="1"/>
    </xf>
    <xf numFmtId="9" fontId="6" fillId="0" borderId="32" xfId="2" applyFont="1" applyBorder="1" applyAlignment="1">
      <alignment horizontal="center" vertical="center" shrinkToFit="1"/>
    </xf>
    <xf numFmtId="0" fontId="6" fillId="0" borderId="32" xfId="2" applyNumberFormat="1" applyFont="1" applyBorder="1" applyAlignment="1">
      <alignment horizontal="center" vertical="center" shrinkToFit="1"/>
    </xf>
    <xf numFmtId="49" fontId="6" fillId="0" borderId="33" xfId="0" applyNumberFormat="1" applyFont="1" applyBorder="1" applyAlignment="1">
      <alignment horizontal="center" vertical="center" wrapText="1"/>
    </xf>
    <xf numFmtId="0" fontId="45" fillId="0" borderId="38" xfId="0" applyFont="1" applyBorder="1" applyAlignment="1">
      <alignment horizontal="center" shrinkToFit="1"/>
    </xf>
    <xf numFmtId="0" fontId="6" fillId="0" borderId="58" xfId="0" applyFont="1" applyBorder="1" applyAlignment="1">
      <alignment horizontal="center" wrapText="1"/>
    </xf>
    <xf numFmtId="0" fontId="46" fillId="0" borderId="0" xfId="0" applyFont="1" applyFill="1" applyBorder="1" applyAlignment="1">
      <alignment wrapText="1"/>
    </xf>
    <xf numFmtId="0" fontId="6" fillId="0" borderId="0" xfId="0" applyFont="1" applyFill="1" applyBorder="1" applyAlignment="1">
      <alignment horizontal="center" wrapText="1"/>
    </xf>
    <xf numFmtId="0" fontId="27" fillId="0" borderId="50" xfId="0" applyFont="1" applyFill="1" applyBorder="1" applyAlignment="1">
      <alignment horizontal="center" shrinkToFit="1"/>
    </xf>
    <xf numFmtId="0" fontId="4" fillId="0" borderId="29" xfId="0" applyFont="1" applyFill="1" applyBorder="1" applyAlignment="1">
      <alignment horizontal="center"/>
    </xf>
    <xf numFmtId="0" fontId="34" fillId="0" borderId="60" xfId="0" applyFont="1" applyBorder="1" applyAlignment="1">
      <alignment horizontal="centerContinuous" wrapText="1"/>
    </xf>
    <xf numFmtId="0" fontId="15" fillId="0" borderId="61" xfId="0" applyFont="1" applyBorder="1" applyAlignment="1">
      <alignment horizontal="centerContinuous" wrapText="1"/>
    </xf>
    <xf numFmtId="0" fontId="15" fillId="0" borderId="62" xfId="0" applyFont="1" applyBorder="1" applyAlignment="1">
      <alignment horizontal="centerContinuous" wrapText="1"/>
    </xf>
    <xf numFmtId="0" fontId="6" fillId="7" borderId="53" xfId="2" applyNumberFormat="1" applyFont="1" applyFill="1" applyBorder="1" applyAlignment="1">
      <alignment horizontal="center" shrinkToFit="1"/>
    </xf>
    <xf numFmtId="0" fontId="6" fillId="5" borderId="55" xfId="2" applyNumberFormat="1" applyFont="1" applyFill="1" applyBorder="1" applyAlignment="1">
      <alignment horizontal="center" shrinkToFit="1"/>
    </xf>
    <xf numFmtId="0" fontId="6" fillId="0" borderId="31" xfId="0" applyFont="1" applyFill="1" applyBorder="1" applyAlignment="1">
      <alignment horizontal="center" vertical="center" shrinkToFit="1"/>
    </xf>
    <xf numFmtId="0" fontId="4" fillId="0" borderId="32" xfId="0" applyFont="1" applyFill="1" applyBorder="1" applyAlignment="1">
      <alignment horizontal="center" wrapText="1"/>
    </xf>
    <xf numFmtId="0" fontId="6" fillId="0" borderId="32" xfId="2" applyNumberFormat="1" applyFont="1" applyFill="1" applyBorder="1" applyAlignment="1">
      <alignment horizontal="center" shrinkToFit="1"/>
    </xf>
    <xf numFmtId="49" fontId="6" fillId="0" borderId="33" xfId="0" applyNumberFormat="1" applyFont="1" applyFill="1" applyBorder="1" applyAlignment="1">
      <alignment horizontal="center" wrapText="1"/>
    </xf>
    <xf numFmtId="0" fontId="6" fillId="0" borderId="32" xfId="2" applyNumberFormat="1" applyFont="1" applyFill="1" applyBorder="1" applyAlignment="1">
      <alignment horizontal="center" vertical="center" shrinkToFit="1"/>
    </xf>
    <xf numFmtId="0" fontId="4" fillId="0" borderId="16" xfId="0" applyFont="1" applyFill="1" applyBorder="1" applyAlignment="1">
      <alignment horizontal="center" wrapText="1"/>
    </xf>
    <xf numFmtId="0" fontId="6" fillId="5" borderId="31" xfId="0" applyNumberFormat="1" applyFont="1" applyFill="1" applyBorder="1" applyAlignment="1">
      <alignment horizontal="center"/>
    </xf>
    <xf numFmtId="49" fontId="6" fillId="5" borderId="32" xfId="0" applyNumberFormat="1" applyFont="1" applyFill="1" applyBorder="1" applyAlignment="1">
      <alignment horizontal="center"/>
    </xf>
    <xf numFmtId="0" fontId="6" fillId="5" borderId="33" xfId="0" applyNumberFormat="1" applyFont="1" applyFill="1" applyBorder="1" applyAlignment="1">
      <alignment horizontal="center"/>
    </xf>
    <xf numFmtId="0" fontId="10" fillId="5" borderId="1" xfId="0" applyFont="1" applyFill="1" applyBorder="1" applyAlignment="1"/>
    <xf numFmtId="49" fontId="16" fillId="5" borderId="31" xfId="0" applyNumberFormat="1" applyFont="1" applyFill="1" applyBorder="1" applyAlignment="1">
      <alignment horizontal="center"/>
    </xf>
    <xf numFmtId="0" fontId="16" fillId="5" borderId="32" xfId="0" applyNumberFormat="1" applyFont="1" applyFill="1" applyBorder="1" applyAlignment="1">
      <alignment horizontal="center"/>
    </xf>
    <xf numFmtId="0" fontId="10" fillId="5" borderId="32" xfId="0" applyNumberFormat="1" applyFont="1" applyFill="1" applyBorder="1" applyAlignment="1">
      <alignment horizontal="center"/>
    </xf>
    <xf numFmtId="0" fontId="12" fillId="5" borderId="1" xfId="0" applyFont="1" applyFill="1" applyBorder="1" applyAlignment="1"/>
    <xf numFmtId="49" fontId="24" fillId="5" borderId="31" xfId="0" applyNumberFormat="1" applyFont="1" applyFill="1" applyBorder="1" applyAlignment="1">
      <alignment horizontal="center"/>
    </xf>
    <xf numFmtId="0" fontId="24" fillId="5" borderId="32" xfId="0" applyNumberFormat="1" applyFont="1" applyFill="1" applyBorder="1" applyAlignment="1">
      <alignment horizontal="center"/>
    </xf>
    <xf numFmtId="0" fontId="12" fillId="5" borderId="32" xfId="0" applyNumberFormat="1" applyFont="1" applyFill="1" applyBorder="1" applyAlignment="1">
      <alignment horizontal="center"/>
    </xf>
    <xf numFmtId="49" fontId="47" fillId="5" borderId="32" xfId="0" applyNumberFormat="1" applyFont="1" applyFill="1" applyBorder="1" applyAlignment="1">
      <alignment horizontal="center"/>
    </xf>
    <xf numFmtId="0" fontId="45" fillId="0" borderId="1" xfId="0" applyFont="1" applyFill="1" applyBorder="1" applyAlignment="1">
      <alignment horizontal="center" shrinkToFit="1"/>
    </xf>
    <xf numFmtId="0" fontId="6" fillId="0" borderId="31" xfId="0" applyFont="1" applyFill="1" applyBorder="1" applyAlignment="1">
      <alignment horizontal="center" wrapText="1"/>
    </xf>
    <xf numFmtId="9" fontId="6" fillId="0" borderId="31" xfId="2" applyFont="1" applyFill="1" applyBorder="1" applyAlignment="1">
      <alignment horizontal="center" shrinkToFit="1"/>
    </xf>
    <xf numFmtId="9" fontId="6" fillId="0" borderId="32" xfId="2" applyFont="1" applyFill="1" applyBorder="1" applyAlignment="1">
      <alignment horizontal="center" shrinkToFit="1"/>
    </xf>
    <xf numFmtId="0" fontId="6" fillId="0" borderId="33" xfId="0" applyNumberFormat="1" applyFont="1" applyFill="1" applyBorder="1" applyAlignment="1">
      <alignment horizontal="center" wrapText="1"/>
    </xf>
    <xf numFmtId="0" fontId="4" fillId="0" borderId="54" xfId="0" applyFont="1" applyFill="1" applyBorder="1" applyAlignment="1">
      <alignment horizontal="center" wrapText="1"/>
    </xf>
    <xf numFmtId="0" fontId="6" fillId="0" borderId="54" xfId="2" applyNumberFormat="1" applyFont="1" applyFill="1" applyBorder="1" applyAlignment="1">
      <alignment horizontal="center" shrinkToFit="1"/>
    </xf>
    <xf numFmtId="0" fontId="6" fillId="0" borderId="55" xfId="0" applyNumberFormat="1" applyFont="1" applyFill="1" applyBorder="1" applyAlignment="1">
      <alignment horizontal="center" wrapText="1"/>
    </xf>
    <xf numFmtId="0" fontId="6" fillId="0" borderId="49" xfId="0" applyFont="1" applyFill="1" applyBorder="1" applyAlignment="1">
      <alignment horizontal="center" wrapText="1"/>
    </xf>
    <xf numFmtId="0" fontId="4" fillId="0" borderId="14" xfId="0" applyFont="1" applyBorder="1" applyAlignment="1">
      <alignment horizontal="center" vertical="center"/>
    </xf>
    <xf numFmtId="0" fontId="3" fillId="0" borderId="51" xfId="0" applyFont="1" applyBorder="1" applyAlignment="1">
      <alignment horizontal="center"/>
    </xf>
    <xf numFmtId="0" fontId="45" fillId="0" borderId="8" xfId="0" applyFont="1" applyFill="1" applyBorder="1" applyAlignment="1">
      <alignment horizontal="center" shrinkToFit="1"/>
    </xf>
    <xf numFmtId="9" fontId="6" fillId="0" borderId="49" xfId="2" applyFont="1" applyFill="1" applyBorder="1" applyAlignment="1">
      <alignment horizontal="center" shrinkToFit="1"/>
    </xf>
    <xf numFmtId="0" fontId="4" fillId="0" borderId="63" xfId="0" applyFont="1" applyBorder="1" applyAlignment="1">
      <alignment horizontal="center" shrinkToFit="1"/>
    </xf>
    <xf numFmtId="164" fontId="4" fillId="0" borderId="64" xfId="0" applyNumberFormat="1" applyFont="1" applyBorder="1" applyAlignment="1">
      <alignment horizontal="center" shrinkToFit="1"/>
    </xf>
    <xf numFmtId="0" fontId="4" fillId="0" borderId="65" xfId="0" applyFont="1" applyBorder="1" applyAlignment="1">
      <alignment horizontal="center" shrinkToFit="1"/>
    </xf>
    <xf numFmtId="0" fontId="4" fillId="0" borderId="44" xfId="0" applyFont="1" applyBorder="1" applyAlignment="1">
      <alignment horizontal="left"/>
    </xf>
    <xf numFmtId="0" fontId="4" fillId="0" borderId="66" xfId="0" applyFont="1" applyBorder="1" applyAlignment="1">
      <alignment horizontal="center" shrinkToFit="1"/>
    </xf>
    <xf numFmtId="0" fontId="4" fillId="0" borderId="46" xfId="0" applyFont="1" applyBorder="1" applyAlignment="1">
      <alignment horizontal="left"/>
    </xf>
    <xf numFmtId="0" fontId="4" fillId="0" borderId="64" xfId="0" applyFont="1" applyBorder="1" applyAlignment="1">
      <alignment horizontal="left"/>
    </xf>
    <xf numFmtId="0" fontId="36" fillId="0" borderId="67" xfId="0" applyFont="1" applyFill="1" applyBorder="1" applyAlignment="1">
      <alignment horizontal="centerContinuous"/>
    </xf>
    <xf numFmtId="0" fontId="37" fillId="0" borderId="68" xfId="0" applyNumberFormat="1" applyFont="1" applyBorder="1" applyAlignment="1">
      <alignment horizontal="center"/>
    </xf>
    <xf numFmtId="49" fontId="5" fillId="0" borderId="69" xfId="0" applyNumberFormat="1" applyFont="1" applyFill="1" applyBorder="1" applyAlignment="1">
      <alignment horizontal="centerContinuous"/>
    </xf>
    <xf numFmtId="0" fontId="38" fillId="0" borderId="59" xfId="0" applyNumberFormat="1" applyFont="1" applyFill="1" applyBorder="1" applyAlignment="1">
      <alignment horizontal="centerContinuous"/>
    </xf>
    <xf numFmtId="0" fontId="37" fillId="0" borderId="11" xfId="0" applyNumberFormat="1" applyFont="1" applyBorder="1" applyAlignment="1">
      <alignment horizontal="center"/>
    </xf>
    <xf numFmtId="49" fontId="5" fillId="0" borderId="3" xfId="0" applyNumberFormat="1" applyFont="1" applyFill="1" applyBorder="1" applyAlignment="1">
      <alignment horizontal="centerContinuous"/>
    </xf>
    <xf numFmtId="49" fontId="6" fillId="0" borderId="71" xfId="0" applyNumberFormat="1" applyFont="1" applyBorder="1" applyAlignment="1">
      <alignment horizontal="center"/>
    </xf>
    <xf numFmtId="0" fontId="39" fillId="0" borderId="51" xfId="0" applyNumberFormat="1" applyFont="1" applyFill="1" applyBorder="1" applyAlignment="1">
      <alignment horizontal="centerContinuous"/>
    </xf>
    <xf numFmtId="0" fontId="37" fillId="0" borderId="12" xfId="0" applyNumberFormat="1" applyFont="1" applyBorder="1" applyAlignment="1">
      <alignment horizontal="center"/>
    </xf>
    <xf numFmtId="49" fontId="5" fillId="0" borderId="28" xfId="0" applyNumberFormat="1" applyFont="1" applyFill="1" applyBorder="1" applyAlignment="1">
      <alignment horizontal="centerContinuous"/>
    </xf>
    <xf numFmtId="49" fontId="6" fillId="0" borderId="13" xfId="0" applyNumberFormat="1" applyFont="1" applyFill="1" applyBorder="1" applyAlignment="1">
      <alignment horizontal="center" shrinkToFit="1"/>
    </xf>
    <xf numFmtId="0" fontId="40" fillId="0" borderId="73" xfId="0" applyFont="1" applyBorder="1" applyAlignment="1">
      <alignment horizontal="centerContinuous" vertical="center" wrapText="1"/>
    </xf>
    <xf numFmtId="0" fontId="40" fillId="0" borderId="74" xfId="0" applyFont="1" applyBorder="1" applyAlignment="1">
      <alignment horizontal="centerContinuous" vertical="center" wrapText="1"/>
    </xf>
    <xf numFmtId="0" fontId="6" fillId="0" borderId="75" xfId="0" applyFont="1" applyFill="1" applyBorder="1" applyAlignment="1">
      <alignment horizontal="centerContinuous"/>
    </xf>
    <xf numFmtId="0" fontId="6" fillId="0" borderId="76" xfId="0" applyFont="1" applyFill="1" applyBorder="1" applyAlignment="1">
      <alignment horizontal="centerContinuous"/>
    </xf>
    <xf numFmtId="0" fontId="6" fillId="0" borderId="77" xfId="0" applyFont="1" applyFill="1" applyBorder="1" applyAlignment="1">
      <alignment horizontal="centerContinuous"/>
    </xf>
    <xf numFmtId="0" fontId="6" fillId="0" borderId="8" xfId="0" applyFont="1" applyFill="1" applyBorder="1" applyAlignment="1">
      <alignment horizontal="centerContinuous"/>
    </xf>
    <xf numFmtId="0" fontId="6" fillId="0" borderId="9" xfId="0" applyFont="1" applyFill="1" applyBorder="1" applyAlignment="1">
      <alignment horizontal="centerContinuous"/>
    </xf>
    <xf numFmtId="0" fontId="6" fillId="0" borderId="10" xfId="0" applyFont="1" applyFill="1" applyBorder="1" applyAlignment="1">
      <alignment horizontal="centerContinuous"/>
    </xf>
    <xf numFmtId="0" fontId="6" fillId="0" borderId="78" xfId="0" applyFont="1" applyFill="1" applyBorder="1" applyAlignment="1">
      <alignment horizontal="centerContinuous"/>
    </xf>
    <xf numFmtId="0" fontId="6" fillId="0" borderId="79" xfId="0" applyFont="1" applyFill="1" applyBorder="1" applyAlignment="1">
      <alignment horizontal="centerContinuous"/>
    </xf>
    <xf numFmtId="0" fontId="6" fillId="0" borderId="80" xfId="0" applyFont="1" applyFill="1" applyBorder="1" applyAlignment="1">
      <alignment horizontal="centerContinuous"/>
    </xf>
    <xf numFmtId="0" fontId="5" fillId="5" borderId="81" xfId="0" applyFont="1" applyFill="1" applyBorder="1" applyAlignment="1">
      <alignment horizontal="right"/>
    </xf>
    <xf numFmtId="0" fontId="5" fillId="5" borderId="82" xfId="0" applyFont="1" applyFill="1" applyBorder="1" applyAlignment="1">
      <alignment horizontal="right"/>
    </xf>
    <xf numFmtId="0" fontId="5" fillId="5" borderId="83" xfId="0" applyFont="1" applyFill="1" applyBorder="1" applyAlignment="1">
      <alignment horizontal="right"/>
    </xf>
    <xf numFmtId="0" fontId="7" fillId="5" borderId="84" xfId="0" applyFont="1" applyFill="1" applyBorder="1" applyAlignment="1">
      <alignment horizontal="right"/>
    </xf>
    <xf numFmtId="0" fontId="7" fillId="5" borderId="82" xfId="0" applyFont="1" applyFill="1" applyBorder="1" applyAlignment="1">
      <alignment horizontal="right"/>
    </xf>
    <xf numFmtId="0" fontId="10" fillId="5" borderId="82" xfId="0" applyFont="1" applyFill="1" applyBorder="1" applyAlignment="1">
      <alignment horizontal="right"/>
    </xf>
    <xf numFmtId="0" fontId="10" fillId="5" borderId="83" xfId="0" applyFont="1" applyFill="1" applyBorder="1" applyAlignment="1">
      <alignment horizontal="right"/>
    </xf>
    <xf numFmtId="49" fontId="31" fillId="0" borderId="11" xfId="2" applyNumberFormat="1" applyFont="1" applyBorder="1" applyAlignment="1">
      <alignment horizontal="center" vertical="center"/>
    </xf>
    <xf numFmtId="49" fontId="6" fillId="0" borderId="58" xfId="0" applyNumberFormat="1" applyFont="1" applyFill="1" applyBorder="1" applyAlignment="1">
      <alignment horizontal="center"/>
    </xf>
    <xf numFmtId="49" fontId="6" fillId="5" borderId="49" xfId="0" applyNumberFormat="1" applyFont="1" applyFill="1" applyBorder="1" applyAlignment="1">
      <alignment horizontal="center"/>
    </xf>
    <xf numFmtId="0" fontId="22" fillId="6" borderId="1" xfId="0" applyFont="1" applyFill="1" applyBorder="1" applyAlignment="1"/>
    <xf numFmtId="49" fontId="28" fillId="6" borderId="31" xfId="0" applyNumberFormat="1" applyFont="1" applyFill="1" applyBorder="1" applyAlignment="1">
      <alignment horizontal="center"/>
    </xf>
    <xf numFmtId="0" fontId="28" fillId="6" borderId="32" xfId="0" applyNumberFormat="1" applyFont="1" applyFill="1" applyBorder="1" applyAlignment="1">
      <alignment horizontal="center"/>
    </xf>
    <xf numFmtId="0" fontId="22" fillId="6" borderId="32" xfId="0" applyNumberFormat="1" applyFont="1" applyFill="1" applyBorder="1" applyAlignment="1">
      <alignment horizontal="center"/>
    </xf>
    <xf numFmtId="0" fontId="6" fillId="6" borderId="33" xfId="0" quotePrefix="1" applyNumberFormat="1" applyFont="1" applyFill="1" applyBorder="1" applyAlignment="1">
      <alignment horizontal="center"/>
    </xf>
    <xf numFmtId="0" fontId="12" fillId="6" borderId="1" xfId="0" applyFont="1" applyFill="1" applyBorder="1" applyAlignment="1"/>
    <xf numFmtId="49" fontId="24" fillId="6" borderId="31" xfId="0" applyNumberFormat="1" applyFont="1" applyFill="1" applyBorder="1" applyAlignment="1">
      <alignment horizontal="center"/>
    </xf>
    <xf numFmtId="0" fontId="24" fillId="6" borderId="32" xfId="0" applyNumberFormat="1" applyFont="1" applyFill="1" applyBorder="1" applyAlignment="1">
      <alignment horizontal="center"/>
    </xf>
    <xf numFmtId="0" fontId="12" fillId="6" borderId="32" xfId="0" applyNumberFormat="1" applyFont="1" applyFill="1" applyBorder="1" applyAlignment="1">
      <alignment horizontal="center"/>
    </xf>
    <xf numFmtId="0" fontId="6" fillId="0" borderId="85" xfId="0" applyFont="1" applyFill="1" applyBorder="1" applyAlignment="1">
      <alignment horizontal="centerContinuous"/>
    </xf>
    <xf numFmtId="0" fontId="6" fillId="0" borderId="86" xfId="0" applyFont="1" applyFill="1" applyBorder="1" applyAlignment="1">
      <alignment horizontal="centerContinuous"/>
    </xf>
    <xf numFmtId="0" fontId="6" fillId="0" borderId="87" xfId="0" applyFont="1" applyFill="1" applyBorder="1" applyAlignment="1">
      <alignment horizontal="centerContinuous"/>
    </xf>
    <xf numFmtId="0" fontId="17" fillId="0" borderId="50" xfId="0" applyFont="1" applyFill="1" applyBorder="1" applyAlignment="1">
      <alignment horizontal="center" shrinkToFit="1"/>
    </xf>
    <xf numFmtId="0" fontId="17" fillId="0" borderId="72" xfId="0" applyFont="1" applyBorder="1" applyAlignment="1">
      <alignment horizontal="centerContinuous"/>
    </xf>
    <xf numFmtId="0" fontId="7" fillId="6" borderId="1" xfId="0" applyFont="1" applyFill="1" applyBorder="1" applyAlignment="1"/>
    <xf numFmtId="49" fontId="17" fillId="6" borderId="31" xfId="0" applyNumberFormat="1" applyFont="1" applyFill="1" applyBorder="1" applyAlignment="1">
      <alignment horizontal="center"/>
    </xf>
    <xf numFmtId="0" fontId="17" fillId="6" borderId="32" xfId="0" applyNumberFormat="1" applyFont="1" applyFill="1" applyBorder="1" applyAlignment="1">
      <alignment horizontal="center"/>
    </xf>
    <xf numFmtId="0" fontId="7" fillId="6" borderId="32" xfId="0" applyNumberFormat="1" applyFont="1" applyFill="1" applyBorder="1" applyAlignment="1">
      <alignment horizontal="center"/>
    </xf>
    <xf numFmtId="9" fontId="6" fillId="0" borderId="58" xfId="2" applyFont="1" applyFill="1" applyBorder="1" applyAlignment="1">
      <alignment horizontal="center" shrinkToFit="1"/>
    </xf>
    <xf numFmtId="9" fontId="6" fillId="0" borderId="16" xfId="2" applyFont="1" applyFill="1" applyBorder="1" applyAlignment="1">
      <alignment horizontal="center" shrinkToFit="1"/>
    </xf>
    <xf numFmtId="9" fontId="6" fillId="0" borderId="54" xfId="2" applyFont="1" applyFill="1" applyBorder="1" applyAlignment="1">
      <alignment horizontal="center" vertical="center" shrinkToFit="1"/>
    </xf>
    <xf numFmtId="0" fontId="6" fillId="0" borderId="16" xfId="2" applyNumberFormat="1" applyFont="1" applyFill="1" applyBorder="1" applyAlignment="1">
      <alignment horizontal="center" shrinkToFit="1"/>
    </xf>
    <xf numFmtId="0" fontId="6" fillId="0" borderId="54" xfId="2" applyNumberFormat="1" applyFont="1" applyFill="1" applyBorder="1" applyAlignment="1">
      <alignment horizontal="center" vertical="center" shrinkToFit="1"/>
    </xf>
    <xf numFmtId="0" fontId="6" fillId="0" borderId="53" xfId="0" applyNumberFormat="1" applyFont="1" applyFill="1" applyBorder="1" applyAlignment="1">
      <alignment horizontal="center" vertical="center" wrapText="1"/>
    </xf>
    <xf numFmtId="164" fontId="4" fillId="0" borderId="88" xfId="0" applyNumberFormat="1" applyFont="1" applyBorder="1" applyAlignment="1">
      <alignment horizontal="center" shrinkToFit="1"/>
    </xf>
    <xf numFmtId="0" fontId="4" fillId="0" borderId="88" xfId="0" applyFont="1" applyBorder="1" applyAlignment="1">
      <alignment horizontal="left"/>
    </xf>
    <xf numFmtId="0" fontId="4" fillId="0" borderId="89" xfId="0" applyFont="1" applyBorder="1" applyAlignment="1">
      <alignment horizontal="left" shrinkToFit="1"/>
    </xf>
    <xf numFmtId="0" fontId="4" fillId="0" borderId="12" xfId="0" applyFont="1" applyFill="1" applyBorder="1" applyAlignment="1">
      <alignment horizontal="center"/>
    </xf>
    <xf numFmtId="49" fontId="4" fillId="0" borderId="12" xfId="2" applyNumberFormat="1" applyFont="1" applyFill="1" applyBorder="1" applyAlignment="1">
      <alignment horizontal="center"/>
    </xf>
    <xf numFmtId="0" fontId="31" fillId="0" borderId="12" xfId="0" applyFont="1" applyFill="1" applyBorder="1" applyAlignment="1">
      <alignment horizontal="center"/>
    </xf>
    <xf numFmtId="0" fontId="21" fillId="3" borderId="23" xfId="0" applyFont="1" applyFill="1" applyBorder="1" applyAlignment="1">
      <alignment horizontal="center"/>
    </xf>
    <xf numFmtId="164" fontId="4" fillId="0" borderId="3" xfId="0" applyNumberFormat="1" applyFont="1" applyBorder="1" applyAlignment="1">
      <alignment horizontal="center" vertical="center"/>
    </xf>
    <xf numFmtId="164" fontId="4" fillId="0" borderId="90" xfId="0" applyNumberFormat="1" applyFont="1" applyBorder="1" applyAlignment="1">
      <alignment horizontal="center" vertical="center"/>
    </xf>
    <xf numFmtId="164" fontId="4" fillId="0" borderId="28" xfId="0" applyNumberFormat="1" applyFont="1" applyFill="1" applyBorder="1" applyAlignment="1">
      <alignment horizontal="center"/>
    </xf>
    <xf numFmtId="164" fontId="4" fillId="0" borderId="28" xfId="0" applyNumberFormat="1" applyFont="1" applyBorder="1" applyAlignment="1">
      <alignment horizontal="center"/>
    </xf>
    <xf numFmtId="0" fontId="21" fillId="3" borderId="74" xfId="0" applyFont="1" applyFill="1" applyBorder="1" applyAlignment="1">
      <alignment horizontal="centerContinuous"/>
    </xf>
    <xf numFmtId="164" fontId="4" fillId="0" borderId="90" xfId="0" applyNumberFormat="1" applyFont="1" applyFill="1" applyBorder="1" applyAlignment="1">
      <alignment horizontal="centerContinuous"/>
    </xf>
    <xf numFmtId="0" fontId="4" fillId="0" borderId="91" xfId="0" quotePrefix="1" applyFont="1" applyBorder="1" applyAlignment="1">
      <alignment horizontal="centerContinuous"/>
    </xf>
    <xf numFmtId="49" fontId="4" fillId="0" borderId="28" xfId="0" applyNumberFormat="1" applyFont="1" applyFill="1" applyBorder="1" applyAlignment="1">
      <alignment horizontal="center"/>
    </xf>
    <xf numFmtId="9" fontId="4" fillId="0" borderId="29" xfId="0" applyNumberFormat="1" applyFont="1" applyFill="1" applyBorder="1" applyAlignment="1">
      <alignment horizontal="center"/>
    </xf>
    <xf numFmtId="0" fontId="4" fillId="0" borderId="29" xfId="0" quotePrefix="1" applyFont="1" applyFill="1" applyBorder="1" applyAlignment="1">
      <alignment horizontal="center"/>
    </xf>
    <xf numFmtId="0" fontId="41" fillId="2" borderId="92" xfId="1" applyFont="1" applyFill="1" applyBorder="1" applyAlignment="1" applyProtection="1">
      <alignment horizontal="right"/>
    </xf>
    <xf numFmtId="0" fontId="4" fillId="0" borderId="93" xfId="0" applyFont="1" applyFill="1" applyBorder="1" applyAlignment="1">
      <alignment horizontal="center" shrinkToFit="1"/>
    </xf>
    <xf numFmtId="0" fontId="27" fillId="10" borderId="50" xfId="0" applyFont="1" applyFill="1" applyBorder="1" applyAlignment="1">
      <alignment horizontal="centerContinuous"/>
    </xf>
    <xf numFmtId="0" fontId="4" fillId="5" borderId="14" xfId="0" applyFont="1" applyFill="1" applyBorder="1" applyAlignment="1">
      <alignment horizontal="center"/>
    </xf>
    <xf numFmtId="0" fontId="4" fillId="5" borderId="29" xfId="0" applyFont="1" applyFill="1" applyBorder="1" applyAlignment="1">
      <alignment horizontal="center"/>
    </xf>
    <xf numFmtId="9" fontId="4" fillId="5" borderId="29" xfId="0" applyNumberFormat="1" applyFont="1" applyFill="1" applyBorder="1" applyAlignment="1">
      <alignment horizontal="center"/>
    </xf>
    <xf numFmtId="164" fontId="4" fillId="5" borderId="29" xfId="0" applyNumberFormat="1" applyFont="1" applyFill="1" applyBorder="1" applyAlignment="1">
      <alignment horizontal="center"/>
    </xf>
    <xf numFmtId="164" fontId="4" fillId="5" borderId="90" xfId="0" applyNumberFormat="1" applyFont="1" applyFill="1" applyBorder="1" applyAlignment="1">
      <alignment horizontal="centerContinuous"/>
    </xf>
    <xf numFmtId="0" fontId="4" fillId="5" borderId="91" xfId="0" quotePrefix="1" applyFont="1" applyFill="1" applyBorder="1" applyAlignment="1">
      <alignment horizontal="centerContinuous"/>
    </xf>
    <xf numFmtId="0" fontId="4" fillId="5" borderId="51" xfId="0" applyFont="1" applyFill="1" applyBorder="1" applyAlignment="1">
      <alignment horizontal="center"/>
    </xf>
    <xf numFmtId="0" fontId="4" fillId="5" borderId="12" xfId="0" applyFont="1" applyFill="1" applyBorder="1" applyAlignment="1">
      <alignment horizontal="center"/>
    </xf>
    <xf numFmtId="9" fontId="4" fillId="5" borderId="12" xfId="0" applyNumberFormat="1" applyFont="1" applyFill="1" applyBorder="1" applyAlignment="1">
      <alignment horizontal="center"/>
    </xf>
    <xf numFmtId="164" fontId="4" fillId="5" borderId="12" xfId="0" applyNumberFormat="1" applyFont="1" applyFill="1" applyBorder="1" applyAlignment="1">
      <alignment horizontal="center"/>
    </xf>
    <xf numFmtId="164" fontId="4" fillId="5" borderId="28" xfId="0" applyNumberFormat="1" applyFont="1" applyFill="1" applyBorder="1" applyAlignment="1">
      <alignment horizontal="centerContinuous"/>
    </xf>
    <xf numFmtId="0" fontId="4" fillId="5" borderId="94" xfId="0" applyFont="1" applyFill="1" applyBorder="1" applyAlignment="1">
      <alignment horizontal="centerContinuous"/>
    </xf>
    <xf numFmtId="0" fontId="17" fillId="0" borderId="72" xfId="0" applyFont="1" applyFill="1" applyBorder="1" applyAlignment="1">
      <alignment horizontal="center" shrinkToFit="1"/>
    </xf>
    <xf numFmtId="0" fontId="4" fillId="0" borderId="85" xfId="0" applyFont="1" applyBorder="1" applyAlignment="1">
      <alignment horizontal="center" shrinkToFit="1"/>
    </xf>
    <xf numFmtId="164" fontId="4" fillId="0" borderId="95" xfId="0" applyNumberFormat="1" applyFont="1" applyBorder="1" applyAlignment="1">
      <alignment horizontal="center" shrinkToFit="1"/>
    </xf>
    <xf numFmtId="0" fontId="49" fillId="2" borderId="4" xfId="0" applyFont="1" applyFill="1" applyBorder="1" applyAlignment="1">
      <alignment horizontal="right"/>
    </xf>
    <xf numFmtId="0" fontId="26" fillId="0" borderId="16" xfId="0" applyNumberFormat="1" applyFont="1" applyBorder="1" applyAlignment="1">
      <alignment horizontal="center"/>
    </xf>
    <xf numFmtId="0" fontId="50" fillId="0" borderId="21" xfId="0" applyFont="1" applyBorder="1" applyAlignment="1">
      <alignment horizontal="centerContinuous" vertical="center" wrapText="1"/>
    </xf>
    <xf numFmtId="0" fontId="51" fillId="0" borderId="21" xfId="0" applyFont="1" applyBorder="1" applyAlignment="1">
      <alignment horizontal="centerContinuous" vertical="center" wrapText="1"/>
    </xf>
    <xf numFmtId="0" fontId="1" fillId="0" borderId="93" xfId="0" applyFont="1" applyFill="1" applyBorder="1" applyAlignment="1">
      <alignment horizontal="center" shrinkToFit="1"/>
    </xf>
    <xf numFmtId="1" fontId="6" fillId="0" borderId="30" xfId="0" applyNumberFormat="1" applyFont="1" applyBorder="1" applyAlignment="1">
      <alignment horizontal="center"/>
    </xf>
    <xf numFmtId="1" fontId="6" fillId="0" borderId="13" xfId="0" applyNumberFormat="1" applyFont="1" applyBorder="1" applyAlignment="1">
      <alignment horizontal="center"/>
    </xf>
    <xf numFmtId="0" fontId="1" fillId="0" borderId="59" xfId="0" applyFont="1" applyBorder="1" applyAlignment="1">
      <alignment horizontal="center" vertical="center"/>
    </xf>
    <xf numFmtId="0" fontId="52" fillId="0" borderId="37" xfId="0" applyFont="1" applyBorder="1" applyAlignment="1">
      <alignment horizontal="centerContinuous" vertical="center" wrapText="1"/>
    </xf>
    <xf numFmtId="0" fontId="6" fillId="0" borderId="96" xfId="0" quotePrefix="1" applyFont="1" applyFill="1" applyBorder="1" applyAlignment="1">
      <alignment horizontal="centerContinuous" vertical="center"/>
    </xf>
    <xf numFmtId="0" fontId="6" fillId="0" borderId="96" xfId="0" applyFont="1" applyFill="1" applyBorder="1" applyAlignment="1">
      <alignment horizontal="centerContinuous" vertical="center"/>
    </xf>
    <xf numFmtId="0" fontId="6" fillId="0" borderId="72" xfId="0" quotePrefix="1" applyFont="1" applyFill="1" applyBorder="1" applyAlignment="1">
      <alignment horizontal="centerContinuous" vertical="center"/>
    </xf>
    <xf numFmtId="0" fontId="21" fillId="3" borderId="73" xfId="0" applyFont="1" applyFill="1" applyBorder="1" applyAlignment="1">
      <alignment horizontal="centerContinuous"/>
    </xf>
    <xf numFmtId="164" fontId="4" fillId="0" borderId="97" xfId="0" applyNumberFormat="1" applyFont="1" applyFill="1" applyBorder="1" applyAlignment="1">
      <alignment horizontal="centerContinuous"/>
    </xf>
    <xf numFmtId="164" fontId="4" fillId="5" borderId="97" xfId="0" applyNumberFormat="1" applyFont="1" applyFill="1" applyBorder="1" applyAlignment="1">
      <alignment horizontal="centerContinuous"/>
    </xf>
    <xf numFmtId="164" fontId="4" fillId="5" borderId="98" xfId="0" applyNumberFormat="1" applyFont="1" applyFill="1" applyBorder="1" applyAlignment="1">
      <alignment horizontal="centerContinuous"/>
    </xf>
    <xf numFmtId="0" fontId="53" fillId="11" borderId="23" xfId="0" applyFont="1" applyFill="1" applyBorder="1" applyAlignment="1">
      <alignment horizontal="center" vertical="center"/>
    </xf>
    <xf numFmtId="1" fontId="54" fillId="11" borderId="99" xfId="0" applyNumberFormat="1" applyFont="1" applyFill="1" applyBorder="1" applyAlignment="1">
      <alignment horizontal="center" vertical="center"/>
    </xf>
    <xf numFmtId="1" fontId="1" fillId="0" borderId="99" xfId="0" applyNumberFormat="1" applyFont="1" applyBorder="1" applyAlignment="1">
      <alignment horizontal="center" vertical="center"/>
    </xf>
    <xf numFmtId="1" fontId="54" fillId="11" borderId="100" xfId="0" applyNumberFormat="1" applyFont="1" applyFill="1" applyBorder="1" applyAlignment="1">
      <alignment horizontal="center" vertical="center"/>
    </xf>
    <xf numFmtId="1" fontId="1" fillId="0" borderId="100" xfId="0" applyNumberFormat="1" applyFont="1" applyBorder="1" applyAlignment="1">
      <alignment horizontal="center" vertical="center"/>
    </xf>
    <xf numFmtId="1" fontId="54" fillId="11" borderId="101" xfId="0" applyNumberFormat="1" applyFont="1" applyFill="1" applyBorder="1" applyAlignment="1">
      <alignment horizontal="center" vertical="center"/>
    </xf>
    <xf numFmtId="1" fontId="1" fillId="0" borderId="101" xfId="0" applyNumberFormat="1" applyFont="1" applyFill="1" applyBorder="1" applyAlignment="1">
      <alignment horizontal="center" vertical="center"/>
    </xf>
    <xf numFmtId="1" fontId="6" fillId="12" borderId="70" xfId="0" applyNumberFormat="1" applyFont="1" applyFill="1" applyBorder="1" applyAlignment="1">
      <alignment horizontal="center"/>
    </xf>
    <xf numFmtId="0" fontId="1" fillId="0" borderId="71" xfId="0" applyFont="1" applyBorder="1" applyAlignment="1">
      <alignment horizontal="center" vertical="center" shrinkToFit="1"/>
    </xf>
    <xf numFmtId="0" fontId="56" fillId="11" borderId="41" xfId="0" applyNumberFormat="1" applyFont="1" applyFill="1" applyBorder="1" applyAlignment="1">
      <alignment horizontal="center" vertical="center" wrapText="1"/>
    </xf>
    <xf numFmtId="0" fontId="11" fillId="4" borderId="42" xfId="0" applyNumberFormat="1" applyFont="1" applyFill="1" applyBorder="1" applyAlignment="1">
      <alignment horizontal="center" vertical="center"/>
    </xf>
    <xf numFmtId="0" fontId="56" fillId="11" borderId="32" xfId="0" applyNumberFormat="1" applyFont="1" applyFill="1" applyBorder="1" applyAlignment="1">
      <alignment horizontal="center" vertical="center"/>
    </xf>
    <xf numFmtId="49" fontId="6" fillId="0" borderId="32" xfId="0" applyNumberFormat="1" applyFont="1" applyFill="1" applyBorder="1" applyAlignment="1">
      <alignment horizontal="center" vertical="center"/>
    </xf>
    <xf numFmtId="49" fontId="6" fillId="13" borderId="32" xfId="0" applyNumberFormat="1" applyFont="1" applyFill="1" applyBorder="1" applyAlignment="1">
      <alignment horizontal="center" vertical="center"/>
    </xf>
    <xf numFmtId="49" fontId="6" fillId="14" borderId="32" xfId="0" applyNumberFormat="1" applyFont="1" applyFill="1" applyBorder="1" applyAlignment="1">
      <alignment horizontal="center" vertical="center"/>
    </xf>
  </cellXfs>
  <cellStyles count="3">
    <cellStyle name="Hyperlink" xfId="1" builtinId="8"/>
    <cellStyle name="Normal" xfId="0" builtinId="0"/>
    <cellStyle name="Percent" xfId="2" builtinId="5"/>
  </cellStyles>
  <dxfs count="17">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66675</xdr:colOff>
      <xdr:row>8</xdr:row>
      <xdr:rowOff>171450</xdr:rowOff>
    </xdr:from>
    <xdr:to>
      <xdr:col>6</xdr:col>
      <xdr:colOff>1238250</xdr:colOff>
      <xdr:row>14</xdr:row>
      <xdr:rowOff>247650</xdr:rowOff>
    </xdr:to>
    <xdr:sp macro="" textlink="">
      <xdr:nvSpPr>
        <xdr:cNvPr id="1089" name="Text Box 65"/>
        <xdr:cNvSpPr txBox="1">
          <a:spLocks noChangeArrowheads="1"/>
        </xdr:cNvSpPr>
      </xdr:nvSpPr>
      <xdr:spPr bwMode="auto">
        <a:xfrm>
          <a:off x="4695825" y="2695575"/>
          <a:ext cx="2247900" cy="1343025"/>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a:cs typeface="Times New Roman"/>
            </a:rPr>
            <a:t>Current status:</a:t>
          </a:r>
          <a:r>
            <a:rPr lang="en-US" sz="1200" b="0" i="0" u="none" strike="noStrike" baseline="0">
              <a:solidFill>
                <a:srgbClr val="000000"/>
              </a:solidFill>
              <a:latin typeface="Times New Roman"/>
              <a:cs typeface="Times New Roman"/>
            </a:rPr>
            <a:t>  Moving at 20’ and -3 to select Skills due to Medium load.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404" name="Rectangle 1"/>
        <xdr:cNvSpPr>
          <a:spLocks noChangeArrowheads="1"/>
        </xdr:cNvSpPr>
      </xdr:nvSpPr>
      <xdr:spPr bwMode="auto">
        <a:xfrm>
          <a:off x="460057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9478" name="Rectangle 1"/>
        <xdr:cNvSpPr>
          <a:spLocks noChangeArrowheads="1"/>
        </xdr:cNvSpPr>
      </xdr:nvSpPr>
      <xdr:spPr bwMode="auto">
        <a:xfrm>
          <a:off x="561975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0493" name="Rectangle 1"/>
        <xdr:cNvSpPr>
          <a:spLocks noChangeArrowheads="1"/>
        </xdr:cNvSpPr>
      </xdr:nvSpPr>
      <xdr:spPr bwMode="auto">
        <a:xfrm>
          <a:off x="51911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142875</xdr:colOff>
      <xdr:row>1</xdr:row>
      <xdr:rowOff>123825</xdr:rowOff>
    </xdr:from>
    <xdr:to>
      <xdr:col>3</xdr:col>
      <xdr:colOff>371475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showGridLines="0" tabSelected="1" workbookViewId="0"/>
  </sheetViews>
  <sheetFormatPr defaultColWidth="13" defaultRowHeight="15.6" x14ac:dyDescent="0.3"/>
  <cols>
    <col min="1" max="1" width="22.59765625" style="20" customWidth="1"/>
    <col min="2" max="2" width="10" style="21" customWidth="1"/>
    <col min="3" max="3" width="5.09765625" style="21" customWidth="1"/>
    <col min="4" max="4" width="13.69921875" style="20" bestFit="1" customWidth="1"/>
    <col min="5" max="5" width="9.796875" style="21" bestFit="1" customWidth="1"/>
    <col min="6" max="6" width="14.09765625" style="20" customWidth="1"/>
    <col min="7" max="7" width="17.09765625" style="21" customWidth="1"/>
    <col min="8" max="16384" width="13" style="1"/>
  </cols>
  <sheetData>
    <row r="1" spans="1:7" ht="29.4" thickTop="1" thickBot="1" x14ac:dyDescent="0.55000000000000004">
      <c r="A1" s="156" t="s">
        <v>226</v>
      </c>
      <c r="B1" s="157" t="s">
        <v>227</v>
      </c>
      <c r="C1" s="126"/>
      <c r="D1" s="127"/>
      <c r="E1" s="128"/>
      <c r="F1" s="127"/>
      <c r="G1" s="304"/>
    </row>
    <row r="2" spans="1:7" ht="17.399999999999999" thickTop="1" x14ac:dyDescent="0.3">
      <c r="A2" s="2" t="s">
        <v>0</v>
      </c>
      <c r="B2" s="16" t="s">
        <v>232</v>
      </c>
      <c r="C2" s="55"/>
      <c r="D2" s="4" t="s">
        <v>1</v>
      </c>
      <c r="E2" s="69" t="s">
        <v>237</v>
      </c>
      <c r="F2"/>
      <c r="G2" s="5"/>
    </row>
    <row r="3" spans="1:7" ht="16.8" x14ac:dyDescent="0.3">
      <c r="A3" s="2" t="s">
        <v>71</v>
      </c>
      <c r="B3" s="16" t="s">
        <v>147</v>
      </c>
      <c r="C3" s="55"/>
      <c r="D3" s="4" t="s">
        <v>72</v>
      </c>
      <c r="E3" s="69">
        <v>9</v>
      </c>
      <c r="F3" s="4"/>
      <c r="G3" s="5"/>
    </row>
    <row r="4" spans="1:7" ht="16.8" x14ac:dyDescent="0.3">
      <c r="A4" s="2" t="s">
        <v>73</v>
      </c>
      <c r="B4" s="16" t="s">
        <v>244</v>
      </c>
      <c r="C4" s="69"/>
      <c r="D4" s="4" t="s">
        <v>2</v>
      </c>
      <c r="E4" s="69" t="s">
        <v>233</v>
      </c>
      <c r="F4" s="119"/>
      <c r="G4" s="120"/>
    </row>
    <row r="5" spans="1:7" ht="17.399999999999999" thickBot="1" x14ac:dyDescent="0.35">
      <c r="A5" s="2" t="s">
        <v>74</v>
      </c>
      <c r="B5" s="16" t="s">
        <v>102</v>
      </c>
      <c r="C5" s="55"/>
      <c r="D5" s="4" t="s">
        <v>3</v>
      </c>
      <c r="E5" s="69" t="s">
        <v>234</v>
      </c>
      <c r="F5" s="119"/>
      <c r="G5" s="120"/>
    </row>
    <row r="6" spans="1:7" ht="17.399999999999999" thickTop="1" x14ac:dyDescent="0.3">
      <c r="A6" s="231" t="s">
        <v>77</v>
      </c>
      <c r="B6" s="232" t="s">
        <v>157</v>
      </c>
      <c r="C6" s="233">
        <f>RIGHT(B6,1)+'Personal File'!C11</f>
        <v>3</v>
      </c>
      <c r="D6" s="253" t="s">
        <v>135</v>
      </c>
      <c r="E6" s="345">
        <f>4+1</f>
        <v>5</v>
      </c>
      <c r="F6" s="119"/>
      <c r="G6" s="120"/>
    </row>
    <row r="7" spans="1:7" ht="16.8" x14ac:dyDescent="0.3">
      <c r="A7" s="234" t="s">
        <v>78</v>
      </c>
      <c r="B7" s="235" t="s">
        <v>126</v>
      </c>
      <c r="C7" s="236">
        <f>RIGHT(B7,1)+'Personal File'!C10</f>
        <v>7</v>
      </c>
      <c r="D7" s="254" t="s">
        <v>84</v>
      </c>
      <c r="E7" s="237" t="s">
        <v>228</v>
      </c>
      <c r="F7" s="119"/>
      <c r="G7" s="120"/>
    </row>
    <row r="8" spans="1:7" ht="17.399999999999999" thickBot="1" x14ac:dyDescent="0.35">
      <c r="A8" s="238" t="s">
        <v>79</v>
      </c>
      <c r="B8" s="239" t="s">
        <v>126</v>
      </c>
      <c r="C8" s="240">
        <f>RIGHT(B8,1)+'Personal File'!C13</f>
        <v>4</v>
      </c>
      <c r="D8" s="255" t="s">
        <v>136</v>
      </c>
      <c r="E8" s="241" t="s">
        <v>231</v>
      </c>
      <c r="F8" s="119"/>
      <c r="G8" s="120"/>
    </row>
    <row r="9" spans="1:7" ht="17.399999999999999" thickTop="1" x14ac:dyDescent="0.3">
      <c r="A9" s="38" t="s">
        <v>4</v>
      </c>
      <c r="B9" s="39">
        <v>10</v>
      </c>
      <c r="C9" s="323" t="str">
        <f t="shared" ref="C9:C14" si="0">IF(B9&gt;9.9,CONCATENATE("+",ROUNDDOWN((B9-10)/2,0)),ROUNDUP((B9-10)/2,0))</f>
        <v>+0</v>
      </c>
      <c r="D9" s="256" t="s">
        <v>82</v>
      </c>
      <c r="E9" s="129" t="s">
        <v>106</v>
      </c>
      <c r="F9" s="3"/>
      <c r="G9" s="5"/>
    </row>
    <row r="10" spans="1:7" ht="16.8" x14ac:dyDescent="0.3">
      <c r="A10" s="7" t="s">
        <v>5</v>
      </c>
      <c r="B10" s="90">
        <v>17</v>
      </c>
      <c r="C10" s="64" t="str">
        <f t="shared" si="0"/>
        <v>+3</v>
      </c>
      <c r="D10" s="257" t="s">
        <v>83</v>
      </c>
      <c r="E10" s="74">
        <f>Martial!B17+Equipment!B30</f>
        <v>81</v>
      </c>
      <c r="F10" s="3"/>
      <c r="G10" s="5"/>
    </row>
    <row r="11" spans="1:7" ht="16.8" x14ac:dyDescent="0.3">
      <c r="A11" s="36" t="s">
        <v>18</v>
      </c>
      <c r="B11" s="91">
        <v>10</v>
      </c>
      <c r="C11" s="56" t="str">
        <f t="shared" si="0"/>
        <v>+0</v>
      </c>
      <c r="D11" s="257" t="s">
        <v>20</v>
      </c>
      <c r="E11" s="70">
        <f>ROUNDUP(((E3*10)*0.75)+(E3*C9),0)</f>
        <v>68</v>
      </c>
      <c r="F11" s="3"/>
      <c r="G11" s="5"/>
    </row>
    <row r="12" spans="1:7" ht="16.8" x14ac:dyDescent="0.3">
      <c r="A12" s="322" t="s">
        <v>19</v>
      </c>
      <c r="B12" s="91">
        <v>13</v>
      </c>
      <c r="C12" s="64" t="str">
        <f t="shared" si="0"/>
        <v>+1</v>
      </c>
      <c r="D12" s="258" t="s">
        <v>105</v>
      </c>
      <c r="E12" s="327">
        <f>10+C10</f>
        <v>13</v>
      </c>
      <c r="F12" s="2"/>
      <c r="G12" s="5"/>
    </row>
    <row r="13" spans="1:7" ht="16.8" x14ac:dyDescent="0.3">
      <c r="A13" s="37" t="s">
        <v>21</v>
      </c>
      <c r="B13" s="6">
        <v>10</v>
      </c>
      <c r="C13" s="64" t="str">
        <f t="shared" si="0"/>
        <v>+0</v>
      </c>
      <c r="D13" s="258" t="s">
        <v>230</v>
      </c>
      <c r="E13" s="327">
        <f>E14-C10</f>
        <v>15</v>
      </c>
      <c r="F13" s="3"/>
      <c r="G13" s="5"/>
    </row>
    <row r="14" spans="1:7" ht="17.399999999999999" thickBot="1" x14ac:dyDescent="0.35">
      <c r="A14" s="40" t="s">
        <v>17</v>
      </c>
      <c r="B14" s="92">
        <v>12</v>
      </c>
      <c r="C14" s="57" t="str">
        <f t="shared" si="0"/>
        <v>+1</v>
      </c>
      <c r="D14" s="259" t="s">
        <v>70</v>
      </c>
      <c r="E14" s="328">
        <f>E12+SUM(Martial!B12:B15)</f>
        <v>18</v>
      </c>
      <c r="F14" s="3"/>
      <c r="G14" s="5"/>
    </row>
    <row r="15" spans="1:7" ht="24" thickTop="1" thickBot="1" x14ac:dyDescent="0.45">
      <c r="A15" s="8" t="s">
        <v>31</v>
      </c>
      <c r="B15" s="9"/>
      <c r="C15" s="9"/>
      <c r="D15" s="10"/>
      <c r="E15" s="10"/>
      <c r="F15" s="10"/>
      <c r="G15" s="11"/>
    </row>
    <row r="16" spans="1:7" s="15" customFormat="1" ht="17.399999999999999" thickTop="1" x14ac:dyDescent="0.3">
      <c r="A16" s="12"/>
      <c r="B16" s="13"/>
      <c r="C16" s="13"/>
      <c r="D16" s="13"/>
      <c r="E16" s="13"/>
      <c r="F16" s="13"/>
      <c r="G16" s="14"/>
    </row>
    <row r="17" spans="1:7" s="15" customFormat="1" ht="16.8" x14ac:dyDescent="0.3">
      <c r="A17" s="88"/>
      <c r="B17" s="16"/>
      <c r="C17" s="16"/>
      <c r="D17" s="16"/>
      <c r="E17" s="16"/>
      <c r="F17" s="16"/>
      <c r="G17" s="89"/>
    </row>
    <row r="18" spans="1:7" s="15" customFormat="1" ht="16.8" x14ac:dyDescent="0.3">
      <c r="A18" s="88"/>
      <c r="B18" s="16"/>
      <c r="C18" s="16"/>
      <c r="D18" s="16"/>
      <c r="E18" s="16"/>
      <c r="F18" s="16"/>
      <c r="G18" s="89"/>
    </row>
    <row r="19" spans="1:7" s="15" customFormat="1" ht="16.8" x14ac:dyDescent="0.3">
      <c r="A19" s="88"/>
      <c r="B19" s="16"/>
      <c r="C19" s="16"/>
      <c r="D19" s="16"/>
      <c r="E19" s="16"/>
      <c r="F19" s="16"/>
      <c r="G19" s="89"/>
    </row>
    <row r="20" spans="1:7" s="15" customFormat="1" ht="16.8" x14ac:dyDescent="0.3">
      <c r="A20" s="88"/>
      <c r="B20" s="16"/>
      <c r="C20" s="16"/>
      <c r="D20" s="16"/>
      <c r="E20" s="16"/>
      <c r="F20" s="16"/>
      <c r="G20" s="89"/>
    </row>
    <row r="21" spans="1:7" s="15" customFormat="1" ht="16.8" x14ac:dyDescent="0.3">
      <c r="A21" s="88"/>
      <c r="B21" s="16"/>
      <c r="C21" s="16"/>
      <c r="D21" s="16"/>
      <c r="E21" s="16"/>
      <c r="F21" s="16"/>
      <c r="G21" s="89"/>
    </row>
    <row r="22" spans="1:7" ht="17.399999999999999" thickBot="1" x14ac:dyDescent="0.35">
      <c r="A22" s="17"/>
      <c r="B22" s="18"/>
      <c r="C22" s="18"/>
      <c r="D22" s="18"/>
      <c r="E22" s="18"/>
      <c r="F22" s="18"/>
      <c r="G22" s="19"/>
    </row>
    <row r="23" spans="1:7" ht="16.2" thickTop="1" x14ac:dyDescent="0.3"/>
  </sheetData>
  <phoneticPr fontId="0" type="noConversion"/>
  <conditionalFormatting sqref="E10">
    <cfRule type="cellIs" dxfId="16" priority="4" stopIfTrue="1" operator="greaterThan">
      <formula>100</formula>
    </cfRule>
    <cfRule type="cellIs" dxfId="15" priority="5" stopIfTrue="1" operator="between">
      <formula>66</formula>
      <formula>100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1"/>
  <sheetViews>
    <sheetView showGridLines="0" workbookViewId="0">
      <pane ySplit="2" topLeftCell="A3" activePane="bottomLeft" state="frozen"/>
      <selection pane="bottomLeft" activeCell="A3" sqref="A3"/>
    </sheetView>
  </sheetViews>
  <sheetFormatPr defaultColWidth="13" defaultRowHeight="15.6" x14ac:dyDescent="0.3"/>
  <cols>
    <col min="1" max="1" width="28.69921875" style="20" bestFit="1" customWidth="1"/>
    <col min="2" max="2" width="5.8984375" style="20" bestFit="1" customWidth="1"/>
    <col min="3" max="3" width="7.59765625" style="21" hidden="1" customWidth="1"/>
    <col min="4" max="4" width="5.8984375" style="21" hidden="1" customWidth="1"/>
    <col min="5" max="5" width="9.19921875" style="21" bestFit="1" customWidth="1"/>
    <col min="6" max="6" width="6.69921875" style="21" bestFit="1" customWidth="1"/>
    <col min="7" max="9" width="6.69921875" style="68" customWidth="1"/>
    <col min="10" max="10" width="40.59765625" style="20" customWidth="1"/>
    <col min="11" max="16384" width="13" style="1"/>
  </cols>
  <sheetData>
    <row r="1" spans="1:10" ht="23.4" thickBot="1" x14ac:dyDescent="0.45">
      <c r="A1" s="53" t="s">
        <v>16</v>
      </c>
      <c r="B1" s="22"/>
      <c r="C1" s="22"/>
      <c r="D1" s="22"/>
      <c r="E1" s="22"/>
      <c r="F1" s="22"/>
      <c r="G1" s="66"/>
      <c r="H1" s="66"/>
      <c r="I1" s="66"/>
      <c r="J1" s="22"/>
    </row>
    <row r="2" spans="1:10" s="15" customFormat="1" ht="34.200000000000003" thickBot="1" x14ac:dyDescent="0.35">
      <c r="A2" s="50" t="s">
        <v>6</v>
      </c>
      <c r="B2" s="51" t="s">
        <v>36</v>
      </c>
      <c r="C2" s="51" t="s">
        <v>43</v>
      </c>
      <c r="D2" s="51" t="s">
        <v>35</v>
      </c>
      <c r="E2" s="63" t="s">
        <v>68</v>
      </c>
      <c r="F2" s="63" t="s">
        <v>44</v>
      </c>
      <c r="G2" s="67" t="s">
        <v>75</v>
      </c>
      <c r="H2" s="347" t="s">
        <v>242</v>
      </c>
      <c r="I2" s="348" t="s">
        <v>98</v>
      </c>
      <c r="J2" s="52" t="s">
        <v>8</v>
      </c>
    </row>
    <row r="3" spans="1:10" s="58" customFormat="1" ht="16.8" x14ac:dyDescent="0.3">
      <c r="A3" s="97" t="s">
        <v>45</v>
      </c>
      <c r="B3" s="81">
        <v>0</v>
      </c>
      <c r="C3" s="98" t="s">
        <v>39</v>
      </c>
      <c r="D3" s="99" t="str">
        <f>IF(C3="Str",'Personal File'!$C$9,IF(C3="Dex",'Personal File'!$C$10,IF(C3="Con",'Personal File'!$C$11,IF(C3="Int",'Personal File'!$C$12,IF(C3="Wis",'Personal File'!$C$13,IF(C3="Cha",'Personal File'!$C$14))))))</f>
        <v>+1</v>
      </c>
      <c r="E3" s="121" t="str">
        <f t="shared" ref="E3:E39" si="0">CONCATENATE(C3," (",D3,")")</f>
        <v>Int (+1)</v>
      </c>
      <c r="F3" s="134">
        <v>0</v>
      </c>
      <c r="G3" s="82">
        <f t="shared" ref="G3:G16" si="1">B3+MID(E3,6,2)+F3</f>
        <v>1</v>
      </c>
      <c r="H3" s="349">
        <f ca="1">RANDBETWEEN(1,20)</f>
        <v>19</v>
      </c>
      <c r="I3" s="350">
        <f t="shared" ref="I3" ca="1" si="2">SUM(G3:H3)</f>
        <v>20</v>
      </c>
      <c r="J3" s="83"/>
    </row>
    <row r="4" spans="1:10" s="62" customFormat="1" ht="16.8" x14ac:dyDescent="0.3">
      <c r="A4" s="268" t="s">
        <v>46</v>
      </c>
      <c r="B4" s="71">
        <v>8</v>
      </c>
      <c r="C4" s="269" t="s">
        <v>41</v>
      </c>
      <c r="D4" s="270" t="str">
        <f>IF(C4="Str",'Personal File'!$C$9,IF(C4="Dex",'Personal File'!$C$10,IF(C4="Con",'Personal File'!$C$11,IF(C4="Int",'Personal File'!$C$12,IF(C4="Wis",'Personal File'!$C$13,IF(C4="Cha",'Personal File'!$C$14))))))</f>
        <v>+3</v>
      </c>
      <c r="E4" s="271" t="str">
        <f t="shared" si="0"/>
        <v>Dex (+3)</v>
      </c>
      <c r="F4" s="72">
        <v>0</v>
      </c>
      <c r="G4" s="72">
        <f t="shared" si="1"/>
        <v>11</v>
      </c>
      <c r="H4" s="349">
        <f t="shared" ref="H4:H39" ca="1" si="3">RANDBETWEEN(1,20)</f>
        <v>5</v>
      </c>
      <c r="I4" s="351">
        <f t="shared" ref="I4:I39" ca="1" si="4">SUM(G4:H4)</f>
        <v>16</v>
      </c>
      <c r="J4" s="73"/>
    </row>
    <row r="5" spans="1:10" s="60" customFormat="1" ht="16.8" x14ac:dyDescent="0.3">
      <c r="A5" s="158" t="s">
        <v>47</v>
      </c>
      <c r="B5" s="71">
        <v>5</v>
      </c>
      <c r="C5" s="159" t="s">
        <v>37</v>
      </c>
      <c r="D5" s="160" t="str">
        <f>IF(C5="Str",'Personal File'!$C$9,IF(C5="Dex",'Personal File'!$C$10,IF(C5="Con",'Personal File'!$C$11,IF(C5="Int",'Personal File'!$C$12,IF(C5="Wis",'Personal File'!$C$13,IF(C5="Cha",'Personal File'!$C$14))))))</f>
        <v>+1</v>
      </c>
      <c r="E5" s="161" t="str">
        <f t="shared" si="0"/>
        <v>Cha (+1)</v>
      </c>
      <c r="F5" s="72">
        <v>0</v>
      </c>
      <c r="G5" s="72">
        <f t="shared" si="1"/>
        <v>6</v>
      </c>
      <c r="H5" s="349">
        <f t="shared" ca="1" si="3"/>
        <v>7</v>
      </c>
      <c r="I5" s="351">
        <f t="shared" ca="1" si="4"/>
        <v>13</v>
      </c>
      <c r="J5" s="73"/>
    </row>
    <row r="6" spans="1:10" s="59" customFormat="1" ht="16.8" x14ac:dyDescent="0.3">
      <c r="A6" s="139" t="s">
        <v>48</v>
      </c>
      <c r="B6" s="81">
        <v>0</v>
      </c>
      <c r="C6" s="140" t="s">
        <v>42</v>
      </c>
      <c r="D6" s="141" t="str">
        <f>IF(C6="Str",'Personal File'!$C$9,IF(C6="Dex",'Personal File'!$C$10,IF(C6="Con",'Personal File'!$C$11,IF(C6="Int",'Personal File'!$C$12,IF(C6="Wis",'Personal File'!$C$13,IF(C6="Cha",'Personal File'!$C$14))))))</f>
        <v>+0</v>
      </c>
      <c r="E6" s="142" t="str">
        <f t="shared" si="0"/>
        <v>Str (+0)</v>
      </c>
      <c r="F6" s="82">
        <v>0</v>
      </c>
      <c r="G6" s="82">
        <f t="shared" si="1"/>
        <v>0</v>
      </c>
      <c r="H6" s="349">
        <f t="shared" ca="1" si="3"/>
        <v>13</v>
      </c>
      <c r="I6" s="350">
        <f t="shared" ca="1" si="4"/>
        <v>13</v>
      </c>
      <c r="J6" s="83"/>
    </row>
    <row r="7" spans="1:10" s="59" customFormat="1" ht="16.8" x14ac:dyDescent="0.3">
      <c r="A7" s="116" t="s">
        <v>22</v>
      </c>
      <c r="B7" s="81">
        <v>0</v>
      </c>
      <c r="C7" s="117" t="s">
        <v>38</v>
      </c>
      <c r="D7" s="118" t="str">
        <f>IF(C7="Str",'Personal File'!$C$9,IF(C7="Dex",'Personal File'!$C$10,IF(C7="Con",'Personal File'!$C$11,IF(C7="Int",'Personal File'!$C$12,IF(C7="Wis",'Personal File'!$C$13,IF(C7="Cha",'Personal File'!$C$14))))))</f>
        <v>+0</v>
      </c>
      <c r="E7" s="122" t="str">
        <f t="shared" si="0"/>
        <v>Con (+0)</v>
      </c>
      <c r="F7" s="82">
        <v>0</v>
      </c>
      <c r="G7" s="82">
        <f t="shared" si="1"/>
        <v>0</v>
      </c>
      <c r="H7" s="349">
        <f t="shared" ca="1" si="3"/>
        <v>20</v>
      </c>
      <c r="I7" s="350">
        <f t="shared" ca="1" si="4"/>
        <v>20</v>
      </c>
      <c r="J7" s="83"/>
    </row>
    <row r="8" spans="1:10" s="58" customFormat="1" ht="16.8" x14ac:dyDescent="0.3">
      <c r="A8" s="97" t="s">
        <v>124</v>
      </c>
      <c r="B8" s="81">
        <v>0</v>
      </c>
      <c r="C8" s="98" t="s">
        <v>39</v>
      </c>
      <c r="D8" s="99" t="str">
        <f>IF(C8="Str",'Personal File'!$C$9,IF(C8="Dex",'Personal File'!$C$10,IF(C8="Con",'Personal File'!$C$11,IF(C8="Int",'Personal File'!$C$12,IF(C8="Wis",'Personal File'!$C$13,IF(C8="Cha",'Personal File'!$C$14))))))</f>
        <v>+1</v>
      </c>
      <c r="E8" s="121" t="str">
        <f t="shared" si="0"/>
        <v>Int (+1)</v>
      </c>
      <c r="F8" s="82">
        <v>0</v>
      </c>
      <c r="G8" s="82">
        <f t="shared" si="1"/>
        <v>1</v>
      </c>
      <c r="H8" s="349">
        <f t="shared" ca="1" si="3"/>
        <v>5</v>
      </c>
      <c r="I8" s="350">
        <f t="shared" ca="1" si="4"/>
        <v>6</v>
      </c>
      <c r="J8" s="83"/>
    </row>
    <row r="9" spans="1:10" s="61" customFormat="1" ht="16.8" x14ac:dyDescent="0.3">
      <c r="A9" s="162" t="s">
        <v>49</v>
      </c>
      <c r="B9" s="71">
        <v>1</v>
      </c>
      <c r="C9" s="163" t="s">
        <v>39</v>
      </c>
      <c r="D9" s="164" t="str">
        <f>IF(C9="Str",'Personal File'!$C$9,IF(C9="Dex",'Personal File'!$C$10,IF(C9="Con",'Personal File'!$C$11,IF(C9="Int",'Personal File'!$C$12,IF(C9="Wis",'Personal File'!$C$13,IF(C9="Cha",'Personal File'!$C$14))))))</f>
        <v>+1</v>
      </c>
      <c r="E9" s="165" t="str">
        <f t="shared" si="0"/>
        <v>Int (+1)</v>
      </c>
      <c r="F9" s="72">
        <v>0</v>
      </c>
      <c r="G9" s="72">
        <f t="shared" si="1"/>
        <v>2</v>
      </c>
      <c r="H9" s="349">
        <f t="shared" ca="1" si="3"/>
        <v>17</v>
      </c>
      <c r="I9" s="351">
        <f t="shared" ca="1" si="4"/>
        <v>19</v>
      </c>
      <c r="J9" s="73"/>
    </row>
    <row r="10" spans="1:10" s="62" customFormat="1" ht="16.8" x14ac:dyDescent="0.3">
      <c r="A10" s="158" t="s">
        <v>50</v>
      </c>
      <c r="B10" s="71">
        <v>2</v>
      </c>
      <c r="C10" s="159" t="s">
        <v>37</v>
      </c>
      <c r="D10" s="160" t="str">
        <f>IF(C10="Str",'Personal File'!$C$9,IF(C10="Dex",'Personal File'!$C$10,IF(C10="Con",'Personal File'!$C$11,IF(C10="Int",'Personal File'!$C$12,IF(C10="Wis",'Personal File'!$C$13,IF(C10="Cha",'Personal File'!$C$14))))))</f>
        <v>+1</v>
      </c>
      <c r="E10" s="161" t="str">
        <f t="shared" si="0"/>
        <v>Cha (+1)</v>
      </c>
      <c r="F10" s="72">
        <v>0</v>
      </c>
      <c r="G10" s="72">
        <f t="shared" si="1"/>
        <v>3</v>
      </c>
      <c r="H10" s="349">
        <f t="shared" ca="1" si="3"/>
        <v>2</v>
      </c>
      <c r="I10" s="351">
        <f t="shared" ca="1" si="4"/>
        <v>5</v>
      </c>
      <c r="J10" s="73"/>
    </row>
    <row r="11" spans="1:10" s="62" customFormat="1" ht="16.8" x14ac:dyDescent="0.3">
      <c r="A11" s="202" t="s">
        <v>51</v>
      </c>
      <c r="B11" s="199">
        <v>0</v>
      </c>
      <c r="C11" s="203" t="s">
        <v>39</v>
      </c>
      <c r="D11" s="204" t="str">
        <f>IF(C11="Str",'Personal File'!$C$9,IF(C11="Dex",'Personal File'!$C$10,IF(C11="Con",'Personal File'!$C$11,IF(C11="Int",'Personal File'!$C$12,IF(C11="Wis",'Personal File'!$C$13,IF(C11="Cha",'Personal File'!$C$14))))))</f>
        <v>+1</v>
      </c>
      <c r="E11" s="205" t="str">
        <f t="shared" si="0"/>
        <v>Int (+1)</v>
      </c>
      <c r="F11" s="200">
        <v>0</v>
      </c>
      <c r="G11" s="210" t="s">
        <v>69</v>
      </c>
      <c r="H11" s="349">
        <f t="shared" ca="1" si="3"/>
        <v>10</v>
      </c>
      <c r="I11" s="352">
        <f t="shared" ca="1" si="4"/>
        <v>10</v>
      </c>
      <c r="J11" s="201"/>
    </row>
    <row r="12" spans="1:10" s="62" customFormat="1" ht="16.8" x14ac:dyDescent="0.3">
      <c r="A12" s="130" t="s">
        <v>52</v>
      </c>
      <c r="B12" s="81">
        <v>0</v>
      </c>
      <c r="C12" s="131" t="s">
        <v>37</v>
      </c>
      <c r="D12" s="132" t="str">
        <f>IF(C12="Str",'Personal File'!$C$9,IF(C12="Dex",'Personal File'!$C$10,IF(C12="Con",'Personal File'!$C$11,IF(C12="Int",'Personal File'!$C$12,IF(C12="Wis",'Personal File'!$C$13,IF(C12="Cha",'Personal File'!$C$14))))))</f>
        <v>+1</v>
      </c>
      <c r="E12" s="133" t="str">
        <f t="shared" si="0"/>
        <v>Cha (+1)</v>
      </c>
      <c r="F12" s="82">
        <v>0</v>
      </c>
      <c r="G12" s="82">
        <f t="shared" si="1"/>
        <v>1</v>
      </c>
      <c r="H12" s="349">
        <f t="shared" ca="1" si="3"/>
        <v>19</v>
      </c>
      <c r="I12" s="350">
        <f t="shared" ca="1" si="4"/>
        <v>20</v>
      </c>
      <c r="J12" s="83"/>
    </row>
    <row r="13" spans="1:10" s="62" customFormat="1" ht="16.8" x14ac:dyDescent="0.3">
      <c r="A13" s="268" t="s">
        <v>53</v>
      </c>
      <c r="B13" s="71">
        <v>3</v>
      </c>
      <c r="C13" s="269" t="s">
        <v>41</v>
      </c>
      <c r="D13" s="270" t="str">
        <f>IF(C13="Str",'Personal File'!$C$9,IF(C13="Dex",'Personal File'!$C$10,IF(C13="Con",'Personal File'!$C$11,IF(C13="Int",'Personal File'!$C$12,IF(C13="Wis",'Personal File'!$C$13,IF(C13="Cha",'Personal File'!$C$14))))))</f>
        <v>+3</v>
      </c>
      <c r="E13" s="271" t="str">
        <f t="shared" si="0"/>
        <v>Dex (+3)</v>
      </c>
      <c r="F13" s="72">
        <v>0</v>
      </c>
      <c r="G13" s="72">
        <f t="shared" si="1"/>
        <v>6</v>
      </c>
      <c r="H13" s="349">
        <f t="shared" ca="1" si="3"/>
        <v>9</v>
      </c>
      <c r="I13" s="351">
        <f t="shared" ca="1" si="4"/>
        <v>15</v>
      </c>
      <c r="J13" s="73"/>
    </row>
    <row r="14" spans="1:10" s="62" customFormat="1" ht="16.8" x14ac:dyDescent="0.3">
      <c r="A14" s="97" t="s">
        <v>54</v>
      </c>
      <c r="B14" s="81">
        <v>0</v>
      </c>
      <c r="C14" s="98" t="s">
        <v>39</v>
      </c>
      <c r="D14" s="99" t="str">
        <f>IF(C14="Str",'Personal File'!$C$9,IF(C14="Dex",'Personal File'!$C$10,IF(C14="Con",'Personal File'!$C$11,IF(C14="Int",'Personal File'!$C$12,IF(C14="Wis",'Personal File'!$C$13,IF(C14="Cha",'Personal File'!$C$14))))))</f>
        <v>+1</v>
      </c>
      <c r="E14" s="121" t="str">
        <f t="shared" si="0"/>
        <v>Int (+1)</v>
      </c>
      <c r="F14" s="82">
        <v>0</v>
      </c>
      <c r="G14" s="82">
        <f t="shared" si="1"/>
        <v>1</v>
      </c>
      <c r="H14" s="349">
        <f t="shared" ca="1" si="3"/>
        <v>13</v>
      </c>
      <c r="I14" s="350">
        <f t="shared" ca="1" si="4"/>
        <v>14</v>
      </c>
      <c r="J14" s="83"/>
    </row>
    <row r="15" spans="1:10" s="62" customFormat="1" ht="16.8" x14ac:dyDescent="0.3">
      <c r="A15" s="130" t="s">
        <v>55</v>
      </c>
      <c r="B15" s="81">
        <v>0</v>
      </c>
      <c r="C15" s="131" t="s">
        <v>37</v>
      </c>
      <c r="D15" s="132" t="str">
        <f>IF(C15="Str",'Personal File'!$C$9,IF(C15="Dex",'Personal File'!$C$10,IF(C15="Con",'Personal File'!$C$11,IF(C15="Int",'Personal File'!$C$12,IF(C15="Wis",'Personal File'!$C$13,IF(C15="Cha",'Personal File'!$C$14))))))</f>
        <v>+1</v>
      </c>
      <c r="E15" s="133" t="str">
        <f t="shared" si="0"/>
        <v>Cha (+1)</v>
      </c>
      <c r="F15" s="82">
        <v>0</v>
      </c>
      <c r="G15" s="82">
        <f t="shared" si="1"/>
        <v>1</v>
      </c>
      <c r="H15" s="349">
        <f t="shared" ca="1" si="3"/>
        <v>19</v>
      </c>
      <c r="I15" s="350">
        <f t="shared" ca="1" si="4"/>
        <v>20</v>
      </c>
      <c r="J15" s="83"/>
    </row>
    <row r="16" spans="1:10" s="62" customFormat="1" ht="16.8" x14ac:dyDescent="0.3">
      <c r="A16" s="130" t="s">
        <v>24</v>
      </c>
      <c r="B16" s="81">
        <v>0</v>
      </c>
      <c r="C16" s="131" t="s">
        <v>37</v>
      </c>
      <c r="D16" s="132" t="str">
        <f>IF(C16="Str",'Personal File'!$C$9,IF(C16="Dex",'Personal File'!$C$10,IF(C16="Con",'Personal File'!$C$11,IF(C16="Int",'Personal File'!$C$12,IF(C16="Wis",'Personal File'!$C$13,IF(C16="Cha",'Personal File'!$C$14))))))</f>
        <v>+1</v>
      </c>
      <c r="E16" s="133" t="str">
        <f t="shared" si="0"/>
        <v>Cha (+1)</v>
      </c>
      <c r="F16" s="82">
        <v>0</v>
      </c>
      <c r="G16" s="82">
        <f t="shared" si="1"/>
        <v>1</v>
      </c>
      <c r="H16" s="349">
        <f t="shared" ca="1" si="3"/>
        <v>9</v>
      </c>
      <c r="I16" s="350">
        <f t="shared" ca="1" si="4"/>
        <v>10</v>
      </c>
      <c r="J16" s="83"/>
    </row>
    <row r="17" spans="1:10" s="62" customFormat="1" ht="16.8" x14ac:dyDescent="0.3">
      <c r="A17" s="84" t="s">
        <v>56</v>
      </c>
      <c r="B17" s="81">
        <v>0</v>
      </c>
      <c r="C17" s="85" t="s">
        <v>40</v>
      </c>
      <c r="D17" s="86" t="str">
        <f>IF(C17="Str",'Personal File'!$C$9,IF(C17="Dex",'Personal File'!$C$10,IF(C17="Con",'Personal File'!$C$11,IF(C17="Int",'Personal File'!$C$12,IF(C17="Wis",'Personal File'!$C$13,IF(C17="Cha",'Personal File'!$C$14))))))</f>
        <v>+0</v>
      </c>
      <c r="E17" s="113" t="str">
        <f t="shared" si="0"/>
        <v>Wis (+0)</v>
      </c>
      <c r="F17" s="82">
        <v>0</v>
      </c>
      <c r="G17" s="82">
        <f>B17+MID(E17,6,2)+F17</f>
        <v>0</v>
      </c>
      <c r="H17" s="349">
        <f t="shared" ca="1" si="3"/>
        <v>14</v>
      </c>
      <c r="I17" s="350">
        <f t="shared" ca="1" si="4"/>
        <v>14</v>
      </c>
      <c r="J17" s="83"/>
    </row>
    <row r="18" spans="1:10" s="62" customFormat="1" ht="16.8" x14ac:dyDescent="0.3">
      <c r="A18" s="135" t="s">
        <v>57</v>
      </c>
      <c r="B18" s="81">
        <v>0</v>
      </c>
      <c r="C18" s="136" t="s">
        <v>41</v>
      </c>
      <c r="D18" s="137" t="str">
        <f>IF(C18="Str",'Personal File'!$C$9,IF(C18="Dex",'Personal File'!$C$10,IF(C18="Con",'Personal File'!$C$11,IF(C18="Int",'Personal File'!$C$12,IF(C18="Wis",'Personal File'!$C$13,IF(C18="Cha",'Personal File'!$C$14))))))</f>
        <v>+3</v>
      </c>
      <c r="E18" s="138" t="str">
        <f t="shared" si="0"/>
        <v>Dex (+3)</v>
      </c>
      <c r="F18" s="82">
        <v>0</v>
      </c>
      <c r="G18" s="82">
        <f>B18+MID(E18,6,2)+F18</f>
        <v>3</v>
      </c>
      <c r="H18" s="349">
        <f t="shared" ca="1" si="3"/>
        <v>20</v>
      </c>
      <c r="I18" s="350">
        <f t="shared" ca="1" si="4"/>
        <v>23</v>
      </c>
      <c r="J18" s="83"/>
    </row>
    <row r="19" spans="1:10" s="62" customFormat="1" ht="16.8" x14ac:dyDescent="0.3">
      <c r="A19" s="158" t="s">
        <v>58</v>
      </c>
      <c r="B19" s="71">
        <v>4</v>
      </c>
      <c r="C19" s="159" t="s">
        <v>37</v>
      </c>
      <c r="D19" s="160" t="str">
        <f>IF(C19="Str",'Personal File'!$C$9,IF(C19="Dex",'Personal File'!$C$10,IF(C19="Con",'Personal File'!$C$11,IF(C19="Int",'Personal File'!$C$12,IF(C19="Wis",'Personal File'!$C$13,IF(C19="Cha",'Personal File'!$C$14))))))</f>
        <v>+1</v>
      </c>
      <c r="E19" s="161" t="str">
        <f t="shared" si="0"/>
        <v>Cha (+1)</v>
      </c>
      <c r="F19" s="72">
        <v>0</v>
      </c>
      <c r="G19" s="72">
        <f>B19+MID(E19,6,2)+F19</f>
        <v>5</v>
      </c>
      <c r="H19" s="349">
        <f t="shared" ca="1" si="3"/>
        <v>10</v>
      </c>
      <c r="I19" s="351">
        <f t="shared" ca="1" si="4"/>
        <v>15</v>
      </c>
      <c r="J19" s="73"/>
    </row>
    <row r="20" spans="1:10" s="62" customFormat="1" ht="16.8" x14ac:dyDescent="0.3">
      <c r="A20" s="277" t="s">
        <v>59</v>
      </c>
      <c r="B20" s="71">
        <v>4</v>
      </c>
      <c r="C20" s="278" t="s">
        <v>42</v>
      </c>
      <c r="D20" s="279" t="str">
        <f>IF(C20="Str",'Personal File'!$C$9,IF(C20="Dex",'Personal File'!$C$10,IF(C20="Con",'Personal File'!$C$11,IF(C20="Int",'Personal File'!$C$12,IF(C20="Wis",'Personal File'!$C$13,IF(C20="Cha",'Personal File'!$C$14))))))</f>
        <v>+0</v>
      </c>
      <c r="E20" s="280" t="str">
        <f t="shared" si="0"/>
        <v>Str (+0)</v>
      </c>
      <c r="F20" s="72" t="s">
        <v>119</v>
      </c>
      <c r="G20" s="72">
        <f>B20+MID(E20,6,2)+F20</f>
        <v>6</v>
      </c>
      <c r="H20" s="349">
        <f t="shared" ca="1" si="3"/>
        <v>17</v>
      </c>
      <c r="I20" s="351">
        <f t="shared" ca="1" si="4"/>
        <v>23</v>
      </c>
      <c r="J20" s="73"/>
    </row>
    <row r="21" spans="1:10" s="62" customFormat="1" ht="16.8" x14ac:dyDescent="0.3">
      <c r="A21" s="162" t="s">
        <v>148</v>
      </c>
      <c r="B21" s="71">
        <v>1</v>
      </c>
      <c r="C21" s="163" t="s">
        <v>39</v>
      </c>
      <c r="D21" s="164" t="str">
        <f>IF(C21="Str",'Personal File'!$C$9,IF(C21="Dex",'Personal File'!$C$10,IF(C21="Con",'Personal File'!$C$11,IF(C21="Int",'Personal File'!$C$12,IF(C21="Wis",'Personal File'!$C$13,IF(C21="Cha",'Personal File'!$C$14))))))</f>
        <v>+1</v>
      </c>
      <c r="E21" s="165" t="str">
        <f>CONCATENATE(C21," (",D21,")")</f>
        <v>Int (+1)</v>
      </c>
      <c r="F21" s="72">
        <v>0</v>
      </c>
      <c r="G21" s="72">
        <f>B21+MID(E21,6,2)+F21</f>
        <v>2</v>
      </c>
      <c r="H21" s="349">
        <f t="shared" ca="1" si="3"/>
        <v>8</v>
      </c>
      <c r="I21" s="351">
        <f t="shared" ca="1" si="4"/>
        <v>10</v>
      </c>
      <c r="J21" s="73"/>
    </row>
    <row r="22" spans="1:10" s="62" customFormat="1" ht="16.8" x14ac:dyDescent="0.3">
      <c r="A22" s="84" t="s">
        <v>60</v>
      </c>
      <c r="B22" s="81">
        <v>0</v>
      </c>
      <c r="C22" s="85" t="s">
        <v>40</v>
      </c>
      <c r="D22" s="86" t="str">
        <f>IF(C22="Str",'Personal File'!$C$9,IF(C22="Dex",'Personal File'!$C$10,IF(C22="Con",'Personal File'!$C$11,IF(C22="Int",'Personal File'!$C$12,IF(C22="Wis",'Personal File'!$C$13,IF(C22="Cha",'Personal File'!$C$14))))))</f>
        <v>+0</v>
      </c>
      <c r="E22" s="113" t="str">
        <f t="shared" si="0"/>
        <v>Wis (+0)</v>
      </c>
      <c r="F22" s="82">
        <v>0</v>
      </c>
      <c r="G22" s="82">
        <f t="shared" ref="G22:G38" si="5">B22+MID(E22,6,2)+F22</f>
        <v>0</v>
      </c>
      <c r="H22" s="349">
        <f t="shared" ca="1" si="3"/>
        <v>1</v>
      </c>
      <c r="I22" s="350">
        <f t="shared" ca="1" si="4"/>
        <v>1</v>
      </c>
      <c r="J22" s="83"/>
    </row>
    <row r="23" spans="1:10" s="62" customFormat="1" ht="16.8" x14ac:dyDescent="0.3">
      <c r="A23" s="135" t="s">
        <v>25</v>
      </c>
      <c r="B23" s="81">
        <v>0</v>
      </c>
      <c r="C23" s="136" t="s">
        <v>41</v>
      </c>
      <c r="D23" s="137" t="str">
        <f>IF(C23="Str",'Personal File'!$C$9,IF(C23="Dex",'Personal File'!$C$10,IF(C23="Con",'Personal File'!$C$11,IF(C23="Int",'Personal File'!$C$12,IF(C23="Wis",'Personal File'!$C$13,IF(C23="Cha",'Personal File'!$C$14))))))</f>
        <v>+3</v>
      </c>
      <c r="E23" s="138" t="str">
        <f t="shared" si="0"/>
        <v>Dex (+3)</v>
      </c>
      <c r="F23" s="82">
        <v>0</v>
      </c>
      <c r="G23" s="82">
        <f t="shared" si="5"/>
        <v>3</v>
      </c>
      <c r="H23" s="349">
        <f t="shared" ca="1" si="3"/>
        <v>14</v>
      </c>
      <c r="I23" s="350">
        <f t="shared" ca="1" si="4"/>
        <v>17</v>
      </c>
      <c r="J23" s="83"/>
    </row>
    <row r="24" spans="1:10" s="62" customFormat="1" ht="16.8" x14ac:dyDescent="0.3">
      <c r="A24" s="206" t="s">
        <v>61</v>
      </c>
      <c r="B24" s="199">
        <v>0</v>
      </c>
      <c r="C24" s="207" t="s">
        <v>41</v>
      </c>
      <c r="D24" s="208" t="str">
        <f>IF(C24="Str",'Personal File'!$C$9,IF(C24="Dex",'Personal File'!$C$10,IF(C24="Con",'Personal File'!$C$11,IF(C24="Int",'Personal File'!$C$12,IF(C24="Wis",'Personal File'!$C$13,IF(C24="Cha",'Personal File'!$C$14))))))</f>
        <v>+3</v>
      </c>
      <c r="E24" s="209" t="str">
        <f t="shared" si="0"/>
        <v>Dex (+3)</v>
      </c>
      <c r="F24" s="200">
        <v>0</v>
      </c>
      <c r="G24" s="210" t="s">
        <v>69</v>
      </c>
      <c r="H24" s="349">
        <f t="shared" ca="1" si="3"/>
        <v>18</v>
      </c>
      <c r="I24" s="352">
        <f t="shared" ca="1" si="4"/>
        <v>18</v>
      </c>
      <c r="J24" s="201"/>
    </row>
    <row r="25" spans="1:10" ht="16.8" x14ac:dyDescent="0.3">
      <c r="A25" s="158" t="s">
        <v>125</v>
      </c>
      <c r="B25" s="71">
        <v>5</v>
      </c>
      <c r="C25" s="159" t="s">
        <v>37</v>
      </c>
      <c r="D25" s="160" t="str">
        <f>IF(C25="Str",'Personal File'!$C$9,IF(C25="Dex",'Personal File'!$C$10,IF(C25="Con",'Personal File'!$C$11,IF(C25="Int",'Personal File'!$C$12,IF(C25="Wis",'Personal File'!$C$13,IF(C25="Cha",'Personal File'!$C$14))))))</f>
        <v>+1</v>
      </c>
      <c r="E25" s="161" t="str">
        <f t="shared" si="0"/>
        <v>Cha (+1)</v>
      </c>
      <c r="F25" s="72">
        <v>0</v>
      </c>
      <c r="G25" s="72">
        <f t="shared" si="5"/>
        <v>6</v>
      </c>
      <c r="H25" s="349">
        <f t="shared" ca="1" si="3"/>
        <v>7</v>
      </c>
      <c r="I25" s="351">
        <f t="shared" ca="1" si="4"/>
        <v>13</v>
      </c>
      <c r="J25" s="73"/>
    </row>
    <row r="26" spans="1:10" ht="16.8" x14ac:dyDescent="0.3">
      <c r="A26" s="158" t="s">
        <v>149</v>
      </c>
      <c r="B26" s="71">
        <v>6</v>
      </c>
      <c r="C26" s="159" t="s">
        <v>37</v>
      </c>
      <c r="D26" s="160" t="str">
        <f>IF(C26="Str",'Personal File'!$C$9,IF(C26="Dex",'Personal File'!$C$10,IF(C26="Con",'Personal File'!$C$11,IF(C26="Int",'Personal File'!$C$12,IF(C26="Wis",'Personal File'!$C$13,IF(C26="Cha",'Personal File'!$C$14))))))</f>
        <v>+1</v>
      </c>
      <c r="E26" s="161" t="str">
        <f>CONCATENATE(C26," (",D26,")")</f>
        <v>Cha (+1)</v>
      </c>
      <c r="F26" s="72">
        <v>0</v>
      </c>
      <c r="G26" s="72">
        <f>B26+MID(E26,6,2)+F26</f>
        <v>7</v>
      </c>
      <c r="H26" s="349">
        <f t="shared" ca="1" si="3"/>
        <v>4</v>
      </c>
      <c r="I26" s="351">
        <f t="shared" ca="1" si="4"/>
        <v>11</v>
      </c>
      <c r="J26" s="73"/>
    </row>
    <row r="27" spans="1:10" ht="16.8" x14ac:dyDescent="0.3">
      <c r="A27" s="263" t="s">
        <v>150</v>
      </c>
      <c r="B27" s="71">
        <v>2</v>
      </c>
      <c r="C27" s="264" t="s">
        <v>40</v>
      </c>
      <c r="D27" s="265" t="str">
        <f>IF(C27="Str",'Personal File'!$C$9,IF(C27="Dex",'Personal File'!$C$10,IF(C27="Con",'Personal File'!$C$11,IF(C27="Int",'Personal File'!$C$12,IF(C27="Wis",'Personal File'!$C$13,IF(C27="Cha",'Personal File'!$C$14))))))</f>
        <v>+0</v>
      </c>
      <c r="E27" s="266" t="str">
        <f t="shared" si="0"/>
        <v>Wis (+0)</v>
      </c>
      <c r="F27" s="72">
        <v>0</v>
      </c>
      <c r="G27" s="72">
        <f>B27+MID(E27,6,2)+F27</f>
        <v>2</v>
      </c>
      <c r="H27" s="349">
        <f t="shared" ca="1" si="3"/>
        <v>8</v>
      </c>
      <c r="I27" s="351">
        <f t="shared" ca="1" si="4"/>
        <v>10</v>
      </c>
      <c r="J27" s="73"/>
    </row>
    <row r="28" spans="1:10" ht="16.8" x14ac:dyDescent="0.3">
      <c r="A28" s="135" t="s">
        <v>26</v>
      </c>
      <c r="B28" s="81">
        <v>0</v>
      </c>
      <c r="C28" s="136" t="s">
        <v>41</v>
      </c>
      <c r="D28" s="137" t="str">
        <f>IF(C28="Str",'Personal File'!$C$9,IF(C28="Dex",'Personal File'!$C$10,IF(C28="Con",'Personal File'!$C$11,IF(C28="Int",'Personal File'!$C$12,IF(C28="Wis",'Personal File'!$C$13,IF(C28="Cha",'Personal File'!$C$14))))))</f>
        <v>+3</v>
      </c>
      <c r="E28" s="138" t="str">
        <f t="shared" si="0"/>
        <v>Dex (+3)</v>
      </c>
      <c r="F28" s="82">
        <v>0</v>
      </c>
      <c r="G28" s="82">
        <f t="shared" si="5"/>
        <v>3</v>
      </c>
      <c r="H28" s="349">
        <f t="shared" ca="1" si="3"/>
        <v>3</v>
      </c>
      <c r="I28" s="350">
        <f t="shared" ca="1" si="4"/>
        <v>6</v>
      </c>
      <c r="J28" s="83"/>
    </row>
    <row r="29" spans="1:10" ht="16.8" x14ac:dyDescent="0.3">
      <c r="A29" s="97" t="s">
        <v>27</v>
      </c>
      <c r="B29" s="81">
        <v>0</v>
      </c>
      <c r="C29" s="98" t="s">
        <v>39</v>
      </c>
      <c r="D29" s="99" t="str">
        <f>IF(C29="Str",'Personal File'!$C$9,IF(C29="Dex",'Personal File'!$C$10,IF(C29="Con",'Personal File'!$C$11,IF(C29="Int",'Personal File'!$C$12,IF(C29="Wis",'Personal File'!$C$13,IF(C29="Cha",'Personal File'!$C$14))))))</f>
        <v>+1</v>
      </c>
      <c r="E29" s="121" t="str">
        <f t="shared" si="0"/>
        <v>Int (+1)</v>
      </c>
      <c r="F29" s="82">
        <v>0</v>
      </c>
      <c r="G29" s="82">
        <f t="shared" si="5"/>
        <v>1</v>
      </c>
      <c r="H29" s="349">
        <f t="shared" ca="1" si="3"/>
        <v>9</v>
      </c>
      <c r="I29" s="350">
        <f t="shared" ca="1" si="4"/>
        <v>10</v>
      </c>
      <c r="J29" s="83"/>
    </row>
    <row r="30" spans="1:10" ht="16.8" x14ac:dyDescent="0.3">
      <c r="A30" s="263" t="s">
        <v>62</v>
      </c>
      <c r="B30" s="71">
        <v>5</v>
      </c>
      <c r="C30" s="264" t="s">
        <v>40</v>
      </c>
      <c r="D30" s="265" t="str">
        <f>IF(C30="Str",'Personal File'!$C$9,IF(C30="Dex",'Personal File'!$C$10,IF(C30="Con",'Personal File'!$C$11,IF(C30="Int",'Personal File'!$C$12,IF(C30="Wis",'Personal File'!$C$13,IF(C30="Cha",'Personal File'!$C$14))))))</f>
        <v>+0</v>
      </c>
      <c r="E30" s="266" t="str">
        <f t="shared" si="0"/>
        <v>Wis (+0)</v>
      </c>
      <c r="F30" s="72">
        <v>0</v>
      </c>
      <c r="G30" s="72">
        <f t="shared" si="5"/>
        <v>5</v>
      </c>
      <c r="H30" s="349">
        <f t="shared" ca="1" si="3"/>
        <v>9</v>
      </c>
      <c r="I30" s="351">
        <f t="shared" ca="1" si="4"/>
        <v>14</v>
      </c>
      <c r="J30" s="73"/>
    </row>
    <row r="31" spans="1:10" ht="16.8" x14ac:dyDescent="0.3">
      <c r="A31" s="206" t="s">
        <v>103</v>
      </c>
      <c r="B31" s="199">
        <v>0</v>
      </c>
      <c r="C31" s="207" t="s">
        <v>41</v>
      </c>
      <c r="D31" s="208" t="str">
        <f>IF(C31="Str",'Personal File'!$C$9,IF(C31="Dex",'Personal File'!$C$10,IF(C31="Con",'Personal File'!$C$11,IF(C31="Int",'Personal File'!$C$12,IF(C31="Wis",'Personal File'!$C$13,IF(C31="Cha",'Personal File'!$C$14))))))</f>
        <v>+3</v>
      </c>
      <c r="E31" s="209" t="str">
        <f t="shared" si="0"/>
        <v>Dex (+3)</v>
      </c>
      <c r="F31" s="200">
        <v>0</v>
      </c>
      <c r="G31" s="210" t="s">
        <v>69</v>
      </c>
      <c r="H31" s="349">
        <f t="shared" ca="1" si="3"/>
        <v>18</v>
      </c>
      <c r="I31" s="352">
        <f t="shared" ca="1" si="4"/>
        <v>18</v>
      </c>
      <c r="J31" s="201"/>
    </row>
    <row r="32" spans="1:10" ht="16.8" x14ac:dyDescent="0.3">
      <c r="A32" s="202" t="s">
        <v>101</v>
      </c>
      <c r="B32" s="199">
        <v>0</v>
      </c>
      <c r="C32" s="203" t="s">
        <v>39</v>
      </c>
      <c r="D32" s="204" t="str">
        <f>IF(C32="Str",'Personal File'!$C$9,IF(C32="Dex",'Personal File'!$C$10,IF(C32="Con",'Personal File'!$C$11,IF(C32="Int",'Personal File'!$C$12,IF(C32="Wis",'Personal File'!$C$13,IF(C32="Cha",'Personal File'!$C$14))))))</f>
        <v>+1</v>
      </c>
      <c r="E32" s="205" t="str">
        <f t="shared" si="0"/>
        <v>Int (+1)</v>
      </c>
      <c r="F32" s="200">
        <v>0</v>
      </c>
      <c r="G32" s="210" t="s">
        <v>69</v>
      </c>
      <c r="H32" s="349">
        <f t="shared" ca="1" si="3"/>
        <v>9</v>
      </c>
      <c r="I32" s="352">
        <f t="shared" ca="1" si="4"/>
        <v>9</v>
      </c>
      <c r="J32" s="201"/>
    </row>
    <row r="33" spans="1:10" ht="16.8" x14ac:dyDescent="0.3">
      <c r="A33" s="162" t="s">
        <v>63</v>
      </c>
      <c r="B33" s="71">
        <v>1</v>
      </c>
      <c r="C33" s="163" t="s">
        <v>39</v>
      </c>
      <c r="D33" s="164" t="str">
        <f>IF(C33="Str",'Personal File'!$C$9,IF(C33="Dex",'Personal File'!$C$10,IF(C33="Con",'Personal File'!$C$11,IF(C33="Int",'Personal File'!$C$12,IF(C33="Wis",'Personal File'!$C$13,IF(C33="Cha",'Personal File'!$C$14))))))</f>
        <v>+1</v>
      </c>
      <c r="E33" s="165" t="str">
        <f t="shared" si="0"/>
        <v>Int (+1)</v>
      </c>
      <c r="F33" s="72">
        <v>0</v>
      </c>
      <c r="G33" s="72">
        <f>B33+MID(E33,6,2)+F33</f>
        <v>2</v>
      </c>
      <c r="H33" s="349">
        <f t="shared" ca="1" si="3"/>
        <v>9</v>
      </c>
      <c r="I33" s="351">
        <f t="shared" ca="1" si="4"/>
        <v>11</v>
      </c>
      <c r="J33" s="267"/>
    </row>
    <row r="34" spans="1:10" ht="16.8" x14ac:dyDescent="0.3">
      <c r="A34" s="84" t="s">
        <v>64</v>
      </c>
      <c r="B34" s="81">
        <v>0</v>
      </c>
      <c r="C34" s="85" t="s">
        <v>40</v>
      </c>
      <c r="D34" s="86" t="str">
        <f>IF(C34="Str",'Personal File'!$C$9,IF(C34="Dex",'Personal File'!$C$10,IF(C34="Con",'Personal File'!$C$11,IF(C34="Int",'Personal File'!$C$12,IF(C34="Wis",'Personal File'!$C$13,IF(C34="Cha",'Personal File'!$C$14))))))</f>
        <v>+0</v>
      </c>
      <c r="E34" s="113" t="str">
        <f t="shared" si="0"/>
        <v>Wis (+0)</v>
      </c>
      <c r="F34" s="82">
        <v>0</v>
      </c>
      <c r="G34" s="82">
        <f t="shared" si="5"/>
        <v>0</v>
      </c>
      <c r="H34" s="349">
        <f t="shared" ca="1" si="3"/>
        <v>18</v>
      </c>
      <c r="I34" s="350">
        <f t="shared" ca="1" si="4"/>
        <v>18</v>
      </c>
      <c r="J34" s="83"/>
    </row>
    <row r="35" spans="1:10" ht="16.8" x14ac:dyDescent="0.3">
      <c r="A35" s="84" t="s">
        <v>104</v>
      </c>
      <c r="B35" s="81">
        <v>0</v>
      </c>
      <c r="C35" s="85" t="s">
        <v>40</v>
      </c>
      <c r="D35" s="86" t="str">
        <f>IF(C35="Str",'Personal File'!$C$9,IF(C35="Dex",'Personal File'!$C$10,IF(C35="Con",'Personal File'!$C$11,IF(C35="Int",'Personal File'!$C$12,IF(C35="Wis",'Personal File'!$C$13,IF(C35="Cha",'Personal File'!$C$14))))))</f>
        <v>+0</v>
      </c>
      <c r="E35" s="113" t="str">
        <f t="shared" si="0"/>
        <v>Wis (+0)</v>
      </c>
      <c r="F35" s="82">
        <v>0</v>
      </c>
      <c r="G35" s="82">
        <f t="shared" si="5"/>
        <v>0</v>
      </c>
      <c r="H35" s="349">
        <f t="shared" ca="1" si="3"/>
        <v>13</v>
      </c>
      <c r="I35" s="350">
        <f t="shared" ca="1" si="4"/>
        <v>13</v>
      </c>
      <c r="J35" s="83"/>
    </row>
    <row r="36" spans="1:10" ht="16.8" x14ac:dyDescent="0.3">
      <c r="A36" s="139" t="s">
        <v>28</v>
      </c>
      <c r="B36" s="81">
        <v>0</v>
      </c>
      <c r="C36" s="140" t="s">
        <v>42</v>
      </c>
      <c r="D36" s="141" t="str">
        <f>IF(C36="Str",'Personal File'!$C$9,IF(C36="Dex",'Personal File'!$C$10,IF(C36="Con",'Personal File'!$C$11,IF(C36="Int",'Personal File'!$C$12,IF(C36="Wis",'Personal File'!$C$13,IF(C36="Cha",'Personal File'!$C$14))))))</f>
        <v>+0</v>
      </c>
      <c r="E36" s="142" t="str">
        <f t="shared" si="0"/>
        <v>Str (+0)</v>
      </c>
      <c r="F36" s="82">
        <v>0</v>
      </c>
      <c r="G36" s="82">
        <f t="shared" si="5"/>
        <v>0</v>
      </c>
      <c r="H36" s="349">
        <f t="shared" ca="1" si="3"/>
        <v>14</v>
      </c>
      <c r="I36" s="350">
        <f t="shared" ca="1" si="4"/>
        <v>14</v>
      </c>
      <c r="J36" s="83"/>
    </row>
    <row r="37" spans="1:10" ht="16.8" x14ac:dyDescent="0.3">
      <c r="A37" s="268" t="s">
        <v>65</v>
      </c>
      <c r="B37" s="71">
        <v>8</v>
      </c>
      <c r="C37" s="269" t="s">
        <v>41</v>
      </c>
      <c r="D37" s="270" t="str">
        <f>IF(C37="Str",'Personal File'!$C$9,IF(C37="Dex",'Personal File'!$C$10,IF(C37="Con",'Personal File'!$C$11,IF(C37="Int",'Personal File'!$C$12,IF(C37="Wis",'Personal File'!$C$13,IF(C37="Cha",'Personal File'!$C$14))))))</f>
        <v>+3</v>
      </c>
      <c r="E37" s="271" t="str">
        <f t="shared" si="0"/>
        <v>Dex (+3)</v>
      </c>
      <c r="F37" s="72" t="s">
        <v>119</v>
      </c>
      <c r="G37" s="72">
        <f t="shared" si="5"/>
        <v>13</v>
      </c>
      <c r="H37" s="349">
        <f t="shared" ca="1" si="3"/>
        <v>12</v>
      </c>
      <c r="I37" s="351">
        <f t="shared" ca="1" si="4"/>
        <v>25</v>
      </c>
      <c r="J37" s="73"/>
    </row>
    <row r="38" spans="1:10" ht="16.8" x14ac:dyDescent="0.3">
      <c r="A38" s="158" t="s">
        <v>66</v>
      </c>
      <c r="B38" s="71">
        <v>3</v>
      </c>
      <c r="C38" s="159" t="s">
        <v>37</v>
      </c>
      <c r="D38" s="160" t="str">
        <f>IF(C38="Str",'Personal File'!$C$9,IF(C38="Dex",'Personal File'!$C$10,IF(C38="Con",'Personal File'!$C$11,IF(C38="Int",'Personal File'!$C$12,IF(C38="Wis",'Personal File'!$C$13,IF(C38="Cha",'Personal File'!$C$14))))))</f>
        <v>+1</v>
      </c>
      <c r="E38" s="161" t="str">
        <f t="shared" si="0"/>
        <v>Cha (+1)</v>
      </c>
      <c r="F38" s="72">
        <v>0</v>
      </c>
      <c r="G38" s="72">
        <f t="shared" si="5"/>
        <v>4</v>
      </c>
      <c r="H38" s="349">
        <f t="shared" ca="1" si="3"/>
        <v>8</v>
      </c>
      <c r="I38" s="351">
        <f t="shared" ca="1" si="4"/>
        <v>12</v>
      </c>
      <c r="J38" s="73"/>
    </row>
    <row r="39" spans="1:10" ht="17.399999999999999" thickBot="1" x14ac:dyDescent="0.35">
      <c r="A39" s="143" t="s">
        <v>67</v>
      </c>
      <c r="B39" s="144">
        <v>0</v>
      </c>
      <c r="C39" s="145" t="s">
        <v>41</v>
      </c>
      <c r="D39" s="146" t="str">
        <f>IF(C39="Str",'Personal File'!$C$9,IF(C39="Dex",'Personal File'!$C$10,IF(C39="Con",'Personal File'!$C$11,IF(C39="Int",'Personal File'!$C$12,IF(C39="Wis",'Personal File'!$C$13,IF(C39="Cha",'Personal File'!$C$14))))))</f>
        <v>+3</v>
      </c>
      <c r="E39" s="147" t="str">
        <f t="shared" si="0"/>
        <v>Dex (+3)</v>
      </c>
      <c r="F39" s="148">
        <v>0</v>
      </c>
      <c r="G39" s="148">
        <f>B39+MID(E39,6,2)+F39</f>
        <v>3</v>
      </c>
      <c r="H39" s="349">
        <f t="shared" ca="1" si="3"/>
        <v>12</v>
      </c>
      <c r="I39" s="148">
        <f t="shared" ca="1" si="4"/>
        <v>15</v>
      </c>
      <c r="J39" s="149"/>
    </row>
    <row r="40" spans="1:10" ht="16.2" thickTop="1" x14ac:dyDescent="0.3">
      <c r="B40" s="80">
        <f>SUM(B3:B39)</f>
        <v>58</v>
      </c>
      <c r="E40" s="15"/>
    </row>
    <row r="41" spans="1:10" x14ac:dyDescent="0.3">
      <c r="B41" s="80"/>
    </row>
  </sheetData>
  <phoneticPr fontId="0" type="noConversion"/>
  <conditionalFormatting sqref="H4">
    <cfRule type="cellIs" dxfId="14" priority="3" operator="equal">
      <formula>20</formula>
    </cfRule>
    <cfRule type="cellIs" dxfId="13" priority="4" operator="equal">
      <formula>1</formula>
    </cfRule>
  </conditionalFormatting>
  <conditionalFormatting sqref="H3:H39">
    <cfRule type="cellIs" dxfId="12" priority="1" operator="equal">
      <formula>20</formula>
    </cfRule>
    <cfRule type="cellIs" dxfId="11"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9"/>
  <sheetViews>
    <sheetView showGridLines="0" workbookViewId="0">
      <pane ySplit="2" topLeftCell="A3" activePane="bottomLeft" state="frozen"/>
      <selection pane="bottomLeft" activeCell="A3" sqref="A3"/>
    </sheetView>
  </sheetViews>
  <sheetFormatPr defaultColWidth="13" defaultRowHeight="15.6" x14ac:dyDescent="0.3"/>
  <cols>
    <col min="1" max="1" width="22.09765625" style="41" bestFit="1" customWidth="1"/>
    <col min="2" max="2" width="6.19921875" style="41" bestFit="1" customWidth="1"/>
    <col min="3" max="3" width="9.59765625" style="42" bestFit="1" customWidth="1"/>
    <col min="4" max="4" width="11.19921875" style="42" bestFit="1" customWidth="1"/>
    <col min="5" max="5" width="7.19921875" style="42" bestFit="1" customWidth="1"/>
    <col min="6" max="6" width="11" style="42" customWidth="1"/>
    <col min="7" max="7" width="9.5" style="42" bestFit="1" customWidth="1"/>
    <col min="8" max="8" width="29.8984375" style="41" customWidth="1"/>
    <col min="9" max="16384" width="13" style="34"/>
  </cols>
  <sheetData>
    <row r="1" spans="1:8" ht="23.4" thickBot="1" x14ac:dyDescent="0.45">
      <c r="A1" s="168" t="s">
        <v>115</v>
      </c>
      <c r="B1" s="169"/>
      <c r="C1" s="169"/>
      <c r="D1" s="169"/>
      <c r="E1" s="169"/>
      <c r="F1" s="169"/>
      <c r="G1" s="169"/>
      <c r="H1" s="169"/>
    </row>
    <row r="2" spans="1:8" s="175" customFormat="1" ht="31.2" x14ac:dyDescent="0.3">
      <c r="A2" s="170" t="s">
        <v>87</v>
      </c>
      <c r="B2" s="171" t="s">
        <v>7</v>
      </c>
      <c r="C2" s="171" t="s">
        <v>110</v>
      </c>
      <c r="D2" s="172" t="s">
        <v>111</v>
      </c>
      <c r="E2" s="173" t="s">
        <v>112</v>
      </c>
      <c r="F2" s="171" t="s">
        <v>113</v>
      </c>
      <c r="G2" s="171" t="s">
        <v>114</v>
      </c>
      <c r="H2" s="174" t="s">
        <v>8</v>
      </c>
    </row>
    <row r="3" spans="1:8" ht="16.8" x14ac:dyDescent="0.3">
      <c r="A3" s="176" t="s">
        <v>184</v>
      </c>
      <c r="B3" s="177">
        <v>0</v>
      </c>
      <c r="C3" s="178" t="s">
        <v>186</v>
      </c>
      <c r="D3" s="179" t="s">
        <v>183</v>
      </c>
      <c r="E3" s="194" t="s">
        <v>165</v>
      </c>
      <c r="F3" s="180" t="s">
        <v>185</v>
      </c>
      <c r="G3" s="180" t="s">
        <v>178</v>
      </c>
      <c r="H3" s="181" t="s">
        <v>187</v>
      </c>
    </row>
    <row r="4" spans="1:8" ht="16.8" x14ac:dyDescent="0.3">
      <c r="A4" s="176" t="s">
        <v>159</v>
      </c>
      <c r="B4" s="177">
        <v>0</v>
      </c>
      <c r="C4" s="193" t="s">
        <v>186</v>
      </c>
      <c r="D4" s="214" t="s">
        <v>170</v>
      </c>
      <c r="E4" s="194" t="s">
        <v>165</v>
      </c>
      <c r="F4" s="197" t="s">
        <v>166</v>
      </c>
      <c r="G4" s="197" t="s">
        <v>205</v>
      </c>
      <c r="H4" s="196" t="s">
        <v>206</v>
      </c>
    </row>
    <row r="5" spans="1:8" ht="16.8" x14ac:dyDescent="0.3">
      <c r="A5" s="176" t="s">
        <v>158</v>
      </c>
      <c r="B5" s="177">
        <v>0</v>
      </c>
      <c r="C5" s="193" t="s">
        <v>180</v>
      </c>
      <c r="D5" s="214" t="s">
        <v>181</v>
      </c>
      <c r="E5" s="194" t="s">
        <v>165</v>
      </c>
      <c r="F5" s="195" t="s">
        <v>171</v>
      </c>
      <c r="G5" s="195" t="s">
        <v>182</v>
      </c>
      <c r="H5" s="196" t="s">
        <v>207</v>
      </c>
    </row>
    <row r="6" spans="1:8" ht="16.8" x14ac:dyDescent="0.3">
      <c r="A6" s="176" t="s">
        <v>160</v>
      </c>
      <c r="B6" s="177">
        <v>0</v>
      </c>
      <c r="C6" s="193" t="s">
        <v>186</v>
      </c>
      <c r="D6" s="214" t="s">
        <v>170</v>
      </c>
      <c r="E6" s="194" t="s">
        <v>176</v>
      </c>
      <c r="F6" s="197" t="s">
        <v>166</v>
      </c>
      <c r="G6" s="197" t="s">
        <v>188</v>
      </c>
      <c r="H6" s="215" t="s">
        <v>189</v>
      </c>
    </row>
    <row r="7" spans="1:8" ht="16.8" x14ac:dyDescent="0.3">
      <c r="A7" s="182" t="s">
        <v>174</v>
      </c>
      <c r="B7" s="183">
        <v>0</v>
      </c>
      <c r="C7" s="281" t="s">
        <v>175</v>
      </c>
      <c r="D7" s="282" t="s">
        <v>170</v>
      </c>
      <c r="E7" s="198" t="s">
        <v>176</v>
      </c>
      <c r="F7" s="284" t="s">
        <v>177</v>
      </c>
      <c r="G7" s="284" t="s">
        <v>178</v>
      </c>
      <c r="H7" s="286" t="s">
        <v>179</v>
      </c>
    </row>
    <row r="8" spans="1:8" ht="16.8" x14ac:dyDescent="0.3">
      <c r="A8" s="211" t="s">
        <v>162</v>
      </c>
      <c r="B8" s="212">
        <v>1</v>
      </c>
      <c r="C8" s="213" t="s">
        <v>169</v>
      </c>
      <c r="D8" s="214" t="s">
        <v>170</v>
      </c>
      <c r="E8" s="194" t="s">
        <v>165</v>
      </c>
      <c r="F8" s="195" t="s">
        <v>171</v>
      </c>
      <c r="G8" s="195" t="s">
        <v>172</v>
      </c>
      <c r="H8" s="215" t="s">
        <v>173</v>
      </c>
    </row>
    <row r="9" spans="1:8" ht="17.399999999999999" thickBot="1" x14ac:dyDescent="0.35">
      <c r="A9" s="222" t="s">
        <v>161</v>
      </c>
      <c r="B9" s="219">
        <v>1</v>
      </c>
      <c r="C9" s="223" t="s">
        <v>163</v>
      </c>
      <c r="D9" s="283" t="s">
        <v>164</v>
      </c>
      <c r="E9" s="216" t="s">
        <v>165</v>
      </c>
      <c r="F9" s="285" t="s">
        <v>166</v>
      </c>
      <c r="G9" s="217" t="s">
        <v>167</v>
      </c>
      <c r="H9" s="218" t="s">
        <v>168</v>
      </c>
    </row>
    <row r="10" spans="1:8" ht="17.399999999999999" thickTop="1" x14ac:dyDescent="0.3">
      <c r="A10" s="184"/>
      <c r="B10" s="185"/>
      <c r="C10" s="34"/>
      <c r="D10" s="34"/>
      <c r="E10" s="34"/>
      <c r="F10" s="34"/>
      <c r="G10" s="34"/>
      <c r="H10" s="34"/>
    </row>
    <row r="11" spans="1:8" x14ac:dyDescent="0.3">
      <c r="A11" s="34"/>
      <c r="B11" s="34"/>
      <c r="C11" s="34"/>
      <c r="D11" s="34"/>
      <c r="E11" s="34"/>
      <c r="F11" s="34"/>
      <c r="G11" s="34"/>
      <c r="H11" s="34"/>
    </row>
    <row r="12" spans="1:8" x14ac:dyDescent="0.3">
      <c r="A12" s="34"/>
      <c r="B12" s="34"/>
      <c r="C12" s="34"/>
      <c r="D12" s="34"/>
      <c r="E12" s="34"/>
      <c r="F12" s="34"/>
      <c r="G12" s="34"/>
      <c r="H12" s="34"/>
    </row>
    <row r="13" spans="1:8" x14ac:dyDescent="0.3">
      <c r="A13" s="34"/>
      <c r="B13" s="34"/>
      <c r="C13" s="34"/>
      <c r="D13" s="34"/>
      <c r="E13" s="34"/>
      <c r="F13" s="34"/>
      <c r="G13" s="34"/>
      <c r="H13" s="34"/>
    </row>
    <row r="14" spans="1:8" x14ac:dyDescent="0.3">
      <c r="A14" s="34"/>
      <c r="B14" s="34"/>
      <c r="C14" s="34"/>
      <c r="D14" s="34"/>
      <c r="E14" s="34"/>
      <c r="F14" s="34"/>
      <c r="G14" s="34"/>
      <c r="H14" s="34"/>
    </row>
    <row r="15" spans="1:8" x14ac:dyDescent="0.3">
      <c r="A15" s="34"/>
      <c r="B15" s="34"/>
      <c r="C15" s="34"/>
      <c r="D15" s="34"/>
      <c r="E15" s="34"/>
      <c r="F15" s="34"/>
      <c r="G15" s="34"/>
      <c r="H15" s="34"/>
    </row>
    <row r="16" spans="1:8" x14ac:dyDescent="0.3">
      <c r="A16" s="34"/>
      <c r="B16" s="34"/>
      <c r="C16" s="34"/>
      <c r="D16" s="34"/>
      <c r="E16" s="34"/>
      <c r="F16" s="34"/>
      <c r="G16" s="34"/>
      <c r="H16" s="34"/>
    </row>
    <row r="17" spans="1:8" x14ac:dyDescent="0.3">
      <c r="A17" s="34"/>
      <c r="B17" s="34"/>
      <c r="C17" s="34"/>
      <c r="D17" s="34"/>
      <c r="E17" s="34"/>
      <c r="F17" s="34"/>
      <c r="G17" s="34"/>
      <c r="H17" s="34"/>
    </row>
    <row r="18" spans="1:8" x14ac:dyDescent="0.3">
      <c r="A18" s="34"/>
      <c r="B18" s="34"/>
      <c r="C18" s="34"/>
      <c r="D18" s="34"/>
      <c r="E18" s="34"/>
      <c r="F18" s="34"/>
      <c r="G18" s="34"/>
      <c r="H18" s="34"/>
    </row>
    <row r="19" spans="1:8" x14ac:dyDescent="0.3">
      <c r="A19" s="34"/>
      <c r="B19" s="34"/>
      <c r="C19" s="34"/>
      <c r="D19" s="34"/>
      <c r="E19" s="34"/>
      <c r="F19" s="34"/>
      <c r="G19" s="34"/>
      <c r="H19" s="34"/>
    </row>
    <row r="20" spans="1:8" x14ac:dyDescent="0.3">
      <c r="A20" s="34"/>
      <c r="B20" s="34"/>
      <c r="C20" s="34"/>
      <c r="D20" s="34"/>
      <c r="E20" s="34"/>
      <c r="F20" s="34"/>
      <c r="G20" s="34"/>
      <c r="H20" s="34"/>
    </row>
    <row r="21" spans="1:8" x14ac:dyDescent="0.3">
      <c r="A21" s="34"/>
      <c r="B21" s="34"/>
      <c r="C21" s="34"/>
      <c r="D21" s="34"/>
      <c r="E21" s="34"/>
      <c r="F21" s="34"/>
      <c r="G21" s="34"/>
      <c r="H21" s="34"/>
    </row>
    <row r="22" spans="1:8" x14ac:dyDescent="0.3">
      <c r="A22" s="34"/>
      <c r="B22" s="34"/>
      <c r="C22" s="34"/>
      <c r="D22" s="34"/>
      <c r="E22" s="34"/>
      <c r="F22" s="34"/>
      <c r="G22" s="34"/>
      <c r="H22" s="34"/>
    </row>
    <row r="23" spans="1:8" x14ac:dyDescent="0.3">
      <c r="A23" s="34"/>
      <c r="B23" s="34"/>
      <c r="C23" s="34"/>
      <c r="D23" s="34"/>
      <c r="E23" s="34"/>
      <c r="F23" s="34"/>
      <c r="G23" s="34"/>
    </row>
    <row r="24" spans="1:8" x14ac:dyDescent="0.3">
      <c r="A24" s="34"/>
      <c r="B24" s="34"/>
      <c r="C24" s="34"/>
      <c r="D24" s="34"/>
      <c r="E24" s="34"/>
      <c r="F24" s="34"/>
      <c r="G24" s="34"/>
    </row>
    <row r="25" spans="1:8" x14ac:dyDescent="0.3">
      <c r="A25" s="34"/>
      <c r="B25" s="34"/>
      <c r="C25" s="34"/>
      <c r="D25" s="34"/>
      <c r="E25" s="34"/>
      <c r="F25" s="34"/>
      <c r="G25" s="34"/>
    </row>
    <row r="26" spans="1:8" x14ac:dyDescent="0.3">
      <c r="A26" s="34"/>
      <c r="B26" s="34"/>
      <c r="C26" s="34"/>
    </row>
    <row r="27" spans="1:8" x14ac:dyDescent="0.3">
      <c r="A27" s="34"/>
      <c r="B27" s="34"/>
      <c r="C27" s="34"/>
    </row>
    <row r="28" spans="1:8" x14ac:dyDescent="0.3">
      <c r="A28" s="34"/>
      <c r="B28" s="34"/>
      <c r="C28" s="34"/>
    </row>
    <row r="29" spans="1:8" x14ac:dyDescent="0.3">
      <c r="A29" s="34"/>
      <c r="B29" s="34"/>
      <c r="C29" s="34"/>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1"/>
  <sheetViews>
    <sheetView showGridLines="0" workbookViewId="0"/>
  </sheetViews>
  <sheetFormatPr defaultColWidth="13" defaultRowHeight="15.6" x14ac:dyDescent="0.3"/>
  <cols>
    <col min="1" max="1" width="18.09765625" style="41" bestFit="1" customWidth="1"/>
    <col min="2" max="2" width="9.8984375" style="41" bestFit="1" customWidth="1"/>
    <col min="3" max="3" width="4.09765625" style="41" bestFit="1" customWidth="1"/>
    <col min="4" max="4" width="6.3984375" style="42" bestFit="1" customWidth="1"/>
    <col min="5" max="5" width="1.8984375" style="42" customWidth="1"/>
    <col min="6" max="6" width="25.8984375" style="42" bestFit="1" customWidth="1"/>
    <col min="7" max="16384" width="13" style="34"/>
  </cols>
  <sheetData>
    <row r="1" spans="1:6" ht="24" thickTop="1" thickBot="1" x14ac:dyDescent="0.45">
      <c r="A1" s="188" t="s">
        <v>123</v>
      </c>
      <c r="B1" s="189"/>
      <c r="C1" s="189"/>
      <c r="D1" s="190"/>
      <c r="E1" s="34"/>
      <c r="F1" s="93" t="s">
        <v>137</v>
      </c>
    </row>
    <row r="2" spans="1:6" ht="17.399999999999999" thickTop="1" x14ac:dyDescent="0.3">
      <c r="A2" s="94" t="s">
        <v>7</v>
      </c>
      <c r="B2" s="95" t="s">
        <v>122</v>
      </c>
      <c r="C2" s="95" t="s">
        <v>141</v>
      </c>
      <c r="D2" s="96" t="s">
        <v>88</v>
      </c>
      <c r="E2" s="21"/>
      <c r="F2" s="123" t="s">
        <v>155</v>
      </c>
    </row>
    <row r="3" spans="1:6" ht="16.8" x14ac:dyDescent="0.3">
      <c r="A3" s="166">
        <v>0</v>
      </c>
      <c r="B3" s="167">
        <v>3</v>
      </c>
      <c r="C3" s="261">
        <f>10+A3+'Personal File'!$C$14</f>
        <v>11</v>
      </c>
      <c r="D3" s="191">
        <v>0</v>
      </c>
      <c r="E3" s="21"/>
      <c r="F3" s="306" t="s">
        <v>221</v>
      </c>
    </row>
    <row r="4" spans="1:6" ht="17.399999999999999" thickBot="1" x14ac:dyDescent="0.35">
      <c r="A4" s="166">
        <v>1</v>
      </c>
      <c r="B4" s="167">
        <v>1</v>
      </c>
      <c r="C4" s="261">
        <f>10+A4+'Personal File'!$C$14</f>
        <v>12</v>
      </c>
      <c r="D4" s="191">
        <v>0</v>
      </c>
      <c r="E4" s="21"/>
      <c r="F4" s="319" t="s">
        <v>153</v>
      </c>
    </row>
    <row r="5" spans="1:6" ht="18" thickTop="1" thickBot="1" x14ac:dyDescent="0.35">
      <c r="A5" s="114">
        <v>2</v>
      </c>
      <c r="B5" s="115">
        <v>0</v>
      </c>
      <c r="C5" s="262">
        <f>10+A5+'Personal File'!$C$14</f>
        <v>13</v>
      </c>
      <c r="D5" s="192" t="s">
        <v>142</v>
      </c>
      <c r="E5" s="21"/>
    </row>
    <row r="6" spans="1:6" ht="16.8" thickTop="1" thickBot="1" x14ac:dyDescent="0.35">
      <c r="E6" s="21"/>
    </row>
    <row r="7" spans="1:6" ht="24" thickTop="1" thickBot="1" x14ac:dyDescent="0.45">
      <c r="A7" s="324" t="s">
        <v>143</v>
      </c>
      <c r="B7" s="242"/>
      <c r="C7" s="242"/>
      <c r="D7" s="243"/>
      <c r="E7" s="21"/>
      <c r="F7" s="93" t="s">
        <v>138</v>
      </c>
    </row>
    <row r="8" spans="1:6" ht="16.8" x14ac:dyDescent="0.3">
      <c r="A8" s="244" t="s">
        <v>144</v>
      </c>
      <c r="B8" s="245"/>
      <c r="C8" s="245"/>
      <c r="D8" s="246"/>
      <c r="E8" s="21"/>
      <c r="F8" s="123" t="s">
        <v>120</v>
      </c>
    </row>
    <row r="9" spans="1:6" ht="16.8" x14ac:dyDescent="0.3">
      <c r="A9" s="250" t="s">
        <v>145</v>
      </c>
      <c r="B9" s="251"/>
      <c r="C9" s="251"/>
      <c r="D9" s="252"/>
      <c r="E9" s="21"/>
      <c r="F9" s="123" t="str">
        <f>CONCATENATE("Bardic Music +3, ",3+'Personal File'!C14,"x/day")</f>
        <v>Bardic Music +3, 4x/day</v>
      </c>
    </row>
    <row r="10" spans="1:6" ht="16.8" x14ac:dyDescent="0.3">
      <c r="A10" s="250" t="s">
        <v>156</v>
      </c>
      <c r="B10" s="251"/>
      <c r="C10" s="251"/>
      <c r="D10" s="252"/>
      <c r="E10" s="21"/>
      <c r="F10" s="123" t="s">
        <v>107</v>
      </c>
    </row>
    <row r="11" spans="1:6" ht="16.8" x14ac:dyDescent="0.3">
      <c r="A11" s="272" t="s">
        <v>146</v>
      </c>
      <c r="B11" s="273"/>
      <c r="C11" s="273"/>
      <c r="D11" s="274"/>
      <c r="E11" s="21"/>
      <c r="F11" s="123" t="s">
        <v>108</v>
      </c>
    </row>
    <row r="12" spans="1:6" ht="17.399999999999999" thickBot="1" x14ac:dyDescent="0.35">
      <c r="A12" s="247" t="s">
        <v>139</v>
      </c>
      <c r="B12" s="248"/>
      <c r="C12" s="248"/>
      <c r="D12" s="249"/>
      <c r="E12" s="21"/>
      <c r="F12" s="123" t="s">
        <v>152</v>
      </c>
    </row>
    <row r="13" spans="1:6" ht="18" thickTop="1" thickBot="1" x14ac:dyDescent="0.35">
      <c r="E13" s="21"/>
      <c r="F13" s="275" t="s">
        <v>154</v>
      </c>
    </row>
    <row r="14" spans="1:6" ht="22.2" thickTop="1" thickBot="1" x14ac:dyDescent="0.35">
      <c r="A14" s="325" t="s">
        <v>89</v>
      </c>
      <c r="B14" s="242"/>
      <c r="C14" s="242"/>
      <c r="D14" s="243"/>
      <c r="E14" s="21"/>
      <c r="F14" s="186" t="s">
        <v>109</v>
      </c>
    </row>
    <row r="15" spans="1:6" ht="17.399999999999999" thickBot="1" x14ac:dyDescent="0.35">
      <c r="A15" s="244" t="s">
        <v>235</v>
      </c>
      <c r="B15" s="245"/>
      <c r="C15" s="245"/>
      <c r="D15" s="246"/>
      <c r="E15" s="21"/>
      <c r="F15" s="276" t="s">
        <v>151</v>
      </c>
    </row>
    <row r="16" spans="1:6" ht="18" thickTop="1" thickBot="1" x14ac:dyDescent="0.35">
      <c r="A16" s="247"/>
      <c r="B16" s="248"/>
      <c r="C16" s="248"/>
      <c r="D16" s="249"/>
      <c r="E16" s="21"/>
    </row>
    <row r="17" spans="5:6" ht="19.2" thickTop="1" thickBot="1" x14ac:dyDescent="0.35">
      <c r="E17" s="21"/>
      <c r="F17" s="330" t="s">
        <v>238</v>
      </c>
    </row>
    <row r="18" spans="5:6" ht="16.8" x14ac:dyDescent="0.3">
      <c r="E18" s="21"/>
      <c r="F18" s="331" t="s">
        <v>239</v>
      </c>
    </row>
    <row r="19" spans="5:6" ht="16.8" x14ac:dyDescent="0.3">
      <c r="F19" s="332" t="s">
        <v>240</v>
      </c>
    </row>
    <row r="20" spans="5:6" ht="17.399999999999999" thickBot="1" x14ac:dyDescent="0.35">
      <c r="F20" s="333" t="s">
        <v>241</v>
      </c>
    </row>
    <row r="21" spans="5:6" ht="16.2" thickTop="1" x14ac:dyDescent="0.3">
      <c r="E21" s="21"/>
    </row>
  </sheetData>
  <phoneticPr fontId="0" type="noConversion"/>
  <conditionalFormatting sqref="D3:D5">
    <cfRule type="cellIs" dxfId="10"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9"/>
  <sheetViews>
    <sheetView showGridLines="0" workbookViewId="0"/>
  </sheetViews>
  <sheetFormatPr defaultColWidth="13" defaultRowHeight="15.6" x14ac:dyDescent="0.3"/>
  <cols>
    <col min="1" max="1" width="22" style="28" customWidth="1"/>
    <col min="2" max="2" width="8.59765625" style="28" customWidth="1"/>
    <col min="3" max="3" width="6.09765625" style="28" customWidth="1"/>
    <col min="4" max="4" width="8.19921875" style="28" customWidth="1"/>
    <col min="5" max="5" width="8.3984375" style="28" customWidth="1"/>
    <col min="6" max="6" width="8.3984375" style="28" bestFit="1" customWidth="1"/>
    <col min="7" max="10" width="5.59765625" style="28" customWidth="1"/>
    <col min="11" max="11" width="26.59765625" style="28" customWidth="1"/>
    <col min="12" max="16384" width="13" style="1"/>
  </cols>
  <sheetData>
    <row r="1" spans="1:11" ht="23.4" thickBot="1" x14ac:dyDescent="0.45">
      <c r="A1" s="23" t="s">
        <v>29</v>
      </c>
      <c r="B1" s="23"/>
      <c r="C1" s="23"/>
      <c r="D1" s="23"/>
      <c r="E1" s="23"/>
      <c r="F1" s="23"/>
      <c r="G1" s="23"/>
      <c r="H1" s="23"/>
      <c r="I1" s="23"/>
      <c r="J1" s="23"/>
      <c r="K1" s="23"/>
    </row>
    <row r="2" spans="1:11" ht="16.8" thickTop="1" thickBot="1" x14ac:dyDescent="0.35">
      <c r="A2" s="43" t="s">
        <v>9</v>
      </c>
      <c r="B2" s="44" t="s">
        <v>10</v>
      </c>
      <c r="C2" s="44" t="s">
        <v>32</v>
      </c>
      <c r="D2" s="44" t="s">
        <v>33</v>
      </c>
      <c r="E2" s="45" t="s">
        <v>76</v>
      </c>
      <c r="F2" s="44" t="s">
        <v>30</v>
      </c>
      <c r="G2" s="44" t="s">
        <v>34</v>
      </c>
      <c r="H2" s="293" t="s">
        <v>211</v>
      </c>
      <c r="I2" s="338" t="s">
        <v>242</v>
      </c>
      <c r="J2" s="293" t="s">
        <v>98</v>
      </c>
      <c r="K2" s="46" t="s">
        <v>8</v>
      </c>
    </row>
    <row r="3" spans="1:11" x14ac:dyDescent="0.3">
      <c r="A3" s="329" t="s">
        <v>236</v>
      </c>
      <c r="B3" s="24" t="s">
        <v>129</v>
      </c>
      <c r="C3" s="151">
        <v>2</v>
      </c>
      <c r="D3" s="260" t="s">
        <v>119</v>
      </c>
      <c r="E3" s="35" t="s">
        <v>130</v>
      </c>
      <c r="F3" s="87" t="s">
        <v>131</v>
      </c>
      <c r="G3" s="25">
        <v>2</v>
      </c>
      <c r="H3" s="294" t="str">
        <f>CONCATENATE("+",RIGHT('Personal File'!$E$6)+RIGHT('Personal File'!$C$9,1)+D3+1)</f>
        <v>+8</v>
      </c>
      <c r="I3" s="339">
        <f t="shared" ref="I3:I4" ca="1" si="0">RANDBETWEEN(1,20)</f>
        <v>2</v>
      </c>
      <c r="J3" s="340">
        <f t="shared" ref="J3" ca="1" si="1">I3+H3</f>
        <v>10</v>
      </c>
      <c r="K3" s="346" t="s">
        <v>243</v>
      </c>
    </row>
    <row r="4" spans="1:11" x14ac:dyDescent="0.3">
      <c r="A4" s="329" t="s">
        <v>245</v>
      </c>
      <c r="B4" s="24" t="s">
        <v>129</v>
      </c>
      <c r="C4" s="151">
        <v>2</v>
      </c>
      <c r="D4" s="260" t="s">
        <v>119</v>
      </c>
      <c r="E4" s="35" t="s">
        <v>130</v>
      </c>
      <c r="F4" s="87" t="s">
        <v>131</v>
      </c>
      <c r="G4" s="25">
        <v>2</v>
      </c>
      <c r="H4" s="294" t="str">
        <f>CONCATENATE("+",RIGHT('Personal File'!$E$6)+RIGHT('Personal File'!$C$9,1)+D4+1-5)</f>
        <v>+3</v>
      </c>
      <c r="I4" s="339">
        <f t="shared" ca="1" si="0"/>
        <v>14</v>
      </c>
      <c r="J4" s="340">
        <f t="shared" ref="J4" ca="1" si="2">I4+H4</f>
        <v>17</v>
      </c>
      <c r="K4" s="346" t="s">
        <v>243</v>
      </c>
    </row>
    <row r="5" spans="1:11" x14ac:dyDescent="0.3">
      <c r="A5" s="220" t="s">
        <v>200</v>
      </c>
      <c r="B5" s="150" t="s">
        <v>132</v>
      </c>
      <c r="C5" s="151">
        <v>0</v>
      </c>
      <c r="D5" s="152" t="s">
        <v>69</v>
      </c>
      <c r="E5" s="152" t="s">
        <v>133</v>
      </c>
      <c r="F5" s="153" t="s">
        <v>134</v>
      </c>
      <c r="G5" s="154">
        <v>1</v>
      </c>
      <c r="H5" s="295" t="str">
        <f>CONCATENATE("+",RIGHT('Personal File'!$E$6)+RIGHT('Personal File'!$C$9,1)+D5+1)</f>
        <v>+6</v>
      </c>
      <c r="I5" s="341" t="s">
        <v>212</v>
      </c>
      <c r="J5" s="342" t="s">
        <v>212</v>
      </c>
      <c r="K5" s="155"/>
    </row>
    <row r="6" spans="1:11" ht="16.2" thickBot="1" x14ac:dyDescent="0.35">
      <c r="A6" s="124" t="s">
        <v>202</v>
      </c>
      <c r="B6" s="290" t="s">
        <v>208</v>
      </c>
      <c r="C6" s="291" t="s">
        <v>69</v>
      </c>
      <c r="D6" s="292">
        <v>1</v>
      </c>
      <c r="E6" s="290" t="s">
        <v>209</v>
      </c>
      <c r="F6" s="290" t="s">
        <v>210</v>
      </c>
      <c r="G6" s="78">
        <v>2</v>
      </c>
      <c r="H6" s="296" t="str">
        <f>CONCATENATE("+",RIGHT('Personal File'!$E$6)+RIGHT('Personal File'!$C$9,1)+D6+1)</f>
        <v>+7</v>
      </c>
      <c r="I6" s="343">
        <f t="shared" ref="I6" ca="1" si="3">RANDBETWEEN(1,20)</f>
        <v>4</v>
      </c>
      <c r="J6" s="344">
        <f t="shared" ref="J6" ca="1" si="4">I6+H6</f>
        <v>11</v>
      </c>
      <c r="K6" s="125"/>
    </row>
    <row r="7" spans="1:11" ht="6" customHeight="1" thickTop="1" thickBot="1" x14ac:dyDescent="0.35"/>
    <row r="8" spans="1:11" ht="16.8" thickTop="1" thickBot="1" x14ac:dyDescent="0.35">
      <c r="A8" s="43" t="s">
        <v>12</v>
      </c>
      <c r="B8" s="44" t="s">
        <v>13</v>
      </c>
      <c r="C8" s="44" t="s">
        <v>32</v>
      </c>
      <c r="D8" s="44" t="s">
        <v>33</v>
      </c>
      <c r="E8" s="45" t="s">
        <v>76</v>
      </c>
      <c r="F8" s="44" t="s">
        <v>14</v>
      </c>
      <c r="G8" s="44" t="s">
        <v>34</v>
      </c>
      <c r="H8" s="293" t="s">
        <v>211</v>
      </c>
      <c r="I8" s="338" t="s">
        <v>242</v>
      </c>
      <c r="J8" s="293" t="s">
        <v>98</v>
      </c>
      <c r="K8" s="46" t="s">
        <v>8</v>
      </c>
    </row>
    <row r="9" spans="1:11" ht="16.2" thickBot="1" x14ac:dyDescent="0.35">
      <c r="A9" s="221"/>
      <c r="B9" s="26"/>
      <c r="C9" s="54"/>
      <c r="D9" s="54"/>
      <c r="E9" s="26"/>
      <c r="F9" s="54"/>
      <c r="G9" s="29"/>
      <c r="H9" s="297"/>
      <c r="I9" s="343">
        <f t="shared" ref="I9" ca="1" si="5">RANDBETWEEN(1,20)</f>
        <v>4</v>
      </c>
      <c r="J9" s="344">
        <f t="shared" ref="J9" ca="1" si="6">I9+H9</f>
        <v>4</v>
      </c>
      <c r="K9" s="27"/>
    </row>
    <row r="10" spans="1:11" ht="6" customHeight="1" thickTop="1" thickBot="1" x14ac:dyDescent="0.35">
      <c r="D10" s="30"/>
      <c r="E10" s="30"/>
      <c r="G10" s="31"/>
      <c r="H10" s="31"/>
      <c r="I10" s="31"/>
      <c r="J10" s="31"/>
    </row>
    <row r="11" spans="1:11" ht="16.8" thickTop="1" thickBot="1" x14ac:dyDescent="0.35">
      <c r="A11" s="43" t="s">
        <v>80</v>
      </c>
      <c r="B11" s="44" t="s">
        <v>23</v>
      </c>
      <c r="C11" s="44" t="s">
        <v>41</v>
      </c>
      <c r="D11" s="44" t="s">
        <v>98</v>
      </c>
      <c r="E11" s="44" t="s">
        <v>99</v>
      </c>
      <c r="F11" s="44" t="s">
        <v>100</v>
      </c>
      <c r="G11" s="44" t="s">
        <v>34</v>
      </c>
      <c r="H11" s="49" t="s">
        <v>8</v>
      </c>
      <c r="I11" s="334"/>
      <c r="J11" s="334"/>
      <c r="K11" s="298"/>
    </row>
    <row r="12" spans="1:11" x14ac:dyDescent="0.3">
      <c r="A12" s="32" t="s">
        <v>217</v>
      </c>
      <c r="B12" s="187">
        <v>1</v>
      </c>
      <c r="C12" s="303" t="s">
        <v>212</v>
      </c>
      <c r="D12" s="187">
        <v>-1</v>
      </c>
      <c r="E12" s="302">
        <v>0.05</v>
      </c>
      <c r="F12" s="187" t="s">
        <v>213</v>
      </c>
      <c r="G12" s="65">
        <v>2.5</v>
      </c>
      <c r="H12" s="299"/>
      <c r="I12" s="335"/>
      <c r="J12" s="335"/>
      <c r="K12" s="300"/>
    </row>
    <row r="13" spans="1:11" x14ac:dyDescent="0.3">
      <c r="A13" s="307" t="s">
        <v>127</v>
      </c>
      <c r="B13" s="308" t="s">
        <v>224</v>
      </c>
      <c r="C13" s="308" t="s">
        <v>212</v>
      </c>
      <c r="D13" s="308" t="s">
        <v>212</v>
      </c>
      <c r="E13" s="309">
        <v>0</v>
      </c>
      <c r="F13" s="308" t="s">
        <v>213</v>
      </c>
      <c r="G13" s="310">
        <v>1</v>
      </c>
      <c r="H13" s="311"/>
      <c r="I13" s="336"/>
      <c r="J13" s="336"/>
      <c r="K13" s="312"/>
    </row>
    <row r="14" spans="1:11" x14ac:dyDescent="0.3">
      <c r="A14" s="32" t="s">
        <v>222</v>
      </c>
      <c r="B14" s="187">
        <v>4</v>
      </c>
      <c r="C14" s="187" t="s">
        <v>212</v>
      </c>
      <c r="D14" s="187" t="s">
        <v>212</v>
      </c>
      <c r="E14" s="302">
        <v>0.1</v>
      </c>
      <c r="F14" s="187" t="s">
        <v>85</v>
      </c>
      <c r="G14" s="65">
        <v>12.5</v>
      </c>
      <c r="H14" s="299"/>
      <c r="I14" s="335"/>
      <c r="J14" s="335"/>
      <c r="K14" s="300"/>
    </row>
    <row r="15" spans="1:11" ht="16.2" thickBot="1" x14ac:dyDescent="0.35">
      <c r="A15" s="313" t="s">
        <v>201</v>
      </c>
      <c r="B15" s="314" t="s">
        <v>223</v>
      </c>
      <c r="C15" s="314">
        <v>5</v>
      </c>
      <c r="D15" s="314">
        <v>-1</v>
      </c>
      <c r="E15" s="315">
        <v>0.15</v>
      </c>
      <c r="F15" s="314" t="s">
        <v>85</v>
      </c>
      <c r="G15" s="316">
        <v>20</v>
      </c>
      <c r="H15" s="317"/>
      <c r="I15" s="337"/>
      <c r="J15" s="337"/>
      <c r="K15" s="318"/>
    </row>
    <row r="16" spans="1:11" ht="6.75" customHeight="1" thickTop="1" thickBot="1" x14ac:dyDescent="0.35"/>
    <row r="17" spans="1:11" ht="16.8" thickTop="1" thickBot="1" x14ac:dyDescent="0.35">
      <c r="A17" s="33" t="s">
        <v>15</v>
      </c>
      <c r="B17" s="31">
        <f>SUM(G3:G18)</f>
        <v>46</v>
      </c>
      <c r="D17" s="47" t="s">
        <v>81</v>
      </c>
      <c r="E17" s="48"/>
      <c r="F17" s="49" t="s">
        <v>11</v>
      </c>
      <c r="G17" s="44" t="s">
        <v>34</v>
      </c>
      <c r="H17" s="293" t="s">
        <v>211</v>
      </c>
      <c r="I17" s="293"/>
      <c r="J17" s="293"/>
      <c r="K17" s="46" t="s">
        <v>8</v>
      </c>
    </row>
    <row r="18" spans="1:11" ht="16.2" thickBot="1" x14ac:dyDescent="0.35">
      <c r="A18" s="33"/>
      <c r="B18" s="31"/>
      <c r="D18" s="75" t="s">
        <v>121</v>
      </c>
      <c r="E18" s="76"/>
      <c r="F18" s="77">
        <v>30</v>
      </c>
      <c r="G18" s="78">
        <f>F18/10</f>
        <v>3</v>
      </c>
      <c r="H18" s="301" t="s">
        <v>86</v>
      </c>
      <c r="I18" s="301"/>
      <c r="J18" s="301"/>
      <c r="K18" s="79"/>
    </row>
    <row r="19" spans="1:11" ht="16.2" thickTop="1" x14ac:dyDescent="0.3"/>
  </sheetData>
  <phoneticPr fontId="0" type="noConversion"/>
  <conditionalFormatting sqref="I3 I5">
    <cfRule type="cellIs" dxfId="9" priority="7" operator="equal">
      <formula>20</formula>
    </cfRule>
    <cfRule type="cellIs" dxfId="8" priority="8" operator="equal">
      <formula>1</formula>
    </cfRule>
  </conditionalFormatting>
  <conditionalFormatting sqref="I6">
    <cfRule type="cellIs" dxfId="7" priority="5" operator="equal">
      <formula>20</formula>
    </cfRule>
    <cfRule type="cellIs" dxfId="6" priority="6" operator="equal">
      <formula>1</formula>
    </cfRule>
  </conditionalFormatting>
  <conditionalFormatting sqref="I9">
    <cfRule type="cellIs" dxfId="5" priority="3" operator="equal">
      <formula>20</formula>
    </cfRule>
    <cfRule type="cellIs" dxfId="4" priority="4" operator="equal">
      <formula>1</formula>
    </cfRule>
  </conditionalFormatting>
  <conditionalFormatting sqref="I4">
    <cfRule type="cellIs" dxfId="3" priority="1" operator="equal">
      <formula>20</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6"/>
  <sheetViews>
    <sheetView showGridLines="0" workbookViewId="0"/>
  </sheetViews>
  <sheetFormatPr defaultColWidth="13" defaultRowHeight="15.6" x14ac:dyDescent="0.3"/>
  <cols>
    <col min="1" max="1" width="26.796875" style="28" bestFit="1" customWidth="1"/>
    <col min="2" max="2" width="5.59765625" style="31" bestFit="1" customWidth="1"/>
    <col min="3" max="4" width="26.59765625" style="1" customWidth="1"/>
    <col min="5" max="16384" width="13" style="1"/>
  </cols>
  <sheetData>
    <row r="1" spans="1:4" ht="23.4" thickBot="1" x14ac:dyDescent="0.45">
      <c r="A1" s="23" t="s">
        <v>90</v>
      </c>
      <c r="B1" s="100"/>
      <c r="C1" s="23"/>
      <c r="D1" s="23"/>
    </row>
    <row r="2" spans="1:4" s="28" customFormat="1" ht="16.2" thickBot="1" x14ac:dyDescent="0.35">
      <c r="A2" s="101" t="s">
        <v>91</v>
      </c>
      <c r="B2" s="102" t="s">
        <v>92</v>
      </c>
      <c r="C2" s="103" t="s">
        <v>93</v>
      </c>
      <c r="D2" s="104" t="s">
        <v>94</v>
      </c>
    </row>
    <row r="3" spans="1:4" x14ac:dyDescent="0.3">
      <c r="A3" s="224" t="s">
        <v>116</v>
      </c>
      <c r="B3" s="225">
        <v>2</v>
      </c>
      <c r="C3" s="230"/>
      <c r="D3" s="112"/>
    </row>
    <row r="4" spans="1:4" x14ac:dyDescent="0.3">
      <c r="A4" s="305" t="s">
        <v>214</v>
      </c>
      <c r="B4" s="287">
        <v>4</v>
      </c>
      <c r="C4" s="288"/>
      <c r="D4" s="289"/>
    </row>
    <row r="5" spans="1:4" x14ac:dyDescent="0.3">
      <c r="A5" s="305" t="s">
        <v>215</v>
      </c>
      <c r="B5" s="287">
        <v>10</v>
      </c>
      <c r="C5" s="288"/>
      <c r="D5" s="289"/>
    </row>
    <row r="6" spans="1:4" x14ac:dyDescent="0.3">
      <c r="A6" s="305" t="s">
        <v>191</v>
      </c>
      <c r="B6" s="287">
        <v>0</v>
      </c>
      <c r="C6" s="288"/>
      <c r="D6" s="289"/>
    </row>
    <row r="7" spans="1:4" x14ac:dyDescent="0.3">
      <c r="A7" s="305" t="s">
        <v>192</v>
      </c>
      <c r="B7" s="287">
        <v>0</v>
      </c>
      <c r="C7" s="288"/>
      <c r="D7" s="289"/>
    </row>
    <row r="8" spans="1:4" x14ac:dyDescent="0.3">
      <c r="A8" s="326" t="s">
        <v>229</v>
      </c>
      <c r="B8" s="287">
        <v>0</v>
      </c>
      <c r="C8" s="288"/>
      <c r="D8" s="289"/>
    </row>
    <row r="9" spans="1:4" x14ac:dyDescent="0.3">
      <c r="A9" s="305" t="s">
        <v>203</v>
      </c>
      <c r="B9" s="287">
        <v>0</v>
      </c>
      <c r="C9" s="288"/>
      <c r="D9" s="289"/>
    </row>
    <row r="10" spans="1:4" x14ac:dyDescent="0.3">
      <c r="A10" s="305" t="s">
        <v>193</v>
      </c>
      <c r="B10" s="287">
        <v>0</v>
      </c>
      <c r="C10" s="288"/>
      <c r="D10" s="289"/>
    </row>
    <row r="11" spans="1:4" ht="16.2" thickBot="1" x14ac:dyDescent="0.35">
      <c r="A11" s="228" t="s">
        <v>190</v>
      </c>
      <c r="B11" s="107">
        <v>5</v>
      </c>
      <c r="C11" s="229"/>
      <c r="D11" s="108"/>
    </row>
    <row r="12" spans="1:4" ht="24" thickTop="1" thickBot="1" x14ac:dyDescent="0.45">
      <c r="A12" s="23" t="s">
        <v>95</v>
      </c>
      <c r="B12" s="109"/>
      <c r="C12" s="23"/>
      <c r="D12" s="110"/>
    </row>
    <row r="13" spans="1:4" ht="16.2" thickBot="1" x14ac:dyDescent="0.35">
      <c r="A13" s="101" t="s">
        <v>91</v>
      </c>
      <c r="B13" s="102" t="s">
        <v>92</v>
      </c>
      <c r="C13" s="103" t="s">
        <v>93</v>
      </c>
      <c r="D13" s="104" t="s">
        <v>94</v>
      </c>
    </row>
    <row r="14" spans="1:4" x14ac:dyDescent="0.3">
      <c r="A14" s="226" t="s">
        <v>117</v>
      </c>
      <c r="B14" s="105">
        <v>5</v>
      </c>
      <c r="C14" s="227"/>
      <c r="D14" s="106"/>
    </row>
    <row r="15" spans="1:4" x14ac:dyDescent="0.3">
      <c r="A15" s="226" t="s">
        <v>196</v>
      </c>
      <c r="B15" s="105">
        <v>0</v>
      </c>
      <c r="C15" s="227">
        <v>2</v>
      </c>
      <c r="D15" s="106"/>
    </row>
    <row r="16" spans="1:4" x14ac:dyDescent="0.3">
      <c r="A16" s="226" t="s">
        <v>197</v>
      </c>
      <c r="B16" s="105">
        <v>0</v>
      </c>
      <c r="C16" s="227">
        <v>3</v>
      </c>
      <c r="D16" s="106"/>
    </row>
    <row r="17" spans="1:4" x14ac:dyDescent="0.3">
      <c r="A17" s="226" t="s">
        <v>194</v>
      </c>
      <c r="B17" s="105">
        <v>0</v>
      </c>
      <c r="C17" s="227">
        <v>4</v>
      </c>
      <c r="D17" s="106"/>
    </row>
    <row r="18" spans="1:4" x14ac:dyDescent="0.3">
      <c r="A18" s="226" t="s">
        <v>218</v>
      </c>
      <c r="B18" s="105">
        <v>1</v>
      </c>
      <c r="C18" s="227"/>
      <c r="D18" s="106"/>
    </row>
    <row r="19" spans="1:4" x14ac:dyDescent="0.3">
      <c r="A19" s="226" t="s">
        <v>195</v>
      </c>
      <c r="B19" s="105">
        <v>1</v>
      </c>
      <c r="C19" s="227"/>
      <c r="D19" s="106"/>
    </row>
    <row r="20" spans="1:4" x14ac:dyDescent="0.3">
      <c r="A20" s="226" t="s">
        <v>198</v>
      </c>
      <c r="B20" s="105">
        <f>C20</f>
        <v>2</v>
      </c>
      <c r="C20" s="227">
        <v>2</v>
      </c>
      <c r="D20" s="106"/>
    </row>
    <row r="21" spans="1:4" x14ac:dyDescent="0.3">
      <c r="A21" s="226" t="s">
        <v>219</v>
      </c>
      <c r="B21" s="105">
        <v>0</v>
      </c>
      <c r="C21" s="227">
        <v>3</v>
      </c>
      <c r="D21" s="106"/>
    </row>
    <row r="22" spans="1:4" x14ac:dyDescent="0.3">
      <c r="A22" s="226" t="s">
        <v>220</v>
      </c>
      <c r="B22" s="105">
        <v>0</v>
      </c>
      <c r="C22" s="227">
        <v>2</v>
      </c>
      <c r="D22" s="106"/>
    </row>
    <row r="23" spans="1:4" x14ac:dyDescent="0.3">
      <c r="A23" s="226" t="s">
        <v>199</v>
      </c>
      <c r="B23" s="105">
        <v>0</v>
      </c>
      <c r="C23" s="227">
        <v>2</v>
      </c>
      <c r="D23" s="106"/>
    </row>
    <row r="24" spans="1:4" x14ac:dyDescent="0.3">
      <c r="A24" s="226" t="s">
        <v>128</v>
      </c>
      <c r="B24" s="105">
        <v>4</v>
      </c>
      <c r="C24" s="227"/>
      <c r="D24" s="106"/>
    </row>
    <row r="25" spans="1:4" x14ac:dyDescent="0.3">
      <c r="A25" s="226" t="s">
        <v>118</v>
      </c>
      <c r="B25" s="105">
        <v>1</v>
      </c>
      <c r="C25" s="227"/>
      <c r="D25" s="106"/>
    </row>
    <row r="26" spans="1:4" x14ac:dyDescent="0.3">
      <c r="A26" s="226" t="s">
        <v>216</v>
      </c>
      <c r="B26" s="105">
        <v>0</v>
      </c>
      <c r="C26" s="227"/>
      <c r="D26" s="106"/>
    </row>
    <row r="27" spans="1:4" x14ac:dyDescent="0.3">
      <c r="A27" s="320" t="s">
        <v>225</v>
      </c>
      <c r="B27" s="321">
        <v>0</v>
      </c>
      <c r="C27" s="227"/>
      <c r="D27" s="106"/>
    </row>
    <row r="28" spans="1:4" x14ac:dyDescent="0.3">
      <c r="A28" s="226"/>
      <c r="B28" s="105"/>
      <c r="C28" s="227"/>
      <c r="D28" s="106"/>
    </row>
    <row r="29" spans="1:4" ht="16.2" thickBot="1" x14ac:dyDescent="0.35">
      <c r="A29" s="228"/>
      <c r="B29" s="107"/>
      <c r="C29" s="229"/>
      <c r="D29" s="108"/>
    </row>
    <row r="30" spans="1:4" ht="24" thickTop="1" thickBot="1" x14ac:dyDescent="0.45">
      <c r="A30" s="20" t="s">
        <v>96</v>
      </c>
      <c r="B30" s="31">
        <f>SUM(B3:B29)</f>
        <v>35</v>
      </c>
      <c r="C30" s="111" t="s">
        <v>140</v>
      </c>
      <c r="D30" s="110"/>
    </row>
    <row r="31" spans="1:4" ht="16.2" thickBot="1" x14ac:dyDescent="0.35">
      <c r="A31" s="101" t="s">
        <v>91</v>
      </c>
      <c r="B31" s="102" t="s">
        <v>92</v>
      </c>
      <c r="C31" s="103" t="s">
        <v>93</v>
      </c>
      <c r="D31" s="104" t="s">
        <v>94</v>
      </c>
    </row>
    <row r="32" spans="1:4" x14ac:dyDescent="0.3">
      <c r="A32" s="224"/>
      <c r="B32" s="225"/>
      <c r="C32" s="230"/>
      <c r="D32" s="112"/>
    </row>
    <row r="33" spans="1:4" x14ac:dyDescent="0.3">
      <c r="A33" s="226"/>
      <c r="B33" s="105"/>
      <c r="C33" s="227"/>
      <c r="D33" s="106"/>
    </row>
    <row r="34" spans="1:4" x14ac:dyDescent="0.3">
      <c r="A34" s="226"/>
      <c r="B34" s="105"/>
      <c r="C34" s="227"/>
      <c r="D34" s="106"/>
    </row>
    <row r="35" spans="1:4" ht="16.2" thickBot="1" x14ac:dyDescent="0.35">
      <c r="A35" s="228"/>
      <c r="B35" s="107"/>
      <c r="C35" s="229"/>
      <c r="D35" s="108"/>
    </row>
    <row r="36" spans="1:4" ht="24" thickTop="1" thickBot="1" x14ac:dyDescent="0.45">
      <c r="A36" s="20" t="s">
        <v>97</v>
      </c>
      <c r="B36" s="31">
        <f>SUM(B32:B35)</f>
        <v>0</v>
      </c>
      <c r="C36" s="111" t="s">
        <v>204</v>
      </c>
      <c r="D36" s="110"/>
    </row>
    <row r="37" spans="1:4" s="28" customFormat="1" ht="16.2" thickBot="1" x14ac:dyDescent="0.35">
      <c r="A37" s="101" t="s">
        <v>91</v>
      </c>
      <c r="B37" s="102" t="s">
        <v>92</v>
      </c>
      <c r="C37" s="103" t="s">
        <v>93</v>
      </c>
      <c r="D37" s="104" t="s">
        <v>94</v>
      </c>
    </row>
    <row r="38" spans="1:4" x14ac:dyDescent="0.3">
      <c r="A38" s="224"/>
      <c r="B38" s="225"/>
      <c r="C38" s="230"/>
      <c r="D38" s="112"/>
    </row>
    <row r="39" spans="1:4" x14ac:dyDescent="0.3">
      <c r="A39" s="226"/>
      <c r="B39" s="105"/>
      <c r="C39" s="227"/>
      <c r="D39" s="106"/>
    </row>
    <row r="40" spans="1:4" x14ac:dyDescent="0.3">
      <c r="A40" s="226"/>
      <c r="B40" s="105"/>
      <c r="C40" s="227"/>
      <c r="D40" s="106"/>
    </row>
    <row r="41" spans="1:4" x14ac:dyDescent="0.3">
      <c r="A41" s="226"/>
      <c r="B41" s="105"/>
      <c r="C41" s="227"/>
      <c r="D41" s="106"/>
    </row>
    <row r="42" spans="1:4" x14ac:dyDescent="0.3">
      <c r="A42" s="226"/>
      <c r="B42" s="105"/>
      <c r="C42" s="227"/>
      <c r="D42" s="106"/>
    </row>
    <row r="43" spans="1:4" x14ac:dyDescent="0.3">
      <c r="A43" s="226"/>
      <c r="B43" s="105"/>
      <c r="C43" s="227"/>
      <c r="D43" s="106"/>
    </row>
    <row r="44" spans="1:4" ht="16.2" thickBot="1" x14ac:dyDescent="0.35">
      <c r="A44" s="228"/>
      <c r="B44" s="107"/>
      <c r="C44" s="229"/>
      <c r="D44" s="108"/>
    </row>
    <row r="45" spans="1:4" ht="16.2" thickTop="1" x14ac:dyDescent="0.3"/>
    <row r="46" spans="1:4" x14ac:dyDescent="0.3">
      <c r="A46" s="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Personal File</vt:lpstr>
      <vt:lpstr>Skills</vt:lpstr>
      <vt:lpstr>Spells</vt:lpstr>
      <vt:lpstr>Feats</vt:lpstr>
      <vt:lpstr>Martial</vt:lpstr>
      <vt:lpstr>Equipment</vt:lpstr>
      <vt:lpstr>Feats!OLE_LINK1</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2008-10-25T01:39:44Z</cp:lastPrinted>
  <dcterms:created xsi:type="dcterms:W3CDTF">2000-10-24T15:39:59Z</dcterms:created>
  <dcterms:modified xsi:type="dcterms:W3CDTF">2016-09-17T02:32:39Z</dcterms:modified>
</cp:coreProperties>
</file>