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48" windowWidth="11916" windowHeight="10668" tabRatio="638" activeTab="1"/>
  </bookViews>
  <sheets>
    <sheet name="Organization" sheetId="25" r:id="rId1"/>
    <sheet name="Membership" sheetId="22" r:id="rId2"/>
  </sheets>
  <definedNames>
    <definedName name="_xlnm._FilterDatabase" localSheetId="1" hidden="1">Membership!$A$1:$AC$1</definedName>
    <definedName name="_xlnm._FilterDatabase" localSheetId="0" hidden="1">Organization!#REF!</definedName>
  </definedNames>
  <calcPr calcId="145621"/>
</workbook>
</file>

<file path=xl/calcChain.xml><?xml version="1.0" encoding="utf-8"?>
<calcChain xmlns="http://schemas.openxmlformats.org/spreadsheetml/2006/main">
  <c r="V4" i="22" l="1"/>
  <c r="N9" i="22" l="1"/>
  <c r="P11" i="22" l="1"/>
  <c r="M11" i="22"/>
  <c r="L11" i="22"/>
  <c r="R11" i="22" s="1"/>
  <c r="R10" i="22"/>
  <c r="Y10" i="22" s="1"/>
  <c r="Q10" i="22"/>
  <c r="Q11" i="22" l="1"/>
  <c r="X11" i="22"/>
  <c r="W11" i="22"/>
  <c r="Y11" i="22" s="1"/>
  <c r="X10" i="22"/>
  <c r="L9" i="22" l="1"/>
  <c r="R9" i="22" s="1"/>
  <c r="W8" i="22"/>
  <c r="R8" i="22"/>
  <c r="Q8" i="22"/>
  <c r="Y8" i="22" l="1"/>
  <c r="W9" i="22"/>
  <c r="Y9" i="22" s="1"/>
  <c r="X9" i="22"/>
  <c r="Q9" i="22"/>
  <c r="X8" i="22"/>
  <c r="Z7" i="22" l="1"/>
  <c r="R7" i="22"/>
  <c r="X7" i="22" s="1"/>
  <c r="M7" i="22"/>
  <c r="Q7" i="22" s="1"/>
  <c r="R6" i="22"/>
  <c r="X6" i="22" s="1"/>
  <c r="Q6" i="22"/>
  <c r="P5" i="22"/>
  <c r="O5" i="22"/>
  <c r="N5" i="22"/>
  <c r="M5" i="22"/>
  <c r="L5" i="22"/>
  <c r="R5" i="22" s="1"/>
  <c r="X5" i="22" l="1"/>
  <c r="W5" i="22"/>
  <c r="Y5" i="22" s="1"/>
  <c r="Q5" i="22"/>
  <c r="Y6" i="22"/>
  <c r="W7" i="22"/>
  <c r="Y7" i="22" s="1"/>
  <c r="J18" i="25" l="1"/>
  <c r="J19" i="25"/>
  <c r="J20" i="25"/>
  <c r="J21" i="25" l="1"/>
  <c r="R4" i="22"/>
  <c r="R3" i="22"/>
  <c r="R2" i="22"/>
  <c r="Y4" i="22" l="1"/>
  <c r="Y3" i="22"/>
  <c r="Y2" i="22"/>
  <c r="X2" i="22"/>
  <c r="X3" i="22"/>
  <c r="X4" i="22"/>
  <c r="Q4" i="22" l="1"/>
  <c r="Q3" i="22"/>
  <c r="Q2" i="22"/>
  <c r="F8" i="25" l="1"/>
  <c r="F7" i="25"/>
  <c r="F6" i="25"/>
  <c r="F5" i="25"/>
  <c r="F4" i="25"/>
  <c r="F3" i="25"/>
  <c r="F9" i="25" l="1"/>
  <c r="E9" i="25"/>
  <c r="G8" i="25"/>
  <c r="G7" i="25"/>
  <c r="G6" i="25"/>
  <c r="G5" i="25"/>
  <c r="G4" i="25"/>
  <c r="G3" i="25"/>
  <c r="B4" i="25"/>
  <c r="B7" i="25" l="1"/>
  <c r="B5" i="25"/>
  <c r="G9" i="25"/>
  <c r="B6" i="25"/>
</calcChain>
</file>

<file path=xl/comments1.xml><?xml version="1.0" encoding="utf-8"?>
<comments xmlns="http://schemas.openxmlformats.org/spreadsheetml/2006/main">
  <authors>
    <author>Alexis Álvarez</author>
  </authors>
  <commentList>
    <comment ref="AD3" authorId="0">
      <text>
        <r>
          <rPr>
            <sz val="12"/>
            <color indexed="81"/>
            <rFont val="Times New Roman"/>
            <family val="1"/>
          </rPr>
          <t xml:space="preserve">0:  Cure Minor Wounds, Cure Minor Wounds, Inflict Minor Wounds, Message, Slash Tongue, Summon Unholy Symbol
1:  Curse Water, </t>
        </r>
        <r>
          <rPr>
            <sz val="12"/>
            <color indexed="10"/>
            <rFont val="Times New Roman"/>
            <family val="1"/>
          </rPr>
          <t>Detect Law</t>
        </r>
        <r>
          <rPr>
            <sz val="12"/>
            <color indexed="81"/>
            <rFont val="Times New Roman"/>
            <family val="1"/>
          </rPr>
          <t xml:space="preserve">, Divine Favor, Protection from Law, Summon Monster I, Summon Monster I, </t>
        </r>
        <r>
          <rPr>
            <sz val="12"/>
            <color indexed="10"/>
            <rFont val="Times New Roman"/>
            <family val="1"/>
          </rPr>
          <t>Summon Undead I</t>
        </r>
        <r>
          <rPr>
            <sz val="12"/>
            <color indexed="81"/>
            <rFont val="Times New Roman"/>
            <family val="1"/>
          </rPr>
          <t xml:space="preserve">
2:  </t>
        </r>
        <r>
          <rPr>
            <sz val="12"/>
            <color indexed="10"/>
            <rFont val="Times New Roman"/>
            <family val="1"/>
          </rPr>
          <t>Bull’s Strength</t>
        </r>
        <r>
          <rPr>
            <sz val="12"/>
            <color indexed="81"/>
            <rFont val="Times New Roman"/>
            <family val="1"/>
          </rPr>
          <t xml:space="preserve">, </t>
        </r>
        <r>
          <rPr>
            <sz val="12"/>
            <color indexed="10"/>
            <rFont val="Times New Roman"/>
            <family val="1"/>
          </rPr>
          <t>Summon Monster II</t>
        </r>
        <r>
          <rPr>
            <sz val="12"/>
            <color indexed="81"/>
            <rFont val="Times New Roman"/>
            <family val="1"/>
          </rPr>
          <t xml:space="preserve">, Sound Burst, Sound Burst, Wave of Grief
3:  Magic Vestment, </t>
        </r>
        <r>
          <rPr>
            <sz val="12"/>
            <color indexed="10"/>
            <rFont val="Times New Roman"/>
            <family val="1"/>
          </rPr>
          <t>Summon Monster III</t>
        </r>
        <r>
          <rPr>
            <sz val="12"/>
            <color indexed="81"/>
            <rFont val="Times New Roman"/>
            <family val="1"/>
          </rPr>
          <t xml:space="preserve">, Dispel Magic, Dispel Magic
4:  </t>
        </r>
        <r>
          <rPr>
            <sz val="12"/>
            <color indexed="10"/>
            <rFont val="Times New Roman"/>
            <family val="1"/>
          </rPr>
          <t>Air Walk</t>
        </r>
        <r>
          <rPr>
            <sz val="12"/>
            <color indexed="81"/>
            <rFont val="Times New Roman"/>
            <family val="1"/>
          </rPr>
          <t>, Dimension Door, Divine Power</t>
        </r>
      </text>
    </comment>
    <comment ref="V4" authorId="0">
      <text>
        <r>
          <rPr>
            <i/>
            <sz val="12"/>
            <color indexed="81"/>
            <rFont val="Times New Roman"/>
            <family val="1"/>
          </rPr>
          <t>bless +1</t>
        </r>
      </text>
    </comment>
    <comment ref="AF4" authorId="0">
      <text>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 xml:space="preserve">Property:  </t>
        </r>
        <r>
          <rPr>
            <sz val="12"/>
            <color indexed="81"/>
            <rFont val="Times New Roman"/>
            <family val="1"/>
          </rPr>
          <t xml:space="preserve">Weapon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enchantment
</t>
        </r>
        <r>
          <rPr>
            <b/>
            <sz val="12"/>
            <color indexed="81"/>
            <rFont val="Times New Roman"/>
            <family val="1"/>
          </rPr>
          <t>Activation:</t>
        </r>
        <r>
          <rPr>
            <sz val="12"/>
            <color indexed="81"/>
            <rFont val="Times New Roman"/>
            <family val="1"/>
          </rPr>
          <t xml:space="preserve">  Swift (command)
This weapon is broad and heavy compared to other weapons of its kind.  Its rough but solid craftsmanship bespeaks straightforward functionality.
On a successful melee attack, you can command this weapon to emit a surge of magical energy.  Unless the target succeeds on a Fortitude save (DC 10 + 1/2 your character level + your Cha modifi er), it is stunned for 1 round.
This ability is usable a number of times per day equal to 1+ your Charisma bonus (if any).  Once you activate this ability, it can’t be activated by any other creature until the following day.
</t>
        </r>
        <r>
          <rPr>
            <b/>
            <sz val="12"/>
            <color indexed="81"/>
            <rFont val="Times New Roman"/>
            <family val="1"/>
          </rPr>
          <t xml:space="preserve">Prerequisites:  </t>
        </r>
        <r>
          <rPr>
            <sz val="12"/>
            <color indexed="81"/>
            <rFont val="Times New Roman"/>
            <family val="1"/>
          </rPr>
          <t>Craft Magic Arms and Armor, hold monster.
Cost to Create: Varies.
MIC 44
When making a full attack action, the wielder of a speed weapon may make one extra attack with it.  The attack uses the wielder’s full base attack bonus, plus any modifiers appropriate to the situation. (This benefit is not cumulative with similar effects, such as a haste spell.)
Moderate transmutation; CL 7th; Craft Magic Arms and Armor, haste; Price +3 bonus.
DMG 225</t>
        </r>
      </text>
    </comment>
    <comment ref="L5" authorId="0">
      <text>
        <r>
          <rPr>
            <sz val="12"/>
            <color indexed="81"/>
            <rFont val="Times New Roman"/>
            <family val="1"/>
          </rPr>
          <t>Cat’s Grace +4</t>
        </r>
      </text>
    </comment>
    <comment ref="M5" authorId="0">
      <text>
        <r>
          <rPr>
            <sz val="12"/>
            <color indexed="81"/>
            <rFont val="Times New Roman"/>
            <family val="1"/>
          </rPr>
          <t>Bear’s Endurance +4</t>
        </r>
      </text>
    </comment>
    <comment ref="N5" authorId="0">
      <text>
        <r>
          <rPr>
            <sz val="12"/>
            <color indexed="81"/>
            <rFont val="Times New Roman"/>
            <family val="1"/>
          </rPr>
          <t>Fox’s Cunning +4</t>
        </r>
      </text>
    </comment>
    <comment ref="O5" authorId="0">
      <text>
        <r>
          <rPr>
            <sz val="12"/>
            <color indexed="81"/>
            <rFont val="Times New Roman"/>
            <family val="1"/>
          </rPr>
          <t>Owl’s Wisdom +4</t>
        </r>
      </text>
    </comment>
    <comment ref="P5" authorId="0">
      <text>
        <r>
          <rPr>
            <sz val="12"/>
            <color indexed="81"/>
            <rFont val="Times New Roman"/>
            <family val="1"/>
          </rPr>
          <t>Eagle’s Splendor +4</t>
        </r>
      </text>
    </comment>
    <comment ref="AD5" authorId="0">
      <text>
        <r>
          <rPr>
            <sz val="12"/>
            <color indexed="81"/>
            <rFont val="Times New Roman"/>
            <family val="1"/>
          </rPr>
          <t xml:space="preserve">0:  Acid Splash, </t>
        </r>
        <r>
          <rPr>
            <sz val="12"/>
            <color indexed="10"/>
            <rFont val="Times New Roman"/>
            <family val="1"/>
          </rPr>
          <t>Detect Magic</t>
        </r>
        <r>
          <rPr>
            <sz val="12"/>
            <color indexed="81"/>
            <rFont val="Times New Roman"/>
            <family val="1"/>
          </rPr>
          <t xml:space="preserve">, Electric Jolt, Ray of Frost
1:  Jet of Steam, </t>
        </r>
        <r>
          <rPr>
            <sz val="12"/>
            <color indexed="10"/>
            <rFont val="Times New Roman"/>
            <family val="1"/>
          </rPr>
          <t>Mage Armor, Magic Missile, Nightshield</t>
        </r>
        <r>
          <rPr>
            <sz val="12"/>
            <color indexed="81"/>
            <rFont val="Times New Roman"/>
            <family val="1"/>
          </rPr>
          <t xml:space="preserve">, Ray of Flame
2:  Darkbolt, Fireburst, </t>
        </r>
        <r>
          <rPr>
            <sz val="12"/>
            <color indexed="10"/>
            <rFont val="Times New Roman"/>
            <family val="1"/>
          </rPr>
          <t xml:space="preserve">Melf’s Acid Arrow, </t>
        </r>
        <r>
          <rPr>
            <sz val="12"/>
            <color indexed="81"/>
            <rFont val="Times New Roman"/>
            <family val="1"/>
          </rPr>
          <t xml:space="preserve">Shatter, </t>
        </r>
        <r>
          <rPr>
            <sz val="12"/>
            <color indexed="10"/>
            <rFont val="Times New Roman"/>
            <family val="1"/>
          </rPr>
          <t>Summon Swarm</t>
        </r>
        <r>
          <rPr>
            <sz val="12"/>
            <color indexed="81"/>
            <rFont val="Times New Roman"/>
            <family val="1"/>
          </rPr>
          <t xml:space="preserve">
3:  </t>
        </r>
        <r>
          <rPr>
            <sz val="12"/>
            <color indexed="10"/>
            <rFont val="Times New Roman"/>
            <family val="1"/>
          </rPr>
          <t>Dispel Magic, Summon Monster III, Fly, Ice Burst</t>
        </r>
        <r>
          <rPr>
            <sz val="12"/>
            <color indexed="81"/>
            <rFont val="Times New Roman"/>
            <family val="1"/>
          </rPr>
          <t xml:space="preserve">
4:  </t>
        </r>
        <r>
          <rPr>
            <sz val="12"/>
            <color indexed="10"/>
            <rFont val="Times New Roman"/>
            <family val="1"/>
          </rPr>
          <t>Fortify Familiar, Ice Storm</t>
        </r>
        <r>
          <rPr>
            <sz val="12"/>
            <color indexed="81"/>
            <rFont val="Times New Roman"/>
            <family val="1"/>
          </rPr>
          <t xml:space="preserve">
5:  </t>
        </r>
        <r>
          <rPr>
            <sz val="12"/>
            <color indexed="10"/>
            <rFont val="Times New Roman"/>
            <family val="1"/>
          </rPr>
          <t>Summon Monster V</t>
        </r>
      </text>
    </comment>
    <comment ref="AE5" authorId="0">
      <text>
        <r>
          <rPr>
            <sz val="12"/>
            <color indexed="81"/>
            <rFont val="Times New Roman"/>
            <family val="1"/>
          </rPr>
          <t>0:  All.
1:  Burning Hands, Jet of Steam, Mage Armor, Magic Missile, Nightshield, Persistent Blade, Power Word Pain, Protection from Good, Ray of Flame.
2:  Melf’s Acid Arrow, Darkbolt, Fireburst, Seeking Ray, Shatter, Summon Undead II, Summon Swarm
3:  Dispel Magic, Ice Burst, Lightning Bolt, Flame Arrow, Fly
4:  Ice Storm, Fortify Familiar; Flame Arrow
5:  Summon Monster IV, Servant Horde</t>
        </r>
      </text>
    </comment>
    <comment ref="AE6" authorId="0">
      <text>
        <r>
          <rPr>
            <sz val="12"/>
            <color indexed="81"/>
            <rFont val="Times New Roman"/>
            <family val="1"/>
          </rPr>
          <t>0:  Acid Splash, Daze, Detect Magic, Electric Jolt, Ray of Frost, Touch of Fatigue, Unnerving Gaze
1:  Grease, Jet of Steam, Mage Armor, Magic Missile, Ray of Flame
2:  Darkvision, Fireburst, Melf’s Acid Arrow
3:  Dispel Magic, Ice Burst</t>
        </r>
      </text>
    </comment>
    <comment ref="M7" authorId="0">
      <text>
        <r>
          <rPr>
            <sz val="12"/>
            <color indexed="81"/>
            <rFont val="Times New Roman"/>
            <family val="1"/>
          </rPr>
          <t>Bear’s Endurance +4</t>
        </r>
      </text>
    </comment>
    <comment ref="AC7" authorId="0">
      <text>
        <r>
          <rPr>
            <sz val="12"/>
            <color indexed="81"/>
            <rFont val="Times New Roman"/>
            <family val="1"/>
          </rPr>
          <t xml:space="preserve">You are learned in a long-forgotten manner of summoning once practiced by the Eaerlanni elves of the High Forest.  Creatures answering your call are automatically imbued with the powers
of the forest.
</t>
        </r>
        <r>
          <rPr>
            <b/>
            <sz val="12"/>
            <color indexed="81"/>
            <rFont val="Times New Roman"/>
            <family val="1"/>
          </rPr>
          <t xml:space="preserve">Prerequisite:  </t>
        </r>
        <r>
          <rPr>
            <sz val="12"/>
            <color indexed="81"/>
            <rFont val="Times New Roman"/>
            <family val="1"/>
          </rPr>
          <t xml:space="preserve">Ability to cast any summon nature’s ally spell.
</t>
        </r>
        <r>
          <rPr>
            <b/>
            <sz val="12"/>
            <color indexed="81"/>
            <rFont val="Times New Roman"/>
            <family val="1"/>
          </rPr>
          <t xml:space="preserve">Benefit:  </t>
        </r>
        <r>
          <rPr>
            <sz val="12"/>
            <color indexed="81"/>
            <rFont val="Times New Roman"/>
            <family val="1"/>
          </rPr>
          <t>All animals that you summon using summon nature’s ally acquire the greenbound template (see page 173) for as long as the summoning spell lasts.
Lost Empires of Faerûn 7</t>
        </r>
      </text>
    </comment>
    <comment ref="AD7" authorId="0">
      <text>
        <r>
          <rPr>
            <sz val="12"/>
            <color indexed="81"/>
            <rFont val="Times New Roman"/>
            <family val="1"/>
          </rPr>
          <t xml:space="preserve">0:  Cure Minor Wounds, Detect Magic, Guidance, Know Direction, Naturewatch, </t>
        </r>
        <r>
          <rPr>
            <sz val="12"/>
            <color indexed="10"/>
            <rFont val="Times New Roman"/>
            <family val="1"/>
          </rPr>
          <t>Resistance</t>
        </r>
        <r>
          <rPr>
            <sz val="12"/>
            <color indexed="81"/>
            <rFont val="Times New Roman"/>
            <family val="1"/>
          </rPr>
          <t xml:space="preserve">
1:  </t>
        </r>
        <r>
          <rPr>
            <sz val="12"/>
            <color indexed="10"/>
            <rFont val="Times New Roman"/>
            <family val="1"/>
          </rPr>
          <t>Kuo-toa Skin</t>
        </r>
        <r>
          <rPr>
            <sz val="12"/>
            <color indexed="81"/>
            <rFont val="Times New Roman"/>
            <family val="1"/>
          </rPr>
          <t>, Thunderhead, Vigor (Lesser) (1/</t>
        </r>
        <r>
          <rPr>
            <sz val="12"/>
            <color indexed="10"/>
            <rFont val="Times New Roman"/>
            <family val="1"/>
          </rPr>
          <t>1</t>
        </r>
        <r>
          <rPr>
            <sz val="12"/>
            <color indexed="81"/>
            <rFont val="Times New Roman"/>
            <family val="1"/>
          </rPr>
          <t xml:space="preserve">)
2:  Cure Moderate Wounds, </t>
        </r>
        <r>
          <rPr>
            <sz val="12"/>
            <color indexed="10"/>
            <rFont val="Times New Roman"/>
            <family val="1"/>
          </rPr>
          <t>Divine Presence</t>
        </r>
        <r>
          <rPr>
            <sz val="12"/>
            <color indexed="81"/>
            <rFont val="Times New Roman"/>
            <family val="1"/>
          </rPr>
          <t xml:space="preserve">, </t>
        </r>
        <r>
          <rPr>
            <sz val="12"/>
            <color indexed="10"/>
            <rFont val="Times New Roman"/>
            <family val="1"/>
          </rPr>
          <t>Bear’s Endurance</t>
        </r>
        <r>
          <rPr>
            <sz val="12"/>
            <color indexed="81"/>
            <rFont val="Times New Roman"/>
            <family val="1"/>
          </rPr>
          <t xml:space="preserve">, </t>
        </r>
        <r>
          <rPr>
            <sz val="12"/>
            <color indexed="10"/>
            <rFont val="Times New Roman"/>
            <family val="1"/>
          </rPr>
          <t>Barkskin</t>
        </r>
        <r>
          <rPr>
            <sz val="12"/>
            <color indexed="81"/>
            <rFont val="Times New Roman"/>
            <family val="1"/>
          </rPr>
          <t xml:space="preserve">
3:  </t>
        </r>
        <r>
          <rPr>
            <sz val="12"/>
            <color indexed="10"/>
            <rFont val="Times New Roman"/>
            <family val="1"/>
          </rPr>
          <t xml:space="preserve">Babau Slime, </t>
        </r>
        <r>
          <rPr>
            <sz val="12"/>
            <color indexed="81"/>
            <rFont val="Times New Roman"/>
            <family val="1"/>
          </rPr>
          <t xml:space="preserve">Cure Serious Wounds, Sleet Storm
4:  Summon Elementite Swarm, Giant Vermin
5:  </t>
        </r>
        <r>
          <rPr>
            <sz val="12"/>
            <color indexed="10"/>
            <rFont val="Times New Roman"/>
            <family val="1"/>
          </rPr>
          <t>Baleful Polymorph (2)</t>
        </r>
        <r>
          <rPr>
            <sz val="12"/>
            <color indexed="81"/>
            <rFont val="Times New Roman"/>
            <family val="1"/>
          </rPr>
          <t xml:space="preserve">
</t>
        </r>
        <r>
          <rPr>
            <b/>
            <sz val="12"/>
            <color indexed="81"/>
            <rFont val="Times New Roman"/>
            <family val="1"/>
          </rPr>
          <t xml:space="preserve">Greenbound Staff:  </t>
        </r>
        <r>
          <rPr>
            <sz val="12"/>
            <color indexed="81"/>
            <rFont val="Times New Roman"/>
            <family val="1"/>
          </rPr>
          <t>Summoning spells are imbued with the Greenbound template.</t>
        </r>
      </text>
    </comment>
    <comment ref="AD9" authorId="0">
      <text>
        <r>
          <rPr>
            <b/>
            <sz val="12"/>
            <color indexed="81"/>
            <rFont val="Times New Roman"/>
            <family val="1"/>
          </rPr>
          <t xml:space="preserve">0:  </t>
        </r>
        <r>
          <rPr>
            <sz val="12"/>
            <rFont val="Times New Roman"/>
            <family val="1"/>
          </rPr>
          <t xml:space="preserve">Cure Minor Wounds, </t>
        </r>
        <r>
          <rPr>
            <sz val="12"/>
            <color indexed="10"/>
            <rFont val="Times New Roman"/>
            <family val="1"/>
          </rPr>
          <t>Detect Magic</t>
        </r>
        <r>
          <rPr>
            <sz val="12"/>
            <rFont val="Times New Roman"/>
            <family val="1"/>
          </rPr>
          <t xml:space="preserve">, Message, Resistance
</t>
        </r>
        <r>
          <rPr>
            <b/>
            <sz val="12"/>
            <color indexed="81"/>
            <rFont val="Times New Roman"/>
            <family val="1"/>
          </rPr>
          <t xml:space="preserve">1st:  </t>
        </r>
        <r>
          <rPr>
            <sz val="12"/>
            <rFont val="Times New Roman"/>
            <family val="1"/>
          </rPr>
          <t xml:space="preserve">Cause Fear, Command, </t>
        </r>
        <r>
          <rPr>
            <sz val="12"/>
            <color indexed="10"/>
            <rFont val="Times New Roman"/>
            <family val="1"/>
          </rPr>
          <t>Cure Light Wounds</t>
        </r>
        <r>
          <rPr>
            <sz val="12"/>
            <rFont val="Times New Roman"/>
            <family val="1"/>
          </rPr>
          <t xml:space="preserve">, Divine Favor, Sanctuary
</t>
        </r>
        <r>
          <rPr>
            <b/>
            <sz val="12"/>
            <color indexed="81"/>
            <rFont val="Times New Roman"/>
            <family val="1"/>
          </rPr>
          <t xml:space="preserve">2nd:  </t>
        </r>
        <r>
          <rPr>
            <sz val="12"/>
            <color indexed="10"/>
            <rFont val="Times New Roman"/>
            <family val="1"/>
          </rPr>
          <t>Cat’s Grace, Desecrate, Hold Person, Summon Monster II</t>
        </r>
        <r>
          <rPr>
            <sz val="12"/>
            <rFont val="Times New Roman"/>
            <family val="1"/>
          </rPr>
          <t xml:space="preserve">, </t>
        </r>
        <r>
          <rPr>
            <sz val="12"/>
            <color indexed="10"/>
            <rFont val="Times New Roman"/>
            <family val="1"/>
          </rPr>
          <t>Summon Undead II</t>
        </r>
        <r>
          <rPr>
            <sz val="12"/>
            <rFont val="Times New Roman"/>
            <family val="1"/>
          </rPr>
          <t xml:space="preserve">
</t>
        </r>
        <r>
          <rPr>
            <b/>
            <sz val="12"/>
            <color indexed="81"/>
            <rFont val="Times New Roman"/>
            <family val="1"/>
          </rPr>
          <t xml:space="preserve">3rd:  </t>
        </r>
        <r>
          <rPr>
            <sz val="12"/>
            <color indexed="10"/>
            <rFont val="Times New Roman"/>
            <family val="1"/>
          </rPr>
          <t>Clairaudience/Clairvoyance, Dispel Magic, Magic Circle v Good, Summon Undead III</t>
        </r>
        <r>
          <rPr>
            <sz val="12"/>
            <rFont val="Times New Roman"/>
            <family val="1"/>
          </rPr>
          <t xml:space="preserve">
</t>
        </r>
        <r>
          <rPr>
            <b/>
            <sz val="12"/>
            <color indexed="81"/>
            <rFont val="Times New Roman"/>
            <family val="1"/>
          </rPr>
          <t xml:space="preserve">4th:  </t>
        </r>
        <r>
          <rPr>
            <sz val="12"/>
            <rFont val="Times New Roman"/>
            <family val="1"/>
          </rPr>
          <t xml:space="preserve">Dimension Door, </t>
        </r>
        <r>
          <rPr>
            <sz val="12"/>
            <color indexed="10"/>
            <rFont val="Times New Roman"/>
            <family val="1"/>
          </rPr>
          <t>Divine Power, Spell Immunity</t>
        </r>
        <r>
          <rPr>
            <sz val="12"/>
            <rFont val="Times New Roman"/>
            <family val="1"/>
          </rPr>
          <t xml:space="preserve">, </t>
        </r>
        <r>
          <rPr>
            <sz val="12"/>
            <color indexed="10"/>
            <rFont val="Times New Roman"/>
            <family val="1"/>
          </rPr>
          <t>Summon Undead IV</t>
        </r>
        <r>
          <rPr>
            <sz val="12"/>
            <rFont val="Times New Roman"/>
            <family val="1"/>
          </rPr>
          <t xml:space="preserve">
</t>
        </r>
        <r>
          <rPr>
            <b/>
            <sz val="12"/>
            <color indexed="81"/>
            <rFont val="Times New Roman"/>
            <family val="1"/>
          </rPr>
          <t xml:space="preserve">5th:  </t>
        </r>
        <r>
          <rPr>
            <sz val="12"/>
            <color indexed="10"/>
            <rFont val="Times New Roman"/>
            <family val="1"/>
          </rPr>
          <t xml:space="preserve">Flame Strike (2), </t>
        </r>
        <r>
          <rPr>
            <sz val="12"/>
            <rFont val="Times New Roman"/>
            <family val="1"/>
          </rPr>
          <t>Slay Living</t>
        </r>
      </text>
    </comment>
    <comment ref="AE9" authorId="0">
      <text>
        <r>
          <rPr>
            <sz val="12"/>
            <color indexed="81"/>
            <rFont val="Times New Roman"/>
            <family val="1"/>
          </rPr>
          <t>All Orisons
1st:  Divine Favor, Doom, Omen of Peril, Protection from Good, Jet of Steam, Sanctuary, Summon Undead I, Vigor (lesser).
2nd:  Body Blades, Brambles, Hold Person, Wave of Grief.
3rd:  Cure Serious Wounds, Ring of Blades, Slashing Darkness, Sword Stream.
4th:  Cure Critical Wounds, Lesser Planar Ally, Spell Immunity, Summon Undead IV.
5th:  Flame Strike, Heartclutch, Insect Plague, Surge of Fortune.</t>
        </r>
      </text>
    </comment>
    <comment ref="L11" authorId="0">
      <text>
        <r>
          <rPr>
            <sz val="12"/>
            <color indexed="81"/>
            <rFont val="Times New Roman"/>
            <family val="1"/>
          </rPr>
          <t>Cat’s Grace +4</t>
        </r>
      </text>
    </comment>
    <comment ref="M11" authorId="0">
      <text>
        <r>
          <rPr>
            <sz val="12"/>
            <color indexed="81"/>
            <rFont val="Times New Roman"/>
            <family val="1"/>
          </rPr>
          <t>Bear’s Endurance +4</t>
        </r>
      </text>
    </comment>
    <comment ref="P11" authorId="0">
      <text>
        <r>
          <rPr>
            <sz val="12"/>
            <color indexed="81"/>
            <rFont val="Times New Roman"/>
            <family val="1"/>
          </rPr>
          <t>Eagle’s Splendor +4</t>
        </r>
      </text>
    </comment>
  </commentList>
</comments>
</file>

<file path=xl/sharedStrings.xml><?xml version="1.0" encoding="utf-8"?>
<sst xmlns="http://schemas.openxmlformats.org/spreadsheetml/2006/main" count="226" uniqueCount="156">
  <si>
    <t>Level</t>
  </si>
  <si>
    <t>Cha</t>
  </si>
  <si>
    <t>Con</t>
  </si>
  <si>
    <t>Int</t>
  </si>
  <si>
    <t>Wis</t>
  </si>
  <si>
    <t>Dex</t>
  </si>
  <si>
    <t>Str</t>
  </si>
  <si>
    <t>Total</t>
  </si>
  <si>
    <t>Druid</t>
  </si>
  <si>
    <t>Atk</t>
  </si>
  <si>
    <t>Armor</t>
  </si>
  <si>
    <t>Weapons</t>
  </si>
  <si>
    <t>HP</t>
  </si>
  <si>
    <t>AC</t>
  </si>
  <si>
    <t>Region</t>
  </si>
  <si>
    <t>Align</t>
  </si>
  <si>
    <t>Sex</t>
  </si>
  <si>
    <t>Race</t>
  </si>
  <si>
    <t>Name</t>
  </si>
  <si>
    <t>Class</t>
  </si>
  <si>
    <t>Affiliation Scale:</t>
  </si>
  <si>
    <t>n.a.</t>
  </si>
  <si>
    <t>Avail.</t>
  </si>
  <si>
    <t>Actual</t>
  </si>
  <si>
    <t>Vacant</t>
  </si>
  <si>
    <t>1st</t>
  </si>
  <si>
    <t>2nd</t>
  </si>
  <si>
    <t>3rd</t>
  </si>
  <si>
    <t>4th</t>
  </si>
  <si>
    <t>5th</t>
  </si>
  <si>
    <t>6th</t>
  </si>
  <si>
    <t>M</t>
  </si>
  <si>
    <t>none</t>
  </si>
  <si>
    <t>Stronghold:</t>
  </si>
  <si>
    <t>Organization:</t>
  </si>
  <si>
    <t>Type (Category):</t>
  </si>
  <si>
    <t>Violence Check:</t>
  </si>
  <si>
    <t>Espionage Check:</t>
  </si>
  <si>
    <t>Negotiation Check:</t>
  </si>
  <si>
    <t>Executive Powers:</t>
  </si>
  <si>
    <t>F</t>
  </si>
  <si>
    <t>CN</t>
  </si>
  <si>
    <t>N</t>
  </si>
  <si>
    <t>LN</t>
  </si>
  <si>
    <t>Archivist</t>
  </si>
  <si>
    <t>Expeditionary Force</t>
  </si>
  <si>
    <t>Character</t>
  </si>
  <si>
    <t>ECL</t>
  </si>
  <si>
    <t>Classes</t>
  </si>
  <si>
    <t>Avg. ECL</t>
  </si>
  <si>
    <t>Total levels</t>
  </si>
  <si>
    <t>Party Members</t>
  </si>
  <si>
    <t>Appropriate CR</t>
  </si>
  <si>
    <t>Cleric</t>
  </si>
  <si>
    <t>NE</t>
  </si>
  <si>
    <t>Cleric (Shevarash)</t>
  </si>
  <si>
    <t>Methwood</t>
  </si>
  <si>
    <t>Plane of Fire</t>
  </si>
  <si>
    <t>Mount/Rider</t>
  </si>
  <si>
    <t>Favored Soul (Shevarash)</t>
  </si>
  <si>
    <t>Leadership Pool:</t>
  </si>
  <si>
    <t>undisclosed woodland area</t>
  </si>
  <si>
    <t>Tribe (Racial)</t>
  </si>
  <si>
    <t>Crusade, Excommunicate, Plague</t>
  </si>
  <si>
    <t>Howling Dragon</t>
  </si>
  <si>
    <t>Rust Dragon</t>
  </si>
  <si>
    <t>m</t>
  </si>
  <si>
    <t>Init</t>
  </si>
  <si>
    <t>Adult</t>
  </si>
  <si>
    <t>Evoker</t>
  </si>
  <si>
    <t>Fire Drake</t>
  </si>
  <si>
    <t>Acheron</t>
  </si>
  <si>
    <t>Pandemonium</t>
  </si>
  <si>
    <t>Juvenile</t>
  </si>
  <si>
    <t>LE</t>
  </si>
  <si>
    <t>Very Young</t>
  </si>
  <si>
    <t>FPDC</t>
  </si>
  <si>
    <t>BWDC</t>
  </si>
  <si>
    <t>Espar, Cormyr</t>
  </si>
  <si>
    <t>Air</t>
  </si>
  <si>
    <t>Fire</t>
  </si>
  <si>
    <t>Ice</t>
  </si>
  <si>
    <t>Age</t>
  </si>
  <si>
    <t>Rust</t>
  </si>
  <si>
    <t>Green</t>
  </si>
  <si>
    <t>Howling</t>
  </si>
  <si>
    <t>Favored Soul</t>
  </si>
  <si>
    <t>Wild Elf</t>
  </si>
  <si>
    <t>Sun Elf</t>
  </si>
  <si>
    <t>ECL/CR</t>
  </si>
  <si>
    <t>Fort</t>
  </si>
  <si>
    <t>Ref</t>
  </si>
  <si>
    <t>Wil</t>
  </si>
  <si>
    <t>TAC</t>
  </si>
  <si>
    <t>FF</t>
  </si>
  <si>
    <t>Size</t>
  </si>
  <si>
    <t>L</t>
  </si>
  <si>
    <t>Notable Equipment</t>
  </si>
  <si>
    <r>
      <t>Spells Prepared/</t>
    </r>
    <r>
      <rPr>
        <b/>
        <sz val="12"/>
        <color rgb="FFFF0000"/>
        <rFont val="Times New Roman"/>
        <family val="1"/>
      </rPr>
      <t>Cast</t>
    </r>
  </si>
  <si>
    <t>Spells Known</t>
  </si>
  <si>
    <t>All cleric level 0 - 4</t>
  </si>
  <si>
    <t>Abilities/Feats</t>
  </si>
  <si>
    <t>Quarterstaff +1, Paralyzing Black Composite Longbow Str +4</t>
  </si>
  <si>
    <t>Chainmail +1, Light Steel Shield +1, Ring of Protection +2</t>
  </si>
  <si>
    <t>6/6/5/4/3</t>
  </si>
  <si>
    <t>Earmuffs of Muffling, Eldreth Veluuthra insignia and correspondence</t>
  </si>
  <si>
    <t>Combat Casting, Rebuke Undead</t>
  </si>
  <si>
    <t>Studded Leather +2</t>
  </si>
  <si>
    <t>Aristocratic Regalia</t>
  </si>
  <si>
    <t>Dark Knowledge (tactics, puissance, foe) 6/day, Lore Mastery, Still Mind; 4 feats</t>
  </si>
  <si>
    <r>
      <t xml:space="preserve">Ring of </t>
    </r>
    <r>
      <rPr>
        <i/>
        <sz val="12"/>
        <rFont val="Times New Roman"/>
        <family val="1"/>
      </rPr>
      <t>Improved Invisibility</t>
    </r>
  </si>
  <si>
    <t>4/5/5/4/2/1</t>
  </si>
  <si>
    <t>Druid spells level 0 - 5</t>
  </si>
  <si>
    <t>6/4/4/3/2/1</t>
  </si>
  <si>
    <t>Icy Burst Dagger</t>
  </si>
  <si>
    <t>4/5/5/4/4/3</t>
  </si>
  <si>
    <t>All/9/7/5/3/2</t>
  </si>
  <si>
    <t>Rapier of Speed, Shortbow +1</t>
  </si>
  <si>
    <t>AC Bonus</t>
  </si>
  <si>
    <t>Snow Elf</t>
  </si>
  <si>
    <t>Prohibited:  Illusion &amp; Enchantment; Improved Draconic Familiar</t>
  </si>
  <si>
    <t>7/5/3/2</t>
  </si>
  <si>
    <r>
      <t xml:space="preserve">6/7/7/5; </t>
    </r>
    <r>
      <rPr>
        <sz val="12"/>
        <color rgb="FFFF0000"/>
        <rFont val="Times New Roman"/>
        <family val="1"/>
      </rPr>
      <t>1/2/0/2</t>
    </r>
  </si>
  <si>
    <t>Quarterstaff +2</t>
  </si>
  <si>
    <t>Improved Draconic Companion; Greenbound Summoning, Endurance</t>
  </si>
  <si>
    <r>
      <rPr>
        <b/>
        <sz val="12"/>
        <rFont val="Times New Roman"/>
        <family val="1"/>
      </rPr>
      <t xml:space="preserve">Potions:  </t>
    </r>
    <r>
      <rPr>
        <sz val="12"/>
        <rFont val="Times New Roman"/>
        <family val="1"/>
      </rPr>
      <t xml:space="preserve">CLW, </t>
    </r>
    <r>
      <rPr>
        <sz val="12"/>
        <color theme="0" tint="-0.499984740745262"/>
        <rFont val="Times New Roman"/>
        <family val="1"/>
      </rPr>
      <t xml:space="preserve">CMW (2), </t>
    </r>
    <r>
      <rPr>
        <sz val="12"/>
        <rFont val="Times New Roman"/>
        <family val="1"/>
      </rPr>
      <t xml:space="preserve">CSW (2), </t>
    </r>
    <r>
      <rPr>
        <sz val="12"/>
        <color theme="0" tint="-0.499984740745262"/>
        <rFont val="Times New Roman"/>
        <family val="1"/>
      </rPr>
      <t>Invisibility, Protection from Good, Protection from Law</t>
    </r>
    <r>
      <rPr>
        <sz val="12"/>
        <rFont val="Times New Roman"/>
        <family val="1"/>
      </rPr>
      <t xml:space="preserve">, </t>
    </r>
    <r>
      <rPr>
        <sz val="12"/>
        <color theme="0" tint="-0.499984740745262"/>
        <rFont val="Times New Roman"/>
        <family val="1"/>
      </rPr>
      <t>Sanctuary</t>
    </r>
  </si>
  <si>
    <r>
      <rPr>
        <b/>
        <sz val="12"/>
        <rFont val="Times New Roman"/>
        <family val="1"/>
      </rPr>
      <t xml:space="preserve">Potions:  </t>
    </r>
    <r>
      <rPr>
        <sz val="12"/>
        <color theme="0" tint="-0.499984740745262"/>
        <rFont val="Times New Roman"/>
        <family val="1"/>
      </rPr>
      <t xml:space="preserve">CatG, BullS, BearE, EagleS, FoxC, OwlW, CLW, CMW (2), CSW (2); </t>
    </r>
    <r>
      <rPr>
        <b/>
        <sz val="12"/>
        <rFont val="Times New Roman"/>
        <family val="1"/>
      </rPr>
      <t xml:space="preserve">Scrolls:  </t>
    </r>
    <r>
      <rPr>
        <sz val="12"/>
        <rFont val="Times New Roman"/>
        <family val="1"/>
      </rPr>
      <t xml:space="preserve">Burning Hands, </t>
    </r>
    <r>
      <rPr>
        <sz val="12"/>
        <color theme="0" tint="-0.499984740745262"/>
        <rFont val="Times New Roman"/>
        <family val="1"/>
      </rPr>
      <t>Detect Magic</t>
    </r>
    <r>
      <rPr>
        <sz val="12"/>
        <rFont val="Times New Roman"/>
        <family val="1"/>
      </rPr>
      <t xml:space="preserve">, </t>
    </r>
    <r>
      <rPr>
        <sz val="12"/>
        <color theme="0" tint="-0.499984740745262"/>
        <rFont val="Times New Roman"/>
        <family val="1"/>
      </rPr>
      <t>Ectoplasmic Armor</t>
    </r>
    <r>
      <rPr>
        <sz val="12"/>
        <rFont val="Times New Roman"/>
        <family val="1"/>
      </rPr>
      <t xml:space="preserve">, Feather Fall, Grease, Identify, Jump, </t>
    </r>
    <r>
      <rPr>
        <sz val="12"/>
        <color theme="0" tint="-0.499984740745262"/>
        <rFont val="Times New Roman"/>
        <family val="1"/>
      </rPr>
      <t>Shield</t>
    </r>
  </si>
  <si>
    <t>Dragoncraft Hide Armor (MIC 116)</t>
  </si>
  <si>
    <t>Wand of Cure Serious Wounds (CL 8, 10 charges), 10 Transmutation scrolls</t>
  </si>
  <si>
    <t>Staff of Draconic Power, Dart +1</t>
  </si>
  <si>
    <t>Green Dragon (Draconm 249)</t>
  </si>
  <si>
    <r>
      <t xml:space="preserve">Acid Splash, Read Magic, Resistance, Sonic Snap; </t>
    </r>
    <r>
      <rPr>
        <b/>
        <sz val="12"/>
        <rFont val="Times New Roman"/>
        <family val="1"/>
      </rPr>
      <t>Mage Armor, Kelgore’s Fire Bolt</t>
    </r>
  </si>
  <si>
    <t>Chain Shirt +1</t>
  </si>
  <si>
    <t>Darkvision 60’, immunity to fire, magic sleep effects, and paralysis, low-light vision, vulnerability to cold, flyby attack, hover, wingover, snatch</t>
  </si>
  <si>
    <t>Immunity to sonic, Shatter, Sound Burst, , flyby attack, hover, wingover, snatch</t>
  </si>
  <si>
    <t>Metal resistance, rusting bite, DR 5/magic, flyby attack, hover, wingover, snatch</t>
  </si>
  <si>
    <t>Immunity to acid, water breathing, flyby attack, hover, wingover, snatch</t>
  </si>
  <si>
    <t>Scepter of Wounding; Longbow of Distance</t>
  </si>
  <si>
    <t>Resist Energy (electric, sonic), Weapon Focus (longbow)</t>
  </si>
  <si>
    <t>Combat Casting</t>
  </si>
  <si>
    <t>Arcane Channeling</t>
  </si>
  <si>
    <t>Spell can be cast as free action if full attacking</t>
  </si>
  <si>
    <t>Quick Cast (1 standard becomes 1 swift) 2/day</t>
  </si>
  <si>
    <t>Spell Power (+3 to overcome spell resistance DC vs. anyone you've injured)</t>
  </si>
  <si>
    <r>
      <rPr>
        <i/>
        <sz val="12"/>
        <rFont val="Times New Roman"/>
        <family val="1"/>
      </rPr>
      <t>dancing lights, detect magic, flare, ghost sound, read magic</t>
    </r>
    <r>
      <rPr>
        <sz val="12"/>
        <rFont val="Times New Roman"/>
        <family val="1"/>
      </rPr>
      <t xml:space="preserve"> combined total of 3 + Int/day.</t>
    </r>
  </si>
  <si>
    <r>
      <t xml:space="preserve">Slash Tongue, Cure Minor Wounds, Guidance, Inflict Minor Wounds, Light, </t>
    </r>
    <r>
      <rPr>
        <sz val="10"/>
        <color rgb="FFFF0000"/>
        <rFont val="Times New Roman"/>
        <family val="1"/>
      </rPr>
      <t>Message</t>
    </r>
    <r>
      <rPr>
        <sz val="10"/>
        <rFont val="Times New Roman"/>
        <family val="1"/>
      </rPr>
      <t xml:space="preserve">, Read Magic, Resistance, Virtue; </t>
    </r>
    <r>
      <rPr>
        <b/>
        <sz val="10"/>
        <rFont val="Times New Roman"/>
        <family val="1"/>
      </rPr>
      <t xml:space="preserve">Blade of Blood, Cause Fear, Divine Favor, Summon Undead I, </t>
    </r>
    <r>
      <rPr>
        <b/>
        <sz val="10"/>
        <color rgb="FFFF0000"/>
        <rFont val="Times New Roman"/>
        <family val="1"/>
      </rPr>
      <t>Shield of Faith</t>
    </r>
    <r>
      <rPr>
        <b/>
        <sz val="10"/>
        <rFont val="Times New Roman"/>
        <family val="1"/>
      </rPr>
      <t>, Lesser Vigor</t>
    </r>
    <r>
      <rPr>
        <sz val="10"/>
        <rFont val="Times New Roman"/>
        <family val="1"/>
      </rPr>
      <t xml:space="preserve">; </t>
    </r>
    <r>
      <rPr>
        <i/>
        <sz val="10"/>
        <color rgb="FFFF0000"/>
        <rFont val="Times New Roman"/>
        <family val="1"/>
      </rPr>
      <t>Bear’s Endurance, Cat’s Grace, Eagle’s Splendor</t>
    </r>
    <r>
      <rPr>
        <i/>
        <sz val="10"/>
        <rFont val="Times New Roman"/>
        <family val="1"/>
      </rPr>
      <t xml:space="preserve">, Sound Burst, Summon Monster II, Stay the Hand; </t>
    </r>
    <r>
      <rPr>
        <b/>
        <i/>
        <sz val="10"/>
        <rFont val="Times New Roman"/>
        <family val="1"/>
      </rPr>
      <t xml:space="preserve">Blindness/Deafness, </t>
    </r>
    <r>
      <rPr>
        <b/>
        <i/>
        <sz val="10"/>
        <color rgb="FFFF0000"/>
        <rFont val="Times New Roman"/>
        <family val="1"/>
      </rPr>
      <t>Dispel Magic</t>
    </r>
    <r>
      <rPr>
        <b/>
        <i/>
        <sz val="10"/>
        <rFont val="Times New Roman"/>
        <family val="1"/>
      </rPr>
      <t xml:space="preserve">, </t>
    </r>
    <r>
      <rPr>
        <b/>
        <i/>
        <sz val="10"/>
        <color rgb="FFFF0000"/>
        <rFont val="Times New Roman"/>
        <family val="1"/>
      </rPr>
      <t>Protection from Energy</t>
    </r>
    <r>
      <rPr>
        <b/>
        <i/>
        <sz val="10"/>
        <rFont val="Times New Roman"/>
        <family val="1"/>
      </rPr>
      <t xml:space="preserve">, Summon Monster III, Summon Undead III; </t>
    </r>
    <r>
      <rPr>
        <sz val="10"/>
        <rFont val="Times New Roman"/>
        <family val="1"/>
      </rPr>
      <t xml:space="preserve">Divine Power, Giant Vermin, Lesser Planar Ally, Summon Undead IV; </t>
    </r>
    <r>
      <rPr>
        <b/>
        <sz val="10"/>
        <rFont val="Times New Roman"/>
        <family val="1"/>
      </rPr>
      <t xml:space="preserve">Necrotic Skull Bomb, </t>
    </r>
    <r>
      <rPr>
        <b/>
        <sz val="10"/>
        <color rgb="FFFF0000"/>
        <rFont val="Times New Roman"/>
        <family val="1"/>
      </rPr>
      <t>Flame Strike, Summon Monster V</t>
    </r>
  </si>
  <si>
    <r>
      <t xml:space="preserve">7 / 7 / 7 / 7 / 6 / 4
</t>
    </r>
    <r>
      <rPr>
        <sz val="12"/>
        <color rgb="FFFF0000"/>
        <rFont val="Times New Roman"/>
        <family val="1"/>
      </rPr>
      <t>0 / 1 / 2 / 2 / 3 / 3</t>
    </r>
  </si>
  <si>
    <r>
      <t xml:space="preserve">5/4; </t>
    </r>
    <r>
      <rPr>
        <sz val="12"/>
        <color rgb="FFFF0000"/>
        <rFont val="Times New Roman"/>
        <family val="1"/>
      </rPr>
      <t>1/1</t>
    </r>
  </si>
  <si>
    <t>All cleric level 0; 7 1st; 4 2nd; 4 3rd; 4 4th; 4 5th</t>
  </si>
  <si>
    <r>
      <t xml:space="preserve">Eldreth Veluuthra:  </t>
    </r>
    <r>
      <rPr>
        <sz val="12"/>
        <rFont val="Times New Roman"/>
        <family val="1"/>
      </rPr>
      <t>Dracarch cell</t>
    </r>
  </si>
  <si>
    <t>Shavaresh</t>
  </si>
  <si>
    <t>Dream Death Shiv</t>
  </si>
  <si>
    <t>MissChief</t>
  </si>
  <si>
    <t>Nephalim</t>
  </si>
  <si>
    <t>Aristocrat (5) / Dragon Shaman (7)</t>
  </si>
  <si>
    <t>Bluff 15, Diplomacy 12, Intimidate 14, Sense Motive 14; Cover Tracks, Endurance, Combat Style:  Archery, Favored Enemy:  Human, Track, Wild Empathy; 0 armor check penalty, Rapid Shot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</si>
</sst>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font>
      <sz val="12"/>
      <name val="Times New Roman"/>
    </font>
    <font>
      <sz val="12"/>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b/>
      <sz val="13"/>
      <color indexed="12"/>
      <name val="Times New Roman"/>
      <family val="1"/>
    </font>
    <font>
      <b/>
      <sz val="13"/>
      <color indexed="17"/>
      <name val="Times New Roman"/>
      <family val="1"/>
    </font>
    <font>
      <b/>
      <sz val="13"/>
      <color indexed="46"/>
      <name val="Times New Roman"/>
      <family val="1"/>
    </font>
    <font>
      <b/>
      <sz val="13"/>
      <color indexed="52"/>
      <name val="Times New Roman"/>
      <family val="1"/>
    </font>
    <font>
      <b/>
      <sz val="13"/>
      <color indexed="51"/>
      <name val="Times New Roman"/>
      <family val="1"/>
    </font>
    <font>
      <i/>
      <sz val="12"/>
      <name val="Times New Roman"/>
      <family val="1"/>
    </font>
    <font>
      <b/>
      <i/>
      <sz val="12"/>
      <name val="Times New Roman"/>
      <family val="1"/>
    </font>
    <font>
      <b/>
      <sz val="12"/>
      <color indexed="8"/>
      <name val="Times New Roman"/>
      <family val="1"/>
    </font>
    <font>
      <sz val="10"/>
      <name val="Arial"/>
      <family val="2"/>
    </font>
    <font>
      <b/>
      <sz val="10"/>
      <name val="Times New Roman"/>
      <family val="1"/>
    </font>
    <font>
      <b/>
      <sz val="13"/>
      <color rgb="FFFF0000"/>
      <name val="Symbol"/>
      <family val="1"/>
      <charset val="2"/>
    </font>
    <font>
      <b/>
      <sz val="13"/>
      <color rgb="FF00FF00"/>
      <name val="Times New Roman"/>
      <family val="1"/>
    </font>
    <font>
      <b/>
      <sz val="12"/>
      <color rgb="FFFF0000"/>
      <name val="Times New Roman"/>
      <family val="1"/>
    </font>
    <font>
      <sz val="12"/>
      <color indexed="81"/>
      <name val="Times New Roman"/>
      <family val="1"/>
    </font>
    <font>
      <sz val="12"/>
      <color indexed="10"/>
      <name val="Times New Roman"/>
      <family val="1"/>
    </font>
    <font>
      <b/>
      <i/>
      <sz val="12"/>
      <color rgb="FFFF0000"/>
      <name val="Times New Roman"/>
      <family val="1"/>
    </font>
    <font>
      <b/>
      <sz val="12"/>
      <color indexed="81"/>
      <name val="Times New Roman"/>
      <family val="1"/>
    </font>
    <font>
      <sz val="12"/>
      <color rgb="FFFF0000"/>
      <name val="Times New Roman"/>
      <family val="1"/>
    </font>
    <font>
      <sz val="12"/>
      <color theme="0" tint="-0.499984740745262"/>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i/>
      <sz val="10"/>
      <color rgb="FFFF0000"/>
      <name val="Times New Roman"/>
      <family val="1"/>
    </font>
    <font>
      <sz val="10"/>
      <color rgb="FFFF0000"/>
      <name val="Times New Roman"/>
      <family val="1"/>
    </font>
    <font>
      <b/>
      <i/>
      <sz val="10"/>
      <color rgb="FFFF0000"/>
      <name val="Times New Roman"/>
      <family val="1"/>
    </font>
    <font>
      <i/>
      <sz val="12"/>
      <color indexed="81"/>
      <name val="Times New Roman"/>
      <family val="1"/>
    </font>
  </fonts>
  <fills count="6">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
      <patternFill patternType="solid">
        <fgColor theme="1"/>
        <bgColor indexed="64"/>
      </patternFill>
    </fill>
    <fill>
      <patternFill patternType="solid">
        <fgColor rgb="FFFFFF00"/>
        <bgColor indexed="64"/>
      </patternFill>
    </fill>
  </fills>
  <borders count="54">
    <border>
      <left/>
      <right/>
      <top/>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medium">
        <color auto="1"/>
      </bottom>
      <diagonal/>
    </border>
    <border>
      <left/>
      <right style="hair">
        <color auto="1"/>
      </right>
      <top style="hair">
        <color auto="1"/>
      </top>
      <bottom style="medium">
        <color auto="1"/>
      </bottom>
      <diagonal/>
    </border>
    <border>
      <left style="double">
        <color auto="1"/>
      </left>
      <right style="medium">
        <color auto="1"/>
      </right>
      <top style="double">
        <color auto="1"/>
      </top>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medium">
        <color auto="1"/>
      </right>
      <top/>
      <bottom/>
      <diagonal/>
    </border>
    <border>
      <left style="double">
        <color auto="1"/>
      </left>
      <right style="medium">
        <color auto="1"/>
      </right>
      <top/>
      <bottom style="medium">
        <color indexed="64"/>
      </bottom>
      <diagonal/>
    </border>
    <border>
      <left style="hair">
        <color indexed="64"/>
      </left>
      <right style="double">
        <color indexed="64"/>
      </right>
      <top style="hair">
        <color indexed="64"/>
      </top>
      <bottom style="medium">
        <color indexed="64"/>
      </bottom>
      <diagonal/>
    </border>
    <border>
      <left style="double">
        <color auto="1"/>
      </left>
      <right style="medium">
        <color auto="1"/>
      </right>
      <top/>
      <bottom style="double">
        <color auto="1"/>
      </bottom>
      <diagonal/>
    </border>
    <border>
      <left/>
      <right style="hair">
        <color auto="1"/>
      </right>
      <top/>
      <bottom style="double">
        <color auto="1"/>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diagonal/>
    </border>
    <border>
      <left style="thin">
        <color indexed="64"/>
      </left>
      <right style="thin">
        <color indexed="64"/>
      </right>
      <top style="medium">
        <color indexed="64"/>
      </top>
      <bottom/>
      <diagonal/>
    </border>
    <border>
      <left/>
      <right style="double">
        <color indexed="64"/>
      </right>
      <top style="medium">
        <color indexed="64"/>
      </top>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right/>
      <top/>
      <bottom style="hair">
        <color indexed="64"/>
      </bottom>
      <diagonal/>
    </border>
    <border>
      <left style="medium">
        <color auto="1"/>
      </left>
      <right style="medium">
        <color auto="1"/>
      </right>
      <top/>
      <bottom style="medium">
        <color auto="1"/>
      </bottom>
      <diagonal/>
    </border>
    <border>
      <left style="medium">
        <color auto="1"/>
      </left>
      <right style="medium">
        <color auto="1"/>
      </right>
      <top/>
      <bottom style="hair">
        <color indexed="64"/>
      </bottom>
      <diagonal/>
    </border>
    <border>
      <left style="medium">
        <color auto="1"/>
      </left>
      <right/>
      <top/>
      <bottom style="medium">
        <color auto="1"/>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thin">
        <color indexed="64"/>
      </left>
      <right style="thin">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s>
  <cellStyleXfs count="4">
    <xf numFmtId="0" fontId="0" fillId="0" borderId="0"/>
    <xf numFmtId="9" fontId="3" fillId="0" borderId="0" applyFont="0" applyFill="0" applyBorder="0" applyAlignment="0" applyProtection="0"/>
    <xf numFmtId="0" fontId="15" fillId="0" borderId="0"/>
    <xf numFmtId="0" fontId="1" fillId="0" borderId="0"/>
  </cellStyleXfs>
  <cellXfs count="124">
    <xf numFmtId="0" fontId="0" fillId="0" borderId="0" xfId="0"/>
    <xf numFmtId="0" fontId="0" fillId="0" borderId="12" xfId="0"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0" xfId="0" applyFont="1" applyAlignment="1">
      <alignment horizontal="center" vertical="center" wrapText="1"/>
    </xf>
    <xf numFmtId="0" fontId="0" fillId="0" borderId="13" xfId="0" applyFill="1" applyBorder="1" applyAlignment="1">
      <alignment horizontal="center" vertical="center" wrapText="1"/>
    </xf>
    <xf numFmtId="164" fontId="0" fillId="0" borderId="38" xfId="0" applyNumberFormat="1" applyFill="1" applyBorder="1" applyAlignment="1">
      <alignment horizontal="center" vertical="center" wrapText="1"/>
    </xf>
    <xf numFmtId="0" fontId="0" fillId="0" borderId="36" xfId="0" applyNumberFormat="1" applyFill="1" applyBorder="1" applyAlignment="1">
      <alignment horizontal="center" vertical="center" wrapText="1"/>
    </xf>
    <xf numFmtId="0" fontId="13" fillId="0" borderId="8" xfId="0" applyFont="1" applyBorder="1" applyAlignment="1">
      <alignment horizontal="center" vertical="center" wrapText="1"/>
    </xf>
    <xf numFmtId="0" fontId="2" fillId="0" borderId="8" xfId="0" applyFont="1" applyBorder="1" applyAlignment="1">
      <alignment horizontal="center" vertical="center" wrapText="1"/>
    </xf>
    <xf numFmtId="0" fontId="6"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4" fillId="0" borderId="39"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164" fontId="0" fillId="0" borderId="38" xfId="0" applyNumberFormat="1" applyBorder="1" applyAlignment="1">
      <alignment horizontal="center" vertical="center" wrapText="1"/>
    </xf>
    <xf numFmtId="0" fontId="0" fillId="0" borderId="36" xfId="0" applyNumberFormat="1" applyBorder="1" applyAlignment="1">
      <alignment horizontal="center" vertical="center" wrapText="1"/>
    </xf>
    <xf numFmtId="0" fontId="1" fillId="0" borderId="12" xfId="0" applyFont="1" applyBorder="1" applyAlignment="1">
      <alignment horizontal="center" vertical="center" wrapText="1"/>
    </xf>
    <xf numFmtId="0" fontId="13" fillId="0" borderId="0" xfId="0" applyFont="1" applyAlignment="1">
      <alignment horizontal="right" vertical="center" wrapText="1"/>
    </xf>
    <xf numFmtId="0" fontId="0" fillId="0" borderId="0" xfId="0" applyNumberFormat="1" applyAlignment="1">
      <alignment horizontal="center" vertical="center" wrapText="1"/>
    </xf>
    <xf numFmtId="0" fontId="1" fillId="2" borderId="12" xfId="0" applyFont="1" applyFill="1" applyBorder="1" applyAlignment="1">
      <alignment horizontal="center" vertical="center" wrapText="1"/>
    </xf>
    <xf numFmtId="0" fontId="9" fillId="0" borderId="8" xfId="3" applyFont="1" applyFill="1" applyBorder="1" applyAlignment="1">
      <alignment horizontal="center" vertical="center"/>
    </xf>
    <xf numFmtId="0" fontId="11" fillId="0" borderId="8" xfId="3" applyFont="1" applyFill="1" applyBorder="1" applyAlignment="1">
      <alignment horizontal="center" vertical="center"/>
    </xf>
    <xf numFmtId="0" fontId="7" fillId="0" borderId="39" xfId="3" applyFont="1" applyFill="1" applyBorder="1" applyAlignment="1">
      <alignment horizontal="center" vertical="center"/>
    </xf>
    <xf numFmtId="0" fontId="18" fillId="0" borderId="8" xfId="3" applyFont="1" applyFill="1" applyBorder="1" applyAlignment="1">
      <alignment horizontal="center" vertical="center"/>
    </xf>
    <xf numFmtId="0" fontId="6" fillId="0" borderId="8" xfId="3" applyFont="1" applyFill="1" applyBorder="1" applyAlignment="1">
      <alignment horizontal="center" vertical="center"/>
    </xf>
    <xf numFmtId="0" fontId="7" fillId="0" borderId="8" xfId="3" applyFont="1" applyFill="1" applyBorder="1" applyAlignment="1">
      <alignment horizontal="center" vertical="center"/>
    </xf>
    <xf numFmtId="0" fontId="2" fillId="0" borderId="40" xfId="3" applyFont="1" applyFill="1" applyBorder="1" applyAlignment="1">
      <alignment horizontal="center" vertical="center"/>
    </xf>
    <xf numFmtId="49" fontId="2" fillId="0" borderId="8" xfId="3" applyNumberFormat="1" applyFont="1" applyFill="1" applyBorder="1" applyAlignment="1">
      <alignment horizontal="center" vertical="center"/>
    </xf>
    <xf numFmtId="0" fontId="2" fillId="0" borderId="41" xfId="3" applyFont="1" applyFill="1" applyBorder="1" applyAlignment="1">
      <alignment horizontal="center" vertical="center"/>
    </xf>
    <xf numFmtId="0" fontId="14" fillId="0" borderId="41" xfId="3" applyFont="1" applyFill="1" applyBorder="1" applyAlignment="1">
      <alignment horizontal="center" vertical="center"/>
    </xf>
    <xf numFmtId="0" fontId="2" fillId="0" borderId="41" xfId="0" applyFont="1" applyFill="1" applyBorder="1" applyAlignment="1">
      <alignment horizontal="center" vertical="center" wrapText="1"/>
    </xf>
    <xf numFmtId="0" fontId="22" fillId="4" borderId="15" xfId="0" applyFont="1" applyFill="1" applyBorder="1" applyAlignment="1">
      <alignment horizontal="right" vertical="center" wrapText="1"/>
    </xf>
    <xf numFmtId="0" fontId="5" fillId="3" borderId="44" xfId="0" applyFont="1" applyFill="1" applyBorder="1" applyAlignment="1">
      <alignment horizontal="center" vertical="center" wrapText="1"/>
    </xf>
    <xf numFmtId="0" fontId="0" fillId="0" borderId="43" xfId="0" applyBorder="1" applyAlignment="1">
      <alignment horizontal="center" vertical="center" wrapText="1"/>
    </xf>
    <xf numFmtId="0" fontId="0" fillId="0" borderId="43" xfId="0" applyFill="1" applyBorder="1" applyAlignment="1">
      <alignment horizontal="center" vertical="center" wrapText="1"/>
    </xf>
    <xf numFmtId="0" fontId="0" fillId="0" borderId="43" xfId="0" applyNumberFormat="1" applyBorder="1" applyAlignment="1">
      <alignment horizontal="center" vertical="center" wrapText="1"/>
    </xf>
    <xf numFmtId="0" fontId="0" fillId="0" borderId="45" xfId="0" applyBorder="1" applyAlignment="1">
      <alignment horizontal="center" vertical="center" wrapText="1"/>
    </xf>
    <xf numFmtId="0" fontId="1" fillId="0" borderId="13" xfId="0" applyFont="1" applyBorder="1" applyAlignment="1">
      <alignment horizontal="center" vertical="center" wrapText="1"/>
    </xf>
    <xf numFmtId="0" fontId="1" fillId="2" borderId="13"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0" borderId="48" xfId="0" applyFont="1" applyBorder="1" applyAlignment="1">
      <alignment horizontal="center" vertical="center" wrapText="1"/>
    </xf>
    <xf numFmtId="0" fontId="5" fillId="3" borderId="49"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50" xfId="0" applyBorder="1" applyAlignment="1">
      <alignment horizontal="center" vertical="center" wrapText="1"/>
    </xf>
    <xf numFmtId="164" fontId="0" fillId="0" borderId="42" xfId="0" applyNumberFormat="1" applyBorder="1" applyAlignment="1">
      <alignment horizontal="center" vertical="center" wrapText="1"/>
    </xf>
    <xf numFmtId="0" fontId="0" fillId="0" borderId="51" xfId="0" applyNumberFormat="1" applyBorder="1" applyAlignment="1">
      <alignment horizontal="center" vertical="center" wrapText="1"/>
    </xf>
    <xf numFmtId="0" fontId="0" fillId="0" borderId="47" xfId="0" applyFill="1" applyBorder="1" applyAlignment="1">
      <alignment horizontal="center" vertical="center" wrapText="1"/>
    </xf>
    <xf numFmtId="0" fontId="0" fillId="0" borderId="48" xfId="0" applyFill="1" applyBorder="1" applyAlignment="1">
      <alignment horizontal="center" vertical="center" wrapText="1"/>
    </xf>
    <xf numFmtId="0" fontId="0" fillId="0" borderId="50" xfId="0" applyFill="1" applyBorder="1" applyAlignment="1">
      <alignment horizontal="center" vertical="center" wrapText="1"/>
    </xf>
    <xf numFmtId="0" fontId="0" fillId="0" borderId="47" xfId="0" applyNumberFormat="1" applyBorder="1" applyAlignment="1">
      <alignment horizontal="center" vertical="center" wrapText="1"/>
    </xf>
    <xf numFmtId="0" fontId="0" fillId="0" borderId="52" xfId="0" applyBorder="1" applyAlignment="1">
      <alignment horizontal="center" vertical="center" wrapText="1"/>
    </xf>
    <xf numFmtId="0" fontId="1" fillId="2" borderId="50" xfId="0" applyFont="1" applyFill="1" applyBorder="1" applyAlignment="1">
      <alignment horizontal="center" vertical="center" wrapText="1"/>
    </xf>
    <xf numFmtId="0" fontId="1" fillId="0" borderId="50"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52"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0" fillId="0" borderId="45" xfId="0" applyFill="1" applyBorder="1" applyAlignment="1">
      <alignment horizontal="center" vertical="center" wrapText="1"/>
    </xf>
    <xf numFmtId="0" fontId="0" fillId="0" borderId="52" xfId="0" applyFill="1" applyBorder="1" applyAlignment="1">
      <alignment horizontal="center" vertical="center" wrapText="1"/>
    </xf>
    <xf numFmtId="0" fontId="1" fillId="2" borderId="48" xfId="0" applyFont="1" applyFill="1" applyBorder="1" applyAlignment="1">
      <alignment horizontal="center" vertical="center" wrapText="1"/>
    </xf>
    <xf numFmtId="0" fontId="1" fillId="0" borderId="12" xfId="0" quotePrefix="1" applyFont="1" applyBorder="1" applyAlignment="1">
      <alignment horizontal="center" vertical="center" wrapText="1"/>
    </xf>
    <xf numFmtId="0" fontId="1" fillId="0" borderId="46" xfId="0" applyFont="1" applyBorder="1" applyAlignment="1">
      <alignment horizontal="center" vertical="center" wrapText="1"/>
    </xf>
    <xf numFmtId="0" fontId="1" fillId="0" borderId="45" xfId="0" applyFont="1" applyFill="1" applyBorder="1" applyAlignment="1">
      <alignment horizontal="center" vertical="center" wrapText="1"/>
    </xf>
    <xf numFmtId="0" fontId="0" fillId="5" borderId="48" xfId="0" applyFill="1" applyBorder="1" applyAlignment="1">
      <alignment horizontal="center" vertical="center" wrapText="1"/>
    </xf>
    <xf numFmtId="0" fontId="0" fillId="5" borderId="50" xfId="0" applyFill="1" applyBorder="1" applyAlignment="1">
      <alignment horizontal="center" vertical="center" wrapText="1"/>
    </xf>
    <xf numFmtId="0" fontId="1" fillId="2" borderId="36" xfId="0" applyFont="1" applyFill="1" applyBorder="1" applyAlignment="1">
      <alignment horizontal="center" vertical="center" wrapText="1"/>
    </xf>
    <xf numFmtId="0" fontId="1" fillId="0" borderId="36"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12" xfId="0" applyFont="1" applyFill="1" applyBorder="1" applyAlignment="1">
      <alignment horizontal="center" vertical="center" wrapText="1"/>
    </xf>
    <xf numFmtId="0" fontId="13" fillId="0" borderId="0" xfId="0" applyFont="1" applyFill="1" applyAlignment="1">
      <alignment horizontal="right" vertical="center"/>
    </xf>
    <xf numFmtId="0" fontId="2"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Continuous" vertical="center"/>
    </xf>
    <xf numFmtId="0" fontId="0" fillId="0" borderId="0" xfId="0" applyFill="1" applyAlignment="1">
      <alignment horizontal="centerContinuous" vertical="center"/>
    </xf>
    <xf numFmtId="0" fontId="3" fillId="0" borderId="0" xfId="0" applyFont="1" applyFill="1" applyAlignment="1">
      <alignment horizontal="center" vertical="center"/>
    </xf>
    <xf numFmtId="0" fontId="16" fillId="0" borderId="0" xfId="2" applyFont="1" applyFill="1" applyAlignment="1">
      <alignment horizontal="center" vertical="center" wrapText="1"/>
    </xf>
    <xf numFmtId="0" fontId="2" fillId="0" borderId="3" xfId="3" applyFont="1" applyFill="1" applyBorder="1" applyAlignment="1">
      <alignment horizontal="center"/>
    </xf>
    <xf numFmtId="0" fontId="2" fillId="0" borderId="29" xfId="3" applyFont="1" applyFill="1" applyBorder="1" applyAlignment="1">
      <alignment horizontal="center"/>
    </xf>
    <xf numFmtId="0" fontId="2" fillId="0" borderId="4" xfId="3" applyFont="1" applyFill="1" applyBorder="1" applyAlignment="1">
      <alignment horizontal="center"/>
    </xf>
    <xf numFmtId="0" fontId="13" fillId="0" borderId="18" xfId="0" applyFont="1" applyFill="1" applyBorder="1" applyAlignment="1">
      <alignment horizontal="center" vertical="center"/>
    </xf>
    <xf numFmtId="0" fontId="12" fillId="0" borderId="19" xfId="0" applyFont="1" applyFill="1" applyBorder="1" applyAlignment="1">
      <alignment vertical="center"/>
    </xf>
    <xf numFmtId="0" fontId="12" fillId="0" borderId="20" xfId="0" applyFont="1" applyFill="1" applyBorder="1" applyAlignment="1">
      <alignment vertical="center"/>
    </xf>
    <xf numFmtId="0" fontId="12" fillId="0" borderId="21" xfId="0" applyFont="1" applyFill="1" applyBorder="1" applyAlignment="1">
      <alignment vertical="center"/>
    </xf>
    <xf numFmtId="0" fontId="1" fillId="0" borderId="30" xfId="3" applyFont="1" applyFill="1" applyBorder="1" applyAlignment="1">
      <alignment horizontal="center"/>
    </xf>
    <xf numFmtId="0" fontId="1" fillId="0" borderId="31" xfId="3" applyFont="1" applyFill="1" applyBorder="1" applyAlignment="1">
      <alignment horizontal="center"/>
    </xf>
    <xf numFmtId="0" fontId="1" fillId="0" borderId="32" xfId="3" applyFont="1" applyFill="1" applyBorder="1" applyAlignment="1">
      <alignment horizontal="center"/>
    </xf>
    <xf numFmtId="0" fontId="13" fillId="0" borderId="22" xfId="0" applyFont="1" applyFill="1" applyBorder="1" applyAlignment="1">
      <alignment horizontal="center" vertical="center"/>
    </xf>
    <xf numFmtId="0" fontId="12" fillId="0" borderId="14" xfId="0" applyFont="1" applyFill="1" applyBorder="1" applyAlignment="1">
      <alignment vertical="center"/>
    </xf>
    <xf numFmtId="0" fontId="12" fillId="0" borderId="10" xfId="0" applyFont="1" applyFill="1" applyBorder="1" applyAlignment="1">
      <alignment vertical="center"/>
    </xf>
    <xf numFmtId="0" fontId="12" fillId="0" borderId="11" xfId="0" applyFont="1" applyFill="1" applyBorder="1" applyAlignment="1">
      <alignment vertical="center"/>
    </xf>
    <xf numFmtId="0" fontId="1" fillId="0" borderId="1" xfId="3" applyFont="1" applyFill="1" applyBorder="1" applyAlignment="1">
      <alignment horizontal="center"/>
    </xf>
    <xf numFmtId="0" fontId="1" fillId="0" borderId="9" xfId="3" applyFill="1" applyBorder="1" applyAlignment="1">
      <alignment horizontal="center"/>
    </xf>
    <xf numFmtId="0" fontId="1" fillId="0" borderId="2" xfId="3" applyFill="1" applyBorder="1" applyAlignment="1">
      <alignment horizontal="center"/>
    </xf>
    <xf numFmtId="0" fontId="1" fillId="0" borderId="2" xfId="3" applyFont="1" applyFill="1" applyBorder="1" applyAlignment="1">
      <alignment horizontal="center"/>
    </xf>
    <xf numFmtId="0" fontId="13" fillId="0" borderId="23" xfId="0" applyFont="1" applyFill="1" applyBorder="1" applyAlignment="1">
      <alignment horizontal="center" vertical="center"/>
    </xf>
    <xf numFmtId="0" fontId="12" fillId="0" borderId="17" xfId="0" applyFont="1" applyFill="1" applyBorder="1" applyAlignment="1">
      <alignment vertical="center"/>
    </xf>
    <xf numFmtId="0" fontId="12" fillId="0" borderId="16" xfId="0" applyFont="1" applyFill="1" applyBorder="1" applyAlignment="1">
      <alignment vertical="center"/>
    </xf>
    <xf numFmtId="0" fontId="12" fillId="0" borderId="24" xfId="0" applyFont="1" applyFill="1" applyBorder="1" applyAlignment="1">
      <alignment vertical="center"/>
    </xf>
    <xf numFmtId="0" fontId="13" fillId="0" borderId="25" xfId="0" applyFont="1" applyFill="1" applyBorder="1" applyAlignment="1">
      <alignment horizontal="right" vertical="center"/>
    </xf>
    <xf numFmtId="0" fontId="16" fillId="0" borderId="26" xfId="2" applyFont="1" applyFill="1" applyBorder="1" applyAlignment="1">
      <alignment vertical="center" wrapText="1"/>
    </xf>
    <xf numFmtId="0" fontId="16" fillId="0" borderId="27" xfId="2" applyFont="1" applyFill="1" applyBorder="1" applyAlignment="1">
      <alignment vertical="center" wrapText="1"/>
    </xf>
    <xf numFmtId="0" fontId="13" fillId="0" borderId="28" xfId="0" applyFont="1" applyFill="1" applyBorder="1" applyAlignment="1">
      <alignment vertical="center"/>
    </xf>
    <xf numFmtId="0" fontId="0" fillId="0" borderId="0" xfId="0" applyFill="1" applyAlignment="1">
      <alignment horizontal="right" vertical="center"/>
    </xf>
    <xf numFmtId="0" fontId="1" fillId="0" borderId="33" xfId="3" applyFont="1" applyFill="1" applyBorder="1" applyAlignment="1">
      <alignment horizontal="center"/>
    </xf>
    <xf numFmtId="0" fontId="1" fillId="0" borderId="34" xfId="3" applyFill="1" applyBorder="1" applyAlignment="1">
      <alignment horizontal="center"/>
    </xf>
    <xf numFmtId="0" fontId="1" fillId="0" borderId="35" xfId="3" applyFont="1" applyFill="1" applyBorder="1" applyAlignment="1">
      <alignment horizontal="center"/>
    </xf>
    <xf numFmtId="0" fontId="2" fillId="0" borderId="1" xfId="3" applyFont="1" applyFill="1" applyBorder="1" applyAlignment="1">
      <alignment horizontal="right"/>
    </xf>
    <xf numFmtId="164" fontId="2" fillId="0" borderId="0" xfId="3" applyNumberFormat="1" applyFont="1" applyFill="1" applyBorder="1" applyAlignment="1">
      <alignment horizontal="center"/>
    </xf>
    <xf numFmtId="1" fontId="2" fillId="0" borderId="0" xfId="3" applyNumberFormat="1" applyFont="1" applyFill="1" applyBorder="1" applyAlignment="1">
      <alignment horizontal="center"/>
    </xf>
    <xf numFmtId="0" fontId="2" fillId="0" borderId="0" xfId="3" applyFont="1" applyFill="1" applyBorder="1" applyAlignment="1">
      <alignment horizontal="center"/>
    </xf>
    <xf numFmtId="0" fontId="2" fillId="0" borderId="5" xfId="3" applyFont="1" applyFill="1" applyBorder="1" applyAlignment="1">
      <alignment horizontal="right"/>
    </xf>
    <xf numFmtId="164" fontId="2" fillId="0" borderId="6" xfId="3" applyNumberFormat="1" applyFont="1" applyFill="1" applyBorder="1" applyAlignment="1">
      <alignment horizontal="center"/>
    </xf>
    <xf numFmtId="0" fontId="1" fillId="0" borderId="7" xfId="3" applyFill="1" applyBorder="1" applyAlignment="1">
      <alignment horizontal="center"/>
    </xf>
    <xf numFmtId="0" fontId="26" fillId="0" borderId="48" xfId="0" applyFont="1" applyBorder="1" applyAlignment="1">
      <alignment horizontal="center" vertical="center" wrapText="1"/>
    </xf>
    <xf numFmtId="0" fontId="0" fillId="0" borderId="0" xfId="0" applyAlignment="1">
      <alignment vertical="center"/>
    </xf>
    <xf numFmtId="0" fontId="1" fillId="0" borderId="0" xfId="0" applyFont="1" applyAlignment="1">
      <alignment vertical="center"/>
    </xf>
    <xf numFmtId="0" fontId="0" fillId="5" borderId="47" xfId="0" applyNumberFormat="1" applyFill="1" applyBorder="1" applyAlignment="1">
      <alignment horizontal="center" vertical="center" wrapText="1"/>
    </xf>
  </cellXfs>
  <cellStyles count="4">
    <cellStyle name="Normal" xfId="0" builtinId="0"/>
    <cellStyle name="Normal 2" xfId="2"/>
    <cellStyle name="Normal 2 2" xfId="3"/>
    <cellStyle name="Percent 2" xfId="1"/>
  </cellStyles>
  <dxfs count="1">
    <dxf>
      <fill>
        <patternFill>
          <bgColor theme="0" tint="-0.24994659260841701"/>
        </patternFill>
      </fill>
    </dxf>
  </dxfs>
  <tableStyles count="0" defaultTableStyle="TableStyleMedium2" defaultPivotStyle="PivotStyleLight16"/>
  <colors>
    <mruColors>
      <color rgb="FF00FF99"/>
      <color rgb="FFCCFF99"/>
      <color rgb="FF99FF99"/>
      <color rgb="FF009900"/>
      <color rgb="FF00FF00"/>
      <color rgb="FF00CC66"/>
      <color rgb="FF66FF99"/>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ColWidth="9.3984375" defaultRowHeight="16.2"/>
  <cols>
    <col min="1" max="1" width="18.19921875" style="76" bestFit="1" customWidth="1"/>
    <col min="2" max="2" width="29.09765625" style="78" bestFit="1" customWidth="1"/>
    <col min="3" max="3" width="3" style="78" customWidth="1"/>
    <col min="4" max="4" width="6.09765625" style="78" bestFit="1" customWidth="1"/>
    <col min="5" max="5" width="4.69921875" style="78" bestFit="1" customWidth="1"/>
    <col min="6" max="6" width="5.3984375" style="78" bestFit="1" customWidth="1"/>
    <col min="7" max="7" width="5.59765625" style="78" bestFit="1" customWidth="1"/>
    <col min="8" max="8" width="3.09765625" style="78" customWidth="1"/>
    <col min="9" max="9" width="14.3984375" style="78" bestFit="1" customWidth="1"/>
    <col min="10" max="10" width="4.69921875" style="78" bestFit="1" customWidth="1"/>
    <col min="11" max="11" width="11" style="78" bestFit="1" customWidth="1"/>
    <col min="12" max="12" width="9.3984375" style="78"/>
    <col min="13" max="14" width="9.3984375" style="81"/>
    <col min="15" max="16384" width="9.3984375" style="78"/>
  </cols>
  <sheetData>
    <row r="1" spans="1:11" ht="16.8" thickBot="1">
      <c r="A1" s="76" t="s">
        <v>34</v>
      </c>
      <c r="B1" s="77" t="s">
        <v>149</v>
      </c>
      <c r="D1" s="79" t="s">
        <v>45</v>
      </c>
      <c r="E1" s="79"/>
      <c r="F1" s="79"/>
      <c r="G1" s="79"/>
      <c r="I1" s="79" t="s">
        <v>45</v>
      </c>
      <c r="J1" s="80"/>
      <c r="K1" s="80"/>
    </row>
    <row r="2" spans="1:11" ht="27.6" thickTop="1" thickBot="1">
      <c r="A2" s="76" t="s">
        <v>33</v>
      </c>
      <c r="B2" s="77" t="s">
        <v>61</v>
      </c>
      <c r="D2" s="82" t="s">
        <v>0</v>
      </c>
      <c r="E2" s="82" t="s">
        <v>22</v>
      </c>
      <c r="F2" s="82" t="s">
        <v>23</v>
      </c>
      <c r="G2" s="82" t="s">
        <v>24</v>
      </c>
      <c r="I2" s="83" t="s">
        <v>46</v>
      </c>
      <c r="J2" s="84" t="s">
        <v>47</v>
      </c>
      <c r="K2" s="85" t="s">
        <v>48</v>
      </c>
    </row>
    <row r="3" spans="1:11" ht="16.8" thickTop="1">
      <c r="A3" s="76" t="s">
        <v>35</v>
      </c>
      <c r="B3" s="77" t="s">
        <v>62</v>
      </c>
      <c r="D3" s="86" t="s">
        <v>25</v>
      </c>
      <c r="E3" s="87">
        <v>10</v>
      </c>
      <c r="F3" s="88">
        <f>COUNTIF($J$3:$J$17,1)</f>
        <v>5</v>
      </c>
      <c r="G3" s="89">
        <f t="shared" ref="G3:G9" si="0">E3-F3</f>
        <v>5</v>
      </c>
      <c r="I3" s="90"/>
      <c r="J3" s="91">
        <v>5</v>
      </c>
      <c r="K3" s="92"/>
    </row>
    <row r="4" spans="1:11">
      <c r="A4" s="76" t="s">
        <v>20</v>
      </c>
      <c r="B4" s="77">
        <f>ROUNDUP((B9-10)*2,0)-2</f>
        <v>14</v>
      </c>
      <c r="D4" s="93" t="s">
        <v>26</v>
      </c>
      <c r="E4" s="94">
        <v>5</v>
      </c>
      <c r="F4" s="95">
        <f>COUNTIF($J$3:$J$17,2)</f>
        <v>4</v>
      </c>
      <c r="G4" s="96">
        <f t="shared" si="0"/>
        <v>1</v>
      </c>
      <c r="I4" s="97"/>
      <c r="J4" s="98">
        <v>4</v>
      </c>
      <c r="K4" s="99"/>
    </row>
    <row r="5" spans="1:11">
      <c r="A5" s="76" t="s">
        <v>36</v>
      </c>
      <c r="B5" s="77">
        <f>ROUNDUP($B$4/2,0)</f>
        <v>7</v>
      </c>
      <c r="D5" s="93" t="s">
        <v>27</v>
      </c>
      <c r="E5" s="94">
        <v>4</v>
      </c>
      <c r="F5" s="95">
        <f>COUNTIF($J$3:$J$17,3)</f>
        <v>3</v>
      </c>
      <c r="G5" s="96">
        <f t="shared" si="0"/>
        <v>1</v>
      </c>
      <c r="I5" s="97"/>
      <c r="J5" s="98">
        <v>4</v>
      </c>
      <c r="K5" s="100"/>
    </row>
    <row r="6" spans="1:11">
      <c r="A6" s="76" t="s">
        <v>37</v>
      </c>
      <c r="B6" s="77">
        <f>ROUNDUP($B$4/4,0)</f>
        <v>4</v>
      </c>
      <c r="D6" s="93" t="s">
        <v>28</v>
      </c>
      <c r="E6" s="94">
        <v>3</v>
      </c>
      <c r="F6" s="95">
        <f>COUNTIF($J$3:$J$17,4)</f>
        <v>2</v>
      </c>
      <c r="G6" s="96">
        <f t="shared" si="0"/>
        <v>1</v>
      </c>
      <c r="I6" s="97"/>
      <c r="J6" s="98">
        <v>3</v>
      </c>
      <c r="K6" s="100"/>
    </row>
    <row r="7" spans="1:11">
      <c r="A7" s="76" t="s">
        <v>38</v>
      </c>
      <c r="B7" s="77">
        <f>ROUNDUP($B$4/4,0)</f>
        <v>4</v>
      </c>
      <c r="D7" s="93" t="s">
        <v>29</v>
      </c>
      <c r="E7" s="94">
        <v>2</v>
      </c>
      <c r="F7" s="95">
        <f>COUNTIF($J$3:$J$17,5)</f>
        <v>1</v>
      </c>
      <c r="G7" s="96">
        <f t="shared" si="0"/>
        <v>1</v>
      </c>
      <c r="I7" s="97"/>
      <c r="J7" s="98">
        <v>3</v>
      </c>
      <c r="K7" s="99"/>
    </row>
    <row r="8" spans="1:11" ht="16.8" thickBot="1">
      <c r="A8" s="76" t="s">
        <v>39</v>
      </c>
      <c r="B8" s="77" t="s">
        <v>63</v>
      </c>
      <c r="D8" s="101" t="s">
        <v>30</v>
      </c>
      <c r="E8" s="102">
        <v>1</v>
      </c>
      <c r="F8" s="103">
        <f>COUNTIF($J$3:$J$17,6)</f>
        <v>0</v>
      </c>
      <c r="G8" s="104">
        <f t="shared" si="0"/>
        <v>1</v>
      </c>
      <c r="I8" s="97"/>
      <c r="J8" s="98">
        <v>3</v>
      </c>
      <c r="K8" s="99"/>
    </row>
    <row r="9" spans="1:11" ht="16.8" thickBot="1">
      <c r="A9" s="76" t="s">
        <v>60</v>
      </c>
      <c r="B9" s="77">
        <v>18</v>
      </c>
      <c r="D9" s="105" t="s">
        <v>7</v>
      </c>
      <c r="E9" s="106">
        <f>SUM(E3:E8)</f>
        <v>25</v>
      </c>
      <c r="F9" s="107">
        <f>SUM(F3:F8)</f>
        <v>15</v>
      </c>
      <c r="G9" s="108">
        <f t="shared" si="0"/>
        <v>10</v>
      </c>
      <c r="H9" s="109"/>
      <c r="I9" s="97"/>
      <c r="J9" s="98">
        <v>2</v>
      </c>
      <c r="K9" s="99"/>
    </row>
    <row r="10" spans="1:11" ht="16.8" thickTop="1">
      <c r="B10" s="77"/>
      <c r="I10" s="97"/>
      <c r="J10" s="98">
        <v>2</v>
      </c>
      <c r="K10" s="100"/>
    </row>
    <row r="11" spans="1:11">
      <c r="B11" s="77"/>
      <c r="I11" s="97"/>
      <c r="J11" s="98">
        <v>2</v>
      </c>
      <c r="K11" s="100"/>
    </row>
    <row r="12" spans="1:11">
      <c r="B12" s="77"/>
      <c r="I12" s="97"/>
      <c r="J12" s="98">
        <v>2</v>
      </c>
      <c r="K12" s="99"/>
    </row>
    <row r="13" spans="1:11">
      <c r="B13" s="77"/>
      <c r="I13" s="97"/>
      <c r="J13" s="98">
        <v>1</v>
      </c>
      <c r="K13" s="99"/>
    </row>
    <row r="14" spans="1:11">
      <c r="B14" s="77"/>
      <c r="I14" s="97"/>
      <c r="J14" s="98">
        <v>1</v>
      </c>
      <c r="K14" s="99"/>
    </row>
    <row r="15" spans="1:11">
      <c r="I15" s="97"/>
      <c r="J15" s="98">
        <v>1</v>
      </c>
      <c r="K15" s="100"/>
    </row>
    <row r="16" spans="1:11">
      <c r="I16" s="97"/>
      <c r="J16" s="98">
        <v>1</v>
      </c>
      <c r="K16" s="100"/>
    </row>
    <row r="17" spans="9:11" ht="16.8" thickBot="1">
      <c r="I17" s="110"/>
      <c r="J17" s="111">
        <v>1</v>
      </c>
      <c r="K17" s="112"/>
    </row>
    <row r="18" spans="9:11">
      <c r="I18" s="113" t="s">
        <v>49</v>
      </c>
      <c r="J18" s="114">
        <f>AVERAGE(J3:J17)</f>
        <v>2.3333333333333335</v>
      </c>
      <c r="K18" s="99"/>
    </row>
    <row r="19" spans="9:11">
      <c r="I19" s="113" t="s">
        <v>50</v>
      </c>
      <c r="J19" s="115">
        <f>SUM(J3:J17)</f>
        <v>35</v>
      </c>
      <c r="K19" s="99"/>
    </row>
    <row r="20" spans="9:11">
      <c r="I20" s="113" t="s">
        <v>51</v>
      </c>
      <c r="J20" s="116">
        <f>COUNT(J3:J17)</f>
        <v>15</v>
      </c>
      <c r="K20" s="99"/>
    </row>
    <row r="21" spans="9:11" ht="16.8" thickBot="1">
      <c r="I21" s="117" t="s">
        <v>52</v>
      </c>
      <c r="J21" s="118">
        <f>((J18)*(J20/4))</f>
        <v>8.75</v>
      </c>
      <c r="K21" s="119"/>
    </row>
    <row r="22" spans="9:11" ht="16.8" thickTop="1"/>
  </sheetData>
  <sortState ref="I4:K9">
    <sortCondition ref="I4:I9"/>
  </sortState>
  <pageMargins left="0.15" right="0.75" top="0.32" bottom="0.33" header="0.25" footer="0.25"/>
  <pageSetup orientation="landscape"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8"/>
  <sheetViews>
    <sheetView showGridLines="0" tabSelected="1" zoomScaleNormal="100" workbookViewId="0">
      <pane xSplit="3" ySplit="1" topLeftCell="E2" activePane="bottomRight" state="frozen"/>
      <selection pane="topRight" activeCell="D1" sqref="D1"/>
      <selection pane="bottomLeft" activeCell="A2" sqref="A2"/>
      <selection pane="bottomRight" activeCell="V4" sqref="V4"/>
    </sheetView>
  </sheetViews>
  <sheetFormatPr defaultColWidth="7" defaultRowHeight="16.2"/>
  <cols>
    <col min="1" max="1" width="16.8984375" style="23" bestFit="1" customWidth="1"/>
    <col min="2" max="2" width="13.09765625" style="17" bestFit="1" customWidth="1"/>
    <col min="3" max="3" width="19.3984375" style="17" bestFit="1" customWidth="1"/>
    <col min="4" max="4" width="6.8984375" style="17" bestFit="1" customWidth="1"/>
    <col min="5" max="5" width="4" style="17" bestFit="1" customWidth="1"/>
    <col min="6" max="6" width="4.5" style="17" bestFit="1" customWidth="1"/>
    <col min="7" max="7" width="4.296875" style="17" bestFit="1" customWidth="1"/>
    <col min="8" max="8" width="10.296875" style="17" bestFit="1" customWidth="1"/>
    <col min="9" max="9" width="12.5" style="17" bestFit="1" customWidth="1"/>
    <col min="10" max="10" width="11.69921875" style="17" bestFit="1" customWidth="1"/>
    <col min="11" max="11" width="3.69921875" style="17" bestFit="1" customWidth="1"/>
    <col min="12" max="12" width="4.59765625" style="17" bestFit="1" customWidth="1"/>
    <col min="13" max="13" width="4.796875" style="17" bestFit="1" customWidth="1"/>
    <col min="14" max="14" width="3.69921875" style="17" bestFit="1" customWidth="1"/>
    <col min="15" max="15" width="4.59765625" style="17" bestFit="1" customWidth="1"/>
    <col min="16" max="16" width="5" style="17" customWidth="1"/>
    <col min="17" max="17" width="4.3984375" style="17" bestFit="1" customWidth="1"/>
    <col min="18" max="18" width="4.296875" style="24" bestFit="1" customWidth="1"/>
    <col min="19" max="19" width="5" style="24" bestFit="1" customWidth="1"/>
    <col min="20" max="20" width="4.09765625" style="24" bestFit="1" customWidth="1"/>
    <col min="21" max="22" width="4.296875" style="24" bestFit="1" customWidth="1"/>
    <col min="23" max="23" width="4" style="17" bestFit="1" customWidth="1"/>
    <col min="24" max="24" width="5.5" style="17" bestFit="1" customWidth="1"/>
    <col min="25" max="25" width="3.69921875" style="17" bestFit="1" customWidth="1"/>
    <col min="26" max="26" width="4" style="17" bestFit="1" customWidth="1"/>
    <col min="27" max="27" width="6.8984375" style="3" bestFit="1" customWidth="1"/>
    <col min="28" max="28" width="6" style="3" bestFit="1" customWidth="1"/>
    <col min="29" max="29" width="59.796875" style="17" bestFit="1" customWidth="1"/>
    <col min="30" max="30" width="18.796875" style="17" bestFit="1" customWidth="1"/>
    <col min="31" max="31" width="75.19921875" style="17" bestFit="1" customWidth="1"/>
    <col min="32" max="32" width="25.5" style="17" customWidth="1"/>
    <col min="33" max="33" width="18" style="17" bestFit="1" customWidth="1"/>
    <col min="34" max="34" width="9.296875" style="17" bestFit="1" customWidth="1"/>
    <col min="35" max="35" width="37.59765625" style="17" bestFit="1" customWidth="1"/>
    <col min="36" max="16384" width="7" style="17"/>
  </cols>
  <sheetData>
    <row r="1" spans="1:35" ht="31.8" thickBot="1">
      <c r="A1" s="7" t="s">
        <v>18</v>
      </c>
      <c r="B1" s="8" t="s">
        <v>17</v>
      </c>
      <c r="C1" s="8" t="s">
        <v>19</v>
      </c>
      <c r="D1" s="8" t="s">
        <v>89</v>
      </c>
      <c r="E1" s="8" t="s">
        <v>16</v>
      </c>
      <c r="F1" s="8" t="s">
        <v>95</v>
      </c>
      <c r="G1" s="8" t="s">
        <v>15</v>
      </c>
      <c r="H1" s="8" t="s">
        <v>82</v>
      </c>
      <c r="I1" s="8" t="s">
        <v>14</v>
      </c>
      <c r="J1" s="8" t="s">
        <v>58</v>
      </c>
      <c r="K1" s="9" t="s">
        <v>6</v>
      </c>
      <c r="L1" s="10" t="s">
        <v>5</v>
      </c>
      <c r="M1" s="11" t="s">
        <v>2</v>
      </c>
      <c r="N1" s="12" t="s">
        <v>3</v>
      </c>
      <c r="O1" s="13" t="s">
        <v>4</v>
      </c>
      <c r="P1" s="14" t="s">
        <v>1</v>
      </c>
      <c r="Q1" s="15" t="s">
        <v>66</v>
      </c>
      <c r="R1" s="16" t="s">
        <v>67</v>
      </c>
      <c r="S1" s="28" t="s">
        <v>90</v>
      </c>
      <c r="T1" s="26" t="s">
        <v>91</v>
      </c>
      <c r="U1" s="27" t="s">
        <v>92</v>
      </c>
      <c r="V1" s="30" t="s">
        <v>9</v>
      </c>
      <c r="W1" s="29" t="s">
        <v>13</v>
      </c>
      <c r="X1" s="29" t="s">
        <v>93</v>
      </c>
      <c r="Y1" s="29" t="s">
        <v>94</v>
      </c>
      <c r="Z1" s="31" t="s">
        <v>12</v>
      </c>
      <c r="AA1" s="2" t="s">
        <v>77</v>
      </c>
      <c r="AB1" s="2" t="s">
        <v>76</v>
      </c>
      <c r="AC1" s="33" t="s">
        <v>101</v>
      </c>
      <c r="AD1" s="34" t="s">
        <v>98</v>
      </c>
      <c r="AE1" s="35" t="s">
        <v>99</v>
      </c>
      <c r="AF1" s="36" t="s">
        <v>11</v>
      </c>
      <c r="AG1" s="2" t="s">
        <v>10</v>
      </c>
      <c r="AH1" s="2" t="s">
        <v>118</v>
      </c>
      <c r="AI1" s="32" t="s">
        <v>97</v>
      </c>
    </row>
    <row r="2" spans="1:35" ht="31.2">
      <c r="A2" s="37"/>
      <c r="B2" s="22" t="s">
        <v>64</v>
      </c>
      <c r="C2" s="25" t="s">
        <v>21</v>
      </c>
      <c r="D2" s="38">
        <v>6</v>
      </c>
      <c r="E2" s="22" t="s">
        <v>40</v>
      </c>
      <c r="F2" s="22" t="s">
        <v>96</v>
      </c>
      <c r="G2" s="22" t="s">
        <v>41</v>
      </c>
      <c r="H2" s="22" t="s">
        <v>75</v>
      </c>
      <c r="I2" s="22" t="s">
        <v>72</v>
      </c>
      <c r="J2" s="22" t="s">
        <v>53</v>
      </c>
      <c r="K2" s="39">
        <v>21</v>
      </c>
      <c r="L2" s="18">
        <v>10</v>
      </c>
      <c r="M2" s="18">
        <v>17</v>
      </c>
      <c r="N2" s="18">
        <v>14</v>
      </c>
      <c r="O2" s="18">
        <v>9</v>
      </c>
      <c r="P2" s="19">
        <v>14</v>
      </c>
      <c r="Q2" s="20">
        <f t="shared" ref="Q2:Q4" si="0">AVERAGE(K2:P2)</f>
        <v>14.166666666666666</v>
      </c>
      <c r="R2" s="21" t="str">
        <f t="shared" ref="R2:R4" si="1">IF(L2&gt;9.9,CONCATENATE("+",ROUNDDOWN((L2-10)/2,0)),ROUNDUP((L2-10)/2,0))</f>
        <v>+0</v>
      </c>
      <c r="S2" s="40">
        <v>11</v>
      </c>
      <c r="T2" s="1">
        <v>8</v>
      </c>
      <c r="U2" s="4">
        <v>7</v>
      </c>
      <c r="V2" s="41">
        <v>16</v>
      </c>
      <c r="W2" s="18">
        <v>20</v>
      </c>
      <c r="X2" s="19">
        <f t="shared" ref="X2:X4" si="2">10+R2</f>
        <v>10</v>
      </c>
      <c r="Y2" s="19">
        <f t="shared" ref="Y2:Y4" si="3">W2-R2</f>
        <v>20</v>
      </c>
      <c r="Z2" s="42">
        <v>114</v>
      </c>
      <c r="AA2" s="43">
        <v>19</v>
      </c>
      <c r="AB2" s="44" t="s">
        <v>21</v>
      </c>
      <c r="AC2" s="43" t="s">
        <v>134</v>
      </c>
      <c r="AD2" s="25" t="s">
        <v>21</v>
      </c>
      <c r="AE2" s="25" t="s">
        <v>21</v>
      </c>
      <c r="AF2" s="22" t="s">
        <v>32</v>
      </c>
      <c r="AG2" s="45" t="s">
        <v>21</v>
      </c>
      <c r="AH2" s="72"/>
      <c r="AI2" s="46" t="s">
        <v>21</v>
      </c>
    </row>
    <row r="3" spans="1:35" ht="46.8">
      <c r="A3" s="37"/>
      <c r="B3" s="47" t="s">
        <v>87</v>
      </c>
      <c r="C3" s="63" t="s">
        <v>55</v>
      </c>
      <c r="D3" s="48">
        <v>7</v>
      </c>
      <c r="E3" s="55" t="s">
        <v>31</v>
      </c>
      <c r="F3" s="55" t="s">
        <v>31</v>
      </c>
      <c r="G3" s="47" t="s">
        <v>41</v>
      </c>
      <c r="H3" s="47">
        <v>170</v>
      </c>
      <c r="I3" s="47" t="s">
        <v>56</v>
      </c>
      <c r="J3" s="47" t="s">
        <v>85</v>
      </c>
      <c r="K3" s="49">
        <v>18</v>
      </c>
      <c r="L3" s="50">
        <v>12</v>
      </c>
      <c r="M3" s="50">
        <v>10</v>
      </c>
      <c r="N3" s="50">
        <v>10</v>
      </c>
      <c r="O3" s="50">
        <v>18</v>
      </c>
      <c r="P3" s="51">
        <v>10</v>
      </c>
      <c r="Q3" s="52">
        <f t="shared" si="0"/>
        <v>13</v>
      </c>
      <c r="R3" s="53" t="str">
        <f t="shared" si="1"/>
        <v>+1</v>
      </c>
      <c r="S3" s="54">
        <v>5</v>
      </c>
      <c r="T3" s="55">
        <v>3</v>
      </c>
      <c r="U3" s="56">
        <v>9</v>
      </c>
      <c r="V3" s="57">
        <v>5</v>
      </c>
      <c r="W3" s="50">
        <v>21</v>
      </c>
      <c r="X3" s="51">
        <f t="shared" si="2"/>
        <v>11</v>
      </c>
      <c r="Y3" s="51">
        <f t="shared" si="3"/>
        <v>20</v>
      </c>
      <c r="Z3" s="58">
        <v>40</v>
      </c>
      <c r="AA3" s="59" t="s">
        <v>21</v>
      </c>
      <c r="AB3" s="59" t="s">
        <v>21</v>
      </c>
      <c r="AC3" s="60" t="s">
        <v>106</v>
      </c>
      <c r="AD3" s="47" t="s">
        <v>104</v>
      </c>
      <c r="AE3" s="47" t="s">
        <v>100</v>
      </c>
      <c r="AF3" s="47" t="s">
        <v>102</v>
      </c>
      <c r="AG3" s="47" t="s">
        <v>103</v>
      </c>
      <c r="AH3" s="60">
        <v>10</v>
      </c>
      <c r="AI3" s="62" t="s">
        <v>105</v>
      </c>
    </row>
    <row r="4" spans="1:35" ht="46.8">
      <c r="A4" s="37" t="s">
        <v>152</v>
      </c>
      <c r="B4" s="47" t="s">
        <v>88</v>
      </c>
      <c r="C4" s="47" t="s">
        <v>154</v>
      </c>
      <c r="D4" s="48">
        <v>12</v>
      </c>
      <c r="E4" s="47" t="s">
        <v>31</v>
      </c>
      <c r="F4" s="47" t="s">
        <v>31</v>
      </c>
      <c r="G4" s="50" t="s">
        <v>43</v>
      </c>
      <c r="H4" s="47">
        <v>174</v>
      </c>
      <c r="I4" s="47" t="s">
        <v>56</v>
      </c>
      <c r="J4" s="47" t="s">
        <v>79</v>
      </c>
      <c r="K4" s="49">
        <v>11</v>
      </c>
      <c r="L4" s="50">
        <v>16</v>
      </c>
      <c r="M4" s="50">
        <v>11</v>
      </c>
      <c r="N4" s="50">
        <v>11</v>
      </c>
      <c r="O4" s="50">
        <v>12</v>
      </c>
      <c r="P4" s="51">
        <v>14</v>
      </c>
      <c r="Q4" s="52">
        <f t="shared" si="0"/>
        <v>12.5</v>
      </c>
      <c r="R4" s="53" t="str">
        <f t="shared" si="1"/>
        <v>+3</v>
      </c>
      <c r="S4" s="54">
        <v>4</v>
      </c>
      <c r="T4" s="55">
        <v>4</v>
      </c>
      <c r="U4" s="65">
        <v>5</v>
      </c>
      <c r="V4" s="123">
        <f>7+1</f>
        <v>8</v>
      </c>
      <c r="W4" s="50">
        <v>18</v>
      </c>
      <c r="X4" s="51">
        <f t="shared" si="2"/>
        <v>13</v>
      </c>
      <c r="Y4" s="51">
        <f t="shared" si="3"/>
        <v>15</v>
      </c>
      <c r="Z4" s="58">
        <v>54</v>
      </c>
      <c r="AA4" s="59" t="s">
        <v>21</v>
      </c>
      <c r="AB4" s="59" t="s">
        <v>21</v>
      </c>
      <c r="AC4" s="60" t="s">
        <v>155</v>
      </c>
      <c r="AD4" s="66" t="s">
        <v>21</v>
      </c>
      <c r="AE4" s="66" t="s">
        <v>21</v>
      </c>
      <c r="AF4" s="47" t="s">
        <v>117</v>
      </c>
      <c r="AG4" s="61" t="s">
        <v>107</v>
      </c>
      <c r="AH4" s="74"/>
      <c r="AI4" s="62" t="s">
        <v>108</v>
      </c>
    </row>
    <row r="5" spans="1:35" ht="78">
      <c r="A5" s="37" t="s">
        <v>151</v>
      </c>
      <c r="B5" s="47" t="s">
        <v>119</v>
      </c>
      <c r="C5" s="47" t="s">
        <v>69</v>
      </c>
      <c r="D5" s="48">
        <v>9</v>
      </c>
      <c r="E5" s="47" t="s">
        <v>31</v>
      </c>
      <c r="F5" s="47" t="s">
        <v>31</v>
      </c>
      <c r="G5" s="50" t="s">
        <v>54</v>
      </c>
      <c r="H5" s="47">
        <v>183</v>
      </c>
      <c r="I5" s="47" t="s">
        <v>56</v>
      </c>
      <c r="J5" s="47" t="s">
        <v>81</v>
      </c>
      <c r="K5" s="49">
        <v>11</v>
      </c>
      <c r="L5" s="70">
        <f>10+4</f>
        <v>14</v>
      </c>
      <c r="M5" s="70">
        <f>13+4</f>
        <v>17</v>
      </c>
      <c r="N5" s="70">
        <f>17+4</f>
        <v>21</v>
      </c>
      <c r="O5" s="70">
        <f>13+4</f>
        <v>17</v>
      </c>
      <c r="P5" s="71">
        <f>10+4</f>
        <v>14</v>
      </c>
      <c r="Q5" s="52">
        <f>AVERAGE(K5:P5)</f>
        <v>15.666666666666666</v>
      </c>
      <c r="R5" s="53" t="str">
        <f>IF(L5&gt;9.9,CONCATENATE("+",ROUNDDOWN((L5-10)/2,0)),ROUNDUP((L5-10)/2,0))</f>
        <v>+2</v>
      </c>
      <c r="S5" s="54">
        <v>3</v>
      </c>
      <c r="T5" s="55">
        <v>3</v>
      </c>
      <c r="U5" s="65">
        <v>6</v>
      </c>
      <c r="V5" s="57">
        <v>4</v>
      </c>
      <c r="W5" s="50">
        <f>10+AH5+R5</f>
        <v>12</v>
      </c>
      <c r="X5" s="51">
        <f>10+R5</f>
        <v>12</v>
      </c>
      <c r="Y5" s="51">
        <f>W5-R5</f>
        <v>10</v>
      </c>
      <c r="Z5" s="58">
        <v>54</v>
      </c>
      <c r="AA5" s="59" t="s">
        <v>21</v>
      </c>
      <c r="AB5" s="59" t="s">
        <v>21</v>
      </c>
      <c r="AC5" s="60" t="s">
        <v>120</v>
      </c>
      <c r="AD5" s="47" t="s">
        <v>111</v>
      </c>
      <c r="AE5" s="47" t="s">
        <v>116</v>
      </c>
      <c r="AF5" s="47" t="s">
        <v>114</v>
      </c>
      <c r="AG5" s="47" t="s">
        <v>32</v>
      </c>
      <c r="AH5" s="60">
        <v>0</v>
      </c>
      <c r="AI5" s="62" t="s">
        <v>126</v>
      </c>
    </row>
    <row r="6" spans="1:35" ht="31.2">
      <c r="A6" s="37"/>
      <c r="B6" s="22" t="s">
        <v>65</v>
      </c>
      <c r="C6" s="25" t="s">
        <v>21</v>
      </c>
      <c r="D6" s="38">
        <v>8</v>
      </c>
      <c r="E6" s="22" t="s">
        <v>31</v>
      </c>
      <c r="F6" s="22" t="s">
        <v>96</v>
      </c>
      <c r="G6" s="22" t="s">
        <v>74</v>
      </c>
      <c r="H6" s="22" t="s">
        <v>73</v>
      </c>
      <c r="I6" s="22" t="s">
        <v>71</v>
      </c>
      <c r="J6" s="22" t="s">
        <v>8</v>
      </c>
      <c r="K6" s="39">
        <v>19</v>
      </c>
      <c r="L6" s="1">
        <v>10</v>
      </c>
      <c r="M6" s="1">
        <v>17</v>
      </c>
      <c r="N6" s="1">
        <v>8</v>
      </c>
      <c r="O6" s="1">
        <v>11</v>
      </c>
      <c r="P6" s="4">
        <v>8</v>
      </c>
      <c r="Q6" s="5">
        <f>AVERAGE(K6:P6)</f>
        <v>12.166666666666666</v>
      </c>
      <c r="R6" s="6" t="str">
        <f>IF(L6&gt;9.9,CONCATENATE("+",ROUNDDOWN((L6-10)/2,0)),ROUNDUP((L6-10)/2,0))</f>
        <v>+0</v>
      </c>
      <c r="S6" s="40">
        <v>12</v>
      </c>
      <c r="T6" s="1">
        <v>9</v>
      </c>
      <c r="U6" s="64">
        <v>9</v>
      </c>
      <c r="V6" s="41">
        <v>15</v>
      </c>
      <c r="W6" s="18">
        <v>24</v>
      </c>
      <c r="X6" s="19">
        <f>10+R6</f>
        <v>10</v>
      </c>
      <c r="Y6" s="19">
        <f>W6-R6</f>
        <v>24</v>
      </c>
      <c r="Z6" s="42">
        <v>142</v>
      </c>
      <c r="AA6" s="43">
        <v>20</v>
      </c>
      <c r="AB6" s="43">
        <v>16</v>
      </c>
      <c r="AC6" s="43" t="s">
        <v>135</v>
      </c>
      <c r="AD6" s="75" t="s">
        <v>122</v>
      </c>
      <c r="AE6" s="75" t="s">
        <v>121</v>
      </c>
      <c r="AF6" s="22" t="s">
        <v>32</v>
      </c>
      <c r="AG6" s="45" t="s">
        <v>21</v>
      </c>
      <c r="AH6" s="72"/>
      <c r="AI6" s="46"/>
    </row>
    <row r="7" spans="1:35" ht="46.8">
      <c r="A7" s="37"/>
      <c r="B7" s="47" t="s">
        <v>87</v>
      </c>
      <c r="C7" s="47" t="s">
        <v>8</v>
      </c>
      <c r="D7" s="48">
        <v>9</v>
      </c>
      <c r="E7" s="47" t="s">
        <v>31</v>
      </c>
      <c r="F7" s="47" t="s">
        <v>31</v>
      </c>
      <c r="G7" s="47" t="s">
        <v>54</v>
      </c>
      <c r="H7" s="47">
        <v>189</v>
      </c>
      <c r="I7" s="47" t="s">
        <v>56</v>
      </c>
      <c r="J7" s="47" t="s">
        <v>83</v>
      </c>
      <c r="K7" s="49">
        <v>10</v>
      </c>
      <c r="L7" s="50">
        <v>12</v>
      </c>
      <c r="M7" s="70">
        <f>13+4</f>
        <v>17</v>
      </c>
      <c r="N7" s="50">
        <v>11</v>
      </c>
      <c r="O7" s="50">
        <v>17</v>
      </c>
      <c r="P7" s="51">
        <v>13</v>
      </c>
      <c r="Q7" s="52">
        <f>AVERAGE(K7:P7)</f>
        <v>13.333333333333334</v>
      </c>
      <c r="R7" s="53" t="str">
        <f>IF(L7&gt;9.9,CONCATENATE("+",ROUNDDOWN((L7-10)/2,0)),ROUNDUP((L7-10)/2,0))</f>
        <v>+1</v>
      </c>
      <c r="S7" s="54">
        <v>6</v>
      </c>
      <c r="T7" s="55">
        <v>3</v>
      </c>
      <c r="U7" s="65">
        <v>6</v>
      </c>
      <c r="V7" s="57">
        <v>6</v>
      </c>
      <c r="W7" s="50">
        <f>10+AH7+R7</f>
        <v>12</v>
      </c>
      <c r="X7" s="51">
        <f>10+R7</f>
        <v>11</v>
      </c>
      <c r="Y7" s="51">
        <f>W7-R7</f>
        <v>11</v>
      </c>
      <c r="Z7" s="58">
        <f>63+18</f>
        <v>81</v>
      </c>
      <c r="AA7" s="59" t="s">
        <v>21</v>
      </c>
      <c r="AB7" s="59" t="s">
        <v>21</v>
      </c>
      <c r="AC7" s="60" t="s">
        <v>124</v>
      </c>
      <c r="AD7" s="47" t="s">
        <v>113</v>
      </c>
      <c r="AE7" s="47" t="s">
        <v>112</v>
      </c>
      <c r="AF7" s="47" t="s">
        <v>123</v>
      </c>
      <c r="AG7" s="47" t="s">
        <v>32</v>
      </c>
      <c r="AH7" s="60">
        <v>1</v>
      </c>
      <c r="AI7" s="62" t="s">
        <v>125</v>
      </c>
    </row>
    <row r="8" spans="1:35" ht="31.2">
      <c r="A8" s="37"/>
      <c r="B8" s="22" t="s">
        <v>130</v>
      </c>
      <c r="C8" s="25" t="s">
        <v>21</v>
      </c>
      <c r="D8" s="38">
        <v>8</v>
      </c>
      <c r="E8" s="22" t="s">
        <v>31</v>
      </c>
      <c r="F8" s="22" t="s">
        <v>96</v>
      </c>
      <c r="G8" s="22" t="s">
        <v>74</v>
      </c>
      <c r="H8" s="22" t="s">
        <v>73</v>
      </c>
      <c r="I8" s="22" t="s">
        <v>78</v>
      </c>
      <c r="J8" s="22" t="s">
        <v>44</v>
      </c>
      <c r="K8" s="39">
        <v>19</v>
      </c>
      <c r="L8" s="1">
        <v>10</v>
      </c>
      <c r="M8" s="1">
        <v>17</v>
      </c>
      <c r="N8" s="1">
        <v>14</v>
      </c>
      <c r="O8" s="1">
        <v>15</v>
      </c>
      <c r="P8" s="4">
        <v>14</v>
      </c>
      <c r="Q8" s="5">
        <f t="shared" ref="Q8:Q11" si="4">AVERAGE(K8:P8)</f>
        <v>14.833333333333334</v>
      </c>
      <c r="R8" s="6" t="str">
        <f t="shared" ref="R8:R9" si="5">IF(L8&gt;9.9,CONCATENATE("+",ROUNDDOWN((L8-10)/2,0)),ROUNDUP((L8-10)/2,0))</f>
        <v>+0</v>
      </c>
      <c r="S8" s="40">
        <v>14</v>
      </c>
      <c r="T8" s="1">
        <v>10</v>
      </c>
      <c r="U8" s="64">
        <v>12</v>
      </c>
      <c r="V8" s="41">
        <v>17</v>
      </c>
      <c r="W8" s="18">
        <f>9+13+AH8</f>
        <v>22</v>
      </c>
      <c r="X8" s="19">
        <f>9+R8</f>
        <v>9</v>
      </c>
      <c r="Y8" s="19">
        <f t="shared" ref="Y8:Y11" si="6">W8-R8</f>
        <v>22</v>
      </c>
      <c r="Z8" s="42">
        <v>133</v>
      </c>
      <c r="AA8" s="43">
        <v>20</v>
      </c>
      <c r="AB8" s="44" t="s">
        <v>21</v>
      </c>
      <c r="AC8" s="43" t="s">
        <v>136</v>
      </c>
      <c r="AD8" s="67" t="s">
        <v>147</v>
      </c>
      <c r="AE8" s="22" t="s">
        <v>131</v>
      </c>
      <c r="AF8" s="22" t="s">
        <v>32</v>
      </c>
      <c r="AG8" s="68" t="s">
        <v>32</v>
      </c>
      <c r="AH8" s="73">
        <v>0</v>
      </c>
      <c r="AI8" s="69"/>
    </row>
    <row r="9" spans="1:35" ht="31.2">
      <c r="A9" s="37" t="s">
        <v>153</v>
      </c>
      <c r="B9" s="47" t="s">
        <v>88</v>
      </c>
      <c r="C9" s="47" t="s">
        <v>44</v>
      </c>
      <c r="D9" s="48">
        <v>10</v>
      </c>
      <c r="E9" s="47" t="s">
        <v>31</v>
      </c>
      <c r="F9" s="47" t="s">
        <v>31</v>
      </c>
      <c r="G9" s="47" t="s">
        <v>43</v>
      </c>
      <c r="H9" s="47">
        <v>196</v>
      </c>
      <c r="I9" s="47" t="s">
        <v>56</v>
      </c>
      <c r="J9" s="47" t="s">
        <v>84</v>
      </c>
      <c r="K9" s="49">
        <v>10</v>
      </c>
      <c r="L9" s="70">
        <f>15+4</f>
        <v>19</v>
      </c>
      <c r="M9" s="50">
        <v>11</v>
      </c>
      <c r="N9" s="70">
        <f>15+4</f>
        <v>19</v>
      </c>
      <c r="O9" s="50">
        <v>14</v>
      </c>
      <c r="P9" s="51">
        <v>11</v>
      </c>
      <c r="Q9" s="52">
        <f t="shared" si="4"/>
        <v>14</v>
      </c>
      <c r="R9" s="53" t="str">
        <f t="shared" si="5"/>
        <v>+4</v>
      </c>
      <c r="S9" s="54">
        <v>7</v>
      </c>
      <c r="T9" s="55">
        <v>3</v>
      </c>
      <c r="U9" s="65">
        <v>7</v>
      </c>
      <c r="V9" s="57">
        <v>5</v>
      </c>
      <c r="W9" s="50">
        <f>10+AH9+R9</f>
        <v>17</v>
      </c>
      <c r="X9" s="51">
        <f t="shared" ref="X9:X11" si="7">10+R9</f>
        <v>14</v>
      </c>
      <c r="Y9" s="51">
        <f t="shared" si="6"/>
        <v>13</v>
      </c>
      <c r="Z9" s="58">
        <v>45</v>
      </c>
      <c r="AA9" s="59" t="s">
        <v>21</v>
      </c>
      <c r="AB9" s="59" t="s">
        <v>21</v>
      </c>
      <c r="AC9" s="60" t="s">
        <v>109</v>
      </c>
      <c r="AD9" s="47" t="s">
        <v>115</v>
      </c>
      <c r="AE9" s="63" t="s">
        <v>148</v>
      </c>
      <c r="AF9" s="47" t="s">
        <v>129</v>
      </c>
      <c r="AG9" s="61" t="s">
        <v>127</v>
      </c>
      <c r="AH9" s="74">
        <v>3</v>
      </c>
      <c r="AI9" s="62" t="s">
        <v>128</v>
      </c>
    </row>
    <row r="10" spans="1:35" ht="31.2">
      <c r="A10" s="37"/>
      <c r="B10" s="22" t="s">
        <v>70</v>
      </c>
      <c r="C10" s="25" t="s">
        <v>21</v>
      </c>
      <c r="D10" s="38">
        <v>10</v>
      </c>
      <c r="E10" s="22" t="s">
        <v>31</v>
      </c>
      <c r="F10" s="22" t="s">
        <v>96</v>
      </c>
      <c r="G10" s="22" t="s">
        <v>54</v>
      </c>
      <c r="H10" s="22" t="s">
        <v>68</v>
      </c>
      <c r="I10" s="22" t="s">
        <v>57</v>
      </c>
      <c r="J10" s="22" t="s">
        <v>86</v>
      </c>
      <c r="K10" s="39">
        <v>19</v>
      </c>
      <c r="L10" s="1">
        <v>16</v>
      </c>
      <c r="M10" s="1">
        <v>15</v>
      </c>
      <c r="N10" s="1">
        <v>8</v>
      </c>
      <c r="O10" s="1">
        <v>12</v>
      </c>
      <c r="P10" s="4">
        <v>11</v>
      </c>
      <c r="Q10" s="5">
        <f t="shared" si="4"/>
        <v>13.5</v>
      </c>
      <c r="R10" s="6" t="str">
        <f t="shared" ref="R10:R11" si="8">IF(L10&gt;9.9,CONCATENATE("+",ROUNDDOWN((L10-10)/2,0)),ROUNDUP((L10-10)/2,0))</f>
        <v>+3</v>
      </c>
      <c r="S10" s="40">
        <v>11</v>
      </c>
      <c r="T10" s="1">
        <v>14</v>
      </c>
      <c r="U10" s="64">
        <v>10</v>
      </c>
      <c r="V10" s="41">
        <v>17</v>
      </c>
      <c r="W10" s="18">
        <v>20</v>
      </c>
      <c r="X10" s="19">
        <f t="shared" si="7"/>
        <v>13</v>
      </c>
      <c r="Y10" s="19">
        <f t="shared" si="6"/>
        <v>17</v>
      </c>
      <c r="Z10" s="42">
        <v>122</v>
      </c>
      <c r="AA10" s="44" t="s">
        <v>21</v>
      </c>
      <c r="AB10" s="44" t="s">
        <v>21</v>
      </c>
      <c r="AC10" s="43" t="s">
        <v>133</v>
      </c>
      <c r="AD10" s="44" t="s">
        <v>21</v>
      </c>
      <c r="AE10" s="25" t="s">
        <v>21</v>
      </c>
      <c r="AF10" s="22" t="s">
        <v>32</v>
      </c>
      <c r="AG10" s="45" t="s">
        <v>21</v>
      </c>
      <c r="AH10" s="72"/>
      <c r="AI10" s="46" t="s">
        <v>21</v>
      </c>
    </row>
    <row r="11" spans="1:35" ht="80.400000000000006">
      <c r="A11" s="37" t="s">
        <v>150</v>
      </c>
      <c r="B11" s="47" t="s">
        <v>87</v>
      </c>
      <c r="C11" s="47" t="s">
        <v>59</v>
      </c>
      <c r="D11" s="48">
        <v>10</v>
      </c>
      <c r="E11" s="47" t="s">
        <v>31</v>
      </c>
      <c r="F11" s="47" t="s">
        <v>31</v>
      </c>
      <c r="G11" s="50" t="s">
        <v>42</v>
      </c>
      <c r="H11" s="47">
        <v>348</v>
      </c>
      <c r="I11" s="47" t="s">
        <v>56</v>
      </c>
      <c r="J11" s="47" t="s">
        <v>80</v>
      </c>
      <c r="K11" s="49">
        <v>11</v>
      </c>
      <c r="L11" s="70">
        <f>12+4</f>
        <v>16</v>
      </c>
      <c r="M11" s="70">
        <f>12+4</f>
        <v>16</v>
      </c>
      <c r="N11" s="50">
        <v>12</v>
      </c>
      <c r="O11" s="50">
        <v>14</v>
      </c>
      <c r="P11" s="71">
        <f>17+4</f>
        <v>21</v>
      </c>
      <c r="Q11" s="52">
        <f t="shared" si="4"/>
        <v>15</v>
      </c>
      <c r="R11" s="53" t="str">
        <f t="shared" si="8"/>
        <v>+3</v>
      </c>
      <c r="S11" s="54">
        <v>8</v>
      </c>
      <c r="T11" s="55">
        <v>8</v>
      </c>
      <c r="U11" s="65">
        <v>9</v>
      </c>
      <c r="V11" s="57">
        <v>7</v>
      </c>
      <c r="W11" s="50">
        <f>10+AH11+R11</f>
        <v>18</v>
      </c>
      <c r="X11" s="51">
        <f t="shared" si="7"/>
        <v>13</v>
      </c>
      <c r="Y11" s="51">
        <f t="shared" si="6"/>
        <v>15</v>
      </c>
      <c r="Z11" s="58">
        <v>70</v>
      </c>
      <c r="AA11" s="59" t="s">
        <v>21</v>
      </c>
      <c r="AB11" s="59" t="s">
        <v>21</v>
      </c>
      <c r="AC11" s="60" t="s">
        <v>138</v>
      </c>
      <c r="AD11" s="47" t="s">
        <v>146</v>
      </c>
      <c r="AE11" s="120" t="s">
        <v>145</v>
      </c>
      <c r="AF11" s="47" t="s">
        <v>137</v>
      </c>
      <c r="AG11" s="47" t="s">
        <v>132</v>
      </c>
      <c r="AH11" s="60">
        <v>5</v>
      </c>
      <c r="AI11" s="62" t="s">
        <v>110</v>
      </c>
    </row>
    <row r="13" spans="1:35">
      <c r="AE13" s="122" t="s">
        <v>144</v>
      </c>
    </row>
    <row r="14" spans="1:35">
      <c r="AE14" s="121" t="s">
        <v>139</v>
      </c>
    </row>
    <row r="15" spans="1:35">
      <c r="AE15" s="121" t="s">
        <v>140</v>
      </c>
    </row>
    <row r="16" spans="1:35">
      <c r="AE16" s="121" t="s">
        <v>141</v>
      </c>
    </row>
    <row r="17" spans="31:31">
      <c r="AE17" s="121" t="s">
        <v>142</v>
      </c>
    </row>
    <row r="18" spans="31:31">
      <c r="AE18" s="121" t="s">
        <v>143</v>
      </c>
    </row>
  </sheetData>
  <conditionalFormatting sqref="AD1:AE1">
    <cfRule type="containsBlanks" dxfId="0" priority="1">
      <formula>LEN(TRIM(AD1))=0</formula>
    </cfRule>
  </conditionalFormatting>
  <pageMargins left="0.15" right="0.75" top="0.32" bottom="0.33" header="0.25" footer="0.25"/>
  <pageSetup orientation="landscape" horizontalDpi="4294967293"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Organization</vt:lpstr>
      <vt:lpstr>Membership</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2013-07-06T14:41:07Z</cp:lastPrinted>
  <dcterms:created xsi:type="dcterms:W3CDTF">2000-10-24T15:39:59Z</dcterms:created>
  <dcterms:modified xsi:type="dcterms:W3CDTF">2016-08-19T18:51:39Z</dcterms:modified>
</cp:coreProperties>
</file>