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308" yWindow="-12" windowWidth="10200" windowHeight="8736" tabRatio="638"/>
  </bookViews>
  <sheets>
    <sheet name="Personal File" sheetId="4" r:id="rId1"/>
    <sheet name="Skills" sheetId="15" r:id="rId2"/>
    <sheet name="Spells Granted" sheetId="23" r:id="rId3"/>
    <sheet name="Daily Spells" sheetId="22" r:id="rId4"/>
    <sheet name="Feats" sheetId="20" r:id="rId5"/>
    <sheet name="Martial" sheetId="6" r:id="rId6"/>
    <sheet name="Equipment" sheetId="19" r:id="rId7"/>
    <sheet name="Animal" sheetId="25" r:id="rId8"/>
    <sheet name="Rolls" sheetId="21" r:id="rId9"/>
  </sheets>
  <externalReferences>
    <externalReference r:id="rId10"/>
  </externalReferences>
  <definedNames>
    <definedName name="NoShade">'[1]Spell Sheet'!$FH$1</definedName>
    <definedName name="OLE_LINK1" localSheetId="3">'Daily Spells'!#REF!</definedName>
    <definedName name="OLE_LINK1" localSheetId="4">Feats!#REF!</definedName>
    <definedName name="_xlnm.Print_Area" localSheetId="7">Animal!$A$1:$H$13</definedName>
    <definedName name="_xlnm.Print_Area" localSheetId="3">'Daily Spells'!#REF!</definedName>
    <definedName name="_xlnm.Print_Area" localSheetId="6">Equipment!#REF!</definedName>
    <definedName name="_xlnm.Print_Area" localSheetId="4">Feats!#REF!</definedName>
    <definedName name="_xlnm.Print_Area" localSheetId="5">Martial!#REF!</definedName>
    <definedName name="_xlnm.Print_Area" localSheetId="0">'Personal File'!$A$1:$H$19</definedName>
    <definedName name="_xlnm.Print_Area" localSheetId="1">Skills!$A$1:$K$36</definedName>
    <definedName name="_xlnm.Print_Area" localSheetId="2">'Spells Granted'!$A$1:$I$38</definedName>
  </definedNames>
  <calcPr calcId="145621"/>
</workbook>
</file>

<file path=xl/calcChain.xml><?xml version="1.0" encoding="utf-8"?>
<calcChain xmlns="http://schemas.openxmlformats.org/spreadsheetml/2006/main">
  <c r="H4" i="6" l="1"/>
  <c r="C10" i="22" l="1"/>
  <c r="C11" i="22"/>
  <c r="I6" i="22"/>
  <c r="F48" i="15" l="1"/>
  <c r="F35" i="15"/>
  <c r="F22" i="15"/>
  <c r="H9" i="6" l="1"/>
  <c r="E10" i="4" l="1"/>
  <c r="C5" i="22" l="1"/>
  <c r="C6" i="22"/>
  <c r="C7" i="22"/>
  <c r="C8" i="22"/>
  <c r="C9" i="22"/>
  <c r="E51" i="15" l="1"/>
  <c r="C15" i="22" l="1"/>
  <c r="C16" i="22"/>
  <c r="C17" i="22"/>
  <c r="C18" i="22"/>
  <c r="G2" i="25" l="1"/>
  <c r="C4" i="25"/>
  <c r="C5" i="25"/>
  <c r="C6" i="25"/>
  <c r="C7" i="25"/>
  <c r="C8" i="25"/>
  <c r="C9" i="25"/>
  <c r="E13" i="4" l="1"/>
  <c r="E12" i="4"/>
  <c r="G13" i="6" l="1"/>
  <c r="C16" i="19" l="1"/>
  <c r="C15" i="19"/>
  <c r="E55" i="15" l="1"/>
  <c r="H34" i="15"/>
  <c r="H33" i="15"/>
  <c r="H32" i="15"/>
  <c r="H31" i="15"/>
  <c r="H30" i="15"/>
  <c r="H29" i="15"/>
  <c r="H28" i="15"/>
  <c r="H27" i="15"/>
  <c r="H26" i="15"/>
  <c r="H25" i="15"/>
  <c r="H24" i="15"/>
  <c r="H23" i="15"/>
  <c r="H22" i="15"/>
  <c r="H21" i="15"/>
  <c r="H20" i="15"/>
  <c r="H19" i="15"/>
  <c r="H18" i="15"/>
  <c r="H17" i="15"/>
  <c r="H16" i="15"/>
  <c r="H15" i="15"/>
  <c r="H14" i="15"/>
  <c r="H12" i="15"/>
  <c r="H11" i="15"/>
  <c r="I4" i="6" l="1"/>
  <c r="J4" i="6" l="1"/>
  <c r="E11" i="4"/>
  <c r="I3" i="6" l="1"/>
  <c r="I5" i="6"/>
  <c r="H3" i="6"/>
  <c r="H5" i="6"/>
  <c r="H6" i="22"/>
  <c r="B51" i="15"/>
  <c r="H49" i="15"/>
  <c r="H48" i="15"/>
  <c r="H47" i="15"/>
  <c r="H46" i="15"/>
  <c r="H45" i="15"/>
  <c r="H44" i="15"/>
  <c r="H43" i="15"/>
  <c r="H42" i="15"/>
  <c r="H41" i="15"/>
  <c r="H40" i="15"/>
  <c r="H39" i="15"/>
  <c r="H38" i="15"/>
  <c r="H37" i="15"/>
  <c r="H36" i="15"/>
  <c r="H35" i="15"/>
  <c r="H13" i="15"/>
  <c r="H10" i="15"/>
  <c r="H9" i="15"/>
  <c r="H8" i="15"/>
  <c r="H7" i="15"/>
  <c r="J5" i="6" l="1"/>
  <c r="J3" i="6"/>
  <c r="G16" i="19"/>
  <c r="C11" i="19"/>
  <c r="G10" i="19"/>
  <c r="C10" i="19"/>
  <c r="G6" i="22" l="1"/>
  <c r="C10" i="4" l="1"/>
  <c r="C2" i="21" l="1"/>
  <c r="D2" i="21"/>
  <c r="E2" i="21"/>
  <c r="F2" i="21"/>
  <c r="G2" i="21"/>
  <c r="H2" i="21"/>
  <c r="C3" i="21"/>
  <c r="D3" i="21"/>
  <c r="E3" i="21"/>
  <c r="F3" i="21"/>
  <c r="G3" i="21"/>
  <c r="H3" i="21"/>
  <c r="C4" i="21"/>
  <c r="D4" i="21"/>
  <c r="E4" i="21"/>
  <c r="F4" i="21"/>
  <c r="G4" i="21"/>
  <c r="H4" i="21"/>
  <c r="C5" i="21"/>
  <c r="D5" i="21"/>
  <c r="E5" i="21"/>
  <c r="F5" i="21"/>
  <c r="G5" i="21"/>
  <c r="H5" i="21"/>
  <c r="C6" i="21"/>
  <c r="D6" i="21"/>
  <c r="E6" i="21"/>
  <c r="F6" i="21"/>
  <c r="G6" i="21"/>
  <c r="H6" i="21"/>
  <c r="C7" i="21"/>
  <c r="D7" i="21"/>
  <c r="E7" i="21"/>
  <c r="F7" i="21"/>
  <c r="G7" i="21"/>
  <c r="H7" i="21"/>
  <c r="C8" i="21"/>
  <c r="D8" i="21"/>
  <c r="E8" i="21"/>
  <c r="F8" i="21"/>
  <c r="G8" i="21"/>
  <c r="H8" i="21"/>
  <c r="C9" i="21"/>
  <c r="D9" i="21"/>
  <c r="E9" i="21"/>
  <c r="F9" i="21"/>
  <c r="G9" i="21"/>
  <c r="H9" i="21"/>
  <c r="G17" i="6" l="1"/>
  <c r="H3" i="15" l="1"/>
  <c r="I9" i="6" l="1"/>
  <c r="I10" i="6"/>
  <c r="G18" i="19" l="1"/>
  <c r="M26" i="6" l="1"/>
  <c r="G19" i="19" s="1"/>
  <c r="H4" i="15"/>
  <c r="H5" i="15"/>
  <c r="H6" i="15"/>
  <c r="I6" i="6" l="1"/>
  <c r="E9" i="4" l="1"/>
  <c r="C8" i="4" l="1"/>
  <c r="D10" i="15" l="1"/>
  <c r="H6" i="6"/>
  <c r="J6" i="6" s="1"/>
  <c r="E10" i="15" l="1"/>
  <c r="G10" i="15"/>
  <c r="I10" i="15" s="1"/>
  <c r="D11" i="15" l="1"/>
  <c r="D4" i="15"/>
  <c r="C9" i="4"/>
  <c r="C11" i="4"/>
  <c r="C12" i="4"/>
  <c r="C13" i="4"/>
  <c r="D6" i="15" l="1"/>
  <c r="C3" i="22"/>
  <c r="C4" i="22"/>
  <c r="D3" i="15"/>
  <c r="E3" i="15" s="1"/>
  <c r="H10" i="6"/>
  <c r="J10" i="6" s="1"/>
  <c r="J9" i="6"/>
  <c r="E11" i="15"/>
  <c r="G11" i="15"/>
  <c r="I11" i="15" s="1"/>
  <c r="D14" i="15"/>
  <c r="D9" i="15"/>
  <c r="D16" i="15"/>
  <c r="E4" i="15"/>
  <c r="G4" i="15"/>
  <c r="I4" i="15" s="1"/>
  <c r="D5" i="15"/>
  <c r="D8" i="15"/>
  <c r="E6" i="15"/>
  <c r="G6" i="15"/>
  <c r="I6" i="15" s="1"/>
  <c r="D15" i="15"/>
  <c r="D7" i="15"/>
  <c r="D12" i="15"/>
  <c r="D13" i="15"/>
  <c r="B7" i="4"/>
  <c r="D30" i="15"/>
  <c r="D31" i="15"/>
  <c r="D26" i="15"/>
  <c r="D28" i="15"/>
  <c r="D33" i="15"/>
  <c r="D27" i="15"/>
  <c r="D32" i="15"/>
  <c r="H50" i="15"/>
  <c r="G3" i="15" l="1"/>
  <c r="I3" i="15" s="1"/>
  <c r="E9" i="15"/>
  <c r="G9" i="15"/>
  <c r="I9" i="15" s="1"/>
  <c r="G16" i="15"/>
  <c r="I16" i="15" s="1"/>
  <c r="E16" i="15"/>
  <c r="E14" i="15"/>
  <c r="G14" i="15"/>
  <c r="I14" i="15" s="1"/>
  <c r="E5" i="15"/>
  <c r="G5" i="15"/>
  <c r="I5" i="15" s="1"/>
  <c r="E8" i="15"/>
  <c r="G8" i="15"/>
  <c r="I8" i="15" s="1"/>
  <c r="E13" i="15"/>
  <c r="G13" i="15"/>
  <c r="I13" i="15" s="1"/>
  <c r="E7" i="15"/>
  <c r="G7" i="15"/>
  <c r="I7" i="15" s="1"/>
  <c r="G12" i="15"/>
  <c r="I12" i="15" s="1"/>
  <c r="E12" i="15"/>
  <c r="E15" i="15"/>
  <c r="G15" i="15"/>
  <c r="I15" i="15" s="1"/>
  <c r="E31" i="15"/>
  <c r="G31" i="15"/>
  <c r="I31" i="15" s="1"/>
  <c r="E30" i="15"/>
  <c r="G30" i="15"/>
  <c r="I30" i="15" s="1"/>
  <c r="E27" i="15"/>
  <c r="G27" i="15"/>
  <c r="I27" i="15" s="1"/>
  <c r="E28" i="15"/>
  <c r="G28" i="15"/>
  <c r="I28" i="15" s="1"/>
  <c r="E32" i="15"/>
  <c r="G32" i="15"/>
  <c r="I32" i="15" s="1"/>
  <c r="E33" i="15"/>
  <c r="G33" i="15"/>
  <c r="I33" i="15" s="1"/>
  <c r="E26" i="15"/>
  <c r="G26" i="15"/>
  <c r="I26" i="15" s="1"/>
  <c r="D29" i="15" l="1"/>
  <c r="E29" i="15" l="1"/>
  <c r="G29" i="15"/>
  <c r="I29" i="15" s="1"/>
  <c r="D38" i="15" l="1"/>
  <c r="E38" i="15" l="1"/>
  <c r="G38" i="15"/>
  <c r="I38" i="15" s="1"/>
  <c r="D44" i="15"/>
  <c r="D20" i="15"/>
  <c r="D25" i="15"/>
  <c r="D46" i="15"/>
  <c r="D43" i="15"/>
  <c r="D48" i="15"/>
  <c r="D45" i="15"/>
  <c r="D47" i="15"/>
  <c r="D40" i="15"/>
  <c r="D49" i="15"/>
  <c r="D36" i="15"/>
  <c r="D42" i="15"/>
  <c r="D50" i="15"/>
  <c r="D41" i="15"/>
  <c r="D39" i="15"/>
  <c r="D37" i="15"/>
  <c r="D35" i="15"/>
  <c r="D34" i="15"/>
  <c r="D24" i="15"/>
  <c r="D23" i="15"/>
  <c r="D22" i="15"/>
  <c r="D21" i="15"/>
  <c r="D19" i="15"/>
  <c r="D18" i="15"/>
  <c r="D17" i="15"/>
  <c r="E17" i="15" l="1"/>
  <c r="G17" i="15"/>
  <c r="I17" i="15" s="1"/>
  <c r="E19" i="15"/>
  <c r="G19" i="15"/>
  <c r="I19" i="15" s="1"/>
  <c r="E22" i="15"/>
  <c r="G22" i="15"/>
  <c r="I22" i="15" s="1"/>
  <c r="E24" i="15"/>
  <c r="G24" i="15"/>
  <c r="I24" i="15" s="1"/>
  <c r="E35" i="15"/>
  <c r="G35" i="15"/>
  <c r="I35" i="15" s="1"/>
  <c r="E39" i="15"/>
  <c r="G39" i="15"/>
  <c r="I39" i="15" s="1"/>
  <c r="E50" i="15"/>
  <c r="G50" i="15"/>
  <c r="I50" i="15" s="1"/>
  <c r="E36" i="15"/>
  <c r="G36" i="15"/>
  <c r="I36" i="15" s="1"/>
  <c r="E40" i="15"/>
  <c r="G40" i="15"/>
  <c r="I40" i="15" s="1"/>
  <c r="E45" i="15"/>
  <c r="G45" i="15"/>
  <c r="I45" i="15" s="1"/>
  <c r="E46" i="15"/>
  <c r="G46" i="15"/>
  <c r="I46" i="15" s="1"/>
  <c r="E20" i="15"/>
  <c r="G20" i="15"/>
  <c r="I20" i="15" s="1"/>
  <c r="E18" i="15"/>
  <c r="G18" i="15"/>
  <c r="I18" i="15" s="1"/>
  <c r="E21" i="15"/>
  <c r="G21" i="15"/>
  <c r="I21" i="15" s="1"/>
  <c r="E23" i="15"/>
  <c r="G23" i="15"/>
  <c r="I23" i="15" s="1"/>
  <c r="E34" i="15"/>
  <c r="G34" i="15"/>
  <c r="I34" i="15" s="1"/>
  <c r="E37" i="15"/>
  <c r="G37" i="15"/>
  <c r="I37" i="15" s="1"/>
  <c r="E41" i="15"/>
  <c r="G41" i="15"/>
  <c r="I41" i="15" s="1"/>
  <c r="E42" i="15"/>
  <c r="G42" i="15"/>
  <c r="I42" i="15" s="1"/>
  <c r="E49" i="15"/>
  <c r="G49" i="15"/>
  <c r="I49" i="15" s="1"/>
  <c r="E47" i="15"/>
  <c r="G47" i="15"/>
  <c r="I47" i="15" s="1"/>
  <c r="E48" i="15"/>
  <c r="G48" i="15"/>
  <c r="I48" i="15" s="1"/>
  <c r="E43" i="15"/>
  <c r="G43" i="15"/>
  <c r="I43" i="15" s="1"/>
  <c r="E25" i="15"/>
  <c r="G25" i="15"/>
  <c r="I25" i="15" s="1"/>
  <c r="E44" i="15"/>
  <c r="G44" i="15"/>
  <c r="I44" i="15" s="1"/>
</calcChain>
</file>

<file path=xl/comments1.xml><?xml version="1.0" encoding="utf-8"?>
<comments xmlns="http://schemas.openxmlformats.org/spreadsheetml/2006/main">
  <authors>
    <author>Alexis Álvarez</author>
  </authors>
  <commentList>
    <comment ref="C6" authorId="0">
      <text>
        <r>
          <rPr>
            <sz val="12"/>
            <color indexed="81"/>
            <rFont val="Times New Roman"/>
            <family val="1"/>
          </rPr>
          <t>Includes +1 for Small size</t>
        </r>
      </text>
    </comment>
    <comment ref="E8" authorId="0">
      <text>
        <r>
          <rPr>
            <sz val="12"/>
            <color indexed="81"/>
            <rFont val="Times New Roman"/>
            <family val="1"/>
          </rPr>
          <t>See PHB 162</t>
        </r>
      </text>
    </comment>
    <comment ref="E10" authorId="0">
      <text>
        <r>
          <rPr>
            <sz val="12"/>
            <color indexed="81"/>
            <rFont val="Times New Roman"/>
            <family val="1"/>
          </rPr>
          <t>[(6 * 8 Druid/Woodling) * 75%] + (6 * 1 Con)</t>
        </r>
      </text>
    </comment>
    <comment ref="E11" authorId="0">
      <text>
        <r>
          <rPr>
            <sz val="12"/>
            <color indexed="81"/>
            <rFont val="Times New Roman"/>
            <family val="1"/>
          </rPr>
          <t>10 + 1 Small + Dex 2</t>
        </r>
      </text>
    </comment>
    <comment ref="E12" authorId="0">
      <text>
        <r>
          <rPr>
            <sz val="12"/>
            <color indexed="81"/>
            <rFont val="Times New Roman"/>
            <family val="1"/>
          </rPr>
          <t>10 + 7 + 1 Small</t>
        </r>
      </text>
    </comment>
    <comment ref="E13" authorId="0">
      <text>
        <r>
          <rPr>
            <sz val="12"/>
            <color indexed="81"/>
            <rFont val="Times New Roman"/>
            <family val="1"/>
          </rPr>
          <t>10 + 1 Small + 7 natural armor + 2 Dex</t>
        </r>
      </text>
    </comment>
  </commentList>
</comments>
</file>

<file path=xl/comments2.xml><?xml version="1.0" encoding="utf-8"?>
<comments xmlns="http://schemas.openxmlformats.org/spreadsheetml/2006/main">
  <authors>
    <author>Alexis Álvarez</author>
  </authors>
  <commentList>
    <comment ref="F8" authorId="0">
      <text>
        <r>
          <rPr>
            <sz val="12"/>
            <color indexed="81"/>
            <rFont val="Times New Roman"/>
            <family val="1"/>
          </rPr>
          <t>Heavy Steel Shield -2</t>
        </r>
      </text>
    </comment>
    <comment ref="F10" authorId="0">
      <text>
        <r>
          <rPr>
            <sz val="12"/>
            <color indexed="81"/>
            <rFont val="Times New Roman"/>
            <family val="1"/>
          </rPr>
          <t>Heavy Steel Shield -2</t>
        </r>
      </text>
    </comment>
    <comment ref="F17" authorId="0">
      <text>
        <r>
          <rPr>
            <sz val="12"/>
            <color indexed="81"/>
            <rFont val="Times New Roman"/>
            <family val="1"/>
          </rPr>
          <t>Heavy Steel Shield -2</t>
        </r>
      </text>
    </comment>
    <comment ref="F22" authorId="0">
      <text>
        <r>
          <rPr>
            <sz val="12"/>
            <color indexed="81"/>
            <rFont val="Times New Roman"/>
            <family val="1"/>
          </rPr>
          <t>Small +4
Whisper Gnome +4
Woodling +4
Heavy Steel Shield -2</t>
        </r>
      </text>
    </comment>
    <comment ref="F24" authorId="0">
      <text>
        <r>
          <rPr>
            <sz val="12"/>
            <color indexed="81"/>
            <rFont val="Times New Roman"/>
            <family val="1"/>
          </rPr>
          <t>Heavy Steel Shield -2</t>
        </r>
      </text>
    </comment>
    <comment ref="F28" authorId="0">
      <text>
        <r>
          <rPr>
            <sz val="12"/>
            <color indexed="81"/>
            <rFont val="Times New Roman"/>
            <family val="1"/>
          </rPr>
          <t>Campaign +4</t>
        </r>
      </text>
    </comment>
    <comment ref="F30" authorId="0">
      <text>
        <r>
          <rPr>
            <sz val="12"/>
            <color indexed="81"/>
            <rFont val="Times New Roman"/>
            <family val="1"/>
          </rPr>
          <t>Campaign +4</t>
        </r>
      </text>
    </comment>
    <comment ref="F31" authorId="0">
      <text>
        <r>
          <rPr>
            <sz val="12"/>
            <color indexed="81"/>
            <rFont val="Times New Roman"/>
            <family val="1"/>
          </rPr>
          <t>Nature Sense +2</t>
        </r>
      </text>
    </comment>
    <comment ref="F34" authorId="0">
      <text>
        <r>
          <rPr>
            <sz val="12"/>
            <color indexed="81"/>
            <rFont val="Times New Roman"/>
            <family val="1"/>
          </rPr>
          <t>Whisper Gnome +2</t>
        </r>
      </text>
    </comment>
    <comment ref="F35" authorId="0">
      <text>
        <r>
          <rPr>
            <sz val="12"/>
            <color indexed="81"/>
            <rFont val="Times New Roman"/>
            <family val="1"/>
          </rPr>
          <t>Small +4
Whisper Gnome +4
Woodling +4
Heavy Steel Shield -2</t>
        </r>
      </text>
    </comment>
    <comment ref="F42" authorId="0">
      <text>
        <r>
          <rPr>
            <sz val="12"/>
            <color indexed="81"/>
            <rFont val="Times New Roman"/>
            <family val="1"/>
          </rPr>
          <t>Heavy Steel Shield -2</t>
        </r>
      </text>
    </comment>
    <comment ref="F45" authorId="0">
      <text>
        <r>
          <rPr>
            <sz val="12"/>
            <color indexed="81"/>
            <rFont val="Times New Roman"/>
            <family val="1"/>
          </rPr>
          <t>Whisper Gnome +2</t>
        </r>
      </text>
    </comment>
    <comment ref="F46" authorId="0">
      <text>
        <r>
          <rPr>
            <sz val="12"/>
            <color indexed="81"/>
            <rFont val="Times New Roman"/>
            <family val="1"/>
          </rPr>
          <t>Nature Sense +2</t>
        </r>
      </text>
    </comment>
    <comment ref="F48" authorId="0">
      <text>
        <r>
          <rPr>
            <sz val="12"/>
            <color indexed="81"/>
            <rFont val="Times New Roman"/>
            <family val="1"/>
          </rPr>
          <t>Woodling +2
Heavy Steel Shield -2</t>
        </r>
      </text>
    </comment>
  </commentList>
</comments>
</file>

<file path=xl/comments3.xml><?xml version="1.0" encoding="utf-8"?>
<comments xmlns="http://schemas.openxmlformats.org/spreadsheetml/2006/main">
  <authors>
    <author>Alexis Álvarez</author>
  </authors>
  <commentList>
    <comment ref="D33" authorId="0">
      <text>
        <r>
          <rPr>
            <sz val="12"/>
            <color indexed="81"/>
            <rFont val="Times New Roman"/>
            <family val="1"/>
          </rPr>
          <t>grasshopper leg</t>
        </r>
      </text>
    </comment>
    <comment ref="D35" authorId="0">
      <text>
        <r>
          <rPr>
            <sz val="12"/>
            <color indexed="81"/>
            <rFont val="Times New Roman"/>
            <family val="1"/>
          </rPr>
          <t>Pinch of dirt</t>
        </r>
      </text>
    </comment>
    <comment ref="D49" authorId="0">
      <text>
        <r>
          <rPr>
            <sz val="12"/>
            <color indexed="81"/>
            <rFont val="Times New Roman"/>
            <family val="1"/>
          </rPr>
          <t>Bait for said animal</t>
        </r>
      </text>
    </comment>
    <comment ref="D55" authorId="0">
      <text>
        <r>
          <rPr>
            <sz val="12"/>
            <color indexed="81"/>
            <rFont val="Times New Roman"/>
            <family val="1"/>
          </rPr>
          <t>Bull-shit or bull-hair</t>
        </r>
      </text>
    </comment>
    <comment ref="D56" authorId="0">
      <text>
        <r>
          <rPr>
            <sz val="12"/>
            <color indexed="81"/>
            <rFont val="Times New Roman"/>
            <family val="1"/>
          </rPr>
          <t>Pinch of cat fur</t>
        </r>
      </text>
    </comment>
    <comment ref="D62" authorId="0">
      <text>
        <r>
          <rPr>
            <sz val="12"/>
            <color indexed="81"/>
            <rFont val="Times New Roman"/>
            <family val="1"/>
          </rPr>
          <t>½ lb. gold dust
(25-GP value)</t>
        </r>
      </text>
    </comment>
    <comment ref="D64" authorId="0">
      <text>
        <r>
          <rPr>
            <sz val="12"/>
            <color indexed="81"/>
            <rFont val="Times New Roman"/>
            <family val="1"/>
          </rPr>
          <t>tallow, bringstone, powdered iron</t>
        </r>
      </text>
    </comment>
    <comment ref="D71" authorId="0">
      <text>
        <r>
          <rPr>
            <sz val="12"/>
            <color indexed="81"/>
            <rFont val="Times New Roman"/>
            <family val="1"/>
          </rPr>
          <t>Dried seaweed</t>
        </r>
      </text>
    </comment>
    <comment ref="D74" authorId="0">
      <text>
        <r>
          <rPr>
            <sz val="12"/>
            <color indexed="81"/>
            <rFont val="Times New Roman"/>
            <family val="1"/>
          </rPr>
          <t>Feathers or pinch of owl droppings</t>
        </r>
      </text>
    </comment>
    <comment ref="D78" authorId="0">
      <text>
        <r>
          <rPr>
            <sz val="12"/>
            <color indexed="81"/>
            <rFont val="Times New Roman"/>
            <family val="1"/>
          </rPr>
          <t>Wool or fur</t>
        </r>
      </text>
    </comment>
    <comment ref="D81" authorId="0">
      <text>
        <r>
          <rPr>
            <sz val="12"/>
            <color indexed="81"/>
            <rFont val="Times New Roman"/>
            <family val="1"/>
          </rPr>
          <t>1 drop of bitumen and live spider (both to be eaten)</t>
        </r>
      </text>
    </comment>
    <comment ref="D83" authorId="0">
      <text>
        <r>
          <rPr>
            <sz val="12"/>
            <rFont val="Times New Roman"/>
            <family val="1"/>
          </rPr>
          <t>Square of red cloth</t>
        </r>
      </text>
    </comment>
    <comment ref="D87" authorId="0">
      <text>
        <r>
          <rPr>
            <sz val="12"/>
            <color indexed="81"/>
            <rFont val="Times New Roman"/>
            <family val="1"/>
          </rPr>
          <t>Stone earth from home plane</t>
        </r>
      </text>
    </comment>
    <comment ref="D88" authorId="0">
      <text>
        <r>
          <rPr>
            <sz val="12"/>
            <color indexed="81"/>
            <rFont val="Times New Roman"/>
            <family val="1"/>
          </rPr>
          <t>Stone earth from home plane</t>
        </r>
      </text>
    </comment>
    <comment ref="D102" authorId="0">
      <text>
        <r>
          <rPr>
            <sz val="12"/>
            <color indexed="81"/>
            <rFont val="Times New Roman"/>
            <family val="1"/>
          </rPr>
          <t>Charcoal</t>
        </r>
      </text>
    </comment>
    <comment ref="D108" authorId="0">
      <text>
        <r>
          <rPr>
            <sz val="12"/>
            <color indexed="81"/>
            <rFont val="Times New Roman"/>
            <family val="1"/>
          </rPr>
          <t>pinch of dust &amp; few drops of water</t>
        </r>
      </text>
    </comment>
    <comment ref="D112" authorId="0">
      <text>
        <r>
          <rPr>
            <sz val="12"/>
            <color indexed="81"/>
            <rFont val="Times New Roman"/>
            <family val="1"/>
          </rPr>
          <t>dinosaur jawbone</t>
        </r>
      </text>
    </comment>
    <comment ref="D113" authorId="0">
      <text>
        <r>
          <rPr>
            <sz val="12"/>
            <rFont val="Times New Roman"/>
            <family val="1"/>
          </rPr>
          <t>Soft clay</t>
        </r>
      </text>
    </comment>
    <comment ref="D117" authorId="0">
      <text/>
    </comment>
    <comment ref="D118" authorId="0">
      <text/>
    </comment>
    <comment ref="D124" authorId="0">
      <text/>
    </comment>
    <comment ref="D129" authorId="0">
      <text>
        <r>
          <rPr>
            <sz val="12"/>
            <color indexed="81"/>
            <rFont val="Times New Roman"/>
            <family val="1"/>
          </rPr>
          <t>leather thong bound around caster's arm</t>
        </r>
      </text>
    </comment>
    <comment ref="D131" authorId="0">
      <text>
        <r>
          <rPr>
            <sz val="12"/>
            <color indexed="81"/>
            <rFont val="Times New Roman"/>
            <family val="1"/>
          </rPr>
          <t>pinch of dust &amp; a few drops of water</t>
        </r>
      </text>
    </comment>
    <comment ref="D137" authorId="0">
      <text>
        <r>
          <rPr>
            <sz val="12"/>
            <color indexed="81"/>
            <rFont val="Times New Roman"/>
            <family val="1"/>
          </rPr>
          <t>1000 GPs' worth of unguents</t>
        </r>
      </text>
    </comment>
    <comment ref="D139" authorId="0">
      <text>
        <r>
          <rPr>
            <sz val="12"/>
            <color indexed="81"/>
            <rFont val="Times New Roman"/>
            <family val="1"/>
          </rPr>
          <t>Natural pool of water</t>
        </r>
      </text>
    </comment>
    <comment ref="D145" authorId="0">
      <text>
        <r>
          <rPr>
            <sz val="12"/>
            <color indexed="81"/>
            <rFont val="Times New Roman"/>
            <family val="1"/>
          </rPr>
          <t>Flawless, 250-GP gemstone</t>
        </r>
      </text>
    </comment>
    <comment ref="D161" authorId="0">
      <text>
        <r>
          <rPr>
            <sz val="12"/>
            <color indexed="81"/>
            <rFont val="Times New Roman"/>
            <family val="1"/>
          </rPr>
          <t>granite &amp; 250 GPs' worth of diamond dust</t>
        </r>
      </text>
    </comment>
    <comment ref="D167" authorId="0">
      <text>
        <r>
          <rPr>
            <sz val="12"/>
            <color indexed="81"/>
            <rFont val="Times New Roman"/>
            <family val="1"/>
          </rPr>
          <t>Herbs, oils, and incense worth at least 1,000 gp, plus 1,000 gp per level of the spell to be tied to the unhallowed area.</t>
        </r>
      </text>
    </comment>
  </commentList>
</comments>
</file>

<file path=xl/comments4.xml><?xml version="1.0" encoding="utf-8"?>
<comments xmlns="http://schemas.openxmlformats.org/spreadsheetml/2006/main">
  <authors>
    <author>Alexis Álvarez</author>
  </authors>
  <commentList>
    <comment ref="A2" authorId="0">
      <text>
        <r>
          <rPr>
            <sz val="12"/>
            <color indexed="81"/>
            <rFont val="Times New Roman"/>
            <family val="1"/>
          </rPr>
          <t xml:space="preserve">Choose one type of weapon, such as greataxe. You can also choose unarmed strike or grapple (or ray, if you are a spellcaster) as your weapon for purposes of this feat. You are especially good at using this weapon. (If you have chosen ray, you are especially good with rays, such as the one produced by the ray of frost spell.)
</t>
        </r>
        <r>
          <rPr>
            <b/>
            <sz val="12"/>
            <color indexed="81"/>
            <rFont val="Times New Roman"/>
            <family val="1"/>
          </rPr>
          <t xml:space="preserve">Prerequisites:  </t>
        </r>
        <r>
          <rPr>
            <sz val="12"/>
            <color indexed="81"/>
            <rFont val="Times New Roman"/>
            <family val="1"/>
          </rPr>
          <t xml:space="preserve">Proficiency with selected weapon, base attack bonus +1.
</t>
        </r>
        <r>
          <rPr>
            <b/>
            <sz val="12"/>
            <color indexed="81"/>
            <rFont val="Times New Roman"/>
            <family val="1"/>
          </rPr>
          <t xml:space="preserve">Benefit:  </t>
        </r>
        <r>
          <rPr>
            <sz val="12"/>
            <color indexed="81"/>
            <rFont val="Times New Roman"/>
            <family val="1"/>
          </rPr>
          <t xml:space="preserve">You gain a +1 bonus on all attack rolls you make using the selected weapon.
</t>
        </r>
        <r>
          <rPr>
            <b/>
            <sz val="12"/>
            <color indexed="81"/>
            <rFont val="Times New Roman"/>
            <family val="1"/>
          </rPr>
          <t xml:space="preserve">Special:  </t>
        </r>
        <r>
          <rPr>
            <sz val="12"/>
            <color indexed="81"/>
            <rFont val="Times New Roman"/>
            <family val="1"/>
          </rPr>
          <t>You can gain this feat multiple times. Its effects do not stack. Each time you take the feat, it applies to a new type of weapon.
A fighter may select Weapon Focus as one of his fighter bonus feats (see page 38). He must have Weapon Focus with a weapon to gain the Weapon Specialization feat for that weapon.
PHB 102</t>
        </r>
      </text>
    </comment>
    <comment ref="A3" authorId="0">
      <text>
        <r>
          <rPr>
            <sz val="12"/>
            <color indexed="81"/>
            <rFont val="Times New Roman"/>
            <family val="1"/>
          </rPr>
          <t xml:space="preserve">You are capable of amazing feats of stamina.
</t>
        </r>
        <r>
          <rPr>
            <b/>
            <sz val="12"/>
            <color indexed="81"/>
            <rFont val="Times New Roman"/>
            <family val="1"/>
          </rPr>
          <t xml:space="preserve">Benefit:  </t>
        </r>
        <r>
          <rPr>
            <sz val="12"/>
            <color indexed="81"/>
            <rFont val="Times New Roman"/>
            <family val="1"/>
          </rPr>
          <t xml:space="preserve">You gain a +4 bonus on the following checks and saves: Swim checks made to resist nonlethal damage (see page 84), Constitution checks made to continue running (see page 144), Constitution checks made to avoid nonlethal damage from a forced march (see page 164), Constitution checks made to hold your breath (see page 84), Constitution checks made to avoid nonlethal damage from starvation or thirst (see page 304 of the Dungeon Master’s Guide), Fortitude saves made to avoid nonlethal damage from hot or cold environments (see pages 302 and 303 of the Dungeon Master’s Guide), and Fortitude saves made to resist damage from suffocation (see page 304 of the Dungeon Master’s Guide).  Also, you may sleep in light or medium armor without becoming fatigued.
</t>
        </r>
        <r>
          <rPr>
            <b/>
            <sz val="12"/>
            <color indexed="81"/>
            <rFont val="Times New Roman"/>
            <family val="1"/>
          </rPr>
          <t xml:space="preserve">Normal:  </t>
        </r>
        <r>
          <rPr>
            <sz val="12"/>
            <color indexed="81"/>
            <rFont val="Times New Roman"/>
            <family val="1"/>
          </rPr>
          <t xml:space="preserve">A character without this feat who sleeps in medium or heavier armor is automatically fatigued the next day.
</t>
        </r>
        <r>
          <rPr>
            <b/>
            <sz val="12"/>
            <color indexed="81"/>
            <rFont val="Times New Roman"/>
            <family val="1"/>
          </rPr>
          <t xml:space="preserve">Special:  </t>
        </r>
        <r>
          <rPr>
            <sz val="12"/>
            <color indexed="81"/>
            <rFont val="Times New Roman"/>
            <family val="1"/>
          </rPr>
          <t>A ranger automatically gains Endurance as a bonus feat at 3rd level (see page 48).  He need not select it.
PHB 93</t>
        </r>
      </text>
    </comment>
    <comment ref="A4"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 xml:space="preserve"> A fighter may select Point Blank Shot as one of his fighter bonus feats (see page 38).
PHB 98</t>
        </r>
      </text>
    </comment>
    <comment ref="A5" authorId="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 xml:space="preserve"> A fighter may select Point Blank Shot as one of his fighter bonus feats (see page 38).
PHB 98</t>
        </r>
      </text>
    </comment>
    <comment ref="A8" authorId="0">
      <text>
        <r>
          <rPr>
            <sz val="12"/>
            <color indexed="81"/>
            <rFont val="Times New Roman"/>
            <family val="1"/>
          </rPr>
          <t>A druid may begin play with an animal companion selected from the following list:  badger, camel, dire rat, dog, riding dog, eagle, hawk, horse (light or heavy), owl, pony, snake (Small or Medium viper), or wolf.  If the DM’s campaign takes place wholly or partly in an aquatic environment, the DM may add the following creatures to the druid’s list of options:  crocodile, porpoise, Medium shark, and squid.  This animal is a loyal companion that accompanies the druid on her adventures as appropriate for its kind.
A 1st-level druid’s companion is completely typical for its kind except as noted in the sidebar on page 36.  As a druid advances in level, the animal’s power increases as shown on the table in the sidebar.
If a druid releases her companion from service, she may gain a new one by performing a ceremony requiring 24 uninterrupted hours of prayer.  This ceremony can also replace an animal companion that has perished.
A druid of 4th level or higher may select from alternative lists of animals (see the sidebar).  Should she select an animal companion from one of these alternative lists, the creature gains abilities as if the character’s druid level were lower than it actually is.  Subtract the value indicated in the appropriate list header from the character’s druid level and compare the result with the druid level entry on the table in the sidebar to determine the animal companion’s powers.  (If this adjustment would reduce the druid’s effective level to 0 or lower, she can’t have that animal as a companion.) For example, a 6th-level druid could select a leopard as an animal companion.  The leopard would have characteristics and special abilities as if the druid were 3rd level (taking into account the –3 adjustment) instead of 6th level.
PHB 35</t>
        </r>
      </text>
    </comment>
    <comment ref="A9" authorId="0">
      <text>
        <r>
          <rPr>
            <sz val="12"/>
            <color indexed="81"/>
            <rFont val="Times New Roman"/>
            <family val="1"/>
          </rPr>
          <t>A druid gains a +2 bonus on Knowledge (nature) and Survival checks.
PHB 35</t>
        </r>
      </text>
    </comment>
    <comment ref="A10" authorId="0">
      <text>
        <r>
          <rPr>
            <sz val="12"/>
            <color indexed="81"/>
            <rFont val="Times New Roman"/>
            <family val="1"/>
          </rPr>
          <t>A druid can use body language, vocalizations, and demeanor to improve the attitude of an animal (such as a bear or a monitor lizard).  This ability functions just like a Diplomacy check made to improve the attitude of a person (see Chapter 4: Skills).  The druid rolls 1d20 and adds her druid level and her Charisma modifier to determine the wild empathy check result.  The typical domestic animal has a starting attitude of indifferent, while wild animals are usually unfriendly.
To use wild empathy, the druid and the animal must be able to study each other, which means that they must be within 30 feet of one another under normal conditions.  Generally, influencing an animal in this way takes 1 minute but, as with influencing people, it might take more or less time.
A druid can also use this ability to influence a magical beast with an Intelligence score of 1 or 2 (such as a basilisk or a girallon), but she takes a –4 penalty on the check.
PHB 35</t>
        </r>
      </text>
    </comment>
    <comment ref="A11" authorId="0">
      <text>
        <r>
          <rPr>
            <sz val="12"/>
            <color indexed="81"/>
            <rFont val="Times New Roman"/>
            <family val="1"/>
          </rPr>
          <t>Starting at 4th level, a druid gains a +4 bonus on saving throws against the spell-like abilities of fey (such as dryads, pixies, and sprites).
PHB 37</t>
        </r>
      </text>
    </comment>
    <comment ref="A12" authorId="0">
      <text>
        <r>
          <rPr>
            <sz val="12"/>
            <color indexed="81"/>
            <rFont val="Times New Roman"/>
            <family val="1"/>
          </rPr>
          <t>Starting at 3rd level, a druid leaves no trail in natural surroundings and cannot be tracked.  She may choose to leave a trail if so desired.
PHB 36</t>
        </r>
      </text>
    </comment>
    <comment ref="A13" authorId="0">
      <text>
        <r>
          <rPr>
            <sz val="12"/>
            <color indexed="81"/>
            <rFont val="Times New Roman"/>
            <family val="1"/>
          </rPr>
          <t>Starting at 4th level, a druid gains a +4 bonus on saving throws against the spell-like abilities of fey (such as dryads, pixies, and sprites).
PHB 37</t>
        </r>
      </text>
    </comment>
    <comment ref="A14" authorId="0">
      <text>
        <r>
          <rPr>
            <sz val="12"/>
            <color indexed="81"/>
            <rFont val="Times New Roman"/>
            <family val="1"/>
          </rPr>
          <t>At 5th level, a druid gains the ability to turn herself into any Small or Medium animal and back again once per day.  Her options for new forms include all creatures with the animal type (see the Monster Manual).  This ability functions like the alternate form special ability, See Errata.  Effect lasts for 1 hour per druid level, or until she changes back. Changing form (to animal or back) is a standard action and doesn’t provoke an attack of opportunity.
The form chosen must be that of an animal the druid is familiar with.  For example, a druid who has never been outside a temperate forest could not become a polar bear.
A druid loses her ability to speak while in animal form because she is limited to the sounds that a normal, untrained animal can make, but she can communicate normally with other animals of the same general grouping as her new form. (The normal sound a wild parrot makes is a squawk, so changing to this form does not permit speech.)
PHB 35</t>
        </r>
      </text>
    </comment>
  </commentList>
</comments>
</file>

<file path=xl/comments5.xml><?xml version="1.0" encoding="utf-8"?>
<comments xmlns="http://schemas.openxmlformats.org/spreadsheetml/2006/main">
  <authors>
    <author>Alexis Álvarez</author>
  </authors>
  <commentList>
    <comment ref="H9" authorId="0">
      <text>
        <r>
          <rPr>
            <sz val="12"/>
            <color indexed="81"/>
            <rFont val="Times New Roman"/>
            <family val="1"/>
          </rPr>
          <t>Weapon Focus +1 included</t>
        </r>
      </text>
    </comment>
    <comment ref="D12" authorId="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<sst xmlns="http://schemas.openxmlformats.org/spreadsheetml/2006/main" count="1659" uniqueCount="633">
  <si>
    <t>Race:</t>
  </si>
  <si>
    <t>Sex:</t>
  </si>
  <si>
    <t>Strength:</t>
  </si>
  <si>
    <t>Dexterity:</t>
  </si>
  <si>
    <t>Melee Weapon</t>
  </si>
  <si>
    <t>Dmg</t>
  </si>
  <si>
    <t>Qty.</t>
  </si>
  <si>
    <t>Ranged Weapon</t>
  </si>
  <si>
    <t>Dmg.</t>
  </si>
  <si>
    <t>Rng.</t>
  </si>
  <si>
    <t>Skills</t>
  </si>
  <si>
    <t>Charisma:</t>
  </si>
  <si>
    <t>Constitution:</t>
  </si>
  <si>
    <t>Intelligence:</t>
  </si>
  <si>
    <t>Hit Points:</t>
  </si>
  <si>
    <t>Wisdom:</t>
  </si>
  <si>
    <t>Concentration</t>
  </si>
  <si>
    <t>AC Mod.</t>
  </si>
  <si>
    <t>Handle Animal</t>
  </si>
  <si>
    <t>Move Silently</t>
  </si>
  <si>
    <t>Ride</t>
  </si>
  <si>
    <t>Search</t>
  </si>
  <si>
    <t>Swim</t>
  </si>
  <si>
    <t>Weapons and Armor</t>
  </si>
  <si>
    <t>Type</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</si>
  <si>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</si>
  <si>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</si>
  <si>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</si>
  <si>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</si>
  <si>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</si>
  <si>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</si>
  <si>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</si>
  <si>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</si>
  <si>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</si>
  <si>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</si>
  <si>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</si>
  <si>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</si>
  <si>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</si>
  <si>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</si>
  <si>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</si>
  <si>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</si>
  <si>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</si>
  <si>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</si>
  <si>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</si>
  <si>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</si>
  <si>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</si>
  <si>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</si>
  <si>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</si>
  <si>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</si>
  <si>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</si>
  <si>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</si>
  <si>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</si>
  <si>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</si>
  <si>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</si>
  <si>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</si>
  <si>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</si>
  <si>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</si>
  <si>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</si>
  <si>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</si>
  <si>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</si>
  <si>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</si>
  <si>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</si>
  <si>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</si>
  <si>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</si>
  <si>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</si>
  <si>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</si>
  <si>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</si>
  <si>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</si>
  <si>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</si>
  <si>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</si>
  <si>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</si>
  <si>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</si>
  <si>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</si>
  <si>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</si>
  <si>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</si>
  <si>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</si>
  <si>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</si>
  <si>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</si>
  <si>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</si>
  <si>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</si>
  <si>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</si>
  <si>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</si>
  <si>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</si>
  <si>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</si>
  <si>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</si>
  <si>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Speak Language</t>
  </si>
  <si>
    <t>Knowledge:  Arcana</t>
  </si>
  <si>
    <t>Sleight of Hand</t>
  </si>
  <si>
    <t>Survival</t>
  </si>
  <si>
    <t>Attack Bonus:</t>
  </si>
  <si>
    <t>Touch AC:</t>
  </si>
  <si>
    <t>Weapon Proficiencies</t>
  </si>
  <si>
    <t>Atk</t>
  </si>
  <si>
    <t>Feats</t>
  </si>
  <si>
    <t>Knowledge:  Local</t>
  </si>
  <si>
    <t>Knowledge:  The Planes</t>
  </si>
  <si>
    <t>2</t>
  </si>
  <si>
    <t>Roll</t>
  </si>
  <si>
    <t>Perform:  (type)</t>
  </si>
  <si>
    <t>Level</t>
  </si>
  <si>
    <t>Knowledge:  Religion</t>
  </si>
  <si>
    <t>Knowledge:  Dungeoneering</t>
  </si>
  <si>
    <t>Skill/Save</t>
  </si>
  <si>
    <t>Racial Abilities</t>
  </si>
  <si>
    <t>+1 vs. kobolds &amp; goblinoids</t>
  </si>
  <si>
    <t>Knowledge:  Archit./Engin.</t>
  </si>
  <si>
    <t>Knowledge:  History</t>
  </si>
  <si>
    <t>Flint &amp; Steel</t>
  </si>
  <si>
    <t>Initiative:</t>
  </si>
  <si>
    <t>1d4</t>
  </si>
  <si>
    <t>Bludgeon</t>
  </si>
  <si>
    <t>1d3</t>
  </si>
  <si>
    <t>Gold Pieces</t>
  </si>
  <si>
    <t>Actual Speed:</t>
  </si>
  <si>
    <t>CLev</t>
  </si>
  <si>
    <t>Knowledge:  Nature</t>
  </si>
  <si>
    <t>Knowledge:  Nobility &amp; Royalty</t>
  </si>
  <si>
    <t>FF AC:</t>
  </si>
  <si>
    <t>Darkvision 60’</t>
  </si>
  <si>
    <t>Low-light Vision</t>
  </si>
  <si>
    <t>30’</t>
  </si>
  <si>
    <t>Light Armor and Shields (not Tower)</t>
  </si>
  <si>
    <t>Backpack</t>
  </si>
  <si>
    <t>Wands, Scrolls and Potions</t>
  </si>
  <si>
    <t>x2</t>
  </si>
  <si>
    <t>Value</t>
  </si>
  <si>
    <t>Equity on this page:</t>
  </si>
  <si>
    <t>Total Equity:</t>
  </si>
  <si>
    <t>Played by Alexis Álvarez</t>
  </si>
  <si>
    <t>+0</t>
  </si>
  <si>
    <t>Whisper Gnome Spells</t>
  </si>
  <si>
    <t>Spell</t>
  </si>
  <si>
    <t>DC</t>
  </si>
  <si>
    <t>Cast?</t>
  </si>
  <si>
    <t>Ghost Sound</t>
  </si>
  <si>
    <t>Mage Hand</t>
  </si>
  <si>
    <t>Message</t>
  </si>
  <si>
    <t>Silence (on self)</t>
  </si>
  <si>
    <r>
      <t>29</t>
    </r>
    <r>
      <rPr>
        <sz val="13"/>
        <rFont val="Times New Roman"/>
        <family val="1"/>
      </rPr>
      <t>/</t>
    </r>
    <r>
      <rPr>
        <sz val="13"/>
        <color indexed="51"/>
        <rFont val="Times New Roman"/>
        <family val="1"/>
      </rPr>
      <t>57</t>
    </r>
    <r>
      <rPr>
        <sz val="13"/>
        <rFont val="Times New Roman"/>
        <family val="1"/>
      </rPr>
      <t>/</t>
    </r>
    <r>
      <rPr>
        <sz val="13"/>
        <color indexed="10"/>
        <rFont val="Times New Roman"/>
        <family val="1"/>
      </rPr>
      <t>82</t>
    </r>
  </si>
  <si>
    <t>4</t>
  </si>
  <si>
    <t>Torches</t>
  </si>
  <si>
    <t>+4 Dodge vs. Giant type</t>
  </si>
  <si>
    <t>Initiative</t>
  </si>
  <si>
    <t>d100 roll</t>
  </si>
  <si>
    <t>d20 roll</t>
  </si>
  <si>
    <t>d12 roll</t>
  </si>
  <si>
    <t>d10 roll</t>
  </si>
  <si>
    <t>d8 roll</t>
  </si>
  <si>
    <t>d6 roll</t>
  </si>
  <si>
    <t>d4 roll</t>
  </si>
  <si>
    <t>d3 roll</t>
  </si>
  <si>
    <t>6d</t>
  </si>
  <si>
    <t>5d</t>
  </si>
  <si>
    <t>4d</t>
  </si>
  <si>
    <t>3d</t>
  </si>
  <si>
    <t>2d</t>
  </si>
  <si>
    <t>1d</t>
  </si>
  <si>
    <t>Die Type</t>
  </si>
  <si>
    <t>Total Daily Spells</t>
  </si>
  <si>
    <t>7th</t>
  </si>
  <si>
    <t>6th</t>
  </si>
  <si>
    <t>5th</t>
  </si>
  <si>
    <t>4th</t>
  </si>
  <si>
    <t>3rd</t>
  </si>
  <si>
    <t>2nd</t>
  </si>
  <si>
    <t>1st</t>
  </si>
  <si>
    <t>0th</t>
  </si>
  <si>
    <t>Daily Spells by Level</t>
  </si>
  <si>
    <t>Spells per Day</t>
  </si>
  <si>
    <t>Full AC:</t>
  </si>
  <si>
    <t>Heavy Blanket</t>
  </si>
  <si>
    <t>Woodling</t>
  </si>
  <si>
    <t>Chaotic Neutral</t>
  </si>
  <si>
    <t>Female</t>
  </si>
  <si>
    <t>Slam</t>
  </si>
  <si>
    <t>Light Crossbow +2</t>
  </si>
  <si>
    <t>Holy Water</t>
  </si>
  <si>
    <t>Garlic Perfume</t>
  </si>
  <si>
    <t>Simple Weapons</t>
  </si>
  <si>
    <t>Vampires +8</t>
  </si>
  <si>
    <t>Woodling 1</t>
  </si>
  <si>
    <t>Woodling 2</t>
  </si>
  <si>
    <t>Druid 1</t>
  </si>
  <si>
    <t>Prepared Spells</t>
  </si>
  <si>
    <t>Campaign:  Weapon Focus:  Light Crossbows</t>
  </si>
  <si>
    <t>Druid Spells</t>
  </si>
  <si>
    <t>Wisdom Bonus</t>
  </si>
  <si>
    <t>Profession:  (type)</t>
  </si>
  <si>
    <t>Craft:  (type)</t>
  </si>
  <si>
    <t>Pierce/Slash</t>
  </si>
  <si>
    <t>Common, Gnomish</t>
  </si>
  <si>
    <t>1d6</t>
  </si>
  <si>
    <t>80’</t>
  </si>
  <si>
    <t>19-20/x2</t>
  </si>
  <si>
    <t>Druid</t>
  </si>
  <si>
    <t>Vampire Huntress</t>
  </si>
  <si>
    <t>Xiâ-Jin</t>
  </si>
  <si>
    <t>Treanthorns</t>
  </si>
  <si>
    <t>Druid 2</t>
  </si>
  <si>
    <t>19-20, x2</t>
  </si>
  <si>
    <t>Piercing</t>
  </si>
  <si>
    <t>Woodling 3</t>
  </si>
  <si>
    <t>1st:  Endurance</t>
  </si>
  <si>
    <t>Grapple</t>
  </si>
  <si>
    <t>-</t>
  </si>
  <si>
    <t>Heavy Steel Shield +2</t>
  </si>
  <si>
    <t>Bolts</t>
  </si>
  <si>
    <t>Cloak</t>
  </si>
  <si>
    <t>Traveler’s Outfit</t>
  </si>
  <si>
    <t>two</t>
  </si>
  <si>
    <t>free</t>
  </si>
  <si>
    <t>Waterskins</t>
  </si>
  <si>
    <t>Silver-tipped Bolts</t>
  </si>
  <si>
    <t>3rd:  Point-blank Shot</t>
  </si>
  <si>
    <t>Entangle 1/day</t>
  </si>
  <si>
    <t>looted</t>
  </si>
  <si>
    <t>Class Features</t>
  </si>
  <si>
    <t>Animal Companion</t>
  </si>
  <si>
    <t>Nature Sense</t>
  </si>
  <si>
    <t>Wild Empathy</t>
  </si>
  <si>
    <t>@ 4th:  Resist Nature’s Lure</t>
  </si>
  <si>
    <t>@ 5th:  Wild Shape, 2/day</t>
  </si>
  <si>
    <t>Create Water</t>
  </si>
  <si>
    <t>Detect Magic</t>
  </si>
  <si>
    <t>Mending</t>
  </si>
  <si>
    <t>Entangle</t>
  </si>
  <si>
    <t>Produce Flame</t>
  </si>
  <si>
    <t>Bear’s Endurance</t>
  </si>
  <si>
    <t>School</t>
  </si>
  <si>
    <t>Components</t>
  </si>
  <si>
    <t>Casting</t>
  </si>
  <si>
    <t>Range</t>
  </si>
  <si>
    <t>Duration</t>
  </si>
  <si>
    <t>Conjuration</t>
  </si>
  <si>
    <t>V S</t>
  </si>
  <si>
    <t>1 SA</t>
  </si>
  <si>
    <t>25’ + 2½’/lvl</t>
  </si>
  <si>
    <t>Instant</t>
  </si>
  <si>
    <t>2 gallons/level</t>
  </si>
  <si>
    <t>Cure Minor Wounds</t>
  </si>
  <si>
    <t>Universal</t>
  </si>
  <si>
    <t>Touch</t>
  </si>
  <si>
    <t>1 HP</t>
  </si>
  <si>
    <t>Detect Crossroads</t>
  </si>
  <si>
    <t>Divination</t>
  </si>
  <si>
    <t>special</t>
  </si>
  <si>
    <t>Concent.</t>
  </si>
  <si>
    <t>Magic of Faerûn 88</t>
  </si>
  <si>
    <t>60’</t>
  </si>
  <si>
    <t>1 min/lvl</t>
  </si>
  <si>
    <t>must concentrate</t>
  </si>
  <si>
    <t>Detect Poison</t>
  </si>
  <si>
    <t>PHB 219</t>
  </si>
  <si>
    <t>Flare</t>
  </si>
  <si>
    <t>Evocation</t>
  </si>
  <si>
    <t>V</t>
  </si>
  <si>
    <t>PHB 232</t>
  </si>
  <si>
    <t>Guidance</t>
  </si>
  <si>
    <t>1 minute</t>
  </si>
  <si>
    <t>+1 to attack</t>
  </si>
  <si>
    <t>Know Direction</t>
  </si>
  <si>
    <t>Personal</t>
  </si>
  <si>
    <t>PHB 246</t>
  </si>
  <si>
    <t>Light</t>
  </si>
  <si>
    <t>V M</t>
  </si>
  <si>
    <t>10 min/lvl</t>
  </si>
  <si>
    <t>7-meter radius</t>
  </si>
  <si>
    <t>Transmut.</t>
  </si>
  <si>
    <t>10’</t>
  </si>
  <si>
    <t>PHB 253</t>
  </si>
  <si>
    <t>Naturewatch</t>
  </si>
  <si>
    <t>Necro.</t>
  </si>
  <si>
    <t>S</t>
  </si>
  <si>
    <t>Complete Divine</t>
  </si>
  <si>
    <t>1’ cu./caster level</t>
  </si>
  <si>
    <t>Read Magic</t>
  </si>
  <si>
    <t>V S F</t>
  </si>
  <si>
    <t>PHB 269</t>
  </si>
  <si>
    <t>Resistance</t>
  </si>
  <si>
    <t>Abjuration</t>
  </si>
  <si>
    <t>V S M/DF</t>
  </si>
  <si>
    <t>+1 all saves</t>
  </si>
  <si>
    <t>Virtue</t>
  </si>
  <si>
    <t>V S DF</t>
  </si>
  <si>
    <t>+1 HP to target</t>
  </si>
  <si>
    <t>Beastland Ferocity</t>
  </si>
  <si>
    <t>Enchant.</t>
  </si>
  <si>
    <t>Planar Handbook 95</t>
  </si>
  <si>
    <t>Calm Animals</t>
  </si>
  <si>
    <t>PHB 207</t>
  </si>
  <si>
    <t>Charm Animal</t>
  </si>
  <si>
    <t>1 hr/lvl</t>
  </si>
  <si>
    <t>PHB 208</t>
  </si>
  <si>
    <t>Cloudburst</t>
  </si>
  <si>
    <t>1 FR</t>
  </si>
  <si>
    <t>400’ + 40’/lvl</t>
  </si>
  <si>
    <t>Spell Compendium 49</t>
  </si>
  <si>
    <t>Cure Light Wounds</t>
  </si>
  <si>
    <t>1d8 + 5 HP</t>
  </si>
  <si>
    <t>Detect Animals/Plants</t>
  </si>
  <si>
    <t>PHB 218</t>
  </si>
  <si>
    <t>Detect Snares/Pits</t>
  </si>
  <si>
    <t>PHB 220</t>
  </si>
  <si>
    <t>Endure Elements</t>
  </si>
  <si>
    <t>24 hours</t>
  </si>
  <si>
    <t>Element (5)</t>
  </si>
  <si>
    <t>PHB 227</t>
  </si>
  <si>
    <t>Faerie Fire</t>
  </si>
  <si>
    <t>PHB 229</t>
  </si>
  <si>
    <t>Goodberry</t>
  </si>
  <si>
    <t>1 day/lvl</t>
  </si>
  <si>
    <t>PHB 237</t>
  </si>
  <si>
    <t>Healhful Rest</t>
  </si>
  <si>
    <t>10 min.</t>
  </si>
  <si>
    <t>Compelte Adventurer</t>
  </si>
  <si>
    <t>Hide from Animals</t>
  </si>
  <si>
    <t>S DF</t>
  </si>
  <si>
    <t>PHB 241</t>
  </si>
  <si>
    <t>Jaws of the Wolf</t>
  </si>
  <si>
    <t>1 rnd/lvl</t>
  </si>
  <si>
    <t>Magic of Faerûn 102</t>
  </si>
  <si>
    <t>V S M</t>
  </si>
  <si>
    <t>Locate Touchstone</t>
  </si>
  <si>
    <t>Planar Handbook 100</t>
  </si>
  <si>
    <t>Longstrider</t>
  </si>
  <si>
    <t>PHB 249</t>
  </si>
  <si>
    <t>Magic Fang</t>
  </si>
  <si>
    <t>PHB 250</t>
  </si>
  <si>
    <t>Magic Stone</t>
  </si>
  <si>
    <t>30 minutes</t>
  </si>
  <si>
    <t>PHB 251</t>
  </si>
  <si>
    <t>Obscuring Mist</t>
  </si>
  <si>
    <t>30’ radius</t>
  </si>
  <si>
    <t>30’ radius, PHB 258</t>
  </si>
  <si>
    <t>Pass without Trace</t>
  </si>
  <si>
    <t>Immune to Tracking</t>
  </si>
  <si>
    <t>None</t>
  </si>
  <si>
    <t>PHB 265, 1d6 +1/caster level</t>
  </si>
  <si>
    <t>Resist Planar Alignment</t>
  </si>
  <si>
    <t>Planar Handbook 90</t>
  </si>
  <si>
    <t>Sandblast</t>
  </si>
  <si>
    <t xml:space="preserve">Complete Divine </t>
  </si>
  <si>
    <t>Shillelagh</t>
  </si>
  <si>
    <t>PHB 278</t>
  </si>
  <si>
    <t>Silvered Claws</t>
  </si>
  <si>
    <t xml:space="preserve">Book of Exalted Deeds </t>
  </si>
  <si>
    <t>Speak with Animals</t>
  </si>
  <si>
    <t>PHB 281</t>
  </si>
  <si>
    <t>PHB 288</t>
  </si>
  <si>
    <t>Traveler’s Mount</t>
  </si>
  <si>
    <t>Vigor, Lesser</t>
  </si>
  <si>
    <t>Animal Messenger</t>
  </si>
  <si>
    <t>Target’s Int. must be &lt; 3</t>
  </si>
  <si>
    <t>Animal Trance</t>
  </si>
  <si>
    <t>PHB 198</t>
  </si>
  <si>
    <t>Avoid Planar Effects</t>
  </si>
  <si>
    <t>20'</t>
  </si>
  <si>
    <t>Planar Handbook 94</t>
  </si>
  <si>
    <t>Barkskin</t>
  </si>
  <si>
    <t>PHB 203</t>
  </si>
  <si>
    <t>+4 to Con, PHB 203</t>
  </si>
  <si>
    <t>Body Ward</t>
  </si>
  <si>
    <t>Complete Champion 117</t>
  </si>
  <si>
    <t>Bull’s Strength</t>
  </si>
  <si>
    <t>1d4+1 Str. bonus</t>
  </si>
  <si>
    <t>Cat’s Grace</t>
  </si>
  <si>
    <t>+4 to Dex, PHB 208</t>
  </si>
  <si>
    <t>Chill Metal</t>
  </si>
  <si>
    <t>PHB 209</t>
  </si>
  <si>
    <t>Cloud Wings</t>
  </si>
  <si>
    <t>Delay Poison</t>
  </si>
  <si>
    <t>Does not cure damage</t>
  </si>
  <si>
    <t>Divine Presence</t>
  </si>
  <si>
    <t>Complete Champion 119</t>
  </si>
  <si>
    <t>Fire Trap</t>
  </si>
  <si>
    <t>10 minutes</t>
  </si>
  <si>
    <t>Perm.</t>
  </si>
  <si>
    <t>PHB 231</t>
  </si>
  <si>
    <t>Flame Blade</t>
  </si>
  <si>
    <t>0'</t>
  </si>
  <si>
    <t>Flaming Sphere</t>
  </si>
  <si>
    <t>100’ + 10’/lvl</t>
  </si>
  <si>
    <t>Fog Cloud</t>
  </si>
  <si>
    <t>Gust of Wind</t>
  </si>
  <si>
    <t>60'</t>
  </si>
  <si>
    <t>1 round</t>
  </si>
  <si>
    <t>PHB 238</t>
  </si>
  <si>
    <t>Heat Metal</t>
  </si>
  <si>
    <t>7 rounds</t>
  </si>
  <si>
    <t>PHB 239</t>
  </si>
  <si>
    <t>Hold Animal</t>
  </si>
  <si>
    <t>Interfaith Blessing</t>
  </si>
  <si>
    <t>Complete Champion 123</t>
  </si>
  <si>
    <t>Invoke the Cerulean Sign</t>
  </si>
  <si>
    <t>30'</t>
  </si>
  <si>
    <t>Lords of Madness 212</t>
  </si>
  <si>
    <t>Kelpstrand</t>
  </si>
  <si>
    <t>Spell Compendium 128</t>
  </si>
  <si>
    <t>Lesser Restoration</t>
  </si>
  <si>
    <t>Restores attribute pts.</t>
  </si>
  <si>
    <t>Metal Fang</t>
  </si>
  <si>
    <t>Complete Champion 125</t>
  </si>
  <si>
    <t>Owl’s Wisdom</t>
  </si>
  <si>
    <t>PHB 259</t>
  </si>
  <si>
    <t>Planar Tolerance</t>
  </si>
  <si>
    <t>Planar Handbook (druid)</t>
  </si>
  <si>
    <t>Reduce Animal</t>
  </si>
  <si>
    <t>Resist Energy</t>
  </si>
  <si>
    <t>PHB 272</t>
  </si>
  <si>
    <t>Share Husk</t>
  </si>
  <si>
    <t>Magic of Faerûn 116</t>
  </si>
  <si>
    <t>Soften Earth &amp; Stone</t>
  </si>
  <si>
    <t>PHB 280</t>
  </si>
  <si>
    <t>Soul Ward</t>
  </si>
  <si>
    <t>Complete Champion 127</t>
  </si>
  <si>
    <t>Spider Climb</t>
  </si>
  <si>
    <t>PHB 283</t>
  </si>
  <si>
    <t>Summon Swarm</t>
  </si>
  <si>
    <t>PHB 289</t>
  </si>
  <si>
    <t>Tree Shape</t>
  </si>
  <si>
    <t>PHB 296</t>
  </si>
  <si>
    <t>Warp Wood</t>
  </si>
  <si>
    <t>PHB 300</t>
  </si>
  <si>
    <t>Wood Shape</t>
  </si>
  <si>
    <t>PHB 303</t>
  </si>
  <si>
    <t>Attune Form</t>
  </si>
  <si>
    <t>2 hrs/lvl</t>
  </si>
  <si>
    <t>Babau Slime</t>
  </si>
  <si>
    <t>Call Lightning</t>
  </si>
  <si>
    <t>Circle Dance</t>
  </si>
  <si>
    <t>Magic of Faerûn 84</t>
  </si>
  <si>
    <t>Contagion</t>
  </si>
  <si>
    <t>PHB 213</t>
  </si>
  <si>
    <t>Cure Moderate Wounds</t>
  </si>
  <si>
    <t>2d8 + 1 HP/lvl</t>
  </si>
  <si>
    <t>Daylight</t>
  </si>
  <si>
    <t>20-meter radius</t>
  </si>
  <si>
    <t>Diminish Plants</t>
  </si>
  <si>
    <t>PHB 221</t>
  </si>
  <si>
    <t>Dominate Animal</t>
  </si>
  <si>
    <t>PHB 224</t>
  </si>
  <si>
    <t>Forest Eyes</t>
  </si>
  <si>
    <t>Unlimited</t>
  </si>
  <si>
    <t>Complete Champion 121</t>
  </si>
  <si>
    <t>Forest Voice</t>
  </si>
  <si>
    <t>Complete Champion 122</t>
  </si>
  <si>
    <t>Greater Magic Fang</t>
  </si>
  <si>
    <t>Meld into Stone</t>
  </si>
  <si>
    <t>PHB 252</t>
  </si>
  <si>
    <t>Mold Touch</t>
  </si>
  <si>
    <t>Player’s Guide to Faerûn 106</t>
  </si>
  <si>
    <t>Neutralize Poison</t>
  </si>
  <si>
    <t>PHB 257</t>
  </si>
  <si>
    <t>Plant Growth</t>
  </si>
  <si>
    <t>PHB 262</t>
  </si>
  <si>
    <t>Poison</t>
  </si>
  <si>
    <t>Protection from Energy</t>
  </si>
  <si>
    <t>PHB 266</t>
  </si>
  <si>
    <t>Quench</t>
  </si>
  <si>
    <t>PHB 267</t>
  </si>
  <si>
    <t>Remove Disease</t>
  </si>
  <si>
    <t>Does not prevent reinfection</t>
  </si>
  <si>
    <t>Sleet Storm</t>
  </si>
  <si>
    <t>Snare</t>
  </si>
  <si>
    <t>Speak with Plants</t>
  </si>
  <si>
    <t>PHB 282</t>
  </si>
  <si>
    <t>Spike Growth</t>
  </si>
  <si>
    <t>Spiritjaws</t>
  </si>
  <si>
    <t>Spell Compendium 202</t>
  </si>
  <si>
    <t>Stone Shape</t>
  </si>
  <si>
    <t>PHB 284</t>
  </si>
  <si>
    <t>Vigor</t>
  </si>
  <si>
    <t>Vigor, Mass, Lesser</t>
  </si>
  <si>
    <t>Water Breathing</t>
  </si>
  <si>
    <t>Wind Wall</t>
  </si>
  <si>
    <t>1 meter thick</t>
  </si>
  <si>
    <t>Air Walk</t>
  </si>
  <si>
    <t>PHB 196</t>
  </si>
  <si>
    <t>Antiplant Shell</t>
  </si>
  <si>
    <t>10'</t>
  </si>
  <si>
    <t>PHB 200</t>
  </si>
  <si>
    <t>Blight</t>
  </si>
  <si>
    <t>PHB 206</t>
  </si>
  <si>
    <t>Command Plants</t>
  </si>
  <si>
    <t>PHB 211</t>
  </si>
  <si>
    <t>Control Water</t>
  </si>
  <si>
    <t>Lower or raise 1 m/level</t>
  </si>
  <si>
    <t>Cure Serious Wounds</t>
  </si>
  <si>
    <t>3d8 + 1 HP/lvl</t>
  </si>
  <si>
    <t>Dispel Magic</t>
  </si>
  <si>
    <t>PHB 223</t>
  </si>
  <si>
    <t>Enhance Wild Shape</t>
  </si>
  <si>
    <t>Spell Compendium 82</t>
  </si>
  <si>
    <t>Flame Strike</t>
  </si>
  <si>
    <t>Freedom of Movement</t>
  </si>
  <si>
    <t>PHB 233</t>
  </si>
  <si>
    <t>Giant Vermin</t>
  </si>
  <si>
    <t>PHB 235</t>
  </si>
  <si>
    <t>Ice Storm</t>
  </si>
  <si>
    <t>1 full round</t>
  </si>
  <si>
    <t>PHB 243</t>
  </si>
  <si>
    <t>Iconic Manifestation</t>
  </si>
  <si>
    <t>1 swift</t>
  </si>
  <si>
    <t>Briartange</t>
  </si>
  <si>
    <t>Player’s Guide to Faerûn 100</t>
  </si>
  <si>
    <t>Thorn Spray</t>
  </si>
  <si>
    <t>Player’s Guide to Faerûn 115</t>
  </si>
  <si>
    <t>Lay of the Land</t>
  </si>
  <si>
    <t>3 FR</t>
  </si>
  <si>
    <t>Perinarch</t>
  </si>
  <si>
    <t>Planar Handbook 101</t>
  </si>
  <si>
    <t>Reincarnate</t>
  </si>
  <si>
    <t>V S M DF</t>
  </si>
  <si>
    <t>PHB 270</t>
  </si>
  <si>
    <t>Repel Vermin</t>
  </si>
  <si>
    <t>PHB 271</t>
  </si>
  <si>
    <t>Scrying</t>
  </si>
  <si>
    <t>V S M/DF F</t>
  </si>
  <si>
    <t>1 hour</t>
  </si>
  <si>
    <t>PHB 274</t>
  </si>
  <si>
    <t>Spike Stones</t>
  </si>
  <si>
    <t>Summon Elementite Swarm</t>
  </si>
  <si>
    <t>Planar Handbook 105</t>
  </si>
  <si>
    <t>Touchstone Lightning:</t>
  </si>
  <si>
    <t>Planar Handbook 106</t>
  </si>
  <si>
    <t>Wind at Back</t>
  </si>
  <si>
    <t>1 day</t>
  </si>
  <si>
    <t>Magic of Faerûn 134</t>
  </si>
  <si>
    <t>Astral Hospice</t>
  </si>
  <si>
    <t>Planar Handbook 93</t>
  </si>
  <si>
    <t>Focus Touchstone Energy</t>
  </si>
  <si>
    <t>Planar Handbook 98</t>
  </si>
  <si>
    <t>Vigor, Greater</t>
  </si>
  <si>
    <t>Animal Growth</t>
  </si>
  <si>
    <t>Atonement</t>
  </si>
  <si>
    <t>V S M F DF XP</t>
  </si>
  <si>
    <t>PHB 201</t>
  </si>
  <si>
    <t>Awaken</t>
  </si>
  <si>
    <t>V S F XP</t>
  </si>
  <si>
    <t>PHB 202</t>
  </si>
  <si>
    <t>Baleful Polymorph</t>
  </si>
  <si>
    <t>Permanent</t>
  </si>
  <si>
    <t>Call Avalanche</t>
  </si>
  <si>
    <t>Frostburn 90</t>
  </si>
  <si>
    <t>Call Lightning Storm</t>
  </si>
  <si>
    <t>Commune with Nature</t>
  </si>
  <si>
    <t>Control Winds</t>
  </si>
  <si>
    <t>40’/lvl</t>
  </si>
  <si>
    <t>PHB 214</t>
  </si>
  <si>
    <t>Cure Critical Wounds</t>
  </si>
  <si>
    <t>4d8 + 1/lvl, PHB 215</t>
  </si>
  <si>
    <t>Death Ward</t>
  </si>
  <si>
    <t>PHB 217</t>
  </si>
  <si>
    <t>Fireward</t>
  </si>
  <si>
    <t>Player’s Guide to Faerûn 102</t>
  </si>
  <si>
    <t>Hallow</t>
  </si>
  <si>
    <t>Insect Plague</t>
  </si>
  <si>
    <t>PHB 244</t>
  </si>
  <si>
    <t>Stoneskin</t>
  </si>
  <si>
    <t>Summon Nature’s Ally V</t>
  </si>
  <si>
    <t>Transmute Mud to Rock</t>
  </si>
  <si>
    <t>PHB 295</t>
  </si>
  <si>
    <t>Transmute Rock to Mud</t>
  </si>
  <si>
    <t>Tree Healing</t>
  </si>
  <si>
    <t>Player’s Guide to Faerûn 116</t>
  </si>
  <si>
    <t>Tree Stride</t>
  </si>
  <si>
    <t>Unhallow</t>
  </si>
  <si>
    <t>PHB 297</t>
  </si>
  <si>
    <t>Wall of Fire</t>
  </si>
  <si>
    <t>PHB 298</t>
  </si>
  <si>
    <t>Wall of Thorns</t>
  </si>
  <si>
    <t>Miasma of Entropy</t>
  </si>
  <si>
    <t>Plant Body</t>
  </si>
  <si>
    <t>Savage Species</t>
  </si>
  <si>
    <t>Summon Greater Elemental</t>
  </si>
  <si>
    <t>Perinarch, Planar</t>
  </si>
  <si>
    <t>Spells Granted</t>
  </si>
  <si>
    <t>Conjure Ice Beast I</t>
  </si>
  <si>
    <t>Frostburn 91</t>
  </si>
  <si>
    <t>Conjure Ice Beast IV</t>
  </si>
  <si>
    <t>Conjure Ice Beast III</t>
  </si>
  <si>
    <t>Conjure Ice Beast II</t>
  </si>
  <si>
    <t>Size:</t>
  </si>
  <si>
    <t>Medium</t>
  </si>
  <si>
    <t>TAC/AC:</t>
  </si>
  <si>
    <t>BAB:</t>
  </si>
  <si>
    <t>Fort:</t>
  </si>
  <si>
    <t>Ref:</t>
  </si>
  <si>
    <t>Will:</t>
  </si>
  <si>
    <t>Summon Nature’s Ally II 1/day</t>
  </si>
  <si>
    <t>5</t>
  </si>
  <si>
    <t>19</t>
  </si>
  <si>
    <t>12</t>
  </si>
  <si>
    <t>Speed:</t>
  </si>
  <si>
    <t>Breed:</t>
  </si>
  <si>
    <t>Dog</t>
  </si>
  <si>
    <t>Karma</t>
  </si>
  <si>
    <t>Wolfhound</t>
  </si>
  <si>
    <t>MW Silver Dagger</t>
  </si>
  <si>
    <t>1</t>
  </si>
  <si>
    <t>Potion of Magic Fang</t>
  </si>
  <si>
    <r>
      <t xml:space="preserve">Whisper Gnome (Plant)        </t>
    </r>
    <r>
      <rPr>
        <b/>
        <sz val="13"/>
        <rFont val="Times New Roman"/>
        <family val="1"/>
      </rPr>
      <t>Job:</t>
    </r>
  </si>
  <si>
    <t>+4 vs. Fey</t>
  </si>
  <si>
    <t>Summon Nature’s Ally I</t>
  </si>
  <si>
    <t>Summon Nature’s Ally II</t>
  </si>
  <si>
    <t>Summon Nature’s Ally III</t>
  </si>
  <si>
    <t>Summon Nature’s Ally IV</t>
  </si>
  <si>
    <t>þ</t>
  </si>
  <si>
    <t>Potion of Spell Regeneration</t>
  </si>
  <si>
    <t>*</t>
  </si>
  <si>
    <t>Refreshes spell list</t>
  </si>
  <si>
    <t>+1 within 30’</t>
  </si>
  <si>
    <t>Thrown Object</t>
  </si>
  <si>
    <t>varies</t>
  </si>
  <si>
    <t>var</t>
  </si>
  <si>
    <t>-2</t>
  </si>
  <si>
    <t>Woodland Stride</t>
  </si>
  <si>
    <t>Trackless Step</t>
  </si>
  <si>
    <t>+3</t>
  </si>
  <si>
    <t>Purify Food &amp; Drink</t>
  </si>
  <si>
    <t>14+6 = 20 AC</t>
  </si>
  <si>
    <t>28+30 = 58 hp</t>
  </si>
  <si>
    <t>AB = 2 +</t>
  </si>
  <si>
    <r>
      <t>10’ cold aura (</t>
    </r>
    <r>
      <rPr>
        <sz val="13"/>
        <color rgb="FF0000FF"/>
        <rFont val="Times New Roman"/>
        <family val="1"/>
      </rPr>
      <t>1d6</t>
    </r>
    <r>
      <rPr>
        <sz val="13"/>
        <rFont val="Times New Roman"/>
        <family val="1"/>
      </rPr>
      <t>)</t>
    </r>
  </si>
  <si>
    <t>Ice Wolverine</t>
  </si>
  <si>
    <t>Tomorrow’s Spells</t>
  </si>
  <si>
    <t>6th:  Precise Shot</t>
  </si>
  <si>
    <t>Winter Fullcloth</t>
  </si>
  <si>
    <t>Snowshoes</t>
  </si>
  <si>
    <t>Leather Armor +2</t>
  </si>
  <si>
    <t>Short Sword +1</t>
  </si>
  <si>
    <t>TBD</t>
  </si>
  <si>
    <t>q</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</si>
</sst>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0">
    <font>
      <sz val="12"/>
      <name val="Times New Roman"/>
    </font>
    <font>
      <sz val="12"/>
      <color theme="1"/>
      <name val="Times New Roman"/>
      <family val="2"/>
    </font>
    <font>
      <sz val="12"/>
      <color theme="1"/>
      <name val="Times New Roman"/>
      <family val="2"/>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b/>
      <sz val="18"/>
      <name val="Times New Roman"/>
      <family val="1"/>
    </font>
    <font>
      <sz val="13"/>
      <color indexed="17"/>
      <name val="Times New Roman"/>
      <family val="1"/>
    </font>
    <font>
      <sz val="13"/>
      <color indexed="10"/>
      <name val="Times New Roman"/>
      <family val="1"/>
    </font>
    <font>
      <sz val="11"/>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i/>
      <sz val="12"/>
      <color indexed="42"/>
      <name val="Times New Roman"/>
      <family val="1"/>
    </font>
    <font>
      <sz val="10"/>
      <name val="Arial"/>
      <family val="2"/>
    </font>
    <font>
      <sz val="12"/>
      <name val="Times New Roman"/>
      <family val="1"/>
      <charset val="1"/>
    </font>
    <font>
      <b/>
      <sz val="13"/>
      <color rgb="FF00CC00"/>
      <name val="Times New Roman"/>
      <family val="1"/>
    </font>
    <font>
      <b/>
      <sz val="12"/>
      <color indexed="81"/>
      <name val="Times New Roman"/>
      <family val="1"/>
    </font>
    <font>
      <b/>
      <sz val="13"/>
      <color rgb="FFFF0000"/>
      <name val="Times New Roman"/>
      <family val="1"/>
    </font>
    <font>
      <b/>
      <sz val="13"/>
      <color rgb="FF7030A0"/>
      <name val="Times New Roman"/>
      <family val="1"/>
    </font>
    <font>
      <b/>
      <sz val="13"/>
      <color rgb="FF0000FF"/>
      <name val="Times New Roman"/>
      <family val="1"/>
    </font>
    <font>
      <b/>
      <sz val="13"/>
      <color rgb="FFFFC000"/>
      <name val="Times New Roman"/>
      <family val="1"/>
    </font>
    <font>
      <sz val="13"/>
      <color rgb="FFFFC000"/>
      <name val="Times New Roman"/>
      <family val="1"/>
    </font>
    <font>
      <i/>
      <sz val="16"/>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sz val="13"/>
      <color rgb="FFFF0000"/>
      <name val="Times New Roman"/>
      <family val="1"/>
    </font>
    <font>
      <i/>
      <sz val="18"/>
      <color rgb="FF7030A0"/>
      <name val="Times New Roman"/>
      <family val="1"/>
    </font>
    <font>
      <sz val="13"/>
      <name val="Wingdings"/>
      <charset val="2"/>
    </font>
    <font>
      <sz val="12"/>
      <color theme="1"/>
      <name val="Times New Roman"/>
      <family val="1"/>
    </font>
    <font>
      <b/>
      <sz val="12"/>
      <color theme="1"/>
      <name val="Times New Roman"/>
      <family val="1"/>
    </font>
    <font>
      <b/>
      <sz val="12"/>
      <color theme="0"/>
      <name val="Times New Roman"/>
      <family val="1"/>
    </font>
    <font>
      <i/>
      <sz val="18"/>
      <color indexed="12"/>
      <name val="Times New Roman"/>
      <family val="1"/>
    </font>
    <font>
      <i/>
      <sz val="22"/>
      <color rgb="FF00FF00"/>
      <name val="Times New Roman"/>
      <family val="1"/>
    </font>
    <font>
      <sz val="13"/>
      <color rgb="FFFFFFCC"/>
      <name val="Times New Roman"/>
      <family val="1"/>
    </font>
    <font>
      <i/>
      <sz val="16"/>
      <color indexed="53"/>
      <name val="Times New Roman"/>
      <family val="1"/>
    </font>
    <font>
      <i/>
      <sz val="18"/>
      <color rgb="FF009900"/>
      <name val="Times New Roman"/>
      <family val="1"/>
    </font>
    <font>
      <i/>
      <sz val="16"/>
      <color indexed="10"/>
      <name val="Times New Roman"/>
      <family val="1"/>
    </font>
    <font>
      <i/>
      <sz val="16"/>
      <color indexed="57"/>
      <name val="Times New Roman"/>
      <family val="1"/>
    </font>
    <font>
      <sz val="18"/>
      <color rgb="FF00B050"/>
      <name val="Times New Roman"/>
      <family val="1"/>
    </font>
    <font>
      <sz val="13"/>
      <color rgb="FF00B050"/>
      <name val="Times New Roman"/>
      <family val="1"/>
    </font>
    <font>
      <i/>
      <sz val="12"/>
      <color indexed="9"/>
      <name val="Times New Roman"/>
      <family val="1"/>
    </font>
    <font>
      <b/>
      <sz val="13"/>
      <color indexed="20"/>
      <name val="Times New Roman"/>
      <family val="1"/>
    </font>
    <font>
      <i/>
      <sz val="20"/>
      <color theme="7" tint="0.39997558519241921"/>
      <name val="Times New Roman"/>
      <family val="1"/>
    </font>
    <font>
      <sz val="13"/>
      <color rgb="FF0000FF"/>
      <name val="Times New Roman"/>
      <family val="1"/>
    </font>
    <font>
      <sz val="13"/>
      <color rgb="FF009900"/>
      <name val="Times New Roman"/>
      <family val="1"/>
    </font>
  </fonts>
  <fills count="18">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theme="0" tint="-4.9989318521683403E-2"/>
        <bgColor indexed="64"/>
      </patternFill>
    </fill>
    <fill>
      <patternFill patternType="solid">
        <fgColor theme="1"/>
        <bgColor indexed="64"/>
      </patternFill>
    </fill>
    <fill>
      <patternFill patternType="solid">
        <fgColor theme="9" tint="-0.499984740745262"/>
        <bgColor indexed="64"/>
      </patternFill>
    </fill>
    <fill>
      <patternFill patternType="solid">
        <fgColor rgb="FF009900"/>
        <bgColor indexed="64"/>
      </patternFill>
    </fill>
    <fill>
      <patternFill patternType="solid">
        <fgColor rgb="FFFFFF00"/>
        <bgColor indexed="64"/>
      </patternFill>
    </fill>
    <fill>
      <patternFill patternType="solid">
        <fgColor rgb="FF00B050"/>
        <bgColor indexed="64"/>
      </patternFill>
    </fill>
    <fill>
      <patternFill patternType="solid">
        <fgColor theme="0"/>
        <bgColor indexed="64"/>
      </patternFill>
    </fill>
    <fill>
      <patternFill patternType="solid">
        <fgColor indexed="10"/>
        <bgColor indexed="64"/>
      </patternFill>
    </fill>
  </fills>
  <borders count="15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hair">
        <color indexed="64"/>
      </right>
      <top style="hair">
        <color indexed="64"/>
      </top>
      <bottom style="hair">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ck">
        <color rgb="FF009900"/>
      </bottom>
      <diagonal/>
    </border>
    <border>
      <left/>
      <right/>
      <top style="double">
        <color indexed="64"/>
      </top>
      <bottom style="thick">
        <color rgb="FF009900"/>
      </bottom>
      <diagonal/>
    </border>
    <border>
      <left/>
      <right style="hair">
        <color indexed="64"/>
      </right>
      <top style="hair">
        <color indexed="64"/>
      </top>
      <bottom style="hair">
        <color indexed="64"/>
      </bottom>
      <diagonal/>
    </border>
    <border>
      <left/>
      <right style="hair">
        <color indexed="64"/>
      </right>
      <top style="hair">
        <color indexed="64"/>
      </top>
      <bottom style="double">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medium">
        <color auto="1"/>
      </right>
      <top style="double">
        <color auto="1"/>
      </top>
      <bottom style="thin">
        <color auto="1"/>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double">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top style="double">
        <color indexed="64"/>
      </top>
      <bottom style="medium">
        <color indexed="64"/>
      </bottom>
      <diagonal/>
    </border>
    <border>
      <left/>
      <right/>
      <top style="thin">
        <color indexed="64"/>
      </top>
      <bottom/>
      <diagonal/>
    </border>
    <border>
      <left/>
      <right/>
      <top style="hair">
        <color indexed="64"/>
      </top>
      <bottom style="double">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style="double">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medium">
        <color auto="1"/>
      </right>
      <top style="thin">
        <color indexed="64"/>
      </top>
      <bottom style="double">
        <color indexed="64"/>
      </bottom>
      <diagonal/>
    </border>
    <border>
      <left style="double">
        <color indexed="64"/>
      </left>
      <right style="hair">
        <color indexed="64"/>
      </right>
      <top style="hair">
        <color indexed="64"/>
      </top>
      <bottom/>
      <diagonal/>
    </border>
    <border>
      <left style="hair">
        <color indexed="64"/>
      </left>
      <right style="double">
        <color indexed="64"/>
      </right>
      <top style="hair">
        <color indexed="64"/>
      </top>
      <bottom/>
      <diagonal/>
    </border>
    <border>
      <left style="thin">
        <color indexed="64"/>
      </left>
      <right style="double">
        <color indexed="64"/>
      </right>
      <top style="hair">
        <color indexed="64"/>
      </top>
      <bottom style="double">
        <color indexed="64"/>
      </bottom>
      <diagonal/>
    </border>
    <border>
      <left/>
      <right style="double">
        <color indexed="64"/>
      </right>
      <top style="double">
        <color indexed="64"/>
      </top>
      <bottom style="thick">
        <color rgb="FF009900"/>
      </bottom>
      <diagonal/>
    </border>
    <border>
      <left style="double">
        <color indexed="64"/>
      </left>
      <right style="double">
        <color indexed="64"/>
      </right>
      <top style="thin">
        <color indexed="64"/>
      </top>
      <bottom/>
      <diagonal/>
    </border>
    <border>
      <left style="double">
        <color indexed="64"/>
      </left>
      <right/>
      <top style="hair">
        <color indexed="64"/>
      </top>
      <bottom/>
      <diagonal/>
    </border>
    <border>
      <left/>
      <right/>
      <top style="hair">
        <color indexed="64"/>
      </top>
      <bottom/>
      <diagonal/>
    </border>
    <border>
      <left style="thin">
        <color indexed="64"/>
      </left>
      <right/>
      <top style="hair">
        <color indexed="64"/>
      </top>
      <bottom/>
      <diagonal/>
    </border>
    <border>
      <left/>
      <right style="double">
        <color indexed="64"/>
      </right>
      <top style="hair">
        <color indexed="64"/>
      </top>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thick">
        <color indexed="64"/>
      </bottom>
      <diagonal/>
    </border>
    <border>
      <left style="thick">
        <color indexed="64"/>
      </left>
      <right style="thick">
        <color indexed="64"/>
      </right>
      <top style="hair">
        <color indexed="64"/>
      </top>
      <bottom/>
      <diagonal/>
    </border>
    <border>
      <left style="thin">
        <color indexed="64"/>
      </left>
      <right/>
      <top/>
      <bottom style="hair">
        <color indexed="64"/>
      </bottom>
      <diagonal/>
    </border>
    <border>
      <left style="thin">
        <color indexed="64"/>
      </left>
      <right style="double">
        <color indexed="64"/>
      </right>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style="double">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hair">
        <color auto="1"/>
      </left>
      <right style="double">
        <color auto="1"/>
      </right>
      <top/>
      <bottom style="hair">
        <color auto="1"/>
      </bottom>
      <diagonal/>
    </border>
    <border>
      <left style="hair">
        <color auto="1"/>
      </left>
      <right style="hair">
        <color auto="1"/>
      </right>
      <top/>
      <bottom style="hair">
        <color auto="1"/>
      </bottom>
      <diagonal/>
    </border>
    <border>
      <left style="double">
        <color auto="1"/>
      </left>
      <right style="hair">
        <color auto="1"/>
      </right>
      <top/>
      <bottom style="hair">
        <color auto="1"/>
      </bottom>
      <diagonal/>
    </border>
    <border>
      <left style="hair">
        <color auto="1"/>
      </left>
      <right style="double">
        <color auto="1"/>
      </right>
      <top style="double">
        <color auto="1"/>
      </top>
      <bottom style="medium">
        <color auto="1"/>
      </bottom>
      <diagonal/>
    </border>
    <border>
      <left style="hair">
        <color auto="1"/>
      </left>
      <right style="hair">
        <color auto="1"/>
      </right>
      <top style="double">
        <color auto="1"/>
      </top>
      <bottom style="medium">
        <color auto="1"/>
      </bottom>
      <diagonal/>
    </border>
    <border>
      <left style="double">
        <color auto="1"/>
      </left>
      <right style="hair">
        <color auto="1"/>
      </right>
      <top style="double">
        <color auto="1"/>
      </top>
      <bottom style="medium">
        <color auto="1"/>
      </bottom>
      <diagonal/>
    </border>
    <border>
      <left style="hair">
        <color auto="1"/>
      </left>
      <right style="double">
        <color auto="1"/>
      </right>
      <top style="double">
        <color auto="1"/>
      </top>
      <bottom style="hair">
        <color auto="1"/>
      </bottom>
      <diagonal/>
    </border>
    <border>
      <left style="hair">
        <color auto="1"/>
      </left>
      <right style="hair">
        <color auto="1"/>
      </right>
      <top style="double">
        <color auto="1"/>
      </top>
      <bottom style="hair">
        <color auto="1"/>
      </bottom>
      <diagonal/>
    </border>
    <border>
      <left/>
      <right style="hair">
        <color auto="1"/>
      </right>
      <top style="double">
        <color auto="1"/>
      </top>
      <bottom style="hair">
        <color auto="1"/>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bottom/>
      <diagonal/>
    </border>
    <border>
      <left style="double">
        <color indexed="64"/>
      </left>
      <right/>
      <top style="double">
        <color indexed="64"/>
      </top>
      <bottom style="thick">
        <color indexed="16"/>
      </bottom>
      <diagonal/>
    </border>
    <border>
      <left/>
      <right/>
      <top style="double">
        <color indexed="64"/>
      </top>
      <bottom style="thick">
        <color indexed="16"/>
      </bottom>
      <diagonal/>
    </border>
    <border>
      <left/>
      <right style="double">
        <color indexed="64"/>
      </right>
      <top style="double">
        <color indexed="64"/>
      </top>
      <bottom style="thick">
        <color indexed="1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9"/>
      </top>
      <bottom style="double">
        <color indexed="64"/>
      </bottom>
      <diagonal/>
    </border>
    <border>
      <left style="thin">
        <color indexed="64"/>
      </left>
      <right style="thin">
        <color indexed="64"/>
      </right>
      <top style="thin">
        <color indexed="9"/>
      </top>
      <bottom style="thin">
        <color indexed="9"/>
      </bottom>
      <diagonal/>
    </border>
    <border>
      <left/>
      <right style="thin">
        <color indexed="64"/>
      </right>
      <top style="thin">
        <color indexed="9"/>
      </top>
      <bottom style="thin">
        <color indexed="9"/>
      </bottom>
      <diagonal/>
    </border>
    <border>
      <left style="medium">
        <color indexed="64"/>
      </left>
      <right style="double">
        <color indexed="64"/>
      </right>
      <top style="double">
        <color indexed="64"/>
      </top>
      <bottom style="thin">
        <color indexed="64"/>
      </bottom>
      <diagonal/>
    </border>
    <border>
      <left/>
      <right style="hair">
        <color indexed="64"/>
      </right>
      <top style="hair">
        <color indexed="64"/>
      </top>
      <bottom/>
      <diagonal/>
    </border>
    <border>
      <left style="double">
        <color indexed="64"/>
      </left>
      <right style="double">
        <color indexed="64"/>
      </right>
      <top style="hair">
        <color indexed="64"/>
      </top>
      <bottom/>
      <diagonal/>
    </border>
  </borders>
  <cellStyleXfs count="12">
    <xf numFmtId="0" fontId="0" fillId="0" borderId="0"/>
    <xf numFmtId="0" fontId="34" fillId="0" borderId="0" applyNumberFormat="0" applyFill="0" applyBorder="0" applyAlignment="0" applyProtection="0">
      <alignment vertical="top"/>
      <protection locked="0"/>
    </xf>
    <xf numFmtId="9" fontId="3" fillId="0" borderId="0" applyFont="0" applyFill="0" applyBorder="0" applyAlignment="0" applyProtection="0"/>
    <xf numFmtId="9" fontId="6" fillId="0" borderId="0" applyFont="0" applyFill="0" applyBorder="0" applyAlignment="0" applyProtection="0"/>
    <xf numFmtId="0" fontId="37" fillId="0" borderId="0"/>
    <xf numFmtId="0" fontId="3" fillId="0" borderId="0"/>
    <xf numFmtId="0" fontId="38" fillId="0" borderId="0"/>
    <xf numFmtId="0" fontId="2" fillId="0" borderId="0"/>
    <xf numFmtId="0" fontId="37" fillId="0" borderId="0" applyFill="0" applyBorder="0"/>
    <xf numFmtId="0" fontId="3" fillId="0" borderId="0"/>
    <xf numFmtId="9" fontId="3" fillId="0" borderId="0" applyFont="0" applyFill="0" applyBorder="0" applyAlignment="0" applyProtection="0"/>
    <xf numFmtId="0" fontId="1" fillId="0" borderId="0"/>
  </cellStyleXfs>
  <cellXfs count="600">
    <xf numFmtId="0" fontId="0" fillId="0" borderId="0" xfId="0"/>
    <xf numFmtId="0" fontId="46" fillId="0" borderId="31" xfId="0" applyFont="1" applyBorder="1" applyAlignment="1">
      <alignment horizontal="centerContinuous" vertical="center" wrapText="1"/>
    </xf>
    <xf numFmtId="0" fontId="13" fillId="3" borderId="68" xfId="0" applyFont="1" applyFill="1" applyBorder="1" applyAlignment="1">
      <alignment horizontal="centerContinuous" vertical="center"/>
    </xf>
    <xf numFmtId="0" fontId="13" fillId="3" borderId="36" xfId="0" applyFont="1" applyFill="1" applyBorder="1" applyAlignment="1">
      <alignment horizontal="center" vertical="center"/>
    </xf>
    <xf numFmtId="0" fontId="13" fillId="3" borderId="36" xfId="0" applyFont="1" applyFill="1" applyBorder="1" applyAlignment="1">
      <alignment horizontal="center" vertical="center" wrapText="1"/>
    </xf>
    <xf numFmtId="0" fontId="13" fillId="3" borderId="36" xfId="0" applyNumberFormat="1" applyFont="1" applyFill="1" applyBorder="1" applyAlignment="1">
      <alignment horizontal="center" vertical="center" wrapText="1"/>
    </xf>
    <xf numFmtId="0" fontId="44" fillId="9" borderId="35" xfId="0" applyNumberFormat="1" applyFont="1" applyFill="1" applyBorder="1" applyAlignment="1">
      <alignment horizontal="center" vertical="center" wrapText="1"/>
    </xf>
    <xf numFmtId="0" fontId="13" fillId="3" borderId="69" xfId="0" applyFont="1" applyFill="1" applyBorder="1" applyAlignment="1">
      <alignment horizontal="center" vertical="center"/>
    </xf>
    <xf numFmtId="0" fontId="5" fillId="0" borderId="0" xfId="0" applyFont="1" applyBorder="1" applyAlignment="1">
      <alignment vertical="center"/>
    </xf>
    <xf numFmtId="0" fontId="3" fillId="0" borderId="71" xfId="0" applyFont="1" applyFill="1" applyBorder="1" applyAlignment="1">
      <alignment horizontal="center" vertical="center"/>
    </xf>
    <xf numFmtId="1" fontId="48" fillId="9" borderId="52" xfId="0" applyNumberFormat="1" applyFont="1" applyFill="1" applyBorder="1" applyAlignment="1">
      <alignment horizontal="center" vertical="center"/>
    </xf>
    <xf numFmtId="0" fontId="3" fillId="0" borderId="74" xfId="0" applyFont="1" applyFill="1" applyBorder="1" applyAlignment="1">
      <alignment horizontal="center" vertical="center"/>
    </xf>
    <xf numFmtId="1" fontId="48" fillId="9" borderId="72" xfId="0" applyNumberFormat="1" applyFont="1" applyFill="1" applyBorder="1" applyAlignment="1">
      <alignment horizontal="center" vertical="center"/>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6" fillId="0" borderId="78" xfId="0" quotePrefix="1" applyFont="1" applyFill="1" applyBorder="1" applyAlignment="1">
      <alignment horizontal="center" vertical="center" wrapText="1"/>
    </xf>
    <xf numFmtId="49" fontId="3" fillId="0" borderId="78" xfId="2" applyNumberFormat="1" applyFont="1" applyFill="1" applyBorder="1" applyAlignment="1">
      <alignment horizontal="center" vertical="center"/>
    </xf>
    <xf numFmtId="164" fontId="3" fillId="0" borderId="78" xfId="0" applyNumberFormat="1" applyFont="1" applyFill="1" applyBorder="1" applyAlignment="1">
      <alignment horizontal="center" vertical="center"/>
    </xf>
    <xf numFmtId="1" fontId="6" fillId="0" borderId="79" xfId="0" applyNumberFormat="1" applyFont="1" applyFill="1" applyBorder="1" applyAlignment="1">
      <alignment horizontal="center" vertical="center"/>
    </xf>
    <xf numFmtId="0" fontId="3" fillId="0" borderId="104" xfId="0" quotePrefix="1" applyFont="1" applyFill="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Continuous" vertical="center"/>
    </xf>
    <xf numFmtId="0" fontId="6" fillId="0" borderId="0" xfId="0" applyFont="1" applyBorder="1" applyAlignment="1">
      <alignment vertical="center"/>
    </xf>
    <xf numFmtId="0" fontId="22" fillId="3" borderId="35" xfId="0" applyFont="1" applyFill="1" applyBorder="1" applyAlignment="1">
      <alignment horizontal="center" vertical="center"/>
    </xf>
    <xf numFmtId="164" fontId="22" fillId="3" borderId="36" xfId="0" applyNumberFormat="1" applyFont="1" applyFill="1" applyBorder="1" applyAlignment="1">
      <alignment horizontal="center" vertical="center"/>
    </xf>
    <xf numFmtId="0" fontId="22" fillId="3" borderId="35" xfId="0" applyFont="1" applyFill="1" applyBorder="1" applyAlignment="1">
      <alignment horizontal="right" vertical="center"/>
    </xf>
    <xf numFmtId="0" fontId="22" fillId="3" borderId="37" xfId="0" applyFont="1" applyFill="1" applyBorder="1" applyAlignment="1">
      <alignment vertical="center"/>
    </xf>
    <xf numFmtId="0" fontId="6" fillId="0" borderId="0" xfId="0" applyFont="1" applyBorder="1" applyAlignment="1">
      <alignment horizontal="center" vertical="center"/>
    </xf>
    <xf numFmtId="0" fontId="3" fillId="0" borderId="84" xfId="0" applyFont="1" applyBorder="1" applyAlignment="1">
      <alignment horizontal="center" vertical="center" shrinkToFit="1"/>
    </xf>
    <xf numFmtId="0" fontId="3" fillId="0" borderId="88" xfId="0" applyFont="1" applyBorder="1" applyAlignment="1">
      <alignment horizontal="center" vertical="center" shrinkToFit="1"/>
    </xf>
    <xf numFmtId="164" fontId="3" fillId="0" borderId="43" xfId="0" applyNumberFormat="1" applyFont="1" applyBorder="1" applyAlignment="1">
      <alignment horizontal="center" vertical="center" shrinkToFit="1"/>
    </xf>
    <xf numFmtId="0" fontId="6" fillId="0" borderId="43" xfId="0" applyFont="1" applyBorder="1" applyAlignment="1">
      <alignment horizontal="left" vertical="center"/>
    </xf>
    <xf numFmtId="0" fontId="6" fillId="0" borderId="42" xfId="0" applyFont="1" applyBorder="1" applyAlignment="1">
      <alignment horizontal="left" vertical="center" shrinkToFit="1"/>
    </xf>
    <xf numFmtId="0" fontId="3" fillId="0" borderId="56" xfId="0" applyFont="1" applyFill="1" applyBorder="1" applyAlignment="1">
      <alignment horizontal="center" vertical="center" shrinkToFit="1"/>
    </xf>
    <xf numFmtId="0" fontId="6" fillId="0" borderId="40" xfId="0" applyFont="1" applyBorder="1" applyAlignment="1">
      <alignment horizontal="left" vertical="center"/>
    </xf>
    <xf numFmtId="0" fontId="6" fillId="0" borderId="41" xfId="0" applyFont="1" applyBorder="1" applyAlignment="1">
      <alignment horizontal="left" vertical="center" shrinkToFit="1"/>
    </xf>
    <xf numFmtId="164" fontId="4" fillId="0" borderId="0" xfId="0" applyNumberFormat="1" applyFont="1" applyBorder="1" applyAlignment="1">
      <alignment horizontal="centerContinuous" vertical="center" shrinkToFit="1"/>
    </xf>
    <xf numFmtId="0" fontId="4" fillId="0" borderId="0" xfId="0" applyFont="1" applyBorder="1" applyAlignment="1">
      <alignment horizontal="centerContinuous" vertical="center" shrinkToFit="1"/>
    </xf>
    <xf numFmtId="0" fontId="3" fillId="0" borderId="38" xfId="0" applyFont="1" applyBorder="1" applyAlignment="1">
      <alignment horizontal="center" vertical="center" shrinkToFit="1"/>
    </xf>
    <xf numFmtId="0" fontId="3" fillId="0" borderId="39" xfId="0" applyFont="1" applyBorder="1" applyAlignment="1">
      <alignment horizontal="left" vertical="center" shrinkToFit="1"/>
    </xf>
    <xf numFmtId="0" fontId="3" fillId="0" borderId="102" xfId="0" applyFont="1" applyFill="1" applyBorder="1" applyAlignment="1">
      <alignment horizontal="center" vertical="center" shrinkToFit="1"/>
    </xf>
    <xf numFmtId="0" fontId="3" fillId="0" borderId="89" xfId="0" applyFont="1" applyBorder="1" applyAlignment="1">
      <alignment horizontal="center" vertical="center" shrinkToFit="1"/>
    </xf>
    <xf numFmtId="0" fontId="3" fillId="0" borderId="103" xfId="0" applyFont="1" applyBorder="1" applyAlignment="1">
      <alignment horizontal="left" vertical="center" shrinkToFit="1"/>
    </xf>
    <xf numFmtId="0" fontId="3" fillId="0" borderId="85" xfId="0" applyFont="1" applyBorder="1" applyAlignment="1">
      <alignment horizontal="center" vertical="center" shrinkToFit="1"/>
    </xf>
    <xf numFmtId="0" fontId="3" fillId="0" borderId="40" xfId="0" applyFont="1" applyBorder="1" applyAlignment="1">
      <alignment horizontal="center" vertical="center" shrinkToFit="1"/>
    </xf>
    <xf numFmtId="164" fontId="6" fillId="0" borderId="0" xfId="0" applyNumberFormat="1" applyFont="1" applyBorder="1" applyAlignment="1">
      <alignment horizontal="center" vertical="center"/>
    </xf>
    <xf numFmtId="0" fontId="22" fillId="7" borderId="17" xfId="0" applyFont="1" applyFill="1" applyBorder="1" applyAlignment="1">
      <alignment horizontal="center" vertical="center"/>
    </xf>
    <xf numFmtId="0" fontId="22" fillId="7" borderId="18" xfId="0" applyFont="1" applyFill="1" applyBorder="1" applyAlignment="1">
      <alignment horizontal="center" vertical="center"/>
    </xf>
    <xf numFmtId="49" fontId="22" fillId="7" borderId="18" xfId="0" applyNumberFormat="1" applyFont="1" applyFill="1" applyBorder="1" applyAlignment="1">
      <alignment horizontal="center" vertical="center"/>
    </xf>
    <xf numFmtId="0" fontId="22" fillId="7" borderId="22" xfId="0" applyFont="1" applyFill="1" applyBorder="1" applyAlignment="1">
      <alignment horizontal="center" vertical="center"/>
    </xf>
    <xf numFmtId="0" fontId="47" fillId="9" borderId="22" xfId="0" applyFont="1" applyFill="1" applyBorder="1" applyAlignment="1">
      <alignment horizontal="center" vertical="center"/>
    </xf>
    <xf numFmtId="0" fontId="22" fillId="7" borderId="19" xfId="0" applyFont="1" applyFill="1" applyBorder="1" applyAlignment="1">
      <alignment horizontal="center" vertical="center"/>
    </xf>
    <xf numFmtId="1" fontId="48" fillId="9" borderId="79" xfId="0" applyNumberFormat="1" applyFont="1" applyFill="1" applyBorder="1" applyAlignment="1">
      <alignment horizontal="center" vertical="center"/>
    </xf>
    <xf numFmtId="1" fontId="3" fillId="0" borderId="79" xfId="0" applyNumberFormat="1" applyFont="1" applyFill="1" applyBorder="1" applyAlignment="1">
      <alignment horizontal="center" vertical="center"/>
    </xf>
    <xf numFmtId="0" fontId="3" fillId="0" borderId="0" xfId="0" applyFont="1" applyBorder="1" applyAlignment="1">
      <alignment horizontal="center" vertical="center"/>
    </xf>
    <xf numFmtId="1" fontId="48" fillId="9" borderId="24" xfId="0" applyNumberFormat="1" applyFont="1" applyFill="1" applyBorder="1" applyAlignment="1">
      <alignment horizontal="center" vertical="center"/>
    </xf>
    <xf numFmtId="0" fontId="6" fillId="0" borderId="0" xfId="0" applyFont="1" applyBorder="1" applyAlignment="1">
      <alignment horizontal="centerContinuous" vertical="center"/>
    </xf>
    <xf numFmtId="0" fontId="22" fillId="7" borderId="22" xfId="0" applyFont="1" applyFill="1" applyBorder="1" applyAlignment="1">
      <alignment horizontal="centerContinuous" vertical="center"/>
    </xf>
    <xf numFmtId="0" fontId="22" fillId="7" borderId="81" xfId="0" applyFont="1" applyFill="1" applyBorder="1" applyAlignment="1">
      <alignment horizontal="centerContinuous" vertical="center"/>
    </xf>
    <xf numFmtId="0" fontId="22" fillId="7" borderId="48" xfId="0" applyFont="1" applyFill="1" applyBorder="1" applyAlignment="1">
      <alignment horizontal="centerContinuous" vertical="center"/>
    </xf>
    <xf numFmtId="164" fontId="3" fillId="0" borderId="52" xfId="0" applyNumberFormat="1" applyFont="1" applyFill="1" applyBorder="1" applyAlignment="1">
      <alignment horizontal="centerContinuous" vertical="center"/>
    </xf>
    <xf numFmtId="164" fontId="3" fillId="0" borderId="82" xfId="0" applyNumberFormat="1" applyFont="1" applyFill="1" applyBorder="1" applyAlignment="1">
      <alignment horizontal="centerContinuous" vertical="center"/>
    </xf>
    <xf numFmtId="0" fontId="6" fillId="0" borderId="53" xfId="0" quotePrefix="1" applyFont="1" applyFill="1" applyBorder="1" applyAlignment="1">
      <alignment horizontal="centerContinuous" vertical="center"/>
    </xf>
    <xf numFmtId="0" fontId="3" fillId="0" borderId="78" xfId="0" quotePrefix="1" applyFont="1" applyFill="1" applyBorder="1" applyAlignment="1">
      <alignment horizontal="center" vertical="center"/>
    </xf>
    <xf numFmtId="164" fontId="3" fillId="0" borderId="79" xfId="0" applyNumberFormat="1" applyFont="1" applyFill="1" applyBorder="1" applyAlignment="1">
      <alignment horizontal="centerContinuous" vertical="center"/>
    </xf>
    <xf numFmtId="164" fontId="3" fillId="0" borderId="83" xfId="0" applyNumberFormat="1" applyFont="1" applyFill="1" applyBorder="1" applyAlignment="1">
      <alignment horizontal="centerContinuous" vertical="center"/>
    </xf>
    <xf numFmtId="0" fontId="6" fillId="0" borderId="80" xfId="0" applyFont="1" applyFill="1" applyBorder="1" applyAlignment="1">
      <alignment horizontal="centerContinuous" vertical="center"/>
    </xf>
    <xf numFmtId="0" fontId="19" fillId="0" borderId="0" xfId="0" applyFont="1" applyBorder="1" applyAlignment="1">
      <alignment horizontal="right" vertical="center"/>
    </xf>
    <xf numFmtId="0" fontId="22" fillId="7" borderId="20" xfId="0" applyFont="1" applyFill="1" applyBorder="1" applyAlignment="1">
      <alignment horizontal="centerContinuous" vertical="center"/>
    </xf>
    <xf numFmtId="0" fontId="22" fillId="7" borderId="21" xfId="0" applyFont="1" applyFill="1" applyBorder="1" applyAlignment="1">
      <alignment horizontal="centerContinuous" vertical="center"/>
    </xf>
    <xf numFmtId="0" fontId="3" fillId="0" borderId="75" xfId="0" applyFont="1" applyFill="1" applyBorder="1" applyAlignment="1">
      <alignment horizontal="centerContinuous" vertical="center"/>
    </xf>
    <xf numFmtId="49" fontId="3" fillId="0" borderId="75" xfId="0" applyNumberFormat="1" applyFont="1" applyFill="1" applyBorder="1" applyAlignment="1">
      <alignment horizontal="centerContinuous" vertical="center"/>
    </xf>
    <xf numFmtId="49" fontId="3" fillId="0" borderId="92" xfId="0" applyNumberFormat="1" applyFont="1" applyFill="1" applyBorder="1" applyAlignment="1">
      <alignment horizontal="centerContinuous" vertical="center"/>
    </xf>
    <xf numFmtId="0" fontId="3" fillId="0" borderId="93" xfId="0" applyFont="1" applyFill="1" applyBorder="1" applyAlignment="1">
      <alignment horizontal="centerContinuous" vertical="center"/>
    </xf>
    <xf numFmtId="0" fontId="3" fillId="0" borderId="94" xfId="0" applyFont="1" applyFill="1" applyBorder="1" applyAlignment="1">
      <alignment horizontal="centerContinuous" vertical="center"/>
    </xf>
    <xf numFmtId="0" fontId="3" fillId="0" borderId="95" xfId="0" applyFont="1" applyFill="1" applyBorder="1" applyAlignment="1">
      <alignment horizontal="centerContinuous" vertical="center"/>
    </xf>
    <xf numFmtId="0" fontId="3" fillId="0" borderId="72" xfId="0" applyFont="1" applyFill="1" applyBorder="1" applyAlignment="1">
      <alignment horizontal="centerContinuous" vertical="center"/>
    </xf>
    <xf numFmtId="164" fontId="3" fillId="0" borderId="71" xfId="0" applyNumberFormat="1" applyFont="1" applyFill="1" applyBorder="1" applyAlignment="1">
      <alignment horizontal="center" vertical="center"/>
    </xf>
    <xf numFmtId="49" fontId="3" fillId="0" borderId="72" xfId="0" applyNumberFormat="1" applyFont="1" applyFill="1" applyBorder="1" applyAlignment="1">
      <alignment horizontal="center" vertical="center"/>
    </xf>
    <xf numFmtId="49" fontId="3" fillId="0" borderId="72" xfId="0" applyNumberFormat="1" applyFont="1" applyFill="1" applyBorder="1" applyAlignment="1">
      <alignment horizontal="centerContinuous" vertical="center"/>
    </xf>
    <xf numFmtId="49" fontId="3" fillId="0" borderId="96" xfId="0" applyNumberFormat="1" applyFont="1" applyFill="1" applyBorder="1" applyAlignment="1">
      <alignment horizontal="centerContinuous" vertical="center"/>
    </xf>
    <xf numFmtId="0" fontId="3" fillId="0" borderId="97" xfId="0" applyFont="1" applyFill="1" applyBorder="1" applyAlignment="1">
      <alignment horizontal="centerContinuous" vertical="center"/>
    </xf>
    <xf numFmtId="0" fontId="3" fillId="0" borderId="98" xfId="0" applyFont="1" applyFill="1" applyBorder="1" applyAlignment="1">
      <alignment horizontal="centerContinuous" vertical="center"/>
    </xf>
    <xf numFmtId="0" fontId="6" fillId="0" borderId="99" xfId="0" applyFont="1" applyFill="1" applyBorder="1" applyAlignment="1">
      <alignment horizontal="centerContinuous" vertical="center"/>
    </xf>
    <xf numFmtId="0" fontId="6" fillId="0" borderId="79" xfId="0" applyFont="1" applyFill="1" applyBorder="1" applyAlignment="1">
      <alignment horizontal="centerContinuous" vertical="center"/>
    </xf>
    <xf numFmtId="49" fontId="3" fillId="0" borderId="78" xfId="0" applyNumberFormat="1" applyFont="1" applyFill="1" applyBorder="1" applyAlignment="1">
      <alignment horizontal="center" vertical="center"/>
    </xf>
    <xf numFmtId="49" fontId="3" fillId="0" borderId="79" xfId="0" applyNumberFormat="1" applyFont="1" applyFill="1" applyBorder="1" applyAlignment="1">
      <alignment horizontal="centerContinuous" vertical="center"/>
    </xf>
    <xf numFmtId="49" fontId="3" fillId="0" borderId="83" xfId="0" applyNumberFormat="1" applyFont="1" applyFill="1" applyBorder="1" applyAlignment="1">
      <alignment horizontal="centerContinuous" vertical="center"/>
    </xf>
    <xf numFmtId="0" fontId="22" fillId="7" borderId="86" xfId="0" applyFont="1" applyFill="1" applyBorder="1" applyAlignment="1">
      <alignment horizontal="center" vertical="center"/>
    </xf>
    <xf numFmtId="0" fontId="22" fillId="7" borderId="87" xfId="0" applyFont="1" applyFill="1" applyBorder="1" applyAlignment="1">
      <alignment horizontal="centerContinuous" vertical="center"/>
    </xf>
    <xf numFmtId="0" fontId="8"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34" xfId="0" applyFont="1" applyFill="1" applyBorder="1" applyAlignment="1">
      <alignment horizontal="centerContinuous" vertical="center"/>
    </xf>
    <xf numFmtId="0" fontId="8" fillId="0" borderId="70" xfId="0" applyFont="1" applyFill="1" applyBorder="1" applyAlignment="1">
      <alignment horizontal="centerContinuous" vertical="center"/>
    </xf>
    <xf numFmtId="0" fontId="8" fillId="0" borderId="55" xfId="0" applyFont="1" applyFill="1" applyBorder="1" applyAlignment="1">
      <alignment horizontal="centerContinuous" vertical="center"/>
    </xf>
    <xf numFmtId="0" fontId="8" fillId="0" borderId="47" xfId="0" applyFont="1" applyFill="1" applyBorder="1" applyAlignment="1">
      <alignment horizontal="centerContinuous" vertical="center"/>
    </xf>
    <xf numFmtId="0" fontId="8" fillId="0" borderId="70" xfId="0" quotePrefix="1" applyFont="1" applyFill="1" applyBorder="1" applyAlignment="1">
      <alignment horizontal="centerContinuous" vertical="center"/>
    </xf>
    <xf numFmtId="0" fontId="8" fillId="0" borderId="25" xfId="0" applyFont="1" applyFill="1" applyBorder="1" applyAlignment="1">
      <alignment horizontal="center" vertical="center"/>
    </xf>
    <xf numFmtId="0" fontId="8" fillId="0" borderId="25" xfId="0" applyNumberFormat="1" applyFont="1" applyFill="1" applyBorder="1" applyAlignment="1">
      <alignment horizontal="center" vertical="center"/>
    </xf>
    <xf numFmtId="0" fontId="26" fillId="0" borderId="23" xfId="0" applyFont="1" applyBorder="1" applyAlignment="1">
      <alignment horizontal="centerContinuous" vertical="center"/>
    </xf>
    <xf numFmtId="0" fontId="16" fillId="0" borderId="0" xfId="0" applyFont="1" applyBorder="1" applyAlignment="1">
      <alignment horizontal="centerContinuous" vertical="center"/>
    </xf>
    <xf numFmtId="0" fontId="16" fillId="0" borderId="0" xfId="0" applyNumberFormat="1" applyFont="1" applyBorder="1" applyAlignment="1">
      <alignment horizontal="centerContinuous" vertical="center"/>
    </xf>
    <xf numFmtId="0" fontId="41" fillId="0" borderId="1" xfId="0" applyFont="1" applyFill="1" applyBorder="1" applyAlignment="1">
      <alignment vertical="center"/>
    </xf>
    <xf numFmtId="0" fontId="7" fillId="0" borderId="25" xfId="0" applyFont="1" applyFill="1" applyBorder="1" applyAlignment="1">
      <alignment horizontal="center" vertical="center"/>
    </xf>
    <xf numFmtId="0" fontId="43" fillId="0" borderId="25" xfId="0" applyFont="1" applyFill="1" applyBorder="1" applyAlignment="1">
      <alignment horizontal="center" vertical="center" wrapText="1"/>
    </xf>
    <xf numFmtId="0" fontId="8" fillId="0" borderId="25" xfId="0" applyFont="1" applyFill="1" applyBorder="1" applyAlignment="1">
      <alignment horizontal="center" vertical="center" wrapText="1"/>
    </xf>
    <xf numFmtId="1" fontId="8" fillId="0" borderId="25" xfId="0" applyNumberFormat="1" applyFont="1" applyFill="1" applyBorder="1" applyAlignment="1">
      <alignment horizontal="center" vertical="center" wrapText="1"/>
    </xf>
    <xf numFmtId="0" fontId="45" fillId="9" borderId="26" xfId="0" applyNumberFormat="1" applyFont="1" applyFill="1" applyBorder="1" applyAlignment="1">
      <alignment horizontal="center" vertical="center"/>
    </xf>
    <xf numFmtId="49" fontId="8" fillId="0" borderId="25" xfId="0" applyNumberFormat="1" applyFont="1" applyFill="1" applyBorder="1" applyAlignment="1">
      <alignment horizontal="center" vertical="center" wrapText="1"/>
    </xf>
    <xf numFmtId="0" fontId="8" fillId="0" borderId="2" xfId="0" quotePrefix="1" applyFont="1" applyFill="1" applyBorder="1" applyAlignment="1">
      <alignment horizontal="center" vertical="center"/>
    </xf>
    <xf numFmtId="0" fontId="42" fillId="0" borderId="1" xfId="0" applyFont="1" applyFill="1" applyBorder="1" applyAlignment="1">
      <alignment vertical="center"/>
    </xf>
    <xf numFmtId="0" fontId="14" fillId="0" borderId="26" xfId="0" applyNumberFormat="1" applyFont="1" applyFill="1" applyBorder="1" applyAlignment="1">
      <alignment horizontal="center" vertical="center"/>
    </xf>
    <xf numFmtId="0" fontId="43" fillId="0" borderId="57" xfId="0" applyFont="1" applyFill="1" applyBorder="1" applyAlignment="1">
      <alignment vertical="center"/>
    </xf>
    <xf numFmtId="0" fontId="7" fillId="0" borderId="58" xfId="0" applyFont="1" applyFill="1" applyBorder="1" applyAlignment="1">
      <alignment horizontal="center" vertical="center"/>
    </xf>
    <xf numFmtId="0" fontId="8" fillId="0" borderId="58" xfId="0" applyFont="1" applyFill="1" applyBorder="1" applyAlignment="1">
      <alignment horizontal="center" vertical="center"/>
    </xf>
    <xf numFmtId="0" fontId="44" fillId="0" borderId="58" xfId="0" applyFont="1" applyFill="1" applyBorder="1" applyAlignment="1">
      <alignment horizontal="center" vertical="center" wrapText="1"/>
    </xf>
    <xf numFmtId="0" fontId="8" fillId="0" borderId="58" xfId="0" applyFont="1" applyFill="1" applyBorder="1" applyAlignment="1">
      <alignment horizontal="center" vertical="center" wrapText="1"/>
    </xf>
    <xf numFmtId="1" fontId="8" fillId="0" borderId="58" xfId="0" applyNumberFormat="1" applyFont="1" applyFill="1" applyBorder="1" applyAlignment="1">
      <alignment horizontal="center" vertical="center" wrapText="1"/>
    </xf>
    <xf numFmtId="0" fontId="45" fillId="9" borderId="58" xfId="0" applyNumberFormat="1" applyFont="1" applyFill="1" applyBorder="1" applyAlignment="1">
      <alignment horizontal="center" vertical="center"/>
    </xf>
    <xf numFmtId="49" fontId="8" fillId="0" borderId="58" xfId="0" applyNumberFormat="1" applyFont="1" applyFill="1" applyBorder="1" applyAlignment="1">
      <alignment horizontal="center" vertical="center" wrapText="1"/>
    </xf>
    <xf numFmtId="0" fontId="8" fillId="0" borderId="59" xfId="0" quotePrefix="1" applyFont="1" applyFill="1" applyBorder="1" applyAlignment="1">
      <alignment horizontal="center" vertical="center"/>
    </xf>
    <xf numFmtId="0" fontId="12" fillId="6" borderId="1" xfId="0" applyFont="1" applyFill="1" applyBorder="1" applyAlignment="1">
      <alignment vertical="center"/>
    </xf>
    <xf numFmtId="0" fontId="8" fillId="6" borderId="25" xfId="0" applyNumberFormat="1" applyFont="1" applyFill="1" applyBorder="1" applyAlignment="1">
      <alignment horizontal="center" vertical="center"/>
    </xf>
    <xf numFmtId="49" fontId="17" fillId="6" borderId="25" xfId="0" applyNumberFormat="1" applyFont="1" applyFill="1" applyBorder="1" applyAlignment="1">
      <alignment horizontal="center" vertical="center"/>
    </xf>
    <xf numFmtId="0" fontId="17" fillId="6" borderId="26" xfId="0" applyNumberFormat="1" applyFont="1" applyFill="1" applyBorder="1" applyAlignment="1">
      <alignment horizontal="center" vertical="center"/>
    </xf>
    <xf numFmtId="0" fontId="12" fillId="6" borderId="26" xfId="0" applyNumberFormat="1" applyFont="1" applyFill="1" applyBorder="1" applyAlignment="1">
      <alignment horizontal="center" vertical="center"/>
    </xf>
    <xf numFmtId="49" fontId="8" fillId="6" borderId="26" xfId="0" applyNumberFormat="1" applyFont="1" applyFill="1" applyBorder="1" applyAlignment="1">
      <alignment horizontal="center" vertical="center"/>
    </xf>
    <xf numFmtId="0" fontId="8" fillId="6" borderId="27" xfId="0" applyNumberFormat="1" applyFont="1" applyFill="1" applyBorder="1" applyAlignment="1">
      <alignment horizontal="center" vertical="center"/>
    </xf>
    <xf numFmtId="0" fontId="20" fillId="0" borderId="0" xfId="0" applyFont="1" applyBorder="1" applyAlignment="1">
      <alignment vertical="center"/>
    </xf>
    <xf numFmtId="0" fontId="33" fillId="0" borderId="0" xfId="0" applyFont="1" applyBorder="1" applyAlignment="1">
      <alignment vertical="center"/>
    </xf>
    <xf numFmtId="0" fontId="15" fillId="0" borderId="1" xfId="0" applyFont="1" applyFill="1" applyBorder="1" applyAlignment="1">
      <alignment vertical="center"/>
    </xf>
    <xf numFmtId="49" fontId="24" fillId="0" borderId="25" xfId="0" applyNumberFormat="1" applyFont="1" applyFill="1" applyBorder="1" applyAlignment="1">
      <alignment horizontal="center" vertical="center"/>
    </xf>
    <xf numFmtId="0" fontId="24" fillId="0" borderId="26" xfId="0" applyNumberFormat="1" applyFont="1" applyFill="1" applyBorder="1" applyAlignment="1">
      <alignment horizontal="center" vertical="center"/>
    </xf>
    <xf numFmtId="0" fontId="15" fillId="0" borderId="26" xfId="0" applyNumberFormat="1" applyFont="1" applyFill="1" applyBorder="1" applyAlignment="1">
      <alignment horizontal="center" vertical="center"/>
    </xf>
    <xf numFmtId="49" fontId="8" fillId="0" borderId="26" xfId="0" applyNumberFormat="1" applyFont="1" applyFill="1" applyBorder="1" applyAlignment="1">
      <alignment horizontal="center" vertical="center"/>
    </xf>
    <xf numFmtId="0" fontId="8" fillId="0" borderId="27" xfId="0" applyNumberFormat="1" applyFont="1" applyFill="1" applyBorder="1" applyAlignment="1">
      <alignment horizontal="center" vertical="center"/>
    </xf>
    <xf numFmtId="0" fontId="31" fillId="0" borderId="0" xfId="0" applyFont="1" applyBorder="1" applyAlignment="1">
      <alignment vertical="center"/>
    </xf>
    <xf numFmtId="0" fontId="30" fillId="0" borderId="0" xfId="0" applyFont="1" applyBorder="1" applyAlignment="1">
      <alignment vertical="center"/>
    </xf>
    <xf numFmtId="0" fontId="32" fillId="0" borderId="0" xfId="0" applyFont="1" applyBorder="1" applyAlignment="1">
      <alignment vertical="center"/>
    </xf>
    <xf numFmtId="0" fontId="14" fillId="0" borderId="1" xfId="0" applyFont="1" applyFill="1" applyBorder="1" applyAlignment="1">
      <alignment vertical="center"/>
    </xf>
    <xf numFmtId="49" fontId="25" fillId="0" borderId="25" xfId="0" applyNumberFormat="1" applyFont="1" applyFill="1" applyBorder="1" applyAlignment="1">
      <alignment horizontal="center" vertical="center"/>
    </xf>
    <xf numFmtId="0" fontId="25" fillId="0" borderId="26" xfId="0" applyNumberFormat="1" applyFont="1" applyFill="1" applyBorder="1" applyAlignment="1">
      <alignment horizontal="center" vertical="center"/>
    </xf>
    <xf numFmtId="0" fontId="12" fillId="0" borderId="1" xfId="0" applyFont="1" applyFill="1" applyBorder="1" applyAlignment="1">
      <alignment vertical="center"/>
    </xf>
    <xf numFmtId="49" fontId="17" fillId="0" borderId="25" xfId="0" applyNumberFormat="1" applyFont="1" applyFill="1" applyBorder="1" applyAlignment="1">
      <alignment horizontal="center" vertical="center"/>
    </xf>
    <xf numFmtId="0" fontId="17" fillId="0" borderId="26" xfId="0" applyNumberFormat="1" applyFont="1" applyFill="1" applyBorder="1" applyAlignment="1">
      <alignment horizontal="center" vertical="center"/>
    </xf>
    <xf numFmtId="0" fontId="12" fillId="0" borderId="26" xfId="0" applyNumberFormat="1" applyFont="1" applyFill="1" applyBorder="1" applyAlignment="1">
      <alignment horizontal="center" vertical="center"/>
    </xf>
    <xf numFmtId="0" fontId="15" fillId="8" borderId="1" xfId="0" applyFont="1" applyFill="1" applyBorder="1" applyAlignment="1">
      <alignment vertical="center"/>
    </xf>
    <xf numFmtId="0" fontId="8" fillId="8" borderId="25" xfId="0" applyNumberFormat="1" applyFont="1" applyFill="1" applyBorder="1" applyAlignment="1">
      <alignment horizontal="center" vertical="center"/>
    </xf>
    <xf numFmtId="49" fontId="24" fillId="8" borderId="25" xfId="0" applyNumberFormat="1" applyFont="1" applyFill="1" applyBorder="1" applyAlignment="1">
      <alignment horizontal="center" vertical="center"/>
    </xf>
    <xf numFmtId="0" fontId="24" fillId="8" borderId="26" xfId="0" applyNumberFormat="1" applyFont="1" applyFill="1" applyBorder="1" applyAlignment="1">
      <alignment horizontal="center" vertical="center"/>
    </xf>
    <xf numFmtId="0" fontId="15" fillId="8" borderId="26" xfId="0" applyNumberFormat="1" applyFont="1" applyFill="1" applyBorder="1" applyAlignment="1">
      <alignment horizontal="center" vertical="center"/>
    </xf>
    <xf numFmtId="49" fontId="8" fillId="8" borderId="26" xfId="0" applyNumberFormat="1" applyFont="1" applyFill="1" applyBorder="1" applyAlignment="1">
      <alignment horizontal="center" vertical="center"/>
    </xf>
    <xf numFmtId="0" fontId="8" fillId="8" borderId="27" xfId="0" applyNumberFormat="1" applyFont="1" applyFill="1" applyBorder="1" applyAlignment="1">
      <alignment horizontal="center" vertical="center"/>
    </xf>
    <xf numFmtId="0" fontId="23" fillId="0" borderId="1" xfId="0" applyFont="1" applyFill="1" applyBorder="1" applyAlignment="1">
      <alignment vertical="center"/>
    </xf>
    <xf numFmtId="49" fontId="29" fillId="0" borderId="25" xfId="0" applyNumberFormat="1" applyFont="1" applyFill="1" applyBorder="1" applyAlignment="1">
      <alignment horizontal="center" vertical="center"/>
    </xf>
    <xf numFmtId="0" fontId="29" fillId="0" borderId="26"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9" fillId="0" borderId="1" xfId="0" applyFont="1" applyFill="1" applyBorder="1" applyAlignment="1">
      <alignment vertical="center"/>
    </xf>
    <xf numFmtId="49" fontId="18" fillId="0" borderId="25" xfId="0" applyNumberFormat="1" applyFont="1" applyFill="1" applyBorder="1" applyAlignment="1">
      <alignment horizontal="center" vertical="center"/>
    </xf>
    <xf numFmtId="0" fontId="18" fillId="0" borderId="26" xfId="0" applyNumberFormat="1" applyFont="1" applyFill="1" applyBorder="1" applyAlignment="1">
      <alignment horizontal="center" vertical="center"/>
    </xf>
    <xf numFmtId="0" fontId="9" fillId="0" borderId="26" xfId="0" applyNumberFormat="1" applyFont="1" applyFill="1" applyBorder="1" applyAlignment="1">
      <alignment horizontal="center" vertical="center"/>
    </xf>
    <xf numFmtId="0" fontId="12" fillId="8" borderId="1" xfId="0" applyFont="1" applyFill="1" applyBorder="1" applyAlignment="1">
      <alignment vertical="center"/>
    </xf>
    <xf numFmtId="49" fontId="17" fillId="8" borderId="25" xfId="0" applyNumberFormat="1" applyFont="1" applyFill="1" applyBorder="1" applyAlignment="1">
      <alignment horizontal="center" vertical="center"/>
    </xf>
    <xf numFmtId="0" fontId="17" fillId="8" borderId="26" xfId="0" applyNumberFormat="1" applyFont="1" applyFill="1" applyBorder="1" applyAlignment="1">
      <alignment horizontal="center" vertical="center"/>
    </xf>
    <xf numFmtId="0" fontId="12" fillId="8" borderId="26" xfId="0" applyNumberFormat="1" applyFont="1" applyFill="1" applyBorder="1" applyAlignment="1">
      <alignment horizontal="center" vertical="center"/>
    </xf>
    <xf numFmtId="0" fontId="23" fillId="6" borderId="1" xfId="0" applyFont="1" applyFill="1" applyBorder="1" applyAlignment="1">
      <alignment vertical="center"/>
    </xf>
    <xf numFmtId="49" fontId="29" fillId="6" borderId="25" xfId="0" applyNumberFormat="1" applyFont="1" applyFill="1" applyBorder="1" applyAlignment="1">
      <alignment horizontal="center" vertical="center"/>
    </xf>
    <xf numFmtId="0" fontId="29" fillId="6" borderId="26" xfId="0" applyNumberFormat="1" applyFont="1" applyFill="1" applyBorder="1" applyAlignment="1">
      <alignment horizontal="center" vertical="center"/>
    </xf>
    <xf numFmtId="0" fontId="23" fillId="6" borderId="26" xfId="0" applyNumberFormat="1" applyFont="1" applyFill="1" applyBorder="1" applyAlignment="1">
      <alignment horizontal="center" vertical="center"/>
    </xf>
    <xf numFmtId="0" fontId="15" fillId="6" borderId="1" xfId="0" applyFont="1" applyFill="1" applyBorder="1" applyAlignment="1">
      <alignment vertical="center"/>
    </xf>
    <xf numFmtId="0" fontId="8" fillId="8" borderId="27" xfId="0" quotePrefix="1" applyNumberFormat="1" applyFont="1" applyFill="1" applyBorder="1" applyAlignment="1">
      <alignment horizontal="center" vertical="center"/>
    </xf>
    <xf numFmtId="0" fontId="14" fillId="0" borderId="8" xfId="0" applyFont="1" applyFill="1" applyBorder="1" applyAlignment="1">
      <alignment vertical="center"/>
    </xf>
    <xf numFmtId="0" fontId="8" fillId="0" borderId="44" xfId="0" applyNumberFormat="1" applyFont="1" applyFill="1" applyBorder="1" applyAlignment="1">
      <alignment horizontal="center" vertical="center"/>
    </xf>
    <xf numFmtId="49" fontId="25" fillId="0" borderId="44" xfId="0" applyNumberFormat="1" applyFont="1" applyFill="1" applyBorder="1" applyAlignment="1">
      <alignment horizontal="center" vertical="center"/>
    </xf>
    <xf numFmtId="0" fontId="25" fillId="0" borderId="46" xfId="0" applyNumberFormat="1" applyFont="1" applyFill="1" applyBorder="1" applyAlignment="1">
      <alignment horizontal="center" vertical="center"/>
    </xf>
    <xf numFmtId="0" fontId="14" fillId="0" borderId="46" xfId="0" applyNumberFormat="1" applyFont="1" applyFill="1" applyBorder="1" applyAlignment="1">
      <alignment horizontal="center" vertical="center"/>
    </xf>
    <xf numFmtId="49" fontId="8" fillId="0" borderId="46" xfId="0" applyNumberFormat="1" applyFont="1" applyFill="1" applyBorder="1" applyAlignment="1">
      <alignment horizontal="center" vertical="center"/>
    </xf>
    <xf numFmtId="0" fontId="45" fillId="9" borderId="44" xfId="0" applyNumberFormat="1" applyFont="1" applyFill="1" applyBorder="1" applyAlignment="1">
      <alignment horizontal="center" vertical="center"/>
    </xf>
    <xf numFmtId="0" fontId="8" fillId="0" borderId="33" xfId="0" applyNumberFormat="1" applyFont="1" applyFill="1" applyBorder="1" applyAlignment="1">
      <alignment horizontal="center" vertical="center"/>
    </xf>
    <xf numFmtId="0" fontId="5" fillId="0" borderId="0" xfId="0" applyFont="1" applyBorder="1" applyAlignment="1">
      <alignment horizontal="right" vertical="center"/>
    </xf>
    <xf numFmtId="0" fontId="5"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NumberFormat="1" applyFont="1" applyBorder="1" applyAlignment="1">
      <alignment horizontal="left" vertical="center"/>
    </xf>
    <xf numFmtId="0" fontId="5" fillId="0" borderId="0" xfId="0" applyFont="1" applyBorder="1" applyAlignment="1">
      <alignment horizontal="left" vertical="center"/>
    </xf>
    <xf numFmtId="0" fontId="5" fillId="2" borderId="61" xfId="0" applyFont="1" applyFill="1" applyBorder="1" applyAlignment="1">
      <alignment horizontal="centerContinuous" vertical="center"/>
    </xf>
    <xf numFmtId="0" fontId="6" fillId="2" borderId="61" xfId="0" applyFont="1" applyFill="1" applyBorder="1" applyAlignment="1">
      <alignment horizontal="centerContinuous" vertical="center"/>
    </xf>
    <xf numFmtId="0" fontId="36" fillId="2" borderId="105" xfId="1" applyFont="1" applyFill="1" applyBorder="1" applyAlignment="1" applyProtection="1">
      <alignment horizontal="right" vertical="center"/>
    </xf>
    <xf numFmtId="0" fontId="7" fillId="0" borderId="1" xfId="0" applyFont="1" applyBorder="1" applyAlignment="1">
      <alignment horizontal="right" vertical="center"/>
    </xf>
    <xf numFmtId="0" fontId="8" fillId="0" borderId="0" xfId="0" applyFont="1" applyBorder="1" applyAlignment="1">
      <alignment horizontal="centerContinuous" vertical="center"/>
    </xf>
    <xf numFmtId="0" fontId="7" fillId="0" borderId="0" xfId="0" applyFont="1" applyBorder="1" applyAlignment="1">
      <alignment horizontal="right" vertical="center"/>
    </xf>
    <xf numFmtId="0" fontId="8" fillId="0" borderId="0" xfId="0" applyFont="1" applyBorder="1" applyAlignment="1">
      <alignment horizontal="center" vertical="center"/>
    </xf>
    <xf numFmtId="0" fontId="8" fillId="0" borderId="2" xfId="0" applyFont="1" applyBorder="1" applyAlignment="1">
      <alignment horizontal="left" vertical="center"/>
    </xf>
    <xf numFmtId="0" fontId="7" fillId="4" borderId="64" xfId="0" applyFont="1" applyFill="1" applyBorder="1" applyAlignment="1">
      <alignment horizontal="right" vertical="center"/>
    </xf>
    <xf numFmtId="49" fontId="8" fillId="0" borderId="65" xfId="0" applyNumberFormat="1" applyFont="1" applyBorder="1" applyAlignment="1">
      <alignment horizontal="centerContinuous" vertical="center"/>
    </xf>
    <xf numFmtId="0" fontId="3" fillId="0" borderId="67" xfId="0" applyFont="1" applyBorder="1" applyAlignment="1">
      <alignment horizontal="centerContinuous" vertical="center"/>
    </xf>
    <xf numFmtId="0" fontId="7" fillId="4" borderId="100" xfId="0" applyFont="1" applyFill="1" applyBorder="1" applyAlignment="1">
      <alignment horizontal="right" vertical="center"/>
    </xf>
    <xf numFmtId="49" fontId="8" fillId="0" borderId="66" xfId="0" applyNumberFormat="1" applyFont="1" applyFill="1" applyBorder="1" applyAlignment="1">
      <alignment horizontal="center" vertical="center"/>
    </xf>
    <xf numFmtId="0" fontId="8" fillId="0" borderId="0" xfId="0" applyFont="1" applyBorder="1" applyAlignment="1">
      <alignment horizontal="left" vertical="center"/>
    </xf>
    <xf numFmtId="0" fontId="7" fillId="4" borderId="11" xfId="0" applyFont="1" applyFill="1" applyBorder="1" applyAlignment="1">
      <alignment horizontal="right" vertical="center"/>
    </xf>
    <xf numFmtId="49" fontId="8" fillId="0" borderId="24" xfId="0" applyNumberFormat="1" applyFont="1" applyBorder="1" applyAlignment="1">
      <alignment horizontal="centerContinuous" vertical="center"/>
    </xf>
    <xf numFmtId="0" fontId="3" fillId="0" borderId="101" xfId="0" applyFont="1" applyBorder="1" applyAlignment="1">
      <alignment horizontal="centerContinuous" vertical="center"/>
    </xf>
    <xf numFmtId="0" fontId="49" fillId="4" borderId="30" xfId="0" applyFont="1" applyFill="1" applyBorder="1" applyAlignment="1">
      <alignment horizontal="right" vertical="center"/>
    </xf>
    <xf numFmtId="0" fontId="8" fillId="0" borderId="12" xfId="0" applyFont="1" applyFill="1" applyBorder="1" applyAlignment="1">
      <alignment horizontal="center" vertical="center"/>
    </xf>
    <xf numFmtId="0" fontId="9" fillId="2" borderId="14" xfId="0" applyFont="1" applyFill="1" applyBorder="1" applyAlignment="1">
      <alignment horizontal="right" vertical="center"/>
    </xf>
    <xf numFmtId="0" fontId="8" fillId="0" borderId="15" xfId="0" applyFont="1" applyFill="1" applyBorder="1" applyAlignment="1">
      <alignment horizontal="center" vertical="center"/>
    </xf>
    <xf numFmtId="0" fontId="27" fillId="0" borderId="15" xfId="0" applyNumberFormat="1" applyFont="1" applyBorder="1" applyAlignment="1">
      <alignment horizontal="center" vertical="center"/>
    </xf>
    <xf numFmtId="0" fontId="9" fillId="4" borderId="51" xfId="0" applyFont="1" applyFill="1" applyBorder="1" applyAlignment="1">
      <alignment horizontal="right" vertical="center"/>
    </xf>
    <xf numFmtId="0" fontId="14" fillId="2" borderId="4" xfId="0" applyFont="1" applyFill="1" applyBorder="1" applyAlignment="1">
      <alignment horizontal="right" vertical="center"/>
    </xf>
    <xf numFmtId="49" fontId="27" fillId="0" borderId="15" xfId="0" applyNumberFormat="1" applyFont="1" applyBorder="1" applyAlignment="1">
      <alignment horizontal="center" vertical="center"/>
    </xf>
    <xf numFmtId="0" fontId="9" fillId="4" borderId="49" xfId="0" applyFont="1" applyFill="1" applyBorder="1" applyAlignment="1">
      <alignment horizontal="right" vertical="center"/>
    </xf>
    <xf numFmtId="164" fontId="7" fillId="5" borderId="29" xfId="0" applyNumberFormat="1" applyFont="1" applyFill="1" applyBorder="1" applyAlignment="1">
      <alignment horizontal="center" vertical="center"/>
    </xf>
    <xf numFmtId="0" fontId="11" fillId="2" borderId="4" xfId="0" applyFont="1" applyFill="1" applyBorder="1" applyAlignment="1">
      <alignment horizontal="right" vertical="center"/>
    </xf>
    <xf numFmtId="0" fontId="10" fillId="0" borderId="3" xfId="0" quotePrefix="1" applyFont="1" applyBorder="1" applyAlignment="1">
      <alignment horizontal="center" vertical="center"/>
    </xf>
    <xf numFmtId="49" fontId="27" fillId="0" borderId="3" xfId="0" applyNumberFormat="1" applyFont="1" applyBorder="1" applyAlignment="1">
      <alignment horizontal="center" vertical="center"/>
    </xf>
    <xf numFmtId="0" fontId="39" fillId="2" borderId="4" xfId="0" applyFont="1" applyFill="1" applyBorder="1" applyAlignment="1">
      <alignment horizontal="right" vertical="center"/>
    </xf>
    <xf numFmtId="0" fontId="12" fillId="4" borderId="49" xfId="0" applyFont="1" applyFill="1" applyBorder="1" applyAlignment="1">
      <alignment horizontal="right" vertical="center"/>
    </xf>
    <xf numFmtId="0" fontId="23" fillId="2" borderId="4" xfId="0" applyFont="1" applyFill="1" applyBorder="1" applyAlignment="1">
      <alignment horizontal="right" vertical="center"/>
    </xf>
    <xf numFmtId="0" fontId="15" fillId="2" borderId="16" xfId="0" applyFont="1" applyFill="1" applyBorder="1" applyAlignment="1">
      <alignment horizontal="right" vertical="center"/>
    </xf>
    <xf numFmtId="0" fontId="8" fillId="0" borderId="24" xfId="0" quotePrefix="1" applyFont="1" applyBorder="1" applyAlignment="1">
      <alignment horizontal="center" vertical="center"/>
    </xf>
    <xf numFmtId="49" fontId="27" fillId="0" borderId="24" xfId="0" applyNumberFormat="1" applyFont="1" applyBorder="1" applyAlignment="1">
      <alignment horizontal="center" vertical="center"/>
    </xf>
    <xf numFmtId="0" fontId="12" fillId="4" borderId="50" xfId="0" applyFont="1" applyFill="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1" xfId="0" applyFont="1" applyBorder="1" applyAlignment="1">
      <alignment vertical="center"/>
    </xf>
    <xf numFmtId="0" fontId="8" fillId="0" borderId="0" xfId="0" applyFont="1" applyBorder="1" applyAlignment="1">
      <alignment vertical="center"/>
    </xf>
    <xf numFmtId="0" fontId="8" fillId="0" borderId="2"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164" fontId="22" fillId="3" borderId="111" xfId="0" applyNumberFormat="1" applyFont="1" applyFill="1" applyBorder="1" applyAlignment="1">
      <alignment horizontal="center" vertical="center"/>
    </xf>
    <xf numFmtId="164" fontId="3" fillId="0" borderId="112" xfId="0" applyNumberFormat="1" applyFont="1" applyBorder="1" applyAlignment="1">
      <alignment horizontal="center" vertical="center" shrinkToFit="1"/>
    </xf>
    <xf numFmtId="0" fontId="3" fillId="0" borderId="0" xfId="0" applyFont="1" applyBorder="1" applyAlignment="1">
      <alignment vertical="center"/>
    </xf>
    <xf numFmtId="0" fontId="3" fillId="0" borderId="107" xfId="0" applyFont="1" applyFill="1" applyBorder="1" applyAlignment="1">
      <alignment horizontal="centerContinuous" vertical="center" shrinkToFit="1"/>
    </xf>
    <xf numFmtId="0" fontId="22" fillId="0" borderId="108" xfId="0" applyFont="1" applyFill="1" applyBorder="1" applyAlignment="1">
      <alignment horizontal="centerContinuous" vertical="center"/>
    </xf>
    <xf numFmtId="0" fontId="3" fillId="0" borderId="109" xfId="0" applyFont="1" applyFill="1" applyBorder="1" applyAlignment="1">
      <alignment horizontal="centerContinuous" vertical="center"/>
    </xf>
    <xf numFmtId="0" fontId="3" fillId="0" borderId="110" xfId="0" applyFont="1" applyFill="1" applyBorder="1" applyAlignment="1">
      <alignment horizontal="centerContinuous" vertical="center"/>
    </xf>
    <xf numFmtId="0" fontId="3" fillId="0" borderId="98" xfId="0" applyFont="1" applyFill="1" applyBorder="1" applyAlignment="1">
      <alignment horizontal="centerContinuous" vertical="center" shrinkToFit="1"/>
    </xf>
    <xf numFmtId="0" fontId="22" fillId="0" borderId="83" xfId="0" applyFont="1" applyFill="1" applyBorder="1" applyAlignment="1">
      <alignment horizontal="centerContinuous" vertical="center"/>
    </xf>
    <xf numFmtId="0" fontId="3" fillId="0" borderId="79" xfId="0" applyFont="1" applyFill="1" applyBorder="1" applyAlignment="1">
      <alignment horizontal="centerContinuous" vertical="center"/>
    </xf>
    <xf numFmtId="0" fontId="3" fillId="0" borderId="80" xfId="0" applyFont="1" applyFill="1" applyBorder="1" applyAlignment="1">
      <alignment horizontal="centerContinuous" vertical="center"/>
    </xf>
    <xf numFmtId="1" fontId="6" fillId="0" borderId="0" xfId="0" applyNumberFormat="1" applyFont="1" applyBorder="1" applyAlignment="1">
      <alignment vertical="center"/>
    </xf>
    <xf numFmtId="1" fontId="22" fillId="7" borderId="31" xfId="0" applyNumberFormat="1" applyFont="1" applyFill="1" applyBorder="1" applyAlignment="1">
      <alignment horizontal="center" vertical="center"/>
    </xf>
    <xf numFmtId="1" fontId="3" fillId="0" borderId="54" xfId="0" applyNumberFormat="1" applyFont="1" applyFill="1" applyBorder="1" applyAlignment="1">
      <alignment horizontal="center" vertical="center"/>
    </xf>
    <xf numFmtId="1" fontId="3" fillId="0" borderId="47" xfId="0" applyNumberFormat="1" applyFont="1" applyFill="1" applyBorder="1" applyAlignment="1">
      <alignment horizontal="center" vertical="center"/>
    </xf>
    <xf numFmtId="1" fontId="6" fillId="0" borderId="0" xfId="0" applyNumberFormat="1" applyFont="1" applyBorder="1" applyAlignment="1">
      <alignment horizontal="center" vertical="center"/>
    </xf>
    <xf numFmtId="1" fontId="3" fillId="0" borderId="55" xfId="0" applyNumberFormat="1" applyFont="1" applyBorder="1" applyAlignment="1">
      <alignment horizontal="center" vertical="center"/>
    </xf>
    <xf numFmtId="1" fontId="6" fillId="0" borderId="106" xfId="0" applyNumberFormat="1" applyFont="1" applyFill="1" applyBorder="1" applyAlignment="1">
      <alignment horizontal="center" vertical="center"/>
    </xf>
    <xf numFmtId="1" fontId="3" fillId="0" borderId="34" xfId="0" applyNumberFormat="1" applyFont="1" applyFill="1" applyBorder="1" applyAlignment="1">
      <alignment horizontal="center" vertical="center"/>
    </xf>
    <xf numFmtId="0" fontId="50" fillId="0" borderId="34" xfId="0" applyFont="1" applyFill="1" applyBorder="1" applyAlignment="1">
      <alignment horizontal="centerContinuous" vertical="center"/>
    </xf>
    <xf numFmtId="1" fontId="3" fillId="0" borderId="0" xfId="0" applyNumberFormat="1" applyFont="1" applyBorder="1" applyAlignment="1">
      <alignment horizontal="center" vertical="center"/>
    </xf>
    <xf numFmtId="49" fontId="17" fillId="0" borderId="32" xfId="0" applyNumberFormat="1" applyFont="1" applyBorder="1" applyAlignment="1">
      <alignment horizontal="center" shrinkToFit="1"/>
    </xf>
    <xf numFmtId="49" fontId="24" fillId="6" borderId="25" xfId="0" applyNumberFormat="1" applyFont="1" applyFill="1" applyBorder="1" applyAlignment="1">
      <alignment horizontal="center" vertical="center"/>
    </xf>
    <xf numFmtId="0" fontId="24" fillId="6" borderId="26" xfId="0" applyNumberFormat="1" applyFont="1" applyFill="1" applyBorder="1" applyAlignment="1">
      <alignment horizontal="center" vertical="center"/>
    </xf>
    <xf numFmtId="0" fontId="15" fillId="6" borderId="26" xfId="0" applyNumberFormat="1" applyFont="1" applyFill="1" applyBorder="1" applyAlignment="1">
      <alignment horizontal="center" vertical="center"/>
    </xf>
    <xf numFmtId="0" fontId="16" fillId="0" borderId="118" xfId="0" applyFont="1" applyBorder="1" applyAlignment="1">
      <alignment horizontal="centerContinuous" vertical="center" wrapText="1"/>
    </xf>
    <xf numFmtId="0" fontId="16" fillId="0" borderId="119" xfId="0" applyFont="1" applyBorder="1" applyAlignment="1">
      <alignment horizontal="centerContinuous" vertical="center" wrapText="1"/>
    </xf>
    <xf numFmtId="0" fontId="13" fillId="9" borderId="57" xfId="0" applyFont="1" applyFill="1" applyBorder="1" applyAlignment="1">
      <alignment horizontal="centerContinuous" vertical="center" wrapText="1"/>
    </xf>
    <xf numFmtId="0" fontId="13" fillId="9" borderId="120" xfId="0" applyFont="1" applyFill="1" applyBorder="1" applyAlignment="1">
      <alignment horizontal="center" vertical="center" wrapText="1"/>
    </xf>
    <xf numFmtId="0" fontId="13" fillId="9" borderId="121" xfId="0" applyFont="1" applyFill="1" applyBorder="1" applyAlignment="1">
      <alignment horizontal="center" vertical="center" wrapText="1"/>
    </xf>
    <xf numFmtId="0" fontId="13" fillId="9" borderId="59" xfId="0" applyFont="1" applyFill="1" applyBorder="1" applyAlignment="1">
      <alignment horizontal="center" vertical="center" wrapText="1"/>
    </xf>
    <xf numFmtId="0" fontId="8" fillId="0" borderId="122" xfId="0" applyFont="1" applyFill="1" applyBorder="1" applyAlignment="1">
      <alignment horizontal="center" vertical="center"/>
    </xf>
    <xf numFmtId="0" fontId="8" fillId="0" borderId="13" xfId="0" applyFont="1" applyFill="1" applyBorder="1" applyAlignment="1">
      <alignment horizontal="center" vertical="center"/>
    </xf>
    <xf numFmtId="0" fontId="52" fillId="5" borderId="123" xfId="2" applyNumberFormat="1" applyFont="1" applyFill="1" applyBorder="1" applyAlignment="1">
      <alignment horizontal="center" vertical="center" shrinkToFit="1"/>
    </xf>
    <xf numFmtId="0" fontId="52" fillId="5" borderId="27" xfId="2" applyNumberFormat="1" applyFont="1" applyFill="1" applyBorder="1" applyAlignment="1">
      <alignment horizontal="center" vertical="center" shrinkToFit="1"/>
    </xf>
    <xf numFmtId="0" fontId="8" fillId="0" borderId="8" xfId="0" applyFont="1" applyFill="1" applyBorder="1" applyAlignment="1">
      <alignment horizontal="center" vertical="center"/>
    </xf>
    <xf numFmtId="0" fontId="8" fillId="0" borderId="44" xfId="0" applyFont="1" applyFill="1" applyBorder="1" applyAlignment="1">
      <alignment horizontal="center" vertical="center"/>
    </xf>
    <xf numFmtId="0" fontId="52" fillId="5" borderId="33" xfId="2" applyNumberFormat="1" applyFont="1" applyFill="1" applyBorder="1" applyAlignment="1">
      <alignment horizontal="center" vertical="center" shrinkToFit="1"/>
    </xf>
    <xf numFmtId="0" fontId="3" fillId="0" borderId="85" xfId="0" applyFont="1" applyFill="1" applyBorder="1" applyAlignment="1">
      <alignment horizontal="center" vertical="center" shrinkToFit="1"/>
    </xf>
    <xf numFmtId="0" fontId="3" fillId="0" borderId="63" xfId="0" applyFont="1" applyFill="1" applyBorder="1" applyAlignment="1">
      <alignment horizontal="center" vertical="center" shrinkToFit="1"/>
    </xf>
    <xf numFmtId="164" fontId="3" fillId="0" borderId="40" xfId="0" applyNumberFormat="1" applyFont="1" applyFill="1" applyBorder="1" applyAlignment="1">
      <alignment horizontal="center" vertical="center" shrinkToFit="1"/>
    </xf>
    <xf numFmtId="1" fontId="6" fillId="0" borderId="115" xfId="0" applyNumberFormat="1" applyFont="1" applyFill="1" applyBorder="1" applyAlignment="1">
      <alignment horizontal="center" vertical="center"/>
    </xf>
    <xf numFmtId="1" fontId="3" fillId="0" borderId="115" xfId="0" applyNumberFormat="1" applyFont="1" applyFill="1" applyBorder="1" applyAlignment="1">
      <alignment horizontal="center" vertical="center"/>
    </xf>
    <xf numFmtId="0" fontId="3" fillId="0" borderId="116" xfId="0" quotePrefix="1" applyFont="1" applyFill="1" applyBorder="1" applyAlignment="1">
      <alignment horizontal="center" vertical="center"/>
    </xf>
    <xf numFmtId="0" fontId="8" fillId="0" borderId="125" xfId="0" applyFont="1" applyFill="1" applyBorder="1" applyAlignment="1">
      <alignment horizontal="center" vertical="center"/>
    </xf>
    <xf numFmtId="0" fontId="14" fillId="0" borderId="126" xfId="0" applyNumberFormat="1" applyFont="1" applyFill="1" applyBorder="1" applyAlignment="1">
      <alignment horizontal="center" vertical="center"/>
    </xf>
    <xf numFmtId="0" fontId="8" fillId="0" borderId="125" xfId="0" applyFont="1" applyFill="1" applyBorder="1" applyAlignment="1">
      <alignment horizontal="center" vertical="center" wrapText="1"/>
    </xf>
    <xf numFmtId="1" fontId="8" fillId="0" borderId="125" xfId="0" applyNumberFormat="1" applyFont="1" applyFill="1" applyBorder="1" applyAlignment="1">
      <alignment horizontal="center" vertical="center" wrapText="1"/>
    </xf>
    <xf numFmtId="0" fontId="45" fillId="9" borderId="126" xfId="0" applyNumberFormat="1" applyFont="1" applyFill="1" applyBorder="1" applyAlignment="1">
      <alignment horizontal="center" vertical="center"/>
    </xf>
    <xf numFmtId="0" fontId="8" fillId="0" borderId="127" xfId="0" quotePrefix="1" applyFont="1" applyFill="1" applyBorder="1" applyAlignment="1">
      <alignment horizontal="center" vertical="center"/>
    </xf>
    <xf numFmtId="0" fontId="7" fillId="7" borderId="124" xfId="0" applyFont="1" applyFill="1" applyBorder="1" applyAlignment="1">
      <alignment vertical="center"/>
    </xf>
    <xf numFmtId="0" fontId="3" fillId="0" borderId="74" xfId="0" quotePrefix="1" applyFont="1" applyFill="1" applyBorder="1" applyAlignment="1">
      <alignment horizontal="center" vertical="center" wrapText="1"/>
    </xf>
    <xf numFmtId="49" fontId="3" fillId="0" borderId="74" xfId="2" applyNumberFormat="1" applyFont="1" applyFill="1" applyBorder="1" applyAlignment="1">
      <alignment horizontal="center" vertical="center"/>
    </xf>
    <xf numFmtId="164" fontId="3" fillId="0" borderId="74" xfId="0" applyNumberFormat="1" applyFont="1" applyFill="1" applyBorder="1" applyAlignment="1">
      <alignment horizontal="center" vertical="center"/>
    </xf>
    <xf numFmtId="164" fontId="3" fillId="0" borderId="0" xfId="0" applyNumberFormat="1" applyFont="1" applyBorder="1" applyAlignment="1">
      <alignment horizontal="center" vertical="center"/>
    </xf>
    <xf numFmtId="164" fontId="6" fillId="0" borderId="75"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3" fillId="0" borderId="44" xfId="0" applyFont="1" applyFill="1" applyBorder="1" applyAlignment="1">
      <alignment horizontal="center" vertical="center"/>
    </xf>
    <xf numFmtId="49" fontId="3" fillId="0" borderId="44" xfId="0" applyNumberFormat="1" applyFont="1" applyFill="1" applyBorder="1" applyAlignment="1">
      <alignment horizontal="center" vertical="center"/>
    </xf>
    <xf numFmtId="164" fontId="3" fillId="0" borderId="44" xfId="0" applyNumberFormat="1" applyFont="1" applyFill="1" applyBorder="1" applyAlignment="1">
      <alignment horizontal="center" vertical="center"/>
    </xf>
    <xf numFmtId="1" fontId="3" fillId="0" borderId="46" xfId="0" applyNumberFormat="1" applyFont="1" applyFill="1" applyBorder="1" applyAlignment="1">
      <alignment horizontal="center" vertical="center"/>
    </xf>
    <xf numFmtId="1" fontId="6" fillId="0" borderId="75" xfId="0" applyNumberFormat="1" applyFont="1" applyFill="1" applyBorder="1" applyAlignment="1">
      <alignment horizontal="center" vertical="center"/>
    </xf>
    <xf numFmtId="0" fontId="3" fillId="0" borderId="76" xfId="0" quotePrefix="1" applyFont="1" applyFill="1" applyBorder="1" applyAlignment="1">
      <alignment horizontal="center" vertical="center"/>
    </xf>
    <xf numFmtId="0" fontId="3" fillId="0" borderId="33" xfId="0" quotePrefix="1" applyFont="1" applyFill="1" applyBorder="1" applyAlignment="1">
      <alignment horizontal="center" vertical="center"/>
    </xf>
    <xf numFmtId="0" fontId="3" fillId="0" borderId="13" xfId="0" applyFont="1" applyFill="1" applyBorder="1" applyAlignment="1">
      <alignment horizontal="center" vertical="center"/>
    </xf>
    <xf numFmtId="0" fontId="3" fillId="0" borderId="13" xfId="0" quotePrefix="1" applyFont="1" applyFill="1" applyBorder="1" applyAlignment="1">
      <alignment horizontal="center" vertical="center"/>
    </xf>
    <xf numFmtId="9" fontId="3" fillId="0" borderId="13" xfId="0" applyNumberFormat="1" applyFont="1" applyFill="1" applyBorder="1" applyAlignment="1">
      <alignment horizontal="center" vertical="center"/>
    </xf>
    <xf numFmtId="49" fontId="3" fillId="0" borderId="13" xfId="0" quotePrefix="1" applyNumberFormat="1" applyFont="1" applyFill="1" applyBorder="1" applyAlignment="1">
      <alignment horizontal="center" vertical="center"/>
    </xf>
    <xf numFmtId="164" fontId="3" fillId="0" borderId="13" xfId="0" applyNumberFormat="1" applyFont="1" applyFill="1" applyBorder="1" applyAlignment="1">
      <alignment horizontal="center" vertical="center"/>
    </xf>
    <xf numFmtId="0" fontId="3" fillId="0" borderId="91" xfId="0" applyFont="1" applyFill="1" applyBorder="1" applyAlignment="1">
      <alignment horizontal="centerContinuous" vertical="center"/>
    </xf>
    <xf numFmtId="49" fontId="3" fillId="0" borderId="75" xfId="0" applyNumberFormat="1" applyFont="1" applyFill="1" applyBorder="1" applyAlignment="1">
      <alignment horizontal="center" vertical="center"/>
    </xf>
    <xf numFmtId="164" fontId="3" fillId="0" borderId="114" xfId="0" applyNumberFormat="1" applyFont="1" applyBorder="1" applyAlignment="1">
      <alignment horizontal="center" vertical="center" shrinkToFit="1"/>
    </xf>
    <xf numFmtId="0" fontId="53" fillId="0" borderId="0" xfId="11" applyFont="1" applyAlignment="1">
      <alignment horizontal="center"/>
    </xf>
    <xf numFmtId="0" fontId="54" fillId="0" borderId="0" xfId="11" applyFont="1" applyAlignment="1">
      <alignment horizontal="center"/>
    </xf>
    <xf numFmtId="0" fontId="3" fillId="0" borderId="41" xfId="5" applyBorder="1" applyAlignment="1">
      <alignment horizontal="center"/>
    </xf>
    <xf numFmtId="0" fontId="3" fillId="0" borderId="40" xfId="5" applyBorder="1" applyAlignment="1">
      <alignment horizontal="center"/>
    </xf>
    <xf numFmtId="0" fontId="5" fillId="0" borderId="85" xfId="5" applyFont="1" applyBorder="1" applyAlignment="1">
      <alignment horizontal="center"/>
    </xf>
    <xf numFmtId="0" fontId="3" fillId="0" borderId="39" xfId="5" applyBorder="1" applyAlignment="1">
      <alignment horizontal="center"/>
    </xf>
    <xf numFmtId="0" fontId="3" fillId="0" borderId="38" xfId="5" applyBorder="1" applyAlignment="1">
      <alignment horizontal="center"/>
    </xf>
    <xf numFmtId="0" fontId="5" fillId="0" borderId="56" xfId="5" applyFont="1" applyBorder="1" applyAlignment="1">
      <alignment horizontal="center"/>
    </xf>
    <xf numFmtId="0" fontId="3" fillId="0" borderId="128" xfId="5" applyBorder="1" applyAlignment="1">
      <alignment horizontal="center"/>
    </xf>
    <xf numFmtId="0" fontId="3" fillId="0" borderId="129" xfId="5" applyBorder="1" applyAlignment="1">
      <alignment horizontal="center"/>
    </xf>
    <xf numFmtId="0" fontId="5" fillId="0" borderId="130" xfId="5" applyFont="1" applyBorder="1" applyAlignment="1">
      <alignment horizontal="center"/>
    </xf>
    <xf numFmtId="0" fontId="5" fillId="0" borderId="131" xfId="5" applyFont="1" applyBorder="1" applyAlignment="1">
      <alignment horizontal="center"/>
    </xf>
    <xf numFmtId="0" fontId="5" fillId="0" borderId="132" xfId="5" applyFont="1" applyBorder="1" applyAlignment="1">
      <alignment horizontal="center"/>
    </xf>
    <xf numFmtId="0" fontId="5" fillId="0" borderId="133" xfId="5" applyFont="1" applyBorder="1" applyAlignment="1">
      <alignment horizontal="center"/>
    </xf>
    <xf numFmtId="0" fontId="52" fillId="5" borderId="32" xfId="2" applyNumberFormat="1" applyFont="1" applyFill="1" applyBorder="1" applyAlignment="1">
      <alignment horizontal="center" vertical="center" shrinkToFit="1"/>
    </xf>
    <xf numFmtId="0" fontId="5" fillId="10" borderId="41" xfId="0" applyFont="1" applyFill="1" applyBorder="1" applyAlignment="1">
      <alignment horizontal="center" vertical="center" wrapText="1"/>
    </xf>
    <xf numFmtId="0" fontId="5" fillId="10" borderId="40" xfId="0" applyFont="1" applyFill="1" applyBorder="1" applyAlignment="1">
      <alignment horizontal="center" vertical="center" wrapText="1"/>
    </xf>
    <xf numFmtId="0" fontId="5" fillId="0" borderId="47" xfId="0" applyFont="1" applyBorder="1" applyAlignment="1">
      <alignment horizontal="right" vertical="center"/>
    </xf>
    <xf numFmtId="0" fontId="3" fillId="10" borderId="39" xfId="0" applyFont="1" applyFill="1" applyBorder="1" applyAlignment="1">
      <alignment horizontal="center" vertical="center" wrapText="1"/>
    </xf>
    <xf numFmtId="0" fontId="3" fillId="10" borderId="38" xfId="0" applyFont="1" applyFill="1" applyBorder="1" applyAlignment="1">
      <alignment horizontal="center" vertical="center" wrapText="1"/>
    </xf>
    <xf numFmtId="0" fontId="3" fillId="0" borderId="62" xfId="0" applyFont="1" applyBorder="1" applyAlignment="1">
      <alignment horizontal="center" vertical="center" wrapText="1"/>
    </xf>
    <xf numFmtId="0" fontId="5" fillId="0" borderId="34" xfId="0" applyFont="1" applyBorder="1" applyAlignment="1">
      <alignment horizontal="right" vertical="center"/>
    </xf>
    <xf numFmtId="0" fontId="3" fillId="10" borderId="134" xfId="0" applyFont="1" applyFill="1" applyBorder="1" applyAlignment="1">
      <alignment horizontal="center" vertical="center" wrapText="1"/>
    </xf>
    <xf numFmtId="0" fontId="3" fillId="10" borderId="135" xfId="0" applyFont="1" applyFill="1" applyBorder="1" applyAlignment="1">
      <alignment horizontal="center" vertical="center" wrapText="1"/>
    </xf>
    <xf numFmtId="0" fontId="3" fillId="0" borderId="135" xfId="0" applyFont="1" applyBorder="1" applyAlignment="1">
      <alignment horizontal="center" vertical="center" wrapText="1"/>
    </xf>
    <xf numFmtId="0" fontId="3" fillId="0" borderId="136" xfId="0" applyFont="1" applyBorder="1" applyAlignment="1">
      <alignment horizontal="center" vertical="center" wrapText="1"/>
    </xf>
    <xf numFmtId="0" fontId="5" fillId="0" borderId="137" xfId="0" applyFont="1" applyBorder="1" applyAlignment="1">
      <alignment horizontal="right"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3" fillId="0" borderId="0" xfId="0" applyFont="1" applyBorder="1" applyAlignment="1">
      <alignment vertical="center" wrapText="1"/>
    </xf>
    <xf numFmtId="0" fontId="3" fillId="0" borderId="7" xfId="0" applyFont="1" applyBorder="1" applyAlignment="1">
      <alignment horizontal="centerContinuous" vertical="center" wrapText="1"/>
    </xf>
    <xf numFmtId="0" fontId="3" fillId="0" borderId="6" xfId="0" applyFont="1" applyBorder="1" applyAlignment="1">
      <alignment horizontal="centerContinuous" vertical="center" wrapText="1"/>
    </xf>
    <xf numFmtId="0" fontId="5" fillId="0" borderId="6" xfId="0" applyFont="1" applyBorder="1" applyAlignment="1">
      <alignment horizontal="centerContinuous" vertical="center"/>
    </xf>
    <xf numFmtId="0" fontId="5" fillId="0" borderId="5" xfId="0" applyFont="1" applyBorder="1" applyAlignment="1">
      <alignment horizontal="centerContinuous" vertical="center"/>
    </xf>
    <xf numFmtId="0" fontId="56" fillId="0" borderId="0" xfId="0" applyFont="1" applyBorder="1" applyAlignment="1">
      <alignment horizontal="centerContinuous" vertical="center" wrapText="1"/>
    </xf>
    <xf numFmtId="0" fontId="16" fillId="0" borderId="0" xfId="0" applyFont="1" applyBorder="1" applyAlignment="1">
      <alignment horizontal="centerContinuous" vertical="center" wrapText="1"/>
    </xf>
    <xf numFmtId="0" fontId="51" fillId="0" borderId="0" xfId="0" applyFont="1" applyBorder="1" applyAlignment="1">
      <alignment horizontal="centerContinuous" vertical="center" wrapText="1"/>
    </xf>
    <xf numFmtId="0" fontId="8" fillId="8" borderId="44" xfId="0" applyFont="1" applyFill="1" applyBorder="1" applyAlignment="1">
      <alignment horizontal="center" vertical="center"/>
    </xf>
    <xf numFmtId="49" fontId="6" fillId="0" borderId="0" xfId="0" applyNumberFormat="1" applyFont="1" applyBorder="1" applyAlignment="1">
      <alignment vertical="center"/>
    </xf>
    <xf numFmtId="0" fontId="8" fillId="0" borderId="28" xfId="0" applyNumberFormat="1" applyFont="1" applyBorder="1" applyAlignment="1">
      <alignment horizontal="center" vertical="center"/>
    </xf>
    <xf numFmtId="164" fontId="3" fillId="0" borderId="38" xfId="0" applyNumberFormat="1" applyFont="1" applyBorder="1" applyAlignment="1">
      <alignment horizontal="center" vertical="center" shrinkToFit="1"/>
    </xf>
    <xf numFmtId="0" fontId="3" fillId="0" borderId="38" xfId="0" applyFont="1" applyBorder="1" applyAlignment="1">
      <alignment horizontal="left" vertical="center"/>
    </xf>
    <xf numFmtId="164" fontId="3" fillId="0" borderId="89" xfId="0" applyNumberFormat="1" applyFont="1" applyBorder="1" applyAlignment="1">
      <alignment horizontal="center" vertical="center" shrinkToFit="1"/>
    </xf>
    <xf numFmtId="0" fontId="3" fillId="0" borderId="89" xfId="0" applyFont="1" applyBorder="1" applyAlignment="1">
      <alignment horizontal="left" vertical="center"/>
    </xf>
    <xf numFmtId="164" fontId="3" fillId="0" borderId="40" xfId="0" applyNumberFormat="1" applyFont="1" applyBorder="1" applyAlignment="1">
      <alignment horizontal="center" vertical="center" shrinkToFit="1"/>
    </xf>
    <xf numFmtId="0" fontId="3" fillId="0" borderId="40" xfId="0" applyFont="1" applyBorder="1" applyAlignment="1">
      <alignment horizontal="left" vertical="center"/>
    </xf>
    <xf numFmtId="0" fontId="3" fillId="0" borderId="41" xfId="0" applyFont="1" applyBorder="1" applyAlignment="1">
      <alignment horizontal="left" vertical="center" shrinkToFit="1"/>
    </xf>
    <xf numFmtId="164" fontId="3" fillId="0" borderId="113" xfId="0" applyNumberFormat="1" applyFont="1" applyBorder="1" applyAlignment="1">
      <alignment horizontal="center" vertical="center" shrinkToFit="1"/>
    </xf>
    <xf numFmtId="0" fontId="7" fillId="11" borderId="125" xfId="0" applyFont="1" applyFill="1" applyBorder="1" applyAlignment="1">
      <alignment horizontal="center" vertical="center"/>
    </xf>
    <xf numFmtId="0" fontId="57" fillId="2" borderId="60" xfId="0" applyFont="1" applyFill="1" applyBorder="1" applyAlignment="1">
      <alignment horizontal="right" vertical="center"/>
    </xf>
    <xf numFmtId="0" fontId="57" fillId="2" borderId="61" xfId="0" applyFont="1" applyFill="1" applyBorder="1" applyAlignment="1">
      <alignment horizontal="left" vertical="center"/>
    </xf>
    <xf numFmtId="1" fontId="8" fillId="0" borderId="28" xfId="0" applyNumberFormat="1" applyFont="1" applyBorder="1" applyAlignment="1">
      <alignment horizontal="center" vertical="center"/>
    </xf>
    <xf numFmtId="0" fontId="3" fillId="0" borderId="1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5" xfId="0" quotePrefix="1" applyFont="1" applyFill="1" applyBorder="1" applyAlignment="1">
      <alignment horizontal="center" vertical="center" wrapText="1"/>
    </xf>
    <xf numFmtId="0" fontId="3" fillId="0" borderId="25" xfId="0" applyFont="1" applyFill="1" applyBorder="1" applyAlignment="1">
      <alignment horizontal="center" vertical="center" shrinkToFit="1"/>
    </xf>
    <xf numFmtId="164" fontId="3" fillId="0" borderId="25" xfId="0" applyNumberFormat="1" applyFont="1" applyFill="1" applyBorder="1" applyAlignment="1">
      <alignment horizontal="center" vertical="center"/>
    </xf>
    <xf numFmtId="1" fontId="6" fillId="0" borderId="26" xfId="0" applyNumberFormat="1" applyFont="1" applyFill="1" applyBorder="1" applyAlignment="1">
      <alignment horizontal="center" vertical="center"/>
    </xf>
    <xf numFmtId="1" fontId="3" fillId="0" borderId="26" xfId="0" applyNumberFormat="1" applyFont="1" applyFill="1" applyBorder="1" applyAlignment="1">
      <alignment horizontal="center" vertical="center"/>
    </xf>
    <xf numFmtId="0" fontId="3" fillId="0" borderId="27" xfId="0" quotePrefix="1" applyFont="1" applyFill="1" applyBorder="1" applyAlignment="1">
      <alignment horizontal="center" vertical="center"/>
    </xf>
    <xf numFmtId="1" fontId="3" fillId="0" borderId="138" xfId="0" applyNumberFormat="1" applyFont="1" applyFill="1" applyBorder="1" applyAlignment="1">
      <alignment horizontal="center" vertical="center"/>
    </xf>
    <xf numFmtId="0" fontId="58" fillId="12" borderId="55" xfId="0" quotePrefix="1" applyFont="1" applyFill="1" applyBorder="1" applyAlignment="1">
      <alignment horizontal="centerContinuous" vertical="center"/>
    </xf>
    <xf numFmtId="49" fontId="8" fillId="0" borderId="25"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59" fillId="0" borderId="31" xfId="0" applyFont="1" applyFill="1" applyBorder="1" applyAlignment="1">
      <alignment horizontal="centerContinuous" vertical="center"/>
    </xf>
    <xf numFmtId="1" fontId="7" fillId="0" borderId="28" xfId="0" applyNumberFormat="1" applyFont="1" applyBorder="1" applyAlignment="1">
      <alignment horizontal="center" vertical="center"/>
    </xf>
    <xf numFmtId="0" fontId="8" fillId="0" borderId="27" xfId="0" quotePrefix="1" applyFont="1" applyFill="1" applyBorder="1" applyAlignment="1">
      <alignment horizontal="center" vertical="center"/>
    </xf>
    <xf numFmtId="0" fontId="8" fillId="0" borderId="27" xfId="0" quotePrefix="1" applyNumberFormat="1" applyFont="1" applyFill="1" applyBorder="1" applyAlignment="1">
      <alignment horizontal="center" vertical="center"/>
    </xf>
    <xf numFmtId="49" fontId="29" fillId="8" borderId="25" xfId="0" applyNumberFormat="1" applyFont="1" applyFill="1" applyBorder="1" applyAlignment="1">
      <alignment horizontal="center" vertical="center"/>
    </xf>
    <xf numFmtId="0" fontId="29" fillId="8" borderId="26" xfId="0" applyNumberFormat="1" applyFont="1" applyFill="1" applyBorder="1" applyAlignment="1">
      <alignment horizontal="center" vertical="center"/>
    </xf>
    <xf numFmtId="0" fontId="23" fillId="8" borderId="26" xfId="0" applyNumberFormat="1" applyFont="1" applyFill="1" applyBorder="1" applyAlignment="1">
      <alignment horizontal="center" vertical="center"/>
    </xf>
    <xf numFmtId="0" fontId="14" fillId="8" borderId="1" xfId="0" applyFont="1" applyFill="1" applyBorder="1" applyAlignment="1">
      <alignment vertical="center"/>
    </xf>
    <xf numFmtId="49" fontId="25" fillId="8" borderId="25" xfId="0" applyNumberFormat="1" applyFont="1" applyFill="1" applyBorder="1" applyAlignment="1">
      <alignment horizontal="center" vertical="center"/>
    </xf>
    <xf numFmtId="0" fontId="25" fillId="8" borderId="26" xfId="0" applyNumberFormat="1" applyFont="1" applyFill="1" applyBorder="1" applyAlignment="1">
      <alignment horizontal="center" vertical="center"/>
    </xf>
    <xf numFmtId="0" fontId="14" fillId="8" borderId="26" xfId="0" applyNumberFormat="1" applyFont="1" applyFill="1" applyBorder="1" applyAlignment="1">
      <alignment horizontal="center" vertical="center"/>
    </xf>
    <xf numFmtId="0" fontId="13" fillId="13" borderId="57" xfId="0" applyFont="1" applyFill="1" applyBorder="1" applyAlignment="1">
      <alignment horizontal="centerContinuous" vertical="center" wrapText="1"/>
    </xf>
    <xf numFmtId="0" fontId="13" fillId="13" borderId="120" xfId="0" applyFont="1" applyFill="1" applyBorder="1" applyAlignment="1">
      <alignment horizontal="center" vertical="center" wrapText="1"/>
    </xf>
    <xf numFmtId="0" fontId="13" fillId="13" borderId="121" xfId="0" applyFont="1" applyFill="1" applyBorder="1" applyAlignment="1">
      <alignment horizontal="center" vertical="center" wrapText="1"/>
    </xf>
    <xf numFmtId="0" fontId="13" fillId="13" borderId="59" xfId="0" applyFont="1" applyFill="1" applyBorder="1" applyAlignment="1">
      <alignment horizontal="center" vertical="center" wrapText="1"/>
    </xf>
    <xf numFmtId="0" fontId="60" fillId="0" borderId="117" xfId="0" applyFont="1" applyBorder="1" applyAlignment="1">
      <alignment horizontal="centerContinuous" vertical="center" wrapText="1"/>
    </xf>
    <xf numFmtId="0" fontId="60" fillId="0" borderId="0" xfId="0" applyFont="1" applyBorder="1" applyAlignment="1">
      <alignment horizontal="centerContinuous" vertical="center" wrapText="1"/>
    </xf>
    <xf numFmtId="0" fontId="55" fillId="13" borderId="63" xfId="0" applyFont="1" applyFill="1" applyBorder="1" applyAlignment="1">
      <alignment horizontal="center" vertical="center" wrapText="1"/>
    </xf>
    <xf numFmtId="1" fontId="48" fillId="9" borderId="26" xfId="0" applyNumberFormat="1" applyFont="1" applyFill="1" applyBorder="1" applyAlignment="1">
      <alignment horizontal="center" vertical="center"/>
    </xf>
    <xf numFmtId="0" fontId="3" fillId="0" borderId="139" xfId="0" applyFont="1" applyFill="1" applyBorder="1" applyAlignment="1">
      <alignment horizontal="center" vertical="center"/>
    </xf>
    <xf numFmtId="0" fontId="3" fillId="0" borderId="140" xfId="0" applyFont="1" applyFill="1" applyBorder="1" applyAlignment="1">
      <alignment horizontal="center" vertical="center"/>
    </xf>
    <xf numFmtId="0" fontId="3" fillId="0" borderId="140" xfId="0" quotePrefix="1" applyFont="1" applyFill="1" applyBorder="1" applyAlignment="1">
      <alignment horizontal="center" vertical="center" wrapText="1"/>
    </xf>
    <xf numFmtId="49" fontId="3" fillId="0" borderId="140" xfId="2" applyNumberFormat="1" applyFont="1" applyFill="1" applyBorder="1" applyAlignment="1">
      <alignment horizontal="center" vertical="center"/>
    </xf>
    <xf numFmtId="0" fontId="3" fillId="0" borderId="140" xfId="0" applyFont="1" applyFill="1" applyBorder="1" applyAlignment="1">
      <alignment horizontal="center" vertical="center" shrinkToFit="1"/>
    </xf>
    <xf numFmtId="164" fontId="3" fillId="0" borderId="140" xfId="0" applyNumberFormat="1" applyFont="1" applyFill="1" applyBorder="1" applyAlignment="1">
      <alignment horizontal="center" vertical="center"/>
    </xf>
    <xf numFmtId="0" fontId="3" fillId="0" borderId="74" xfId="0" applyFont="1" applyFill="1" applyBorder="1" applyAlignment="1">
      <alignment horizontal="center" vertical="center" shrinkToFit="1"/>
    </xf>
    <xf numFmtId="0" fontId="61" fillId="0" borderId="31" xfId="0" applyFont="1" applyBorder="1" applyAlignment="1">
      <alignment horizontal="centerContinuous" vertical="center" wrapText="1"/>
    </xf>
    <xf numFmtId="0" fontId="62" fillId="0" borderId="31" xfId="0" applyFont="1" applyFill="1" applyBorder="1" applyAlignment="1">
      <alignment horizontal="centerContinuous" vertical="center" wrapText="1"/>
    </xf>
    <xf numFmtId="1" fontId="8" fillId="0" borderId="12" xfId="0" applyNumberFormat="1" applyFont="1" applyBorder="1" applyAlignment="1">
      <alignment horizontal="center" vertical="center"/>
    </xf>
    <xf numFmtId="0" fontId="3" fillId="0" borderId="141" xfId="0" applyFont="1" applyFill="1" applyBorder="1" applyAlignment="1">
      <alignment horizontal="center" vertical="center"/>
    </xf>
    <xf numFmtId="0" fontId="3" fillId="0" borderId="71" xfId="0" quotePrefix="1" applyFont="1" applyFill="1" applyBorder="1" applyAlignment="1">
      <alignment horizontal="center" vertical="center" wrapText="1"/>
    </xf>
    <xf numFmtId="49" fontId="3" fillId="0" borderId="71" xfId="2" applyNumberFormat="1" applyFont="1" applyFill="1" applyBorder="1" applyAlignment="1">
      <alignment horizontal="center" vertical="center"/>
    </xf>
    <xf numFmtId="0" fontId="3" fillId="0" borderId="71" xfId="0" applyFont="1" applyFill="1" applyBorder="1" applyAlignment="1">
      <alignment horizontal="center" vertical="center" shrinkToFit="1"/>
    </xf>
    <xf numFmtId="1" fontId="3" fillId="0" borderId="72" xfId="0" applyNumberFormat="1" applyFont="1" applyFill="1" applyBorder="1" applyAlignment="1">
      <alignment horizontal="center" vertical="center"/>
    </xf>
    <xf numFmtId="0" fontId="3" fillId="0" borderId="142" xfId="0" quotePrefix="1" applyFont="1" applyFill="1" applyBorder="1" applyAlignment="1">
      <alignment horizontal="center" vertical="center"/>
    </xf>
    <xf numFmtId="1" fontId="8" fillId="0" borderId="26" xfId="0" applyNumberFormat="1" applyFont="1" applyFill="1" applyBorder="1" applyAlignment="1">
      <alignment horizontal="center" vertical="center"/>
    </xf>
    <xf numFmtId="0" fontId="11" fillId="6" borderId="1" xfId="0" applyFont="1" applyFill="1" applyBorder="1" applyAlignment="1">
      <alignment vertical="center"/>
    </xf>
    <xf numFmtId="49" fontId="28" fillId="6" borderId="25" xfId="0" applyNumberFormat="1" applyFont="1" applyFill="1" applyBorder="1" applyAlignment="1">
      <alignment horizontal="center" vertical="center"/>
    </xf>
    <xf numFmtId="0" fontId="28" fillId="6" borderId="26" xfId="0" applyNumberFormat="1" applyFont="1" applyFill="1" applyBorder="1" applyAlignment="1">
      <alignment horizontal="center" vertical="center"/>
    </xf>
    <xf numFmtId="0" fontId="11" fillId="6" borderId="26" xfId="0" applyNumberFormat="1" applyFont="1" applyFill="1" applyBorder="1" applyAlignment="1">
      <alignment horizontal="center" vertical="center"/>
    </xf>
    <xf numFmtId="0" fontId="50" fillId="0" borderId="34" xfId="0" quotePrefix="1" applyFont="1" applyFill="1" applyBorder="1" applyAlignment="1">
      <alignment horizontal="centerContinuous" vertical="center"/>
    </xf>
    <xf numFmtId="9" fontId="3" fillId="0" borderId="78" xfId="0" quotePrefix="1" applyNumberFormat="1" applyFont="1" applyFill="1" applyBorder="1" applyAlignment="1">
      <alignment horizontal="center" vertical="center"/>
    </xf>
    <xf numFmtId="0" fontId="3" fillId="0" borderId="90" xfId="0" applyFont="1" applyFill="1" applyBorder="1" applyAlignment="1">
      <alignment horizontal="centerContinuous" vertical="center"/>
    </xf>
    <xf numFmtId="0" fontId="50" fillId="0" borderId="47" xfId="0" applyFont="1" applyFill="1" applyBorder="1" applyAlignment="1">
      <alignment horizontal="center" vertical="center" shrinkToFit="1"/>
    </xf>
    <xf numFmtId="0" fontId="17" fillId="0" borderId="34" xfId="0" applyFont="1" applyFill="1" applyBorder="1" applyAlignment="1">
      <alignment horizontal="center" vertical="center" shrinkToFit="1"/>
    </xf>
    <xf numFmtId="0" fontId="17" fillId="8" borderId="34" xfId="0" quotePrefix="1" applyFont="1" applyFill="1" applyBorder="1" applyAlignment="1">
      <alignment horizontal="center" vertical="center" shrinkToFit="1"/>
    </xf>
    <xf numFmtId="0" fontId="17" fillId="8" borderId="55" xfId="0" quotePrefix="1"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57" xfId="0" applyFont="1" applyFill="1" applyBorder="1" applyAlignment="1">
      <alignment horizontal="center" vertical="center" shrinkToFit="1"/>
    </xf>
    <xf numFmtId="0" fontId="51" fillId="0" borderId="117" xfId="0" applyFont="1" applyFill="1" applyBorder="1" applyAlignment="1">
      <alignment horizontal="centerContinuous" vertical="center" wrapText="1"/>
    </xf>
    <xf numFmtId="0" fontId="16" fillId="0" borderId="118" xfId="0" applyFont="1" applyFill="1" applyBorder="1" applyAlignment="1">
      <alignment horizontal="centerContinuous" vertical="center" wrapText="1"/>
    </xf>
    <xf numFmtId="0" fontId="63" fillId="0" borderId="23" xfId="0" applyFont="1" applyBorder="1" applyAlignment="1">
      <alignment horizontal="centerContinuous" vertical="center"/>
    </xf>
    <xf numFmtId="0" fontId="64" fillId="0" borderId="1" xfId="0" applyFont="1" applyFill="1" applyBorder="1" applyAlignment="1">
      <alignment horizontal="center" vertical="center" shrinkToFit="1"/>
    </xf>
    <xf numFmtId="9" fontId="8" fillId="0" borderId="25" xfId="10" applyFont="1" applyFill="1" applyBorder="1" applyAlignment="1">
      <alignment horizontal="center" vertical="center" shrinkToFit="1"/>
    </xf>
    <xf numFmtId="9" fontId="8" fillId="0" borderId="26" xfId="10" applyFont="1" applyFill="1" applyBorder="1" applyAlignment="1">
      <alignment horizontal="center" vertical="center" shrinkToFit="1"/>
    </xf>
    <xf numFmtId="0" fontId="3" fillId="0" borderId="26" xfId="4" applyNumberFormat="1" applyFont="1" applyFill="1" applyBorder="1" applyAlignment="1">
      <alignment horizontal="center" vertical="center" wrapText="1"/>
    </xf>
    <xf numFmtId="0" fontId="8" fillId="0" borderId="26" xfId="10" applyNumberFormat="1" applyFont="1" applyFill="1" applyBorder="1" applyAlignment="1">
      <alignment horizontal="center" vertical="center" shrinkToFit="1"/>
    </xf>
    <xf numFmtId="0" fontId="8" fillId="0" borderId="27" xfId="4" applyNumberFormat="1" applyFont="1" applyFill="1" applyBorder="1" applyAlignment="1">
      <alignment horizontal="center" vertical="center" wrapText="1"/>
    </xf>
    <xf numFmtId="9" fontId="8" fillId="0" borderId="25" xfId="2" applyFont="1" applyFill="1" applyBorder="1" applyAlignment="1">
      <alignment horizontal="center" vertical="center" shrinkToFit="1"/>
    </xf>
    <xf numFmtId="9" fontId="8" fillId="0" borderId="26" xfId="2"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8" fillId="0" borderId="26" xfId="2" applyNumberFormat="1" applyFont="1" applyFill="1" applyBorder="1" applyAlignment="1">
      <alignment horizontal="center" vertical="center" shrinkToFit="1"/>
    </xf>
    <xf numFmtId="0" fontId="8" fillId="0" borderId="27" xfId="0" applyNumberFormat="1" applyFont="1" applyFill="1" applyBorder="1" applyAlignment="1">
      <alignment horizontal="center" vertical="center" wrapText="1"/>
    </xf>
    <xf numFmtId="0" fontId="64" fillId="0" borderId="57" xfId="0" applyFont="1" applyFill="1" applyBorder="1" applyAlignment="1">
      <alignment horizontal="center" vertical="center" shrinkToFit="1"/>
    </xf>
    <xf numFmtId="9" fontId="8" fillId="0" borderId="58" xfId="10" applyFont="1" applyFill="1" applyBorder="1" applyAlignment="1">
      <alignment horizontal="center" vertical="center" shrinkToFit="1"/>
    </xf>
    <xf numFmtId="9" fontId="8" fillId="0" borderId="15" xfId="10" applyFont="1" applyFill="1" applyBorder="1" applyAlignment="1">
      <alignment horizontal="center" vertical="center" shrinkToFit="1"/>
    </xf>
    <xf numFmtId="0" fontId="3" fillId="0" borderId="15" xfId="4" applyNumberFormat="1" applyFont="1" applyFill="1" applyBorder="1" applyAlignment="1">
      <alignment horizontal="center" vertical="center" wrapText="1"/>
    </xf>
    <xf numFmtId="0" fontId="8" fillId="0" borderId="15" xfId="10" applyNumberFormat="1" applyFont="1" applyFill="1" applyBorder="1" applyAlignment="1">
      <alignment horizontal="center" vertical="center" shrinkToFit="1"/>
    </xf>
    <xf numFmtId="0" fontId="8" fillId="0" borderId="32" xfId="4" applyNumberFormat="1" applyFont="1" applyFill="1" applyBorder="1" applyAlignment="1">
      <alignment horizontal="center" vertical="center" wrapText="1"/>
    </xf>
    <xf numFmtId="0" fontId="3" fillId="0" borderId="26" xfId="0" applyNumberFormat="1" applyFont="1" applyFill="1" applyBorder="1" applyAlignment="1">
      <alignment horizontal="center" vertical="center" shrinkToFit="1"/>
    </xf>
    <xf numFmtId="0" fontId="3" fillId="0" borderId="26" xfId="10" applyNumberFormat="1" applyFont="1" applyFill="1" applyBorder="1" applyAlignment="1">
      <alignment horizontal="center" vertical="center" shrinkToFit="1"/>
    </xf>
    <xf numFmtId="49" fontId="8" fillId="0" borderId="27" xfId="0" applyNumberFormat="1" applyFont="1" applyFill="1" applyBorder="1" applyAlignment="1">
      <alignment horizontal="center" vertical="center" wrapText="1"/>
    </xf>
    <xf numFmtId="9" fontId="8" fillId="14" borderId="25" xfId="10" applyFont="1" applyFill="1" applyBorder="1" applyAlignment="1">
      <alignment horizontal="center" vertical="center" shrinkToFit="1"/>
    </xf>
    <xf numFmtId="9" fontId="8" fillId="14" borderId="26" xfId="10" applyFont="1" applyFill="1" applyBorder="1" applyAlignment="1">
      <alignment horizontal="center" vertical="center" shrinkToFit="1"/>
    </xf>
    <xf numFmtId="0" fontId="3" fillId="14" borderId="26" xfId="0" applyNumberFormat="1" applyFont="1" applyFill="1" applyBorder="1" applyAlignment="1">
      <alignment horizontal="center" vertical="center" shrinkToFit="1"/>
    </xf>
    <xf numFmtId="0" fontId="3" fillId="14" borderId="26" xfId="10" applyNumberFormat="1" applyFont="1" applyFill="1" applyBorder="1" applyAlignment="1">
      <alignment horizontal="center" vertical="center" shrinkToFit="1"/>
    </xf>
    <xf numFmtId="0" fontId="8" fillId="14" borderId="26" xfId="10" applyNumberFormat="1" applyFont="1" applyFill="1" applyBorder="1" applyAlignment="1">
      <alignment horizontal="center" vertical="center" shrinkToFit="1"/>
    </xf>
    <xf numFmtId="0" fontId="8" fillId="14" borderId="27" xfId="0" applyNumberFormat="1" applyFont="1" applyFill="1" applyBorder="1" applyAlignment="1">
      <alignment horizontal="center" vertical="center" wrapText="1"/>
    </xf>
    <xf numFmtId="0" fontId="64" fillId="16" borderId="1" xfId="0" applyFont="1" applyFill="1" applyBorder="1" applyAlignment="1">
      <alignment horizontal="center" vertical="center" shrinkToFit="1"/>
    </xf>
    <xf numFmtId="0" fontId="8" fillId="16" borderId="25" xfId="0" applyFont="1" applyFill="1" applyBorder="1" applyAlignment="1">
      <alignment horizontal="center" vertical="center" wrapText="1"/>
    </xf>
    <xf numFmtId="9" fontId="8" fillId="16" borderId="25" xfId="10" applyFont="1" applyFill="1" applyBorder="1" applyAlignment="1">
      <alignment horizontal="center" vertical="center" shrinkToFit="1"/>
    </xf>
    <xf numFmtId="9" fontId="8" fillId="16" borderId="26" xfId="10" applyFont="1" applyFill="1" applyBorder="1" applyAlignment="1">
      <alignment horizontal="center" vertical="center" shrinkToFit="1"/>
    </xf>
    <xf numFmtId="0" fontId="3" fillId="16" borderId="26" xfId="0" applyNumberFormat="1" applyFont="1" applyFill="1" applyBorder="1" applyAlignment="1">
      <alignment horizontal="center" vertical="center" shrinkToFit="1"/>
    </xf>
    <xf numFmtId="0" fontId="3" fillId="16" borderId="26" xfId="10" applyNumberFormat="1" applyFont="1" applyFill="1" applyBorder="1" applyAlignment="1">
      <alignment horizontal="center" vertical="center" shrinkToFit="1"/>
    </xf>
    <xf numFmtId="0" fontId="8" fillId="16" borderId="26" xfId="10" applyNumberFormat="1" applyFont="1" applyFill="1" applyBorder="1" applyAlignment="1">
      <alignment horizontal="center" vertical="center" shrinkToFit="1"/>
    </xf>
    <xf numFmtId="0" fontId="8" fillId="16" borderId="27" xfId="0" applyNumberFormat="1" applyFont="1" applyFill="1" applyBorder="1" applyAlignment="1">
      <alignment horizontal="center" vertical="center" wrapText="1"/>
    </xf>
    <xf numFmtId="0" fontId="64" fillId="16" borderId="57" xfId="0" applyFont="1" applyFill="1" applyBorder="1" applyAlignment="1">
      <alignment horizontal="center" vertical="center" shrinkToFit="1"/>
    </xf>
    <xf numFmtId="0" fontId="8" fillId="16" borderId="58" xfId="0" applyFont="1" applyFill="1" applyBorder="1" applyAlignment="1">
      <alignment horizontal="center" vertical="center" wrapText="1"/>
    </xf>
    <xf numFmtId="9" fontId="8" fillId="16" borderId="58" xfId="2" applyFont="1" applyFill="1" applyBorder="1" applyAlignment="1">
      <alignment horizontal="center" vertical="center" shrinkToFit="1"/>
    </xf>
    <xf numFmtId="9" fontId="8" fillId="16" borderId="15" xfId="2" applyFont="1" applyFill="1" applyBorder="1" applyAlignment="1">
      <alignment horizontal="center" vertical="center" shrinkToFit="1"/>
    </xf>
    <xf numFmtId="0" fontId="3" fillId="16" borderId="15" xfId="0" applyFont="1" applyFill="1" applyBorder="1" applyAlignment="1">
      <alignment horizontal="center" vertical="center" shrinkToFit="1"/>
    </xf>
    <xf numFmtId="0" fontId="8" fillId="16" borderId="15" xfId="2" applyNumberFormat="1" applyFont="1" applyFill="1" applyBorder="1" applyAlignment="1">
      <alignment horizontal="center" vertical="center" shrinkToFit="1"/>
    </xf>
    <xf numFmtId="0" fontId="8" fillId="16" borderId="32" xfId="0" applyNumberFormat="1" applyFont="1" applyFill="1" applyBorder="1" applyAlignment="1">
      <alignment horizontal="center" vertical="center" wrapText="1"/>
    </xf>
    <xf numFmtId="9" fontId="8" fillId="16" borderId="25" xfId="2" applyFont="1" applyFill="1" applyBorder="1" applyAlignment="1">
      <alignment horizontal="center" vertical="center" shrinkToFit="1"/>
    </xf>
    <xf numFmtId="0" fontId="8" fillId="16" borderId="26" xfId="2" applyNumberFormat="1" applyFont="1" applyFill="1" applyBorder="1" applyAlignment="1">
      <alignment horizontal="center" vertical="center" shrinkToFit="1"/>
    </xf>
    <xf numFmtId="0" fontId="8" fillId="16" borderId="27" xfId="0" applyNumberFormat="1" applyFont="1" applyFill="1" applyBorder="1" applyAlignment="1">
      <alignment horizontal="center" vertical="center"/>
    </xf>
    <xf numFmtId="9" fontId="8" fillId="16" borderId="26" xfId="2" applyFont="1" applyFill="1" applyBorder="1" applyAlignment="1">
      <alignment horizontal="center" vertical="center" shrinkToFit="1"/>
    </xf>
    <xf numFmtId="0" fontId="8" fillId="16" borderId="27" xfId="0" quotePrefix="1" applyNumberFormat="1" applyFont="1" applyFill="1" applyBorder="1" applyAlignment="1">
      <alignment horizontal="center" vertical="center" wrapText="1"/>
    </xf>
    <xf numFmtId="0" fontId="3" fillId="16" borderId="26" xfId="4" applyNumberFormat="1" applyFont="1" applyFill="1" applyBorder="1" applyAlignment="1">
      <alignment horizontal="center" vertical="center" wrapText="1"/>
    </xf>
    <xf numFmtId="49" fontId="8" fillId="16" borderId="27" xfId="0" applyNumberFormat="1" applyFont="1" applyFill="1" applyBorder="1" applyAlignment="1">
      <alignment horizontal="center" vertical="center" wrapText="1"/>
    </xf>
    <xf numFmtId="0" fontId="8" fillId="16" borderId="27" xfId="4" applyNumberFormat="1" applyFont="1" applyFill="1" applyBorder="1" applyAlignment="1">
      <alignment horizontal="center" vertical="center" wrapText="1"/>
    </xf>
    <xf numFmtId="9" fontId="8" fillId="16" borderId="58" xfId="10" applyFont="1" applyFill="1" applyBorder="1" applyAlignment="1">
      <alignment horizontal="center" vertical="center" shrinkToFit="1"/>
    </xf>
    <xf numFmtId="9" fontId="8" fillId="16" borderId="15" xfId="10" applyFont="1" applyFill="1" applyBorder="1" applyAlignment="1">
      <alignment horizontal="center" vertical="center" shrinkToFit="1"/>
    </xf>
    <xf numFmtId="0" fontId="3" fillId="16" borderId="15" xfId="0" applyNumberFormat="1" applyFont="1" applyFill="1" applyBorder="1" applyAlignment="1">
      <alignment horizontal="center" vertical="center" shrinkToFit="1"/>
    </xf>
    <xf numFmtId="0" fontId="3" fillId="16" borderId="15" xfId="10" applyNumberFormat="1" applyFont="1" applyFill="1" applyBorder="1" applyAlignment="1">
      <alignment horizontal="center" vertical="center" shrinkToFit="1"/>
    </xf>
    <xf numFmtId="0" fontId="8" fillId="16" borderId="15" xfId="10" applyNumberFormat="1" applyFont="1" applyFill="1" applyBorder="1" applyAlignment="1">
      <alignment horizontal="center" vertical="center" shrinkToFit="1"/>
    </xf>
    <xf numFmtId="0" fontId="64" fillId="8" borderId="1" xfId="0" applyFont="1" applyFill="1" applyBorder="1" applyAlignment="1">
      <alignment horizontal="center" vertical="center" shrinkToFit="1"/>
    </xf>
    <xf numFmtId="0" fontId="8" fillId="8" borderId="25" xfId="0" applyFont="1" applyFill="1" applyBorder="1" applyAlignment="1">
      <alignment horizontal="center" vertical="center" wrapText="1"/>
    </xf>
    <xf numFmtId="9" fontId="8" fillId="8" borderId="25" xfId="10" applyFont="1" applyFill="1" applyBorder="1" applyAlignment="1">
      <alignment horizontal="center" vertical="center" shrinkToFit="1"/>
    </xf>
    <xf numFmtId="9" fontId="8" fillId="8" borderId="26" xfId="10" applyFont="1" applyFill="1" applyBorder="1" applyAlignment="1">
      <alignment horizontal="center" vertical="center" shrinkToFit="1"/>
    </xf>
    <xf numFmtId="0" fontId="3" fillId="8" borderId="26" xfId="0" applyNumberFormat="1" applyFont="1" applyFill="1" applyBorder="1" applyAlignment="1">
      <alignment horizontal="center" vertical="center" shrinkToFit="1"/>
    </xf>
    <xf numFmtId="0" fontId="3" fillId="8" borderId="26" xfId="10" applyNumberFormat="1" applyFont="1" applyFill="1" applyBorder="1" applyAlignment="1">
      <alignment horizontal="center" vertical="center" shrinkToFit="1"/>
    </xf>
    <xf numFmtId="0" fontId="8" fillId="8" borderId="26" xfId="10" applyNumberFormat="1" applyFont="1" applyFill="1" applyBorder="1" applyAlignment="1">
      <alignment horizontal="center" vertical="center" shrinkToFit="1"/>
    </xf>
    <xf numFmtId="0" fontId="8" fillId="8" borderId="27" xfId="0" applyNumberFormat="1" applyFont="1" applyFill="1" applyBorder="1" applyAlignment="1">
      <alignment horizontal="center" vertical="center" wrapText="1"/>
    </xf>
    <xf numFmtId="9" fontId="8" fillId="8" borderId="25" xfId="2" applyFont="1" applyFill="1" applyBorder="1" applyAlignment="1">
      <alignment horizontal="center" vertical="center" shrinkToFit="1"/>
    </xf>
    <xf numFmtId="0" fontId="8" fillId="8" borderId="26" xfId="2" applyNumberFormat="1" applyFont="1" applyFill="1" applyBorder="1" applyAlignment="1">
      <alignment horizontal="center" vertical="center" shrinkToFit="1"/>
    </xf>
    <xf numFmtId="9" fontId="8" fillId="8" borderId="26" xfId="2" applyFont="1" applyFill="1" applyBorder="1" applyAlignment="1">
      <alignment horizontal="center" vertical="center" shrinkToFit="1"/>
    </xf>
    <xf numFmtId="0" fontId="64" fillId="8" borderId="57" xfId="0" applyFont="1" applyFill="1" applyBorder="1" applyAlignment="1">
      <alignment horizontal="center" vertical="center" shrinkToFit="1"/>
    </xf>
    <xf numFmtId="0" fontId="8" fillId="8" borderId="58" xfId="0" applyFont="1" applyFill="1" applyBorder="1" applyAlignment="1">
      <alignment horizontal="center" vertical="center" wrapText="1"/>
    </xf>
    <xf numFmtId="9" fontId="8" fillId="8" borderId="58" xfId="10" applyFont="1" applyFill="1" applyBorder="1" applyAlignment="1">
      <alignment horizontal="center" vertical="center" shrinkToFit="1"/>
    </xf>
    <xf numFmtId="9" fontId="8" fillId="8" borderId="15" xfId="10" applyFont="1" applyFill="1" applyBorder="1" applyAlignment="1">
      <alignment horizontal="center" vertical="center" shrinkToFit="1"/>
    </xf>
    <xf numFmtId="0" fontId="3" fillId="8" borderId="15" xfId="4" applyNumberFormat="1" applyFont="1" applyFill="1" applyBorder="1" applyAlignment="1">
      <alignment horizontal="center" vertical="center" wrapText="1"/>
    </xf>
    <xf numFmtId="0" fontId="8" fillId="8" borderId="15" xfId="10" applyNumberFormat="1" applyFont="1" applyFill="1" applyBorder="1" applyAlignment="1">
      <alignment horizontal="center" vertical="center" shrinkToFit="1"/>
    </xf>
    <xf numFmtId="0" fontId="8" fillId="8" borderId="32" xfId="4" applyNumberFormat="1" applyFont="1" applyFill="1" applyBorder="1" applyAlignment="1">
      <alignment horizontal="center" vertical="center" wrapText="1"/>
    </xf>
    <xf numFmtId="0" fontId="3" fillId="8" borderId="26" xfId="0" applyFont="1" applyFill="1" applyBorder="1" applyAlignment="1">
      <alignment horizontal="center" vertical="center" shrinkToFit="1"/>
    </xf>
    <xf numFmtId="0" fontId="3" fillId="8" borderId="26" xfId="2" applyNumberFormat="1" applyFont="1" applyFill="1" applyBorder="1" applyAlignment="1">
      <alignment horizontal="center" vertical="center" shrinkToFit="1"/>
    </xf>
    <xf numFmtId="9" fontId="8" fillId="8" borderId="58" xfId="2" applyFont="1" applyFill="1" applyBorder="1" applyAlignment="1">
      <alignment horizontal="center" vertical="center" shrinkToFit="1"/>
    </xf>
    <xf numFmtId="9" fontId="8" fillId="8" borderId="15" xfId="2" applyFont="1" applyFill="1" applyBorder="1" applyAlignment="1">
      <alignment horizontal="center" vertical="center" shrinkToFit="1"/>
    </xf>
    <xf numFmtId="0" fontId="3" fillId="8" borderId="15" xfId="0" applyNumberFormat="1" applyFont="1" applyFill="1" applyBorder="1" applyAlignment="1">
      <alignment horizontal="center" vertical="center" shrinkToFit="1"/>
    </xf>
    <xf numFmtId="0" fontId="3" fillId="8" borderId="15" xfId="10" applyNumberFormat="1" applyFont="1" applyFill="1" applyBorder="1" applyAlignment="1">
      <alignment horizontal="center" vertical="center" shrinkToFit="1"/>
    </xf>
    <xf numFmtId="0" fontId="8" fillId="8" borderId="32" xfId="0" applyNumberFormat="1" applyFont="1" applyFill="1" applyBorder="1" applyAlignment="1">
      <alignment horizontal="center" vertical="center"/>
    </xf>
    <xf numFmtId="0" fontId="8" fillId="8" borderId="15" xfId="2" applyNumberFormat="1" applyFont="1" applyFill="1" applyBorder="1" applyAlignment="1">
      <alignment horizontal="center" vertical="center" shrinkToFit="1"/>
    </xf>
    <xf numFmtId="0" fontId="64" fillId="8" borderId="8" xfId="0" applyFont="1" applyFill="1" applyBorder="1" applyAlignment="1">
      <alignment horizontal="center" vertical="center" shrinkToFit="1"/>
    </xf>
    <xf numFmtId="9" fontId="8" fillId="8" borderId="44" xfId="2" applyFont="1" applyFill="1" applyBorder="1" applyAlignment="1">
      <alignment horizontal="center" vertical="center" shrinkToFit="1"/>
    </xf>
    <xf numFmtId="9" fontId="8" fillId="8" borderId="46" xfId="2" applyFont="1" applyFill="1" applyBorder="1" applyAlignment="1">
      <alignment horizontal="center" vertical="center" shrinkToFit="1"/>
    </xf>
    <xf numFmtId="0" fontId="8" fillId="8" borderId="46" xfId="2" applyNumberFormat="1" applyFont="1" applyFill="1" applyBorder="1" applyAlignment="1">
      <alignment horizontal="center" vertical="center" shrinkToFit="1"/>
    </xf>
    <xf numFmtId="0" fontId="8" fillId="8" borderId="33" xfId="0" applyNumberFormat="1" applyFont="1" applyFill="1" applyBorder="1" applyAlignment="1">
      <alignment horizontal="center" vertical="center"/>
    </xf>
    <xf numFmtId="0" fontId="3" fillId="0" borderId="0" xfId="0" applyFont="1" applyBorder="1" applyAlignment="1">
      <alignment horizontal="left" vertical="center"/>
    </xf>
    <xf numFmtId="0" fontId="3" fillId="0" borderId="0" xfId="0" applyNumberFormat="1" applyFont="1" applyBorder="1" applyAlignment="1">
      <alignment horizontal="left" vertical="center"/>
    </xf>
    <xf numFmtId="0" fontId="13" fillId="15" borderId="68" xfId="0" applyFont="1" applyFill="1" applyBorder="1" applyAlignment="1">
      <alignment horizontal="centerContinuous" vertical="center"/>
    </xf>
    <xf numFmtId="0" fontId="13" fillId="15" borderId="36" xfId="0" applyFont="1" applyFill="1" applyBorder="1" applyAlignment="1">
      <alignment horizontal="center" vertical="center"/>
    </xf>
    <xf numFmtId="0" fontId="22" fillId="15" borderId="36" xfId="0" applyFont="1" applyFill="1" applyBorder="1" applyAlignment="1">
      <alignment horizontal="center" vertical="center" wrapText="1"/>
    </xf>
    <xf numFmtId="0" fontId="22" fillId="15" borderId="36" xfId="0" applyNumberFormat="1" applyFont="1" applyFill="1" applyBorder="1" applyAlignment="1">
      <alignment horizontal="center" vertical="center" wrapText="1"/>
    </xf>
    <xf numFmtId="0" fontId="13" fillId="15" borderId="69" xfId="0" applyFont="1" applyFill="1" applyBorder="1" applyAlignment="1">
      <alignment horizontal="centerContinuous" vertical="center"/>
    </xf>
    <xf numFmtId="0" fontId="27" fillId="0" borderId="65" xfId="9" applyNumberFormat="1" applyFont="1" applyFill="1" applyBorder="1" applyAlignment="1">
      <alignment horizontal="center" vertical="center"/>
    </xf>
    <xf numFmtId="0" fontId="27" fillId="0" borderId="147" xfId="9" applyNumberFormat="1" applyFont="1" applyFill="1" applyBorder="1" applyAlignment="1">
      <alignment horizontal="center" vertical="center"/>
    </xf>
    <xf numFmtId="0" fontId="9" fillId="0" borderId="1" xfId="9" applyFont="1" applyFill="1" applyBorder="1" applyAlignment="1">
      <alignment horizontal="right" vertical="center"/>
    </xf>
    <xf numFmtId="0" fontId="12" fillId="0" borderId="1" xfId="9" applyFont="1" applyFill="1" applyBorder="1" applyAlignment="1">
      <alignment horizontal="right" vertical="center"/>
    </xf>
    <xf numFmtId="0" fontId="27" fillId="0" borderId="3" xfId="9" applyNumberFormat="1" applyFont="1" applyFill="1" applyBorder="1" applyAlignment="1">
      <alignment horizontal="center" vertical="center"/>
    </xf>
    <xf numFmtId="0" fontId="27" fillId="0" borderId="24" xfId="9" applyNumberFormat="1" applyFont="1" applyFill="1" applyBorder="1" applyAlignment="1">
      <alignment horizontal="center" vertical="center"/>
    </xf>
    <xf numFmtId="1" fontId="3" fillId="8" borderId="70" xfId="0" applyNumberFormat="1" applyFont="1" applyFill="1" applyBorder="1" applyAlignment="1">
      <alignment horizontal="center" vertical="center"/>
    </xf>
    <xf numFmtId="1" fontId="3" fillId="8" borderId="47" xfId="0" applyNumberFormat="1" applyFont="1" applyFill="1" applyBorder="1" applyAlignment="1">
      <alignment horizontal="center" vertical="center"/>
    </xf>
    <xf numFmtId="0" fontId="58" fillId="12" borderId="70" xfId="0" quotePrefix="1" applyFont="1" applyFill="1" applyBorder="1" applyAlignment="1">
      <alignment horizontal="centerContinuous" vertical="center"/>
    </xf>
    <xf numFmtId="0" fontId="3" fillId="0" borderId="0" xfId="9" applyFont="1" applyBorder="1" applyAlignment="1">
      <alignment vertical="center"/>
    </xf>
    <xf numFmtId="0" fontId="3" fillId="0" borderId="0" xfId="9" applyFont="1" applyBorder="1" applyAlignment="1">
      <alignment horizontal="left" vertical="center"/>
    </xf>
    <xf numFmtId="0" fontId="5" fillId="0" borderId="0" xfId="9" applyFont="1" applyBorder="1" applyAlignment="1">
      <alignment horizontal="right" vertical="center"/>
    </xf>
    <xf numFmtId="0" fontId="8" fillId="0" borderId="10" xfId="9" applyFont="1" applyBorder="1" applyAlignment="1">
      <alignment vertical="center"/>
    </xf>
    <xf numFmtId="0" fontId="8" fillId="0" borderId="9" xfId="9" applyFont="1" applyBorder="1" applyAlignment="1">
      <alignment vertical="center"/>
    </xf>
    <xf numFmtId="0" fontId="8" fillId="0" borderId="8" xfId="9" applyFont="1" applyBorder="1" applyAlignment="1">
      <alignment vertical="center"/>
    </xf>
    <xf numFmtId="0" fontId="8" fillId="0" borderId="2" xfId="9" applyFont="1" applyBorder="1" applyAlignment="1">
      <alignment horizontal="left" vertical="center"/>
    </xf>
    <xf numFmtId="0" fontId="8" fillId="0" borderId="0" xfId="9" applyFont="1" applyBorder="1" applyAlignment="1">
      <alignment horizontal="left" vertical="center"/>
    </xf>
    <xf numFmtId="0" fontId="8" fillId="0" borderId="1" xfId="9" applyFont="1" applyBorder="1" applyAlignment="1">
      <alignment vertical="center"/>
    </xf>
    <xf numFmtId="0" fontId="8" fillId="0" borderId="2" xfId="9" applyFont="1" applyFill="1" applyBorder="1" applyAlignment="1">
      <alignment horizontal="center" vertical="center"/>
    </xf>
    <xf numFmtId="0" fontId="12" fillId="0" borderId="0" xfId="9" applyFont="1" applyFill="1" applyBorder="1" applyAlignment="1">
      <alignment horizontal="right" vertical="center"/>
    </xf>
    <xf numFmtId="0" fontId="7" fillId="0" borderId="1" xfId="9" applyFont="1" applyBorder="1" applyAlignment="1">
      <alignment horizontal="right" vertical="center"/>
    </xf>
    <xf numFmtId="0" fontId="8" fillId="0" borderId="12" xfId="9" applyFont="1" applyBorder="1" applyAlignment="1">
      <alignment horizontal="center" vertical="center"/>
    </xf>
    <xf numFmtId="0" fontId="11" fillId="4" borderId="148" xfId="9" applyFont="1" applyFill="1" applyBorder="1" applyAlignment="1">
      <alignment horizontal="right" vertical="center"/>
    </xf>
    <xf numFmtId="0" fontId="8" fillId="0" borderId="24" xfId="9" applyFont="1" applyBorder="1" applyAlignment="1">
      <alignment horizontal="center" vertical="center"/>
    </xf>
    <xf numFmtId="0" fontId="15" fillId="2" borderId="16" xfId="9" applyFont="1" applyFill="1" applyBorder="1" applyAlignment="1">
      <alignment horizontal="right" vertical="center"/>
    </xf>
    <xf numFmtId="49" fontId="8" fillId="0" borderId="28" xfId="9" applyNumberFormat="1" applyFont="1" applyBorder="1" applyAlignment="1">
      <alignment horizontal="center" vertical="center"/>
    </xf>
    <xf numFmtId="0" fontId="66" fillId="4" borderId="149" xfId="9" applyFont="1" applyFill="1" applyBorder="1" applyAlignment="1">
      <alignment horizontal="right" vertical="center"/>
    </xf>
    <xf numFmtId="0" fontId="8" fillId="0" borderId="3" xfId="9" applyFont="1" applyBorder="1" applyAlignment="1">
      <alignment horizontal="center" vertical="center"/>
    </xf>
    <xf numFmtId="0" fontId="23" fillId="2" borderId="4" xfId="9" applyFont="1" applyFill="1" applyBorder="1" applyAlignment="1">
      <alignment horizontal="right" vertical="center"/>
    </xf>
    <xf numFmtId="0" fontId="8" fillId="0" borderId="28" xfId="9" applyFont="1" applyBorder="1" applyAlignment="1">
      <alignment horizontal="center" vertical="center"/>
    </xf>
    <xf numFmtId="0" fontId="9" fillId="4" borderId="150" xfId="9" applyFont="1" applyFill="1" applyBorder="1" applyAlignment="1">
      <alignment horizontal="right" vertical="center"/>
    </xf>
    <xf numFmtId="0" fontId="12" fillId="2" borderId="4" xfId="9" applyFont="1" applyFill="1" applyBorder="1" applyAlignment="1">
      <alignment horizontal="right" vertical="center"/>
    </xf>
    <xf numFmtId="0" fontId="11" fillId="2" borderId="4" xfId="9" applyFont="1" applyFill="1" applyBorder="1" applyAlignment="1">
      <alignment horizontal="right" vertical="center"/>
    </xf>
    <xf numFmtId="0" fontId="12" fillId="4" borderId="150" xfId="9" applyFont="1" applyFill="1" applyBorder="1" applyAlignment="1">
      <alignment horizontal="right" vertical="center"/>
    </xf>
    <xf numFmtId="0" fontId="14" fillId="2" borderId="4" xfId="9" applyFont="1" applyFill="1" applyBorder="1" applyAlignment="1">
      <alignment horizontal="right" vertical="center"/>
    </xf>
    <xf numFmtId="0" fontId="8" fillId="0" borderId="7" xfId="9" applyFont="1" applyFill="1" applyBorder="1" applyAlignment="1">
      <alignment horizontal="center" vertical="center"/>
    </xf>
    <xf numFmtId="0" fontId="7" fillId="17" borderId="28" xfId="9" applyFont="1" applyFill="1" applyBorder="1" applyAlignment="1">
      <alignment horizontal="center" vertical="center"/>
    </xf>
    <xf numFmtId="1" fontId="8" fillId="0" borderId="28" xfId="9" applyNumberFormat="1" applyFont="1" applyBorder="1" applyAlignment="1">
      <alignment horizontal="center" vertical="center"/>
    </xf>
    <xf numFmtId="0" fontId="8" fillId="0" borderId="15" xfId="9" applyFont="1" applyBorder="1" applyAlignment="1">
      <alignment horizontal="center" vertical="center"/>
    </xf>
    <xf numFmtId="0" fontId="9" fillId="2" borderId="14" xfId="9" applyFont="1" applyFill="1" applyBorder="1" applyAlignment="1">
      <alignment horizontal="right" vertical="center"/>
    </xf>
    <xf numFmtId="0" fontId="8" fillId="0" borderId="10" xfId="9" applyFont="1" applyBorder="1" applyAlignment="1">
      <alignment horizontal="center" vertical="center"/>
    </xf>
    <xf numFmtId="0" fontId="7" fillId="0" borderId="9" xfId="9" applyFont="1" applyBorder="1" applyAlignment="1">
      <alignment horizontal="right" vertical="center"/>
    </xf>
    <xf numFmtId="0" fontId="8" fillId="0" borderId="9" xfId="9" applyFont="1" applyBorder="1" applyAlignment="1">
      <alignment horizontal="center" vertical="center"/>
    </xf>
    <xf numFmtId="0" fontId="8" fillId="0" borderId="9" xfId="9" applyFont="1" applyBorder="1" applyAlignment="1">
      <alignment horizontal="centerContinuous" vertical="center"/>
    </xf>
    <xf numFmtId="0" fontId="7" fillId="0" borderId="8" xfId="9" applyFont="1" applyBorder="1" applyAlignment="1">
      <alignment horizontal="right" vertical="center"/>
    </xf>
    <xf numFmtId="0" fontId="8" fillId="0" borderId="2" xfId="9" quotePrefix="1" applyNumberFormat="1" applyFont="1" applyBorder="1" applyAlignment="1">
      <alignment horizontal="center" vertical="center"/>
    </xf>
    <xf numFmtId="0" fontId="7" fillId="0" borderId="0" xfId="9" applyFont="1" applyBorder="1" applyAlignment="1">
      <alignment horizontal="right" vertical="center"/>
    </xf>
    <xf numFmtId="0" fontId="8" fillId="0" borderId="0" xfId="9" applyFont="1" applyBorder="1" applyAlignment="1">
      <alignment horizontal="center" vertical="center"/>
    </xf>
    <xf numFmtId="0" fontId="8" fillId="0" borderId="0" xfId="9" applyFont="1" applyBorder="1" applyAlignment="1">
      <alignment horizontal="centerContinuous" vertical="center"/>
    </xf>
    <xf numFmtId="0" fontId="8" fillId="0" borderId="0" xfId="9" applyFont="1" applyFill="1" applyBorder="1" applyAlignment="1">
      <alignment horizontal="centerContinuous" vertical="center"/>
    </xf>
    <xf numFmtId="0" fontId="65" fillId="2" borderId="146" xfId="9" applyFont="1" applyFill="1" applyBorder="1" applyAlignment="1">
      <alignment horizontal="right" vertical="center"/>
    </xf>
    <xf numFmtId="0" fontId="5" fillId="2" borderId="145" xfId="9" applyFont="1" applyFill="1" applyBorder="1" applyAlignment="1">
      <alignment horizontal="centerContinuous" vertical="center"/>
    </xf>
    <xf numFmtId="0" fontId="3" fillId="2" borderId="145" xfId="9" applyFont="1" applyFill="1" applyBorder="1" applyAlignment="1">
      <alignment horizontal="left" vertical="center"/>
    </xf>
    <xf numFmtId="0" fontId="21" fillId="2" borderId="145" xfId="9" applyFont="1" applyFill="1" applyBorder="1" applyAlignment="1">
      <alignment horizontal="left" vertical="center"/>
    </xf>
    <xf numFmtId="0" fontId="67" fillId="2" borderId="144" xfId="9" applyFont="1" applyFill="1" applyBorder="1" applyAlignment="1">
      <alignment horizontal="right" vertical="center"/>
    </xf>
    <xf numFmtId="1" fontId="8" fillId="0" borderId="25" xfId="0" applyNumberFormat="1" applyFont="1" applyFill="1" applyBorder="1" applyAlignment="1">
      <alignment horizontal="center" vertical="center"/>
    </xf>
    <xf numFmtId="1" fontId="8" fillId="0" borderId="58" xfId="0" applyNumberFormat="1" applyFont="1" applyFill="1" applyBorder="1" applyAlignment="1">
      <alignment horizontal="center" vertical="center"/>
    </xf>
    <xf numFmtId="1" fontId="8" fillId="0" borderId="44" xfId="0" applyNumberFormat="1" applyFont="1" applyFill="1" applyBorder="1" applyAlignment="1">
      <alignment horizontal="center" vertical="center"/>
    </xf>
    <xf numFmtId="0" fontId="3" fillId="0" borderId="73" xfId="0" applyFont="1" applyFill="1" applyBorder="1" applyAlignment="1">
      <alignment horizontal="center" vertical="center"/>
    </xf>
    <xf numFmtId="0" fontId="3" fillId="0" borderId="45" xfId="0" applyFont="1" applyFill="1" applyBorder="1" applyAlignment="1">
      <alignment horizontal="center" vertical="center" shrinkToFit="1"/>
    </xf>
    <xf numFmtId="0" fontId="8" fillId="0" borderId="8" xfId="0" quotePrefix="1" applyFont="1" applyFill="1" applyBorder="1" applyAlignment="1">
      <alignment horizontal="center" vertical="center" shrinkToFit="1"/>
    </xf>
    <xf numFmtId="0" fontId="3" fillId="8" borderId="26" xfId="4" applyNumberFormat="1" applyFont="1" applyFill="1" applyBorder="1" applyAlignment="1">
      <alignment horizontal="center" vertical="center" wrapText="1"/>
    </xf>
    <xf numFmtId="0" fontId="8" fillId="8" borderId="27" xfId="4" applyNumberFormat="1" applyFont="1" applyFill="1" applyBorder="1" applyAlignment="1">
      <alignment horizontal="center" vertical="center" wrapText="1"/>
    </xf>
    <xf numFmtId="49" fontId="8" fillId="8" borderId="27" xfId="0" applyNumberFormat="1" applyFont="1" applyFill="1" applyBorder="1" applyAlignment="1">
      <alignment horizontal="center" vertical="center" wrapText="1"/>
    </xf>
    <xf numFmtId="9" fontId="8" fillId="8" borderId="143" xfId="10" applyFont="1" applyFill="1" applyBorder="1" applyAlignment="1">
      <alignment horizontal="center" vertical="center" shrinkToFit="1"/>
    </xf>
    <xf numFmtId="0" fontId="8" fillId="8" borderId="32"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quotePrefix="1" applyFont="1" applyFill="1" applyBorder="1" applyAlignment="1">
      <alignment horizontal="center" vertical="center"/>
    </xf>
    <xf numFmtId="0" fontId="8" fillId="0" borderId="1" xfId="0" quotePrefix="1"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13" fillId="13" borderId="151" xfId="0" applyFont="1" applyFill="1" applyBorder="1" applyAlignment="1">
      <alignment horizontal="center" vertical="center" wrapText="1"/>
    </xf>
    <xf numFmtId="0" fontId="8" fillId="0" borderId="27"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59" fillId="0" borderId="31" xfId="0" applyFont="1" applyBorder="1" applyAlignment="1">
      <alignment horizontal="centerContinuous" vertical="center"/>
    </xf>
    <xf numFmtId="0" fontId="69" fillId="0" borderId="34" xfId="0" quotePrefix="1" applyFont="1" applyFill="1" applyBorder="1" applyAlignment="1">
      <alignment horizontal="centerContinuous" vertical="center"/>
    </xf>
    <xf numFmtId="0" fontId="3" fillId="0" borderId="56" xfId="0" applyFont="1" applyBorder="1" applyAlignment="1">
      <alignment horizontal="center" vertical="center" shrinkToFit="1"/>
    </xf>
    <xf numFmtId="0" fontId="3" fillId="0" borderId="62" xfId="0" applyFont="1" applyBorder="1" applyAlignment="1">
      <alignment horizontal="center" vertical="center" shrinkToFit="1"/>
    </xf>
    <xf numFmtId="0" fontId="6" fillId="0" borderId="38" xfId="0" applyFont="1" applyBorder="1" applyAlignment="1">
      <alignment horizontal="left" vertical="center"/>
    </xf>
    <xf numFmtId="0" fontId="6" fillId="0" borderId="39" xfId="0" applyFont="1" applyBorder="1" applyAlignment="1">
      <alignment horizontal="left" vertical="center" shrinkToFit="1"/>
    </xf>
    <xf numFmtId="164" fontId="3" fillId="0" borderId="54" xfId="0" applyNumberFormat="1" applyFont="1" applyBorder="1" applyAlignment="1">
      <alignment horizontal="center" vertical="center" shrinkToFit="1"/>
    </xf>
    <xf numFmtId="164" fontId="3" fillId="0" borderId="34" xfId="0" applyNumberFormat="1" applyFont="1" applyBorder="1" applyAlignment="1">
      <alignment horizontal="center" vertical="center" shrinkToFit="1"/>
    </xf>
    <xf numFmtId="164" fontId="3" fillId="0" borderId="47" xfId="0" applyNumberFormat="1" applyFont="1" applyBorder="1" applyAlignment="1">
      <alignment horizontal="center" vertical="center" shrinkToFit="1"/>
    </xf>
    <xf numFmtId="0" fontId="3" fillId="0" borderId="102" xfId="0" applyFont="1" applyBorder="1" applyAlignment="1">
      <alignment horizontal="center" vertical="center" shrinkToFit="1"/>
    </xf>
    <xf numFmtId="0" fontId="3" fillId="0" borderId="152" xfId="0" applyFont="1" applyBorder="1" applyAlignment="1">
      <alignment horizontal="center" vertical="center" shrinkToFit="1"/>
    </xf>
    <xf numFmtId="0" fontId="6" fillId="0" borderId="89" xfId="0" applyFont="1" applyBorder="1" applyAlignment="1">
      <alignment horizontal="left" vertical="center"/>
    </xf>
    <xf numFmtId="0" fontId="6" fillId="0" borderId="103" xfId="0" applyFont="1" applyBorder="1" applyAlignment="1">
      <alignment horizontal="left" vertical="center" shrinkToFit="1"/>
    </xf>
    <xf numFmtId="164" fontId="3" fillId="0" borderId="153" xfId="0" applyNumberFormat="1" applyFont="1" applyBorder="1" applyAlignment="1">
      <alignment horizontal="center" vertical="center" shrinkToFit="1"/>
    </xf>
  </cellXfs>
  <cellStyles count="12">
    <cellStyle name="Excel Built-in Normal" xfId="6"/>
    <cellStyle name="Hyperlink" xfId="1" builtinId="8"/>
    <cellStyle name="Normal" xfId="0" builtinId="0"/>
    <cellStyle name="Normal 2" xfId="4"/>
    <cellStyle name="Normal 2 2" xfId="5"/>
    <cellStyle name="Normal 3" xfId="8"/>
    <cellStyle name="Normal 4" xfId="9"/>
    <cellStyle name="Normal 5" xfId="7"/>
    <cellStyle name="Normal 6" xfId="11"/>
    <cellStyle name="Percent" xfId="2" builtinId="5"/>
    <cellStyle name="Percent 2" xfId="3"/>
    <cellStyle name="Percent 2 2" xfId="10"/>
  </cellStyles>
  <dxfs count="720">
    <dxf>
      <font>
        <b/>
        <i val="0"/>
        <condense val="0"/>
        <extend val="0"/>
      </font>
      <fill>
        <patternFill>
          <bgColor indexed="51"/>
        </patternFill>
      </fill>
    </dxf>
    <dxf>
      <font>
        <b/>
        <i val="0"/>
        <condense val="0"/>
        <extend val="0"/>
      </font>
      <fill>
        <patternFill>
          <bgColor indexed="11"/>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font>
      <fill>
        <patternFill>
          <bgColor indexed="10"/>
        </patternFill>
      </fill>
    </dxf>
    <dxf>
      <fill>
        <patternFill>
          <bgColor indexed="1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009900"/>
      <color rgb="FF0000FF"/>
      <color rgb="FFCCFFCC"/>
      <color rgb="FFFFFFCC"/>
      <color rgb="FF00FF00"/>
      <color rgb="FF9999FF"/>
      <color rgb="FF00CC66"/>
      <color rgb="FF00FF99"/>
      <color rgb="FF66FF99"/>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perspective val="30"/>
    </c:view3D>
    <c:floor>
      <c:thickness val="0"/>
    </c:floor>
    <c:sideWall>
      <c:thickness val="0"/>
    </c:sideWall>
    <c:backWall>
      <c:thickness val="0"/>
    </c:backWall>
    <c:plotArea>
      <c:layout/>
      <c:area3DChart>
        <c:grouping val="standard"/>
        <c:varyColors val="0"/>
        <c:ser>
          <c:idx val="0"/>
          <c:order val="0"/>
          <c:tx>
            <c:strRef>
              <c:f>Rolls!$B$2</c:f>
              <c:strCache>
                <c:ptCount val="1"/>
                <c:pt idx="0">
                  <c:v>d3 roll</c:v>
                </c:pt>
              </c:strCache>
            </c:strRef>
          </c:tx>
          <c:spPr>
            <a:solidFill>
              <a:srgbClr val="FF0000">
                <a:alpha val="59000"/>
              </a:srgbClr>
            </a:solidFill>
          </c:spPr>
          <c:cat>
            <c:strRef>
              <c:f>Rolls!$C$1:$H$1</c:f>
              <c:strCache>
                <c:ptCount val="6"/>
                <c:pt idx="0">
                  <c:v>1d</c:v>
                </c:pt>
                <c:pt idx="1">
                  <c:v>2d</c:v>
                </c:pt>
                <c:pt idx="2">
                  <c:v>3d</c:v>
                </c:pt>
                <c:pt idx="3">
                  <c:v>4d</c:v>
                </c:pt>
                <c:pt idx="4">
                  <c:v>5d</c:v>
                </c:pt>
                <c:pt idx="5">
                  <c:v>6d</c:v>
                </c:pt>
              </c:strCache>
            </c:strRef>
          </c:cat>
          <c:val>
            <c:numRef>
              <c:f>Rolls!$C$2:$H$2</c:f>
              <c:numCache>
                <c:formatCode>General</c:formatCode>
                <c:ptCount val="6"/>
                <c:pt idx="0">
                  <c:v>2</c:v>
                </c:pt>
                <c:pt idx="1">
                  <c:v>4</c:v>
                </c:pt>
                <c:pt idx="2">
                  <c:v>6</c:v>
                </c:pt>
                <c:pt idx="3">
                  <c:v>7</c:v>
                </c:pt>
                <c:pt idx="4">
                  <c:v>13</c:v>
                </c:pt>
                <c:pt idx="5">
                  <c:v>13</c:v>
                </c:pt>
              </c:numCache>
            </c:numRef>
          </c:val>
        </c:ser>
        <c:ser>
          <c:idx val="1"/>
          <c:order val="1"/>
          <c:tx>
            <c:strRef>
              <c:f>Rolls!$B$3</c:f>
              <c:strCache>
                <c:ptCount val="1"/>
                <c:pt idx="0">
                  <c:v>d4 roll</c:v>
                </c:pt>
              </c:strCache>
            </c:strRef>
          </c:tx>
          <c:spPr>
            <a:solidFill>
              <a:srgbClr val="FF6600">
                <a:alpha val="70000"/>
              </a:srgbClr>
            </a:solidFill>
          </c:spPr>
          <c:cat>
            <c:strRef>
              <c:f>Rolls!$C$1:$H$1</c:f>
              <c:strCache>
                <c:ptCount val="6"/>
                <c:pt idx="0">
                  <c:v>1d</c:v>
                </c:pt>
                <c:pt idx="1">
                  <c:v>2d</c:v>
                </c:pt>
                <c:pt idx="2">
                  <c:v>3d</c:v>
                </c:pt>
                <c:pt idx="3">
                  <c:v>4d</c:v>
                </c:pt>
                <c:pt idx="4">
                  <c:v>5d</c:v>
                </c:pt>
                <c:pt idx="5">
                  <c:v>6d</c:v>
                </c:pt>
              </c:strCache>
            </c:strRef>
          </c:cat>
          <c:val>
            <c:numRef>
              <c:f>Rolls!$C$3:$H$3</c:f>
              <c:numCache>
                <c:formatCode>General</c:formatCode>
                <c:ptCount val="6"/>
                <c:pt idx="0">
                  <c:v>2</c:v>
                </c:pt>
                <c:pt idx="1">
                  <c:v>5</c:v>
                </c:pt>
                <c:pt idx="2">
                  <c:v>11</c:v>
                </c:pt>
                <c:pt idx="3">
                  <c:v>5</c:v>
                </c:pt>
                <c:pt idx="4">
                  <c:v>12</c:v>
                </c:pt>
                <c:pt idx="5">
                  <c:v>15</c:v>
                </c:pt>
              </c:numCache>
            </c:numRef>
          </c:val>
        </c:ser>
        <c:ser>
          <c:idx val="2"/>
          <c:order val="2"/>
          <c:tx>
            <c:strRef>
              <c:f>Rolls!$B$4</c:f>
              <c:strCache>
                <c:ptCount val="1"/>
                <c:pt idx="0">
                  <c:v>d6 roll</c:v>
                </c:pt>
              </c:strCache>
            </c:strRef>
          </c:tx>
          <c:spPr>
            <a:solidFill>
              <a:srgbClr val="FFC000">
                <a:alpha val="80000"/>
              </a:srgbClr>
            </a:solidFill>
          </c:spPr>
          <c:cat>
            <c:strRef>
              <c:f>Rolls!$C$1:$H$1</c:f>
              <c:strCache>
                <c:ptCount val="6"/>
                <c:pt idx="0">
                  <c:v>1d</c:v>
                </c:pt>
                <c:pt idx="1">
                  <c:v>2d</c:v>
                </c:pt>
                <c:pt idx="2">
                  <c:v>3d</c:v>
                </c:pt>
                <c:pt idx="3">
                  <c:v>4d</c:v>
                </c:pt>
                <c:pt idx="4">
                  <c:v>5d</c:v>
                </c:pt>
                <c:pt idx="5">
                  <c:v>6d</c:v>
                </c:pt>
              </c:strCache>
            </c:strRef>
          </c:cat>
          <c:val>
            <c:numRef>
              <c:f>Rolls!$C$4:$H$4</c:f>
              <c:numCache>
                <c:formatCode>General</c:formatCode>
                <c:ptCount val="6"/>
                <c:pt idx="0">
                  <c:v>6</c:v>
                </c:pt>
                <c:pt idx="1">
                  <c:v>8</c:v>
                </c:pt>
                <c:pt idx="2">
                  <c:v>9</c:v>
                </c:pt>
                <c:pt idx="3">
                  <c:v>16</c:v>
                </c:pt>
                <c:pt idx="4">
                  <c:v>17</c:v>
                </c:pt>
                <c:pt idx="5">
                  <c:v>20</c:v>
                </c:pt>
              </c:numCache>
            </c:numRef>
          </c:val>
        </c:ser>
        <c:ser>
          <c:idx val="3"/>
          <c:order val="3"/>
          <c:tx>
            <c:strRef>
              <c:f>Rolls!$B$5</c:f>
              <c:strCache>
                <c:ptCount val="1"/>
                <c:pt idx="0">
                  <c:v>d8 roll</c:v>
                </c:pt>
              </c:strCache>
            </c:strRef>
          </c:tx>
          <c:spPr>
            <a:solidFill>
              <a:srgbClr val="00FF00">
                <a:alpha val="85000"/>
              </a:srgbClr>
            </a:solidFill>
          </c:spPr>
          <c:cat>
            <c:strRef>
              <c:f>Rolls!$C$1:$H$1</c:f>
              <c:strCache>
                <c:ptCount val="6"/>
                <c:pt idx="0">
                  <c:v>1d</c:v>
                </c:pt>
                <c:pt idx="1">
                  <c:v>2d</c:v>
                </c:pt>
                <c:pt idx="2">
                  <c:v>3d</c:v>
                </c:pt>
                <c:pt idx="3">
                  <c:v>4d</c:v>
                </c:pt>
                <c:pt idx="4">
                  <c:v>5d</c:v>
                </c:pt>
                <c:pt idx="5">
                  <c:v>6d</c:v>
                </c:pt>
              </c:strCache>
            </c:strRef>
          </c:cat>
          <c:val>
            <c:numRef>
              <c:f>Rolls!$C$5:$H$5</c:f>
              <c:numCache>
                <c:formatCode>General</c:formatCode>
                <c:ptCount val="6"/>
                <c:pt idx="0">
                  <c:v>7</c:v>
                </c:pt>
                <c:pt idx="1">
                  <c:v>14</c:v>
                </c:pt>
                <c:pt idx="2">
                  <c:v>18</c:v>
                </c:pt>
                <c:pt idx="3">
                  <c:v>10</c:v>
                </c:pt>
                <c:pt idx="4">
                  <c:v>17</c:v>
                </c:pt>
                <c:pt idx="5">
                  <c:v>25</c:v>
                </c:pt>
              </c:numCache>
            </c:numRef>
          </c:val>
        </c:ser>
        <c:ser>
          <c:idx val="4"/>
          <c:order val="4"/>
          <c:tx>
            <c:strRef>
              <c:f>Rolls!$B$6</c:f>
              <c:strCache>
                <c:ptCount val="1"/>
                <c:pt idx="0">
                  <c:v>d10 roll</c:v>
                </c:pt>
              </c:strCache>
            </c:strRef>
          </c:tx>
          <c:spPr>
            <a:solidFill>
              <a:srgbClr val="0000FF">
                <a:alpha val="90000"/>
              </a:srgbClr>
            </a:solidFill>
          </c:spPr>
          <c:cat>
            <c:strRef>
              <c:f>Rolls!$C$1:$H$1</c:f>
              <c:strCache>
                <c:ptCount val="6"/>
                <c:pt idx="0">
                  <c:v>1d</c:v>
                </c:pt>
                <c:pt idx="1">
                  <c:v>2d</c:v>
                </c:pt>
                <c:pt idx="2">
                  <c:v>3d</c:v>
                </c:pt>
                <c:pt idx="3">
                  <c:v>4d</c:v>
                </c:pt>
                <c:pt idx="4">
                  <c:v>5d</c:v>
                </c:pt>
                <c:pt idx="5">
                  <c:v>6d</c:v>
                </c:pt>
              </c:strCache>
            </c:strRef>
          </c:cat>
          <c:val>
            <c:numRef>
              <c:f>Rolls!$C$6:$H$6</c:f>
              <c:numCache>
                <c:formatCode>General</c:formatCode>
                <c:ptCount val="6"/>
                <c:pt idx="0">
                  <c:v>1</c:v>
                </c:pt>
                <c:pt idx="1">
                  <c:v>8</c:v>
                </c:pt>
                <c:pt idx="2">
                  <c:v>10</c:v>
                </c:pt>
                <c:pt idx="3">
                  <c:v>28</c:v>
                </c:pt>
                <c:pt idx="4">
                  <c:v>28</c:v>
                </c:pt>
                <c:pt idx="5">
                  <c:v>34</c:v>
                </c:pt>
              </c:numCache>
            </c:numRef>
          </c:val>
        </c:ser>
        <c:ser>
          <c:idx val="5"/>
          <c:order val="5"/>
          <c:tx>
            <c:strRef>
              <c:f>Rolls!$B$7</c:f>
              <c:strCache>
                <c:ptCount val="1"/>
                <c:pt idx="0">
                  <c:v>d12 roll</c:v>
                </c:pt>
              </c:strCache>
            </c:strRef>
          </c:tx>
          <c:spPr>
            <a:solidFill>
              <a:srgbClr val="7030A0">
                <a:alpha val="95000"/>
              </a:srgbClr>
            </a:solidFill>
          </c:spPr>
          <c:cat>
            <c:strRef>
              <c:f>Rolls!$C$1:$H$1</c:f>
              <c:strCache>
                <c:ptCount val="6"/>
                <c:pt idx="0">
                  <c:v>1d</c:v>
                </c:pt>
                <c:pt idx="1">
                  <c:v>2d</c:v>
                </c:pt>
                <c:pt idx="2">
                  <c:v>3d</c:v>
                </c:pt>
                <c:pt idx="3">
                  <c:v>4d</c:v>
                </c:pt>
                <c:pt idx="4">
                  <c:v>5d</c:v>
                </c:pt>
                <c:pt idx="5">
                  <c:v>6d</c:v>
                </c:pt>
              </c:strCache>
            </c:strRef>
          </c:cat>
          <c:val>
            <c:numRef>
              <c:f>Rolls!$C$7:$H$7</c:f>
              <c:numCache>
                <c:formatCode>General</c:formatCode>
                <c:ptCount val="6"/>
                <c:pt idx="0">
                  <c:v>3</c:v>
                </c:pt>
                <c:pt idx="1">
                  <c:v>15</c:v>
                </c:pt>
                <c:pt idx="2">
                  <c:v>17</c:v>
                </c:pt>
                <c:pt idx="3">
                  <c:v>18</c:v>
                </c:pt>
                <c:pt idx="4">
                  <c:v>20</c:v>
                </c:pt>
                <c:pt idx="5">
                  <c:v>50</c:v>
                </c:pt>
              </c:numCache>
            </c:numRef>
          </c:val>
        </c:ser>
        <c:ser>
          <c:idx val="6"/>
          <c:order val="6"/>
          <c:tx>
            <c:strRef>
              <c:f>Rolls!$B$8</c:f>
              <c:strCache>
                <c:ptCount val="1"/>
                <c:pt idx="0">
                  <c:v>d20 roll</c:v>
                </c:pt>
              </c:strCache>
            </c:strRef>
          </c:tx>
          <c:spPr>
            <a:solidFill>
              <a:schemeClr val="accent4">
                <a:lumMod val="60000"/>
                <a:lumOff val="40000"/>
              </a:schemeClr>
            </a:solidFill>
            <a:ln w="25400">
              <a:noFill/>
            </a:ln>
          </c:spPr>
          <c:cat>
            <c:strRef>
              <c:f>Rolls!$C$1:$H$1</c:f>
              <c:strCache>
                <c:ptCount val="6"/>
                <c:pt idx="0">
                  <c:v>1d</c:v>
                </c:pt>
                <c:pt idx="1">
                  <c:v>2d</c:v>
                </c:pt>
                <c:pt idx="2">
                  <c:v>3d</c:v>
                </c:pt>
                <c:pt idx="3">
                  <c:v>4d</c:v>
                </c:pt>
                <c:pt idx="4">
                  <c:v>5d</c:v>
                </c:pt>
                <c:pt idx="5">
                  <c:v>6d</c:v>
                </c:pt>
              </c:strCache>
            </c:strRef>
          </c:cat>
          <c:val>
            <c:numRef>
              <c:f>Rolls!$C$8:$H$8</c:f>
              <c:numCache>
                <c:formatCode>General</c:formatCode>
                <c:ptCount val="6"/>
                <c:pt idx="0">
                  <c:v>7</c:v>
                </c:pt>
                <c:pt idx="1">
                  <c:v>11</c:v>
                </c:pt>
                <c:pt idx="2">
                  <c:v>22</c:v>
                </c:pt>
                <c:pt idx="3">
                  <c:v>26</c:v>
                </c:pt>
                <c:pt idx="4">
                  <c:v>70</c:v>
                </c:pt>
                <c:pt idx="5">
                  <c:v>30</c:v>
                </c:pt>
              </c:numCache>
            </c:numRef>
          </c:val>
        </c:ser>
        <c:dLbls>
          <c:showLegendKey val="0"/>
          <c:showVal val="0"/>
          <c:showCatName val="0"/>
          <c:showSerName val="0"/>
          <c:showPercent val="0"/>
          <c:showBubbleSize val="0"/>
        </c:dLbls>
        <c:axId val="444449536"/>
        <c:axId val="444451072"/>
        <c:axId val="444446464"/>
      </c:area3DChart>
      <c:catAx>
        <c:axId val="444449536"/>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444451072"/>
        <c:crosses val="autoZero"/>
        <c:auto val="1"/>
        <c:lblAlgn val="ctr"/>
        <c:lblOffset val="100"/>
        <c:noMultiLvlLbl val="0"/>
      </c:catAx>
      <c:valAx>
        <c:axId val="444451072"/>
        <c:scaling>
          <c:orientation val="minMax"/>
        </c:scaling>
        <c:delete val="0"/>
        <c:axPos val="l"/>
        <c:majorGridlines/>
        <c:numFmt formatCode="General" sourceLinked="1"/>
        <c:majorTickMark val="out"/>
        <c:minorTickMark val="none"/>
        <c:tickLblPos val="nextTo"/>
        <c:txPr>
          <a:bodyPr/>
          <a:lstStyle/>
          <a:p>
            <a:pPr>
              <a:defRPr baseline="0">
                <a:latin typeface="Times New Roman" pitchFamily="18" charset="0"/>
              </a:defRPr>
            </a:pPr>
            <a:endParaRPr lang="en-US"/>
          </a:p>
        </c:txPr>
        <c:crossAx val="444449536"/>
        <c:crosses val="autoZero"/>
        <c:crossBetween val="midCat"/>
      </c:valAx>
      <c:serAx>
        <c:axId val="444446464"/>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444451072"/>
        <c:crosses val="autoZero"/>
      </c:serAx>
    </c:plotArea>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perspective val="30"/>
    </c:view3D>
    <c:floor>
      <c:thickness val="0"/>
    </c:floor>
    <c:sideWall>
      <c:thickness val="0"/>
    </c:sideWall>
    <c:backWall>
      <c:thickness val="0"/>
    </c:backWall>
    <c:plotArea>
      <c:layout/>
      <c:area3DChart>
        <c:grouping val="standard"/>
        <c:varyColors val="0"/>
        <c:ser>
          <c:idx val="0"/>
          <c:order val="0"/>
          <c:tx>
            <c:strRef>
              <c:f>Rolls!$C$1</c:f>
              <c:strCache>
                <c:ptCount val="1"/>
                <c:pt idx="0">
                  <c:v>1d</c:v>
                </c:pt>
              </c:strCache>
            </c:strRef>
          </c:tx>
          <c:spPr>
            <a:solidFill>
              <a:srgbClr val="FF0000">
                <a:alpha val="59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Rolls!$C$2:$C$8</c:f>
              <c:numCache>
                <c:formatCode>General</c:formatCode>
                <c:ptCount val="7"/>
                <c:pt idx="0">
                  <c:v>2</c:v>
                </c:pt>
                <c:pt idx="1">
                  <c:v>2</c:v>
                </c:pt>
                <c:pt idx="2">
                  <c:v>6</c:v>
                </c:pt>
                <c:pt idx="3">
                  <c:v>7</c:v>
                </c:pt>
                <c:pt idx="4">
                  <c:v>1</c:v>
                </c:pt>
                <c:pt idx="5">
                  <c:v>3</c:v>
                </c:pt>
                <c:pt idx="6">
                  <c:v>7</c:v>
                </c:pt>
              </c:numCache>
            </c:numRef>
          </c:val>
        </c:ser>
        <c:ser>
          <c:idx val="1"/>
          <c:order val="1"/>
          <c:tx>
            <c:strRef>
              <c:f>Rolls!$D$1</c:f>
              <c:strCache>
                <c:ptCount val="1"/>
                <c:pt idx="0">
                  <c:v>2d</c:v>
                </c:pt>
              </c:strCache>
            </c:strRef>
          </c:tx>
          <c:spPr>
            <a:solidFill>
              <a:srgbClr val="FF6600">
                <a:alpha val="70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Rolls!$D$2:$D$8</c:f>
              <c:numCache>
                <c:formatCode>General</c:formatCode>
                <c:ptCount val="7"/>
                <c:pt idx="0">
                  <c:v>4</c:v>
                </c:pt>
                <c:pt idx="1">
                  <c:v>5</c:v>
                </c:pt>
                <c:pt idx="2">
                  <c:v>8</c:v>
                </c:pt>
                <c:pt idx="3">
                  <c:v>14</c:v>
                </c:pt>
                <c:pt idx="4">
                  <c:v>8</c:v>
                </c:pt>
                <c:pt idx="5">
                  <c:v>15</c:v>
                </c:pt>
                <c:pt idx="6">
                  <c:v>11</c:v>
                </c:pt>
              </c:numCache>
            </c:numRef>
          </c:val>
        </c:ser>
        <c:ser>
          <c:idx val="2"/>
          <c:order val="2"/>
          <c:tx>
            <c:strRef>
              <c:f>Rolls!$E$1</c:f>
              <c:strCache>
                <c:ptCount val="1"/>
                <c:pt idx="0">
                  <c:v>3d</c:v>
                </c:pt>
              </c:strCache>
            </c:strRef>
          </c:tx>
          <c:spPr>
            <a:solidFill>
              <a:srgbClr val="FFC000">
                <a:alpha val="80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Rolls!$E$2:$E$8</c:f>
              <c:numCache>
                <c:formatCode>General</c:formatCode>
                <c:ptCount val="7"/>
                <c:pt idx="0">
                  <c:v>6</c:v>
                </c:pt>
                <c:pt idx="1">
                  <c:v>11</c:v>
                </c:pt>
                <c:pt idx="2">
                  <c:v>9</c:v>
                </c:pt>
                <c:pt idx="3">
                  <c:v>18</c:v>
                </c:pt>
                <c:pt idx="4">
                  <c:v>10</c:v>
                </c:pt>
                <c:pt idx="5">
                  <c:v>17</c:v>
                </c:pt>
                <c:pt idx="6">
                  <c:v>22</c:v>
                </c:pt>
              </c:numCache>
            </c:numRef>
          </c:val>
        </c:ser>
        <c:ser>
          <c:idx val="3"/>
          <c:order val="3"/>
          <c:tx>
            <c:strRef>
              <c:f>Rolls!$F$1</c:f>
              <c:strCache>
                <c:ptCount val="1"/>
                <c:pt idx="0">
                  <c:v>4d</c:v>
                </c:pt>
              </c:strCache>
            </c:strRef>
          </c:tx>
          <c:spPr>
            <a:solidFill>
              <a:srgbClr val="00FF00">
                <a:alpha val="85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Rolls!$F$2:$F$8</c:f>
              <c:numCache>
                <c:formatCode>General</c:formatCode>
                <c:ptCount val="7"/>
                <c:pt idx="0">
                  <c:v>7</c:v>
                </c:pt>
                <c:pt idx="1">
                  <c:v>5</c:v>
                </c:pt>
                <c:pt idx="2">
                  <c:v>16</c:v>
                </c:pt>
                <c:pt idx="3">
                  <c:v>10</c:v>
                </c:pt>
                <c:pt idx="4">
                  <c:v>28</c:v>
                </c:pt>
                <c:pt idx="5">
                  <c:v>18</c:v>
                </c:pt>
                <c:pt idx="6">
                  <c:v>26</c:v>
                </c:pt>
              </c:numCache>
            </c:numRef>
          </c:val>
        </c:ser>
        <c:ser>
          <c:idx val="4"/>
          <c:order val="4"/>
          <c:tx>
            <c:strRef>
              <c:f>Rolls!$G$1</c:f>
              <c:strCache>
                <c:ptCount val="1"/>
                <c:pt idx="0">
                  <c:v>5d</c:v>
                </c:pt>
              </c:strCache>
            </c:strRef>
          </c:tx>
          <c:spPr>
            <a:solidFill>
              <a:srgbClr val="0000FF">
                <a:alpha val="90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Rolls!$G$2:$G$8</c:f>
              <c:numCache>
                <c:formatCode>General</c:formatCode>
                <c:ptCount val="7"/>
                <c:pt idx="0">
                  <c:v>13</c:v>
                </c:pt>
                <c:pt idx="1">
                  <c:v>12</c:v>
                </c:pt>
                <c:pt idx="2">
                  <c:v>17</c:v>
                </c:pt>
                <c:pt idx="3">
                  <c:v>17</c:v>
                </c:pt>
                <c:pt idx="4">
                  <c:v>28</c:v>
                </c:pt>
                <c:pt idx="5">
                  <c:v>20</c:v>
                </c:pt>
                <c:pt idx="6">
                  <c:v>70</c:v>
                </c:pt>
              </c:numCache>
            </c:numRef>
          </c:val>
        </c:ser>
        <c:ser>
          <c:idx val="5"/>
          <c:order val="5"/>
          <c:tx>
            <c:strRef>
              <c:f>Rolls!$H$1</c:f>
              <c:strCache>
                <c:ptCount val="1"/>
                <c:pt idx="0">
                  <c:v>6d</c:v>
                </c:pt>
              </c:strCache>
            </c:strRef>
          </c:tx>
          <c:spPr>
            <a:solidFill>
              <a:srgbClr val="7030A0">
                <a:alpha val="95000"/>
              </a:srgbClr>
            </a:solidFill>
            <a:ln w="28575">
              <a:noFill/>
            </a:ln>
          </c:spPr>
          <c:cat>
            <c:strRef>
              <c:f>Rolls!$B$2:$B$8</c:f>
              <c:strCache>
                <c:ptCount val="7"/>
                <c:pt idx="0">
                  <c:v>d3 roll</c:v>
                </c:pt>
                <c:pt idx="1">
                  <c:v>d4 roll</c:v>
                </c:pt>
                <c:pt idx="2">
                  <c:v>d6 roll</c:v>
                </c:pt>
                <c:pt idx="3">
                  <c:v>d8 roll</c:v>
                </c:pt>
                <c:pt idx="4">
                  <c:v>d10 roll</c:v>
                </c:pt>
                <c:pt idx="5">
                  <c:v>d12 roll</c:v>
                </c:pt>
                <c:pt idx="6">
                  <c:v>d20 roll</c:v>
                </c:pt>
              </c:strCache>
            </c:strRef>
          </c:cat>
          <c:val>
            <c:numRef>
              <c:f>Rolls!$H$2:$H$8</c:f>
              <c:numCache>
                <c:formatCode>General</c:formatCode>
                <c:ptCount val="7"/>
                <c:pt idx="0">
                  <c:v>13</c:v>
                </c:pt>
                <c:pt idx="1">
                  <c:v>15</c:v>
                </c:pt>
                <c:pt idx="2">
                  <c:v>20</c:v>
                </c:pt>
                <c:pt idx="3">
                  <c:v>25</c:v>
                </c:pt>
                <c:pt idx="4">
                  <c:v>34</c:v>
                </c:pt>
                <c:pt idx="5">
                  <c:v>50</c:v>
                </c:pt>
                <c:pt idx="6">
                  <c:v>30</c:v>
                </c:pt>
              </c:numCache>
            </c:numRef>
          </c:val>
        </c:ser>
        <c:dLbls>
          <c:showLegendKey val="0"/>
          <c:showVal val="0"/>
          <c:showCatName val="0"/>
          <c:showSerName val="0"/>
          <c:showPercent val="0"/>
          <c:showBubbleSize val="0"/>
        </c:dLbls>
        <c:axId val="445029376"/>
        <c:axId val="445035264"/>
        <c:axId val="445031744"/>
      </c:area3DChart>
      <c:catAx>
        <c:axId val="445029376"/>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445035264"/>
        <c:crosses val="autoZero"/>
        <c:auto val="1"/>
        <c:lblAlgn val="ctr"/>
        <c:lblOffset val="100"/>
        <c:noMultiLvlLbl val="0"/>
      </c:catAx>
      <c:valAx>
        <c:axId val="445035264"/>
        <c:scaling>
          <c:orientation val="minMax"/>
        </c:scaling>
        <c:delete val="0"/>
        <c:axPos val="l"/>
        <c:majorGridlines/>
        <c:numFmt formatCode="General" sourceLinked="1"/>
        <c:majorTickMark val="out"/>
        <c:minorTickMark val="none"/>
        <c:tickLblPos val="nextTo"/>
        <c:txPr>
          <a:bodyPr/>
          <a:lstStyle/>
          <a:p>
            <a:pPr>
              <a:defRPr baseline="0">
                <a:latin typeface="Times New Roman" pitchFamily="18" charset="0"/>
              </a:defRPr>
            </a:pPr>
            <a:endParaRPr lang="en-US"/>
          </a:p>
        </c:txPr>
        <c:crossAx val="445029376"/>
        <c:crosses val="autoZero"/>
        <c:crossBetween val="midCat"/>
      </c:valAx>
      <c:serAx>
        <c:axId val="445031744"/>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445035264"/>
        <c:crosses val="autoZero"/>
      </c:ser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0"/>
      <c:perspective val="30"/>
    </c:view3D>
    <c:floor>
      <c:thickness val="0"/>
    </c:floor>
    <c:sideWall>
      <c:thickness val="0"/>
    </c:sideWall>
    <c:backWall>
      <c:thickness val="0"/>
    </c:backWall>
    <c:plotArea>
      <c:layout/>
      <c:surface3DChart>
        <c:wireframe val="0"/>
        <c:ser>
          <c:idx val="0"/>
          <c:order val="0"/>
          <c:tx>
            <c:strRef>
              <c:f>Rolls!$B$2</c:f>
              <c:strCache>
                <c:ptCount val="1"/>
                <c:pt idx="0">
                  <c:v>d3 roll</c:v>
                </c:pt>
              </c:strCache>
            </c:strRef>
          </c:tx>
          <c:spPr>
            <a:solidFill>
              <a:srgbClr val="FF0000">
                <a:alpha val="59000"/>
              </a:srgbClr>
            </a:solidFill>
          </c:spPr>
          <c:cat>
            <c:strRef>
              <c:f>Rolls!$C$1:$H$1</c:f>
              <c:strCache>
                <c:ptCount val="6"/>
                <c:pt idx="0">
                  <c:v>1d</c:v>
                </c:pt>
                <c:pt idx="1">
                  <c:v>2d</c:v>
                </c:pt>
                <c:pt idx="2">
                  <c:v>3d</c:v>
                </c:pt>
                <c:pt idx="3">
                  <c:v>4d</c:v>
                </c:pt>
                <c:pt idx="4">
                  <c:v>5d</c:v>
                </c:pt>
                <c:pt idx="5">
                  <c:v>6d</c:v>
                </c:pt>
              </c:strCache>
            </c:strRef>
          </c:cat>
          <c:val>
            <c:numRef>
              <c:f>Rolls!$C$2:$H$2</c:f>
              <c:numCache>
                <c:formatCode>General</c:formatCode>
                <c:ptCount val="6"/>
                <c:pt idx="0">
                  <c:v>2</c:v>
                </c:pt>
                <c:pt idx="1">
                  <c:v>4</c:v>
                </c:pt>
                <c:pt idx="2">
                  <c:v>6</c:v>
                </c:pt>
                <c:pt idx="3">
                  <c:v>7</c:v>
                </c:pt>
                <c:pt idx="4">
                  <c:v>13</c:v>
                </c:pt>
                <c:pt idx="5">
                  <c:v>13</c:v>
                </c:pt>
              </c:numCache>
            </c:numRef>
          </c:val>
        </c:ser>
        <c:ser>
          <c:idx val="1"/>
          <c:order val="1"/>
          <c:tx>
            <c:strRef>
              <c:f>Rolls!$B$3</c:f>
              <c:strCache>
                <c:ptCount val="1"/>
                <c:pt idx="0">
                  <c:v>d4 roll</c:v>
                </c:pt>
              </c:strCache>
            </c:strRef>
          </c:tx>
          <c:spPr>
            <a:solidFill>
              <a:srgbClr val="FF6600">
                <a:alpha val="70000"/>
              </a:srgbClr>
            </a:solidFill>
          </c:spPr>
          <c:cat>
            <c:strRef>
              <c:f>Rolls!$C$1:$H$1</c:f>
              <c:strCache>
                <c:ptCount val="6"/>
                <c:pt idx="0">
                  <c:v>1d</c:v>
                </c:pt>
                <c:pt idx="1">
                  <c:v>2d</c:v>
                </c:pt>
                <c:pt idx="2">
                  <c:v>3d</c:v>
                </c:pt>
                <c:pt idx="3">
                  <c:v>4d</c:v>
                </c:pt>
                <c:pt idx="4">
                  <c:v>5d</c:v>
                </c:pt>
                <c:pt idx="5">
                  <c:v>6d</c:v>
                </c:pt>
              </c:strCache>
            </c:strRef>
          </c:cat>
          <c:val>
            <c:numRef>
              <c:f>Rolls!$C$3:$H$3</c:f>
              <c:numCache>
                <c:formatCode>General</c:formatCode>
                <c:ptCount val="6"/>
                <c:pt idx="0">
                  <c:v>2</c:v>
                </c:pt>
                <c:pt idx="1">
                  <c:v>5</c:v>
                </c:pt>
                <c:pt idx="2">
                  <c:v>11</c:v>
                </c:pt>
                <c:pt idx="3">
                  <c:v>5</c:v>
                </c:pt>
                <c:pt idx="4">
                  <c:v>12</c:v>
                </c:pt>
                <c:pt idx="5">
                  <c:v>15</c:v>
                </c:pt>
              </c:numCache>
            </c:numRef>
          </c:val>
        </c:ser>
        <c:ser>
          <c:idx val="2"/>
          <c:order val="2"/>
          <c:tx>
            <c:strRef>
              <c:f>Rolls!$B$4</c:f>
              <c:strCache>
                <c:ptCount val="1"/>
                <c:pt idx="0">
                  <c:v>d6 roll</c:v>
                </c:pt>
              </c:strCache>
            </c:strRef>
          </c:tx>
          <c:spPr>
            <a:solidFill>
              <a:srgbClr val="FFC000">
                <a:alpha val="80000"/>
              </a:srgbClr>
            </a:solidFill>
          </c:spPr>
          <c:cat>
            <c:strRef>
              <c:f>Rolls!$C$1:$H$1</c:f>
              <c:strCache>
                <c:ptCount val="6"/>
                <c:pt idx="0">
                  <c:v>1d</c:v>
                </c:pt>
                <c:pt idx="1">
                  <c:v>2d</c:v>
                </c:pt>
                <c:pt idx="2">
                  <c:v>3d</c:v>
                </c:pt>
                <c:pt idx="3">
                  <c:v>4d</c:v>
                </c:pt>
                <c:pt idx="4">
                  <c:v>5d</c:v>
                </c:pt>
                <c:pt idx="5">
                  <c:v>6d</c:v>
                </c:pt>
              </c:strCache>
            </c:strRef>
          </c:cat>
          <c:val>
            <c:numRef>
              <c:f>Rolls!$C$4:$H$4</c:f>
              <c:numCache>
                <c:formatCode>General</c:formatCode>
                <c:ptCount val="6"/>
                <c:pt idx="0">
                  <c:v>6</c:v>
                </c:pt>
                <c:pt idx="1">
                  <c:v>8</c:v>
                </c:pt>
                <c:pt idx="2">
                  <c:v>9</c:v>
                </c:pt>
                <c:pt idx="3">
                  <c:v>16</c:v>
                </c:pt>
                <c:pt idx="4">
                  <c:v>17</c:v>
                </c:pt>
                <c:pt idx="5">
                  <c:v>20</c:v>
                </c:pt>
              </c:numCache>
            </c:numRef>
          </c:val>
        </c:ser>
        <c:ser>
          <c:idx val="3"/>
          <c:order val="3"/>
          <c:tx>
            <c:strRef>
              <c:f>Rolls!$B$5</c:f>
              <c:strCache>
                <c:ptCount val="1"/>
                <c:pt idx="0">
                  <c:v>d8 roll</c:v>
                </c:pt>
              </c:strCache>
            </c:strRef>
          </c:tx>
          <c:spPr>
            <a:solidFill>
              <a:srgbClr val="00FF00">
                <a:alpha val="85000"/>
              </a:srgbClr>
            </a:solidFill>
          </c:spPr>
          <c:cat>
            <c:strRef>
              <c:f>Rolls!$C$1:$H$1</c:f>
              <c:strCache>
                <c:ptCount val="6"/>
                <c:pt idx="0">
                  <c:v>1d</c:v>
                </c:pt>
                <c:pt idx="1">
                  <c:v>2d</c:v>
                </c:pt>
                <c:pt idx="2">
                  <c:v>3d</c:v>
                </c:pt>
                <c:pt idx="3">
                  <c:v>4d</c:v>
                </c:pt>
                <c:pt idx="4">
                  <c:v>5d</c:v>
                </c:pt>
                <c:pt idx="5">
                  <c:v>6d</c:v>
                </c:pt>
              </c:strCache>
            </c:strRef>
          </c:cat>
          <c:val>
            <c:numRef>
              <c:f>Rolls!$C$5:$H$5</c:f>
              <c:numCache>
                <c:formatCode>General</c:formatCode>
                <c:ptCount val="6"/>
                <c:pt idx="0">
                  <c:v>7</c:v>
                </c:pt>
                <c:pt idx="1">
                  <c:v>14</c:v>
                </c:pt>
                <c:pt idx="2">
                  <c:v>18</c:v>
                </c:pt>
                <c:pt idx="3">
                  <c:v>10</c:v>
                </c:pt>
                <c:pt idx="4">
                  <c:v>17</c:v>
                </c:pt>
                <c:pt idx="5">
                  <c:v>25</c:v>
                </c:pt>
              </c:numCache>
            </c:numRef>
          </c:val>
        </c:ser>
        <c:ser>
          <c:idx val="4"/>
          <c:order val="4"/>
          <c:tx>
            <c:strRef>
              <c:f>Rolls!$B$6</c:f>
              <c:strCache>
                <c:ptCount val="1"/>
                <c:pt idx="0">
                  <c:v>d10 roll</c:v>
                </c:pt>
              </c:strCache>
            </c:strRef>
          </c:tx>
          <c:spPr>
            <a:solidFill>
              <a:srgbClr val="0000FF">
                <a:alpha val="90000"/>
              </a:srgbClr>
            </a:solidFill>
          </c:spPr>
          <c:cat>
            <c:strRef>
              <c:f>Rolls!$C$1:$H$1</c:f>
              <c:strCache>
                <c:ptCount val="6"/>
                <c:pt idx="0">
                  <c:v>1d</c:v>
                </c:pt>
                <c:pt idx="1">
                  <c:v>2d</c:v>
                </c:pt>
                <c:pt idx="2">
                  <c:v>3d</c:v>
                </c:pt>
                <c:pt idx="3">
                  <c:v>4d</c:v>
                </c:pt>
                <c:pt idx="4">
                  <c:v>5d</c:v>
                </c:pt>
                <c:pt idx="5">
                  <c:v>6d</c:v>
                </c:pt>
              </c:strCache>
            </c:strRef>
          </c:cat>
          <c:val>
            <c:numRef>
              <c:f>Rolls!$C$6:$H$6</c:f>
              <c:numCache>
                <c:formatCode>General</c:formatCode>
                <c:ptCount val="6"/>
                <c:pt idx="0">
                  <c:v>1</c:v>
                </c:pt>
                <c:pt idx="1">
                  <c:v>8</c:v>
                </c:pt>
                <c:pt idx="2">
                  <c:v>10</c:v>
                </c:pt>
                <c:pt idx="3">
                  <c:v>28</c:v>
                </c:pt>
                <c:pt idx="4">
                  <c:v>28</c:v>
                </c:pt>
                <c:pt idx="5">
                  <c:v>34</c:v>
                </c:pt>
              </c:numCache>
            </c:numRef>
          </c:val>
        </c:ser>
        <c:ser>
          <c:idx val="5"/>
          <c:order val="5"/>
          <c:tx>
            <c:strRef>
              <c:f>Rolls!$B$7</c:f>
              <c:strCache>
                <c:ptCount val="1"/>
                <c:pt idx="0">
                  <c:v>d12 roll</c:v>
                </c:pt>
              </c:strCache>
            </c:strRef>
          </c:tx>
          <c:spPr>
            <a:solidFill>
              <a:srgbClr val="7030A0">
                <a:alpha val="95000"/>
              </a:srgbClr>
            </a:solidFill>
          </c:spPr>
          <c:cat>
            <c:strRef>
              <c:f>Rolls!$C$1:$H$1</c:f>
              <c:strCache>
                <c:ptCount val="6"/>
                <c:pt idx="0">
                  <c:v>1d</c:v>
                </c:pt>
                <c:pt idx="1">
                  <c:v>2d</c:v>
                </c:pt>
                <c:pt idx="2">
                  <c:v>3d</c:v>
                </c:pt>
                <c:pt idx="3">
                  <c:v>4d</c:v>
                </c:pt>
                <c:pt idx="4">
                  <c:v>5d</c:v>
                </c:pt>
                <c:pt idx="5">
                  <c:v>6d</c:v>
                </c:pt>
              </c:strCache>
            </c:strRef>
          </c:cat>
          <c:val>
            <c:numRef>
              <c:f>Rolls!$C$7:$H$7</c:f>
              <c:numCache>
                <c:formatCode>General</c:formatCode>
                <c:ptCount val="6"/>
                <c:pt idx="0">
                  <c:v>3</c:v>
                </c:pt>
                <c:pt idx="1">
                  <c:v>15</c:v>
                </c:pt>
                <c:pt idx="2">
                  <c:v>17</c:v>
                </c:pt>
                <c:pt idx="3">
                  <c:v>18</c:v>
                </c:pt>
                <c:pt idx="4">
                  <c:v>20</c:v>
                </c:pt>
                <c:pt idx="5">
                  <c:v>50</c:v>
                </c:pt>
              </c:numCache>
            </c:numRef>
          </c:val>
        </c:ser>
        <c:ser>
          <c:idx val="6"/>
          <c:order val="6"/>
          <c:tx>
            <c:strRef>
              <c:f>Rolls!$B$8</c:f>
              <c:strCache>
                <c:ptCount val="1"/>
                <c:pt idx="0">
                  <c:v>d20 roll</c:v>
                </c:pt>
              </c:strCache>
            </c:strRef>
          </c:tx>
          <c:spPr>
            <a:solidFill>
              <a:schemeClr val="accent4">
                <a:lumMod val="60000"/>
                <a:lumOff val="40000"/>
              </a:schemeClr>
            </a:solidFill>
            <a:ln w="25400">
              <a:noFill/>
            </a:ln>
          </c:spPr>
          <c:cat>
            <c:strRef>
              <c:f>Rolls!$C$1:$H$1</c:f>
              <c:strCache>
                <c:ptCount val="6"/>
                <c:pt idx="0">
                  <c:v>1d</c:v>
                </c:pt>
                <c:pt idx="1">
                  <c:v>2d</c:v>
                </c:pt>
                <c:pt idx="2">
                  <c:v>3d</c:v>
                </c:pt>
                <c:pt idx="3">
                  <c:v>4d</c:v>
                </c:pt>
                <c:pt idx="4">
                  <c:v>5d</c:v>
                </c:pt>
                <c:pt idx="5">
                  <c:v>6d</c:v>
                </c:pt>
              </c:strCache>
            </c:strRef>
          </c:cat>
          <c:val>
            <c:numRef>
              <c:f>Rolls!$C$8:$H$8</c:f>
              <c:numCache>
                <c:formatCode>General</c:formatCode>
                <c:ptCount val="6"/>
                <c:pt idx="0">
                  <c:v>7</c:v>
                </c:pt>
                <c:pt idx="1">
                  <c:v>11</c:v>
                </c:pt>
                <c:pt idx="2">
                  <c:v>22</c:v>
                </c:pt>
                <c:pt idx="3">
                  <c:v>26</c:v>
                </c:pt>
                <c:pt idx="4">
                  <c:v>70</c:v>
                </c:pt>
                <c:pt idx="5">
                  <c:v>30</c:v>
                </c:pt>
              </c:numCache>
            </c:numRef>
          </c:val>
        </c:ser>
        <c:bandFmts/>
        <c:axId val="446019840"/>
        <c:axId val="446021632"/>
        <c:axId val="446014784"/>
      </c:surface3DChart>
      <c:catAx>
        <c:axId val="446019840"/>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446021632"/>
        <c:crosses val="autoZero"/>
        <c:auto val="1"/>
        <c:lblAlgn val="ctr"/>
        <c:lblOffset val="100"/>
        <c:noMultiLvlLbl val="0"/>
      </c:catAx>
      <c:valAx>
        <c:axId val="446021632"/>
        <c:scaling>
          <c:orientation val="minMax"/>
        </c:scaling>
        <c:delete val="0"/>
        <c:axPos val="l"/>
        <c:majorGridlines/>
        <c:numFmt formatCode="General" sourceLinked="1"/>
        <c:majorTickMark val="out"/>
        <c:minorTickMark val="none"/>
        <c:tickLblPos val="nextTo"/>
        <c:txPr>
          <a:bodyPr/>
          <a:lstStyle/>
          <a:p>
            <a:pPr>
              <a:defRPr baseline="0">
                <a:latin typeface="Times New Roman" pitchFamily="18" charset="0"/>
              </a:defRPr>
            </a:pPr>
            <a:endParaRPr lang="en-US"/>
          </a:p>
        </c:txPr>
        <c:crossAx val="446019840"/>
        <c:crosses val="autoZero"/>
        <c:crossBetween val="midCat"/>
      </c:valAx>
      <c:serAx>
        <c:axId val="446014784"/>
        <c:scaling>
          <c:orientation val="minMax"/>
        </c:scaling>
        <c:delete val="0"/>
        <c:axPos val="b"/>
        <c:majorTickMark val="out"/>
        <c:minorTickMark val="none"/>
        <c:tickLblPos val="nextTo"/>
        <c:txPr>
          <a:bodyPr/>
          <a:lstStyle/>
          <a:p>
            <a:pPr>
              <a:defRPr baseline="0">
                <a:latin typeface="Times New Roman" pitchFamily="18" charset="0"/>
              </a:defRPr>
            </a:pPr>
            <a:endParaRPr lang="en-US"/>
          </a:p>
        </c:txPr>
        <c:crossAx val="446021632"/>
        <c:crosses val="autoZero"/>
      </c:serAx>
    </c:plotArea>
    <c:plotVisOnly val="1"/>
    <c:dispBlanksAs val="zero"/>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57150</xdr:colOff>
      <xdr:row>13</xdr:row>
      <xdr:rowOff>66673</xdr:rowOff>
    </xdr:from>
    <xdr:to>
      <xdr:col>4</xdr:col>
      <xdr:colOff>676276</xdr:colOff>
      <xdr:row>18</xdr:row>
      <xdr:rowOff>161925</xdr:rowOff>
    </xdr:to>
    <xdr:sp macro="" textlink="">
      <xdr:nvSpPr>
        <xdr:cNvPr id="1084" name="Text Box 60"/>
        <xdr:cNvSpPr txBox="1">
          <a:spLocks noChangeArrowheads="1"/>
        </xdr:cNvSpPr>
      </xdr:nvSpPr>
      <xdr:spPr bwMode="auto">
        <a:xfrm>
          <a:off x="57150" y="3009898"/>
          <a:ext cx="3933826" cy="942977"/>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HPs:  </a:t>
          </a:r>
          <a:r>
            <a:rPr lang="en-US" sz="1200" b="0" i="0" u="none" strike="noStrike" baseline="0">
              <a:solidFill>
                <a:srgbClr val="000000"/>
              </a:solidFill>
              <a:latin typeface="Times New Roman"/>
              <a:cs typeface="Times New Roman"/>
            </a:rPr>
            <a:t>42  [5/slashing]</a:t>
          </a:r>
        </a:p>
        <a:p>
          <a:pPr algn="just" rtl="0">
            <a:defRPr sz="1000"/>
          </a:pPr>
          <a:endParaRPr lang="en-US" sz="1200" b="0" i="0" u="none" strike="noStrike" baseline="0">
            <a:solidFill>
              <a:srgbClr val="000000"/>
            </a:solidFill>
            <a:latin typeface="Times New Roman"/>
            <a:cs typeface="Times New Roman"/>
          </a:endParaRPr>
        </a:p>
        <a:p>
          <a:pPr algn="just" rtl="0">
            <a:defRPr sz="1000"/>
          </a:pPr>
          <a:r>
            <a:rPr lang="en-US" sz="1200" b="0" i="0" u="none" strike="noStrike" baseline="0">
              <a:solidFill>
                <a:srgbClr val="000000"/>
              </a:solidFill>
              <a:latin typeface="Times New Roman"/>
              <a:cs typeface="Times New Roman"/>
            </a:rPr>
            <a:t>She knows that vampires have DR ?/magic &amp; silver.</a:t>
          </a:r>
        </a:p>
      </xdr:txBody>
    </xdr:sp>
    <xdr:clientData/>
  </xdr:twoCellAnchor>
  <xdr:twoCellAnchor editAs="oneCell">
    <xdr:from>
      <xdr:col>5</xdr:col>
      <xdr:colOff>28576</xdr:colOff>
      <xdr:row>1</xdr:row>
      <xdr:rowOff>180975</xdr:rowOff>
    </xdr:from>
    <xdr:to>
      <xdr:col>6</xdr:col>
      <xdr:colOff>1285876</xdr:colOff>
      <xdr:row>24</xdr:row>
      <xdr:rowOff>117042</xdr:rowOff>
    </xdr:to>
    <xdr:pic>
      <xdr:nvPicPr>
        <xdr:cNvPr id="5" name="Picture 4" descr="http://0-media-cdn.foolz.us/ffuuka/board/tg/image/1342/57/1342572933330.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33851" y="552450"/>
          <a:ext cx="2381250" cy="4793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xdr:cNvSpPr>
          <a:spLocks noChangeArrowheads="1"/>
        </xdr:cNvSpPr>
      </xdr:nvSpPr>
      <xdr:spPr bwMode="auto">
        <a:xfrm>
          <a:off x="6629400" y="0"/>
          <a:ext cx="204787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0</xdr:row>
      <xdr:rowOff>0</xdr:rowOff>
    </xdr:from>
    <xdr:to>
      <xdr:col>14</xdr:col>
      <xdr:colOff>0</xdr:colOff>
      <xdr:row>0</xdr:row>
      <xdr:rowOff>0</xdr:rowOff>
    </xdr:to>
    <xdr:sp macro="" textlink="">
      <xdr:nvSpPr>
        <xdr:cNvPr id="2" name="Rectangle 1"/>
        <xdr:cNvSpPr>
          <a:spLocks noChangeArrowheads="1"/>
        </xdr:cNvSpPr>
      </xdr:nvSpPr>
      <xdr:spPr bwMode="auto">
        <a:xfrm>
          <a:off x="11334750"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3</xdr:col>
      <xdr:colOff>114300</xdr:colOff>
      <xdr:row>1</xdr:row>
      <xdr:rowOff>123825</xdr:rowOff>
    </xdr:from>
    <xdr:to>
      <xdr:col>4</xdr:col>
      <xdr:colOff>333375</xdr:colOff>
      <xdr:row>2</xdr:row>
      <xdr:rowOff>66675</xdr:rowOff>
    </xdr:to>
    <xdr:sp macro="" textlink="">
      <xdr:nvSpPr>
        <xdr:cNvPr id="3078" name="Text Box 6" hidden="1"/>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9</xdr:row>
      <xdr:rowOff>9525</xdr:rowOff>
    </xdr:from>
    <xdr:to>
      <xdr:col>5</xdr:col>
      <xdr:colOff>0</xdr:colOff>
      <xdr:row>13</xdr:row>
      <xdr:rowOff>0</xdr:rowOff>
    </xdr:to>
    <xdr:sp macro="" textlink="">
      <xdr:nvSpPr>
        <xdr:cNvPr id="2" name="Text Box 1"/>
        <xdr:cNvSpPr txBox="1">
          <a:spLocks noChangeArrowheads="1"/>
        </xdr:cNvSpPr>
      </xdr:nvSpPr>
      <xdr:spPr bwMode="auto">
        <a:xfrm>
          <a:off x="9525" y="1809750"/>
          <a:ext cx="4943475" cy="790575"/>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Skills:</a:t>
          </a:r>
          <a:r>
            <a:rPr lang="en-US" sz="1200" b="0" i="0" u="none" strike="noStrike" baseline="0">
              <a:solidFill>
                <a:srgbClr val="000000"/>
              </a:solidFill>
              <a:latin typeface="Times New Roman" pitchFamily="18" charset="0"/>
              <a:cs typeface="Times New Roman" pitchFamily="18" charset="0"/>
            </a:rPr>
            <a:t>  Jump 12, Listen 5, Spot 5, Survival 1, Swim 3</a:t>
          </a:r>
        </a:p>
        <a:p>
          <a:pPr algn="just" rtl="0">
            <a:defRPr sz="1000"/>
          </a:pPr>
          <a:r>
            <a:rPr lang="en-US" sz="1200" b="1" i="0" u="none" strike="noStrike" baseline="0">
              <a:solidFill>
                <a:srgbClr val="000000"/>
              </a:solidFill>
              <a:latin typeface="Times New Roman" pitchFamily="18" charset="0"/>
              <a:cs typeface="Times New Roman" pitchFamily="18" charset="0"/>
            </a:rPr>
            <a:t>Attack:  </a:t>
          </a:r>
          <a:r>
            <a:rPr lang="en-US" sz="1200" b="0" i="0" u="none" strike="noStrike" baseline="0">
              <a:solidFill>
                <a:srgbClr val="000000"/>
              </a:solidFill>
              <a:latin typeface="Times New Roman" pitchFamily="18" charset="0"/>
              <a:cs typeface="Times New Roman" pitchFamily="18" charset="0"/>
            </a:rPr>
            <a:t>Bite +3 melee (1d6+3)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n-US" sz="1200" b="1" i="0" baseline="0">
              <a:effectLst/>
              <a:latin typeface="Times New Roman" pitchFamily="18" charset="0"/>
              <a:ea typeface="+mn-ea"/>
              <a:cs typeface="Times New Roman" pitchFamily="18" charset="0"/>
            </a:rPr>
            <a:t>Feats:  </a:t>
          </a:r>
          <a:r>
            <a:rPr lang="en-US" sz="1200" b="0" i="0" baseline="0">
              <a:effectLst/>
              <a:latin typeface="Times New Roman" pitchFamily="18" charset="0"/>
              <a:ea typeface="+mn-ea"/>
              <a:cs typeface="Times New Roman" pitchFamily="18" charset="0"/>
            </a:rPr>
            <a:t>Alertness, Track</a:t>
          </a:r>
          <a:endParaRPr lang="en-US" sz="1200">
            <a:effectLst/>
            <a:latin typeface="Times New Roman" pitchFamily="18" charset="0"/>
            <a:cs typeface="Times New Roman" pitchFamily="18" charset="0"/>
          </a:endParaRPr>
        </a:p>
      </xdr:txBody>
    </xdr:sp>
    <xdr:clientData/>
  </xdr:twoCellAnchor>
  <xdr:twoCellAnchor>
    <xdr:from>
      <xdr:col>5</xdr:col>
      <xdr:colOff>9525</xdr:colOff>
      <xdr:row>5</xdr:row>
      <xdr:rowOff>1</xdr:rowOff>
    </xdr:from>
    <xdr:to>
      <xdr:col>6</xdr:col>
      <xdr:colOff>1333500</xdr:colOff>
      <xdr:row>12</xdr:row>
      <xdr:rowOff>209551</xdr:rowOff>
    </xdr:to>
    <xdr:sp macro="" textlink="">
      <xdr:nvSpPr>
        <xdr:cNvPr id="3" name="Text Box 2"/>
        <xdr:cNvSpPr txBox="1">
          <a:spLocks noChangeArrowheads="1"/>
        </xdr:cNvSpPr>
      </xdr:nvSpPr>
      <xdr:spPr bwMode="auto">
        <a:xfrm>
          <a:off x="4962525" y="1000126"/>
          <a:ext cx="1971675" cy="160020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just" rtl="0">
            <a:defRPr sz="1000"/>
          </a:pPr>
          <a:r>
            <a:rPr lang="en-US" sz="1200" b="1" i="0" u="none" strike="noStrike" baseline="0">
              <a:solidFill>
                <a:srgbClr val="000000"/>
              </a:solidFill>
              <a:latin typeface="Times New Roman" pitchFamily="18" charset="0"/>
              <a:cs typeface="Times New Roman" pitchFamily="18" charset="0"/>
            </a:rPr>
            <a:t>Light Load:  </a:t>
          </a:r>
          <a:r>
            <a:rPr lang="en-US" sz="1200" b="0" i="0" u="none" strike="noStrike" baseline="0">
              <a:solidFill>
                <a:srgbClr val="000000"/>
              </a:solidFill>
              <a:latin typeface="Times New Roman" pitchFamily="18" charset="0"/>
              <a:cs typeface="Times New Roman" pitchFamily="18" charset="0"/>
            </a:rPr>
            <a:t>Up to 100 lbs.</a:t>
          </a:r>
        </a:p>
        <a:p>
          <a:pPr algn="just" rtl="0">
            <a:defRPr sz="1000"/>
          </a:pPr>
          <a:r>
            <a:rPr lang="en-US" sz="1200" b="1" i="0" u="none" strike="noStrike" baseline="0">
              <a:solidFill>
                <a:srgbClr val="000000"/>
              </a:solidFill>
              <a:latin typeface="Times New Roman" pitchFamily="18" charset="0"/>
              <a:cs typeface="Times New Roman" pitchFamily="18" charset="0"/>
            </a:rPr>
            <a:t>Armor:</a:t>
          </a:r>
          <a:r>
            <a:rPr lang="en-US" sz="1200" b="0" i="0" u="none" strike="noStrike" baseline="0">
              <a:solidFill>
                <a:srgbClr val="000000"/>
              </a:solidFill>
              <a:latin typeface="Times New Roman" pitchFamily="18" charset="0"/>
              <a:cs typeface="Times New Roman" pitchFamily="18" charset="0"/>
            </a:rPr>
            <a:t>  Studded Leather Barding</a:t>
          </a:r>
        </a:p>
        <a:p>
          <a:pPr algn="just" rtl="0">
            <a:defRPr sz="1000"/>
          </a:pPr>
          <a:r>
            <a:rPr lang="en-US" sz="1200" b="0" i="0" u="none" strike="noStrike" baseline="0">
              <a:solidFill>
                <a:srgbClr val="000000"/>
              </a:solidFill>
              <a:latin typeface="Times New Roman" pitchFamily="18" charset="0"/>
              <a:cs typeface="Times New Roman" pitchFamily="18" charset="0"/>
            </a:rPr>
            <a:t>(AC +3 reflected above)</a:t>
          </a:r>
        </a:p>
        <a:p>
          <a:pPr algn="just" rtl="0">
            <a:defRPr sz="1000"/>
          </a:pPr>
          <a:endParaRPr lang="en-US" sz="1200" b="0" i="0" u="none" strike="noStrike" baseline="0">
            <a:solidFill>
              <a:srgbClr val="000000"/>
            </a:solidFill>
            <a:latin typeface="Times New Roman" pitchFamily="18" charset="0"/>
            <a:cs typeface="Times New Roman" pitchFamily="18" charset="0"/>
          </a:endParaRPr>
        </a:p>
      </xdr:txBody>
    </xdr:sp>
    <xdr:clientData/>
  </xdr:twoCellAnchor>
  <xdr:twoCellAnchor editAs="oneCell">
    <xdr:from>
      <xdr:col>2</xdr:col>
      <xdr:colOff>257175</xdr:colOff>
      <xdr:row>10</xdr:row>
      <xdr:rowOff>0</xdr:rowOff>
    </xdr:from>
    <xdr:to>
      <xdr:col>6</xdr:col>
      <xdr:colOff>714375</xdr:colOff>
      <xdr:row>25</xdr:row>
      <xdr:rowOff>57150</xdr:rowOff>
    </xdr:to>
    <xdr:pic>
      <xdr:nvPicPr>
        <xdr:cNvPr id="4" name="Picture 3" descr="http://cdn-4.dogbreedplus.com/dog_breeds/images/irish_wolfhound.jpe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3200" y="2305050"/>
          <a:ext cx="3790950" cy="3105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15</xdr:col>
      <xdr:colOff>228599</xdr:colOff>
      <xdr:row>0</xdr:row>
      <xdr:rowOff>66674</xdr:rowOff>
    </xdr:from>
    <xdr:to>
      <xdr:col>22</xdr:col>
      <xdr:colOff>447675</xdr:colOff>
      <xdr:row>16</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85724</xdr:colOff>
      <xdr:row>0</xdr:row>
      <xdr:rowOff>66675</xdr:rowOff>
    </xdr:from>
    <xdr:to>
      <xdr:col>15</xdr:col>
      <xdr:colOff>219075</xdr:colOff>
      <xdr:row>16</xdr:row>
      <xdr:rowOff>39017</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16</xdr:row>
      <xdr:rowOff>47625</xdr:rowOff>
    </xdr:from>
    <xdr:to>
      <xdr:col>15</xdr:col>
      <xdr:colOff>238126</xdr:colOff>
      <xdr:row>32</xdr:row>
      <xdr:rowOff>19050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IE5/1ZEGTV8N/SpellForge_3.5_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Sheet"/>
      <sheetName val="Notes"/>
      <sheetName val="Options"/>
      <sheetName val="Race &amp; Stats"/>
      <sheetName val="Classes"/>
      <sheetName val="Domain Select"/>
      <sheetName val="Prestige Classes"/>
      <sheetName val="Feats"/>
      <sheetName val="Archivist Spells"/>
      <sheetName val="Assassin Spells"/>
      <sheetName val="Bard Spells"/>
      <sheetName val="Cleric Spells"/>
      <sheetName val="Corrupt Avenger Spells"/>
      <sheetName val="Druid Spells"/>
      <sheetName val="Duskblade Spells"/>
      <sheetName val="Emissary Spells"/>
      <sheetName val="Favored Soul Spells"/>
      <sheetName val="Gnome Artificer Devices"/>
      <sheetName val="Hexblade Spells"/>
      <sheetName val="Shugenja Spells"/>
      <sheetName val="Sorcerer Spells"/>
      <sheetName val="Spellthief Spells"/>
      <sheetName val="Spirit Shaman Spells"/>
      <sheetName val="Sublime Chord Spells"/>
      <sheetName val="Suel Arcanamach Spells"/>
      <sheetName val="Universal Caster"/>
      <sheetName val="Vigilante Spells"/>
      <sheetName val="Warlock Invocations"/>
      <sheetName val="Wizard Spells"/>
      <sheetName val="Wu Jen Spells"/>
      <sheetName val="All Spells"/>
      <sheetName val="Fist of Zuoken Powers"/>
      <sheetName val="Psion Powers"/>
      <sheetName val="Psychic Warrior Powers"/>
      <sheetName val="War Mind Powers"/>
      <sheetName val="Wilder Powers"/>
      <sheetName val="Spell Sheet"/>
      <sheetName val="Power Sheet"/>
      <sheetName val="SpellList"/>
      <sheetName val="PowerList"/>
      <sheetName val="Class Info"/>
      <sheetName val="Class Info Aux"/>
      <sheetName val="Race Info"/>
      <sheetName val="Tables"/>
      <sheetName val="Deities"/>
      <sheetName val="Domains"/>
      <sheetName val="Spell Information"/>
      <sheetName val="Spells per Day"/>
      <sheetName val="Spells Known"/>
      <sheetName val="Psionic 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ow r="1">
          <cell r="FH1" t="b">
            <v>0</v>
          </cell>
        </row>
      </sheetData>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lexisalvarez@earthlink.net?subject=D&amp;D"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0"/>
  <sheetViews>
    <sheetView showGridLines="0" tabSelected="1" zoomScaleNormal="100" workbookViewId="0"/>
  </sheetViews>
  <sheetFormatPr defaultColWidth="13" defaultRowHeight="15.6"/>
  <cols>
    <col min="1" max="1" width="14.19921875" style="180" bestFit="1" customWidth="1"/>
    <col min="2" max="2" width="10" style="182" customWidth="1"/>
    <col min="3" max="3" width="5.5" style="182" customWidth="1"/>
    <col min="4" max="4" width="13.69921875" style="180" bestFit="1" customWidth="1"/>
    <col min="5" max="5" width="9" style="182" customWidth="1"/>
    <col min="6" max="6" width="14.69921875" style="180" customWidth="1"/>
    <col min="7" max="7" width="17.09765625" style="182" customWidth="1"/>
    <col min="8" max="16384" width="13" style="22"/>
  </cols>
  <sheetData>
    <row r="1" spans="1:10" ht="29.4" thickTop="1" thickBot="1">
      <c r="A1" s="353" t="s">
        <v>196</v>
      </c>
      <c r="B1" s="354" t="s">
        <v>197</v>
      </c>
      <c r="C1" s="354"/>
      <c r="D1" s="185"/>
      <c r="E1" s="186"/>
      <c r="F1" s="185"/>
      <c r="G1" s="187" t="s">
        <v>128</v>
      </c>
    </row>
    <row r="2" spans="1:10" ht="17.399999999999999" thickTop="1">
      <c r="A2" s="188" t="s">
        <v>0</v>
      </c>
      <c r="B2" s="226" t="s">
        <v>601</v>
      </c>
      <c r="C2" s="189"/>
      <c r="D2" s="190"/>
      <c r="E2" s="226" t="s">
        <v>195</v>
      </c>
      <c r="F2"/>
      <c r="G2" s="192"/>
    </row>
    <row r="3" spans="1:10" ht="16.8">
      <c r="A3" s="188" t="s">
        <v>63</v>
      </c>
      <c r="B3" s="189" t="s">
        <v>171</v>
      </c>
      <c r="C3" s="189"/>
      <c r="D3" s="190" t="s">
        <v>64</v>
      </c>
      <c r="E3" s="191">
        <v>3</v>
      </c>
      <c r="F3" s="190"/>
      <c r="G3" s="192"/>
    </row>
    <row r="4" spans="1:10" ht="16.8">
      <c r="A4" s="188" t="s">
        <v>63</v>
      </c>
      <c r="B4" s="189" t="s">
        <v>194</v>
      </c>
      <c r="C4" s="189"/>
      <c r="D4" s="190" t="s">
        <v>64</v>
      </c>
      <c r="E4" s="191">
        <v>3</v>
      </c>
      <c r="F4" s="190"/>
      <c r="G4" s="192"/>
    </row>
    <row r="5" spans="1:10" ht="17.399999999999999" thickBot="1">
      <c r="A5" s="188" t="s">
        <v>65</v>
      </c>
      <c r="B5" s="189" t="s">
        <v>172</v>
      </c>
      <c r="C5" s="189"/>
      <c r="D5" s="190" t="s">
        <v>1</v>
      </c>
      <c r="E5" s="191" t="s">
        <v>173</v>
      </c>
      <c r="F5" s="190"/>
      <c r="G5" s="192"/>
    </row>
    <row r="6" spans="1:10" ht="17.399999999999999" thickTop="1">
      <c r="A6" s="193" t="s">
        <v>89</v>
      </c>
      <c r="B6" s="194" t="s">
        <v>618</v>
      </c>
      <c r="C6" s="195"/>
      <c r="D6" s="196" t="s">
        <v>75</v>
      </c>
      <c r="E6" s="197" t="s">
        <v>120</v>
      </c>
      <c r="F6" s="198"/>
      <c r="G6" s="192"/>
    </row>
    <row r="7" spans="1:10" ht="17.399999999999999" thickBot="1">
      <c r="A7" s="199" t="s">
        <v>108</v>
      </c>
      <c r="B7" s="200" t="str">
        <f>C9</f>
        <v>+2</v>
      </c>
      <c r="C7" s="201"/>
      <c r="D7" s="202" t="s">
        <v>113</v>
      </c>
      <c r="E7" s="203" t="s">
        <v>120</v>
      </c>
      <c r="F7" s="198"/>
      <c r="G7" s="192"/>
    </row>
    <row r="8" spans="1:10" ht="17.399999999999999" thickTop="1">
      <c r="A8" s="204" t="s">
        <v>2</v>
      </c>
      <c r="B8" s="205">
        <v>10</v>
      </c>
      <c r="C8" s="206" t="str">
        <f>IF(B8&gt;9.9,CONCATENATE("+",ROUNDDOWN((B8-10)/2,0)),ROUNDUP((B8-10)/2,0))</f>
        <v>+0</v>
      </c>
      <c r="D8" s="207" t="s">
        <v>73</v>
      </c>
      <c r="E8" s="252" t="s">
        <v>138</v>
      </c>
      <c r="F8" s="198"/>
      <c r="G8" s="192"/>
    </row>
    <row r="9" spans="1:10" ht="16.8">
      <c r="A9" s="208" t="s">
        <v>3</v>
      </c>
      <c r="B9" s="213">
        <v>14</v>
      </c>
      <c r="C9" s="209" t="str">
        <f t="shared" ref="C9:C13" si="0">IF(B9&gt;9.9,CONCATENATE("+",ROUNDDOWN((B9-10)/2,0)),ROUNDUP((B9-10)/2,0))</f>
        <v>+2</v>
      </c>
      <c r="D9" s="210" t="s">
        <v>74</v>
      </c>
      <c r="E9" s="211">
        <f>SUM(Martial!G3:G19)+SUM(Equipment!C3:C16)</f>
        <v>63.51</v>
      </c>
      <c r="F9" s="198"/>
      <c r="G9" s="192"/>
    </row>
    <row r="10" spans="1:10" ht="16.8">
      <c r="A10" s="212" t="s">
        <v>12</v>
      </c>
      <c r="B10" s="213">
        <v>12</v>
      </c>
      <c r="C10" s="214" t="str">
        <f t="shared" si="0"/>
        <v>+1</v>
      </c>
      <c r="D10" s="210" t="s">
        <v>14</v>
      </c>
      <c r="E10" s="369">
        <f>ROUNDUP((((E3+E4)*8)*0.75)+((E3+E4)*C10),0)</f>
        <v>42</v>
      </c>
      <c r="F10" s="198"/>
      <c r="G10" s="192"/>
    </row>
    <row r="11" spans="1:10" ht="16.8">
      <c r="A11" s="215" t="s">
        <v>13</v>
      </c>
      <c r="B11" s="213">
        <v>10</v>
      </c>
      <c r="C11" s="209" t="str">
        <f t="shared" si="0"/>
        <v>+0</v>
      </c>
      <c r="D11" s="216" t="s">
        <v>90</v>
      </c>
      <c r="E11" s="355">
        <f>11+C9</f>
        <v>13</v>
      </c>
      <c r="F11" s="188"/>
      <c r="G11" s="192"/>
    </row>
    <row r="12" spans="1:10" ht="16.8">
      <c r="A12" s="217" t="s">
        <v>15</v>
      </c>
      <c r="B12" s="213">
        <v>19</v>
      </c>
      <c r="C12" s="209" t="str">
        <f t="shared" si="0"/>
        <v>+4</v>
      </c>
      <c r="D12" s="216" t="s">
        <v>117</v>
      </c>
      <c r="E12" s="343">
        <f>11+SUM(Martial!B13:B14)+7</f>
        <v>24</v>
      </c>
      <c r="F12" s="198"/>
      <c r="G12" s="192"/>
      <c r="J12" s="342"/>
    </row>
    <row r="13" spans="1:10" ht="17.399999999999999" thickBot="1">
      <c r="A13" s="218" t="s">
        <v>11</v>
      </c>
      <c r="B13" s="219">
        <v>12</v>
      </c>
      <c r="C13" s="220" t="str">
        <f t="shared" si="0"/>
        <v>+1</v>
      </c>
      <c r="D13" s="221" t="s">
        <v>169</v>
      </c>
      <c r="E13" s="396">
        <f>E11+SUM(Martial!B13:B14)+7</f>
        <v>26</v>
      </c>
      <c r="F13" s="198"/>
      <c r="G13" s="192"/>
    </row>
    <row r="14" spans="1:10" s="8" customFormat="1" ht="17.399999999999999" thickTop="1">
      <c r="A14" s="222"/>
      <c r="B14" s="223"/>
      <c r="C14" s="223"/>
      <c r="D14" s="223"/>
      <c r="E14" s="223"/>
      <c r="F14" s="223"/>
      <c r="G14" s="224"/>
    </row>
    <row r="15" spans="1:10" s="8" customFormat="1" ht="16.8">
      <c r="A15" s="225"/>
      <c r="B15" s="226"/>
      <c r="C15" s="226"/>
      <c r="D15" s="226"/>
      <c r="E15" s="226"/>
      <c r="F15" s="226"/>
      <c r="G15" s="227"/>
    </row>
    <row r="16" spans="1:10" s="8" customFormat="1" ht="16.8">
      <c r="A16" s="225"/>
      <c r="B16" s="226"/>
      <c r="C16" s="226"/>
      <c r="D16" s="226"/>
      <c r="E16" s="226"/>
      <c r="F16" s="226"/>
      <c r="G16" s="227"/>
    </row>
    <row r="17" spans="1:7" s="8" customFormat="1" ht="16.8">
      <c r="A17" s="225"/>
      <c r="B17" s="226"/>
      <c r="C17" s="226"/>
      <c r="D17" s="226"/>
      <c r="E17" s="226"/>
      <c r="F17" s="226"/>
      <c r="G17" s="227"/>
    </row>
    <row r="18" spans="1:7" s="8" customFormat="1" ht="16.8">
      <c r="A18" s="225"/>
      <c r="B18" s="226"/>
      <c r="C18" s="226"/>
      <c r="D18" s="226"/>
      <c r="E18" s="226"/>
      <c r="F18" s="226"/>
      <c r="G18" s="227"/>
    </row>
    <row r="19" spans="1:7" ht="17.399999999999999" thickBot="1">
      <c r="A19" s="228"/>
      <c r="B19" s="229"/>
      <c r="C19" s="229"/>
      <c r="D19" s="229"/>
      <c r="E19" s="229"/>
      <c r="F19" s="229"/>
      <c r="G19" s="230"/>
    </row>
    <row r="20" spans="1:7" ht="16.2" thickTop="1"/>
  </sheetData>
  <phoneticPr fontId="0" type="noConversion"/>
  <conditionalFormatting sqref="E9">
    <cfRule type="cellIs" dxfId="719" priority="1" stopIfTrue="1" operator="greaterThan">
      <formula>57</formula>
    </cfRule>
    <cfRule type="cellIs" dxfId="718" priority="2" stopIfTrue="1" operator="between">
      <formula>29</formula>
      <formula>57</formula>
    </cfRule>
  </conditionalFormatting>
  <hyperlinks>
    <hyperlink ref="G1" r:id="rId1"/>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7"/>
  <sheetViews>
    <sheetView showGridLines="0" workbookViewId="0">
      <pane ySplit="2" topLeftCell="A3" activePane="bottomLeft" state="frozen"/>
      <selection pane="bottomLeft" activeCell="A3" sqref="A3"/>
    </sheetView>
  </sheetViews>
  <sheetFormatPr defaultColWidth="13" defaultRowHeight="15.6"/>
  <cols>
    <col min="1" max="1" width="31.5" style="180" bestFit="1" customWidth="1"/>
    <col min="2" max="2" width="5.8984375" style="180" bestFit="1" customWidth="1"/>
    <col min="3" max="3" width="7.59765625" style="182" hidden="1" customWidth="1"/>
    <col min="4" max="4" width="5.8984375" style="182" hidden="1" customWidth="1"/>
    <col min="5" max="5" width="9.19921875" style="182" bestFit="1" customWidth="1"/>
    <col min="6" max="6" width="7.8984375" style="182" bestFit="1" customWidth="1"/>
    <col min="7" max="7" width="6" style="183" bestFit="1" customWidth="1"/>
    <col min="8" max="8" width="5.19921875" style="183" bestFit="1" customWidth="1"/>
    <col min="9" max="9" width="6.69921875" style="183" customWidth="1"/>
    <col min="10" max="10" width="31.3984375" style="180" bestFit="1" customWidth="1"/>
    <col min="11" max="16384" width="13" style="22"/>
  </cols>
  <sheetData>
    <row r="1" spans="1:10" ht="23.4" thickBot="1">
      <c r="A1" s="100" t="s">
        <v>10</v>
      </c>
      <c r="B1" s="101"/>
      <c r="C1" s="101"/>
      <c r="D1" s="101"/>
      <c r="E1" s="101"/>
      <c r="F1" s="101"/>
      <c r="G1" s="102"/>
      <c r="H1" s="102"/>
      <c r="I1" s="102"/>
      <c r="J1" s="101"/>
    </row>
    <row r="2" spans="1:10" s="8" customFormat="1" ht="34.200000000000003" thickBot="1">
      <c r="A2" s="2" t="s">
        <v>102</v>
      </c>
      <c r="B2" s="3" t="s">
        <v>29</v>
      </c>
      <c r="C2" s="3" t="s">
        <v>36</v>
      </c>
      <c r="D2" s="3" t="s">
        <v>28</v>
      </c>
      <c r="E2" s="4" t="s">
        <v>61</v>
      </c>
      <c r="F2" s="4" t="s">
        <v>37</v>
      </c>
      <c r="G2" s="5" t="s">
        <v>66</v>
      </c>
      <c r="H2" s="6" t="s">
        <v>97</v>
      </c>
      <c r="I2" s="5" t="s">
        <v>82</v>
      </c>
      <c r="J2" s="7" t="s">
        <v>80</v>
      </c>
    </row>
    <row r="3" spans="1:10" s="8" customFormat="1" ht="16.8">
      <c r="A3" s="281" t="s">
        <v>142</v>
      </c>
      <c r="B3" s="352">
        <v>0</v>
      </c>
      <c r="C3" s="275" t="s">
        <v>34</v>
      </c>
      <c r="D3" s="275" t="str">
        <f>IF(C3="Str",'Personal File'!$C$8,IF(C3="Dex",'Personal File'!$C$9,IF(C3="Con",'Personal File'!$C$10,IF(C3="Int",'Personal File'!$C$11,IF(C3="Wis",'Personal File'!$C$12,IF(C3="Cha",'Personal File'!$C$13))))))</f>
        <v>+2</v>
      </c>
      <c r="E3" s="276" t="str">
        <f t="shared" ref="E3" si="0">CONCATENATE(C3," (",D3,")")</f>
        <v>Dex (+2)</v>
      </c>
      <c r="F3" s="277">
        <v>0</v>
      </c>
      <c r="G3" s="278">
        <f t="shared" ref="G3" si="1">B3+D3+F3</f>
        <v>2</v>
      </c>
      <c r="H3" s="279">
        <f t="shared" ref="H3:H49" ca="1" si="2">RANDBETWEEN(1,20)</f>
        <v>6</v>
      </c>
      <c r="I3" s="278">
        <f t="shared" ref="I3:I50" ca="1" si="3">SUM(G3:H3)</f>
        <v>8</v>
      </c>
      <c r="J3" s="280"/>
    </row>
    <row r="4" spans="1:10" s="8" customFormat="1" ht="16.8">
      <c r="A4" s="103" t="s">
        <v>68</v>
      </c>
      <c r="B4" s="104">
        <v>3</v>
      </c>
      <c r="C4" s="98" t="s">
        <v>31</v>
      </c>
      <c r="D4" s="98" t="str">
        <f>IF(C4="Str",'Personal File'!$C$8,IF(C4="Dex",'Personal File'!$C$9,IF(C4="Con",'Personal File'!$C$10,IF(C4="Int",'Personal File'!$C$11,IF(C4="Wis",'Personal File'!$C$12,IF(C4="Cha",'Personal File'!$C$13))))))</f>
        <v>+1</v>
      </c>
      <c r="E4" s="105" t="str">
        <f t="shared" ref="E4:E7" si="4">CONCATENATE(C4," (",D4,")")</f>
        <v>Con (+1)</v>
      </c>
      <c r="F4" s="106">
        <v>0</v>
      </c>
      <c r="G4" s="107">
        <f t="shared" ref="G4:G50" si="5">B4+D4+F4</f>
        <v>4</v>
      </c>
      <c r="H4" s="108">
        <f t="shared" ca="1" si="2"/>
        <v>19</v>
      </c>
      <c r="I4" s="107">
        <f t="shared" ca="1" si="3"/>
        <v>23</v>
      </c>
      <c r="J4" s="110" t="s">
        <v>602</v>
      </c>
    </row>
    <row r="5" spans="1:10" s="8" customFormat="1" ht="16.8">
      <c r="A5" s="111" t="s">
        <v>69</v>
      </c>
      <c r="B5" s="104">
        <v>1</v>
      </c>
      <c r="C5" s="98" t="s">
        <v>34</v>
      </c>
      <c r="D5" s="98" t="str">
        <f>IF(C5="Str",'Personal File'!$C$8,IF(C5="Dex",'Personal File'!$C$9,IF(C5="Con",'Personal File'!$C$10,IF(C5="Int",'Personal File'!$C$11,IF(C5="Wis",'Personal File'!$C$12,IF(C5="Cha",'Personal File'!$C$13))))))</f>
        <v>+2</v>
      </c>
      <c r="E5" s="112" t="str">
        <f t="shared" si="4"/>
        <v>Dex (+2)</v>
      </c>
      <c r="F5" s="106">
        <v>0</v>
      </c>
      <c r="G5" s="107">
        <f t="shared" si="5"/>
        <v>3</v>
      </c>
      <c r="H5" s="108">
        <f t="shared" ca="1" si="2"/>
        <v>16</v>
      </c>
      <c r="I5" s="109">
        <f t="shared" ca="1" si="3"/>
        <v>19</v>
      </c>
      <c r="J5" s="110" t="s">
        <v>602</v>
      </c>
    </row>
    <row r="6" spans="1:10" s="8" customFormat="1" ht="16.8">
      <c r="A6" s="113" t="s">
        <v>70</v>
      </c>
      <c r="B6" s="114">
        <v>3</v>
      </c>
      <c r="C6" s="115" t="s">
        <v>33</v>
      </c>
      <c r="D6" s="115" t="str">
        <f>IF(C6="Str",'Personal File'!$C$8,IF(C6="Dex",'Personal File'!$C$9,IF(C6="Con",'Personal File'!$C$10,IF(C6="Int",'Personal File'!$C$11,IF(C6="Wis",'Personal File'!$C$12,IF(C6="Cha",'Personal File'!$C$13))))))</f>
        <v>+4</v>
      </c>
      <c r="E6" s="116" t="str">
        <f t="shared" si="4"/>
        <v>Wis (+4)</v>
      </c>
      <c r="F6" s="117">
        <v>0</v>
      </c>
      <c r="G6" s="118">
        <f t="shared" si="5"/>
        <v>7</v>
      </c>
      <c r="H6" s="119">
        <f t="shared" ca="1" si="2"/>
        <v>11</v>
      </c>
      <c r="I6" s="120">
        <f t="shared" ca="1" si="3"/>
        <v>18</v>
      </c>
      <c r="J6" s="121" t="s">
        <v>602</v>
      </c>
    </row>
    <row r="7" spans="1:10" s="129" customFormat="1" ht="16.8">
      <c r="A7" s="143" t="s">
        <v>38</v>
      </c>
      <c r="B7" s="99">
        <v>0</v>
      </c>
      <c r="C7" s="144" t="s">
        <v>32</v>
      </c>
      <c r="D7" s="145" t="str">
        <f>IF(C7="Str",'Personal File'!$C$8,IF(C7="Dex",'Personal File'!$C$9,IF(C7="Con",'Personal File'!$C$10,IF(C7="Int",'Personal File'!$C$11,IF(C7="Wis",'Personal File'!$C$12,IF(C7="Cha",'Personal File'!$C$13))))))</f>
        <v>+0</v>
      </c>
      <c r="E7" s="146" t="str">
        <f t="shared" si="4"/>
        <v>Int (+0)</v>
      </c>
      <c r="F7" s="135" t="s">
        <v>62</v>
      </c>
      <c r="G7" s="135">
        <f t="shared" si="5"/>
        <v>0</v>
      </c>
      <c r="H7" s="108">
        <f t="shared" ca="1" si="2"/>
        <v>1</v>
      </c>
      <c r="I7" s="135">
        <f t="shared" ca="1" si="3"/>
        <v>1</v>
      </c>
      <c r="J7" s="136"/>
    </row>
    <row r="8" spans="1:10" s="130" customFormat="1" ht="16.8">
      <c r="A8" s="140" t="s">
        <v>39</v>
      </c>
      <c r="B8" s="99">
        <v>0</v>
      </c>
      <c r="C8" s="141" t="s">
        <v>34</v>
      </c>
      <c r="D8" s="142" t="str">
        <f>IF(C8="Str",'Personal File'!$C$8,IF(C8="Dex",'Personal File'!$C$9,IF(C8="Con",'Personal File'!$C$10,IF(C8="Int",'Personal File'!$C$11,IF(C8="Wis",'Personal File'!$C$12,IF(C8="Cha",'Personal File'!$C$13))))))</f>
        <v>+2</v>
      </c>
      <c r="E8" s="112" t="str">
        <f t="shared" ref="E8:E50" si="6">CONCATENATE(C8," (",D8,")")</f>
        <v>Dex (+2)</v>
      </c>
      <c r="F8" s="135" t="s">
        <v>615</v>
      </c>
      <c r="G8" s="135">
        <f t="shared" si="5"/>
        <v>0</v>
      </c>
      <c r="H8" s="108">
        <f t="shared" ca="1" si="2"/>
        <v>8</v>
      </c>
      <c r="I8" s="135">
        <f t="shared" ca="1" si="3"/>
        <v>8</v>
      </c>
      <c r="J8" s="136"/>
    </row>
    <row r="9" spans="1:10" s="137" customFormat="1" ht="16.8">
      <c r="A9" s="131" t="s">
        <v>40</v>
      </c>
      <c r="B9" s="99">
        <v>0</v>
      </c>
      <c r="C9" s="132" t="s">
        <v>30</v>
      </c>
      <c r="D9" s="133" t="str">
        <f>IF(C9="Str",'Personal File'!$C$8,IF(C9="Dex",'Personal File'!$C$9,IF(C9="Con",'Personal File'!$C$10,IF(C9="Int",'Personal File'!$C$11,IF(C9="Wis",'Personal File'!$C$12,IF(C9="Cha",'Personal File'!$C$13))))))</f>
        <v>+1</v>
      </c>
      <c r="E9" s="134" t="str">
        <f t="shared" si="6"/>
        <v>Cha (+1)</v>
      </c>
      <c r="F9" s="135" t="s">
        <v>62</v>
      </c>
      <c r="G9" s="135">
        <f t="shared" si="5"/>
        <v>1</v>
      </c>
      <c r="H9" s="108">
        <f t="shared" ca="1" si="2"/>
        <v>1</v>
      </c>
      <c r="I9" s="135">
        <f t="shared" ca="1" si="3"/>
        <v>2</v>
      </c>
      <c r="J9" s="136"/>
    </row>
    <row r="10" spans="1:10" s="138" customFormat="1" ht="16.8">
      <c r="A10" s="158" t="s">
        <v>41</v>
      </c>
      <c r="B10" s="99">
        <v>0</v>
      </c>
      <c r="C10" s="159" t="s">
        <v>35</v>
      </c>
      <c r="D10" s="160" t="str">
        <f>IF(C10="Str",'Personal File'!$C$8,IF(C10="Dex",'Personal File'!$C$9,IF(C10="Con",'Personal File'!$C$10,IF(C10="Int",'Personal File'!$C$11,IF(C10="Wis",'Personal File'!$C$12,IF(C10="Cha",'Personal File'!$C$13))))))</f>
        <v>+0</v>
      </c>
      <c r="E10" s="161" t="str">
        <f t="shared" si="6"/>
        <v>Str (+0)</v>
      </c>
      <c r="F10" s="135" t="s">
        <v>615</v>
      </c>
      <c r="G10" s="135">
        <f t="shared" si="5"/>
        <v>-2</v>
      </c>
      <c r="H10" s="108">
        <f t="shared" ca="1" si="2"/>
        <v>13</v>
      </c>
      <c r="I10" s="135">
        <f t="shared" ca="1" si="3"/>
        <v>11</v>
      </c>
      <c r="J10" s="136"/>
    </row>
    <row r="11" spans="1:10" s="138" customFormat="1" ht="16.8">
      <c r="A11" s="404" t="s">
        <v>16</v>
      </c>
      <c r="B11" s="123">
        <v>3</v>
      </c>
      <c r="C11" s="405" t="s">
        <v>31</v>
      </c>
      <c r="D11" s="406" t="str">
        <f>IF(C11="Str",'Personal File'!$C$8,IF(C11="Dex",'Personal File'!$C$9,IF(C11="Con",'Personal File'!$C$10,IF(C11="Int",'Personal File'!$C$11,IF(C11="Wis",'Personal File'!$C$12,IF(C11="Cha",'Personal File'!$C$13))))))</f>
        <v>+1</v>
      </c>
      <c r="E11" s="407" t="str">
        <f t="shared" si="6"/>
        <v>Con (+1)</v>
      </c>
      <c r="F11" s="127" t="s">
        <v>62</v>
      </c>
      <c r="G11" s="127">
        <f t="shared" si="5"/>
        <v>4</v>
      </c>
      <c r="H11" s="108">
        <f t="shared" ca="1" si="2"/>
        <v>7</v>
      </c>
      <c r="I11" s="127">
        <f t="shared" ca="1" si="3"/>
        <v>11</v>
      </c>
      <c r="J11" s="128"/>
    </row>
    <row r="12" spans="1:10" s="129" customFormat="1" ht="16.8">
      <c r="A12" s="143" t="s">
        <v>188</v>
      </c>
      <c r="B12" s="99">
        <v>0</v>
      </c>
      <c r="C12" s="144" t="s">
        <v>32</v>
      </c>
      <c r="D12" s="145" t="str">
        <f>IF(C12="Str",'Personal File'!$C$8,IF(C12="Dex",'Personal File'!$C$9,IF(C12="Con",'Personal File'!$C$10,IF(C12="Int",'Personal File'!$C$11,IF(C12="Wis",'Personal File'!$C$12,IF(C12="Cha",'Personal File'!$C$13))))))</f>
        <v>+0</v>
      </c>
      <c r="E12" s="146" t="str">
        <f t="shared" si="6"/>
        <v>Int (+0)</v>
      </c>
      <c r="F12" s="135" t="s">
        <v>62</v>
      </c>
      <c r="G12" s="135">
        <f t="shared" si="5"/>
        <v>0</v>
      </c>
      <c r="H12" s="108">
        <f t="shared" ca="1" si="2"/>
        <v>16</v>
      </c>
      <c r="I12" s="366">
        <f t="shared" ca="1" si="3"/>
        <v>16</v>
      </c>
      <c r="J12" s="370"/>
    </row>
    <row r="13" spans="1:10" s="139" customFormat="1" ht="16.8">
      <c r="A13" s="162" t="s">
        <v>42</v>
      </c>
      <c r="B13" s="148">
        <v>0</v>
      </c>
      <c r="C13" s="163" t="s">
        <v>32</v>
      </c>
      <c r="D13" s="164" t="str">
        <f>IF(C13="Str",'Personal File'!$C$8,IF(C13="Dex",'Personal File'!$C$9,IF(C13="Con",'Personal File'!$C$10,IF(C13="Int",'Personal File'!$C$11,IF(C13="Wis",'Personal File'!$C$12,IF(C13="Cha",'Personal File'!$C$13))))))</f>
        <v>+0</v>
      </c>
      <c r="E13" s="165" t="str">
        <f t="shared" si="6"/>
        <v>Int (+0)</v>
      </c>
      <c r="F13" s="152" t="s">
        <v>62</v>
      </c>
      <c r="G13" s="152">
        <f t="shared" si="5"/>
        <v>0</v>
      </c>
      <c r="H13" s="108">
        <f t="shared" ca="1" si="2"/>
        <v>14</v>
      </c>
      <c r="I13" s="152">
        <f t="shared" ca="1" si="3"/>
        <v>14</v>
      </c>
      <c r="J13" s="153"/>
    </row>
    <row r="14" spans="1:10" s="130" customFormat="1" ht="16.8">
      <c r="A14" s="170" t="s">
        <v>43</v>
      </c>
      <c r="B14" s="123">
        <v>1</v>
      </c>
      <c r="C14" s="253" t="s">
        <v>30</v>
      </c>
      <c r="D14" s="254" t="str">
        <f>IF(C14="Str",'Personal File'!$C$8,IF(C14="Dex",'Personal File'!$C$9,IF(C14="Con",'Personal File'!$C$10,IF(C14="Int",'Personal File'!$C$11,IF(C14="Wis",'Personal File'!$C$12,IF(C14="Cha",'Personal File'!$C$13))))))</f>
        <v>+1</v>
      </c>
      <c r="E14" s="255" t="str">
        <f t="shared" si="6"/>
        <v>Cha (+1)</v>
      </c>
      <c r="F14" s="127" t="s">
        <v>62</v>
      </c>
      <c r="G14" s="127">
        <f t="shared" si="5"/>
        <v>2</v>
      </c>
      <c r="H14" s="108">
        <f t="shared" ca="1" si="2"/>
        <v>15</v>
      </c>
      <c r="I14" s="127">
        <f t="shared" ca="1" si="3"/>
        <v>17</v>
      </c>
      <c r="J14" s="128"/>
    </row>
    <row r="15" spans="1:10" s="130" customFormat="1" ht="16.8">
      <c r="A15" s="162" t="s">
        <v>44</v>
      </c>
      <c r="B15" s="148">
        <v>0</v>
      </c>
      <c r="C15" s="163" t="s">
        <v>32</v>
      </c>
      <c r="D15" s="164" t="str">
        <f>IF(C15="Str",'Personal File'!$C$8,IF(C15="Dex",'Personal File'!$C$9,IF(C15="Con",'Personal File'!$C$10,IF(C15="Int",'Personal File'!$C$11,IF(C15="Wis",'Personal File'!$C$12,IF(C15="Cha",'Personal File'!$C$13))))))</f>
        <v>+0</v>
      </c>
      <c r="E15" s="165" t="str">
        <f t="shared" si="6"/>
        <v>Int (+0)</v>
      </c>
      <c r="F15" s="152" t="s">
        <v>62</v>
      </c>
      <c r="G15" s="152">
        <f t="shared" si="5"/>
        <v>0</v>
      </c>
      <c r="H15" s="108">
        <f t="shared" ca="1" si="2"/>
        <v>4</v>
      </c>
      <c r="I15" s="152">
        <f t="shared" ca="1" si="3"/>
        <v>4</v>
      </c>
      <c r="J15" s="153"/>
    </row>
    <row r="16" spans="1:10" s="130" customFormat="1" ht="16.8">
      <c r="A16" s="131" t="s">
        <v>45</v>
      </c>
      <c r="B16" s="99">
        <v>0</v>
      </c>
      <c r="C16" s="132" t="s">
        <v>30</v>
      </c>
      <c r="D16" s="133" t="str">
        <f>IF(C16="Str",'Personal File'!$C$8,IF(C16="Dex",'Personal File'!$C$9,IF(C16="Con",'Personal File'!$C$10,IF(C16="Int",'Personal File'!$C$11,IF(C16="Wis",'Personal File'!$C$12,IF(C16="Cha",'Personal File'!$C$13))))))</f>
        <v>+1</v>
      </c>
      <c r="E16" s="134" t="str">
        <f t="shared" si="6"/>
        <v>Cha (+1)</v>
      </c>
      <c r="F16" s="135" t="s">
        <v>62</v>
      </c>
      <c r="G16" s="135">
        <f t="shared" si="5"/>
        <v>1</v>
      </c>
      <c r="H16" s="108">
        <f t="shared" ca="1" si="2"/>
        <v>14</v>
      </c>
      <c r="I16" s="135">
        <f t="shared" ca="1" si="3"/>
        <v>15</v>
      </c>
      <c r="J16" s="136"/>
    </row>
    <row r="17" spans="1:10" s="130" customFormat="1" ht="16.8">
      <c r="A17" s="140" t="s">
        <v>46</v>
      </c>
      <c r="B17" s="99">
        <v>0</v>
      </c>
      <c r="C17" s="141" t="s">
        <v>34</v>
      </c>
      <c r="D17" s="142" t="str">
        <f>IF(C17="Str",'Personal File'!$C$8,IF(C17="Dex",'Personal File'!$C$9,IF(C17="Con",'Personal File'!$C$10,IF(C17="Int",'Personal File'!$C$11,IF(C17="Wis",'Personal File'!$C$12,IF(C17="Cha",'Personal File'!$C$13))))))</f>
        <v>+2</v>
      </c>
      <c r="E17" s="112" t="str">
        <f t="shared" si="6"/>
        <v>Dex (+2)</v>
      </c>
      <c r="F17" s="135" t="s">
        <v>615</v>
      </c>
      <c r="G17" s="135">
        <f t="shared" si="5"/>
        <v>0</v>
      </c>
      <c r="H17" s="108">
        <f t="shared" ca="1" si="2"/>
        <v>19</v>
      </c>
      <c r="I17" s="135">
        <f t="shared" ca="1" si="3"/>
        <v>19</v>
      </c>
      <c r="J17" s="136"/>
    </row>
    <row r="18" spans="1:10" s="130" customFormat="1" ht="16.8">
      <c r="A18" s="143" t="s">
        <v>47</v>
      </c>
      <c r="B18" s="99">
        <v>0</v>
      </c>
      <c r="C18" s="144" t="s">
        <v>32</v>
      </c>
      <c r="D18" s="145" t="str">
        <f>IF(C18="Str",'Personal File'!$C$8,IF(C18="Dex",'Personal File'!$C$9,IF(C18="Con",'Personal File'!$C$10,IF(C18="Int",'Personal File'!$C$11,IF(C18="Wis",'Personal File'!$C$12,IF(C18="Cha",'Personal File'!$C$13))))))</f>
        <v>+0</v>
      </c>
      <c r="E18" s="146" t="str">
        <f t="shared" si="6"/>
        <v>Int (+0)</v>
      </c>
      <c r="F18" s="135" t="s">
        <v>62</v>
      </c>
      <c r="G18" s="135">
        <f t="shared" si="5"/>
        <v>0</v>
      </c>
      <c r="H18" s="108">
        <f t="shared" ca="1" si="2"/>
        <v>15</v>
      </c>
      <c r="I18" s="135">
        <f t="shared" ca="1" si="3"/>
        <v>15</v>
      </c>
      <c r="J18" s="136"/>
    </row>
    <row r="19" spans="1:10" s="130" customFormat="1" ht="16.8">
      <c r="A19" s="131" t="s">
        <v>48</v>
      </c>
      <c r="B19" s="99">
        <v>0</v>
      </c>
      <c r="C19" s="132" t="s">
        <v>30</v>
      </c>
      <c r="D19" s="133" t="str">
        <f>IF(C19="Str",'Personal File'!$C$8,IF(C19="Dex",'Personal File'!$C$9,IF(C19="Con",'Personal File'!$C$10,IF(C19="Int",'Personal File'!$C$11,IF(C19="Wis",'Personal File'!$C$12,IF(C19="Cha",'Personal File'!$C$13))))))</f>
        <v>+1</v>
      </c>
      <c r="E19" s="134" t="str">
        <f t="shared" si="6"/>
        <v>Cha (+1)</v>
      </c>
      <c r="F19" s="135" t="s">
        <v>62</v>
      </c>
      <c r="G19" s="135">
        <f t="shared" si="5"/>
        <v>1</v>
      </c>
      <c r="H19" s="108">
        <f t="shared" ca="1" si="2"/>
        <v>17</v>
      </c>
      <c r="I19" s="135">
        <f t="shared" ca="1" si="3"/>
        <v>18</v>
      </c>
      <c r="J19" s="136"/>
    </row>
    <row r="20" spans="1:10" s="130" customFormat="1" ht="16.8">
      <c r="A20" s="170" t="s">
        <v>18</v>
      </c>
      <c r="B20" s="123">
        <v>4</v>
      </c>
      <c r="C20" s="253" t="s">
        <v>30</v>
      </c>
      <c r="D20" s="254" t="str">
        <f>IF(C20="Str",'Personal File'!$C$8,IF(C20="Dex",'Personal File'!$C$9,IF(C20="Con",'Personal File'!$C$10,IF(C20="Int",'Personal File'!$C$11,IF(C20="Wis",'Personal File'!$C$12,IF(C20="Cha",'Personal File'!$C$13))))))</f>
        <v>+1</v>
      </c>
      <c r="E20" s="255" t="str">
        <f t="shared" si="6"/>
        <v>Cha (+1)</v>
      </c>
      <c r="F20" s="127" t="s">
        <v>62</v>
      </c>
      <c r="G20" s="127">
        <f t="shared" si="5"/>
        <v>5</v>
      </c>
      <c r="H20" s="108">
        <f t="shared" ca="1" si="2"/>
        <v>10</v>
      </c>
      <c r="I20" s="127">
        <f t="shared" ca="1" si="3"/>
        <v>15</v>
      </c>
      <c r="J20" s="128"/>
    </row>
    <row r="21" spans="1:10" s="130" customFormat="1" ht="16.8">
      <c r="A21" s="166" t="s">
        <v>49</v>
      </c>
      <c r="B21" s="123">
        <v>3</v>
      </c>
      <c r="C21" s="167" t="s">
        <v>33</v>
      </c>
      <c r="D21" s="168" t="str">
        <f>IF(C21="Str",'Personal File'!$C$8,IF(C21="Dex",'Personal File'!$C$9,IF(C21="Con",'Personal File'!$C$10,IF(C21="Int",'Personal File'!$C$11,IF(C21="Wis",'Personal File'!$C$12,IF(C21="Cha",'Personal File'!$C$13))))))</f>
        <v>+4</v>
      </c>
      <c r="E21" s="169" t="str">
        <f t="shared" si="6"/>
        <v>Wis (+4)</v>
      </c>
      <c r="F21" s="127" t="s">
        <v>62</v>
      </c>
      <c r="G21" s="127">
        <f t="shared" si="5"/>
        <v>7</v>
      </c>
      <c r="H21" s="108">
        <f t="shared" ca="1" si="2"/>
        <v>10</v>
      </c>
      <c r="I21" s="127">
        <f t="shared" ca="1" si="3"/>
        <v>17</v>
      </c>
      <c r="J21" s="128"/>
    </row>
    <row r="22" spans="1:10" s="130" customFormat="1" ht="16.8">
      <c r="A22" s="140" t="s">
        <v>50</v>
      </c>
      <c r="B22" s="99">
        <v>0</v>
      </c>
      <c r="C22" s="141" t="s">
        <v>34</v>
      </c>
      <c r="D22" s="142" t="str">
        <f>IF(C22="Str",'Personal File'!$C$8,IF(C22="Dex",'Personal File'!$C$9,IF(C22="Con",'Personal File'!$C$10,IF(C22="Int",'Personal File'!$C$11,IF(C22="Wis",'Personal File'!$C$12,IF(C22="Cha",'Personal File'!$C$13))))))</f>
        <v>+2</v>
      </c>
      <c r="E22" s="112" t="str">
        <f t="shared" si="6"/>
        <v>Dex (+2)</v>
      </c>
      <c r="F22" s="403">
        <f>4+4+4-2</f>
        <v>10</v>
      </c>
      <c r="G22" s="135">
        <f t="shared" si="5"/>
        <v>12</v>
      </c>
      <c r="H22" s="108">
        <f t="shared" ca="1" si="2"/>
        <v>5</v>
      </c>
      <c r="I22" s="135">
        <f t="shared" ca="1" si="3"/>
        <v>17</v>
      </c>
      <c r="J22" s="371"/>
    </row>
    <row r="23" spans="1:10" s="130" customFormat="1" ht="16.8">
      <c r="A23" s="131" t="s">
        <v>51</v>
      </c>
      <c r="B23" s="99">
        <v>0</v>
      </c>
      <c r="C23" s="132" t="s">
        <v>30</v>
      </c>
      <c r="D23" s="133" t="str">
        <f>IF(C23="Str",'Personal File'!$C$8,IF(C23="Dex",'Personal File'!$C$9,IF(C23="Con",'Personal File'!$C$10,IF(C23="Int",'Personal File'!$C$11,IF(C23="Wis",'Personal File'!$C$12,IF(C23="Cha",'Personal File'!$C$13))))))</f>
        <v>+1</v>
      </c>
      <c r="E23" s="134" t="str">
        <f t="shared" si="6"/>
        <v>Cha (+1)</v>
      </c>
      <c r="F23" s="135" t="s">
        <v>62</v>
      </c>
      <c r="G23" s="135">
        <f t="shared" si="5"/>
        <v>1</v>
      </c>
      <c r="H23" s="108">
        <f t="shared" ca="1" si="2"/>
        <v>5</v>
      </c>
      <c r="I23" s="135">
        <f t="shared" ca="1" si="3"/>
        <v>6</v>
      </c>
      <c r="J23" s="136"/>
    </row>
    <row r="24" spans="1:10" s="130" customFormat="1" ht="16.8">
      <c r="A24" s="158" t="s">
        <v>52</v>
      </c>
      <c r="B24" s="99">
        <v>0</v>
      </c>
      <c r="C24" s="159" t="s">
        <v>35</v>
      </c>
      <c r="D24" s="160" t="str">
        <f>IF(C24="Str",'Personal File'!$C$8,IF(C24="Dex",'Personal File'!$C$9,IF(C24="Con",'Personal File'!$C$10,IF(C24="Int",'Personal File'!$C$11,IF(C24="Wis",'Personal File'!$C$12,IF(C24="Cha",'Personal File'!$C$13))))))</f>
        <v>+0</v>
      </c>
      <c r="E24" s="161" t="str">
        <f t="shared" si="6"/>
        <v>Str (+0)</v>
      </c>
      <c r="F24" s="135" t="s">
        <v>615</v>
      </c>
      <c r="G24" s="135">
        <f t="shared" si="5"/>
        <v>-2</v>
      </c>
      <c r="H24" s="108">
        <f t="shared" ca="1" si="2"/>
        <v>5</v>
      </c>
      <c r="I24" s="135">
        <f t="shared" ca="1" si="3"/>
        <v>3</v>
      </c>
      <c r="J24" s="136"/>
    </row>
    <row r="25" spans="1:10" s="130" customFormat="1" ht="16.8">
      <c r="A25" s="162" t="s">
        <v>86</v>
      </c>
      <c r="B25" s="148">
        <v>0</v>
      </c>
      <c r="C25" s="163" t="s">
        <v>32</v>
      </c>
      <c r="D25" s="164" t="str">
        <f>IF(C25="Str",'Personal File'!$C$8,IF(C25="Dex",'Personal File'!$C$9,IF(C25="Con",'Personal File'!$C$10,IF(C25="Int",'Personal File'!$C$11,IF(C25="Wis",'Personal File'!$C$12,IF(C25="Cha",'Personal File'!$C$13))))))</f>
        <v>+0</v>
      </c>
      <c r="E25" s="165" t="str">
        <f t="shared" si="6"/>
        <v>Int (+0)</v>
      </c>
      <c r="F25" s="152" t="s">
        <v>62</v>
      </c>
      <c r="G25" s="152">
        <f t="shared" si="5"/>
        <v>0</v>
      </c>
      <c r="H25" s="108">
        <f t="shared" ca="1" si="2"/>
        <v>13</v>
      </c>
      <c r="I25" s="152">
        <f t="shared" ca="1" si="3"/>
        <v>13</v>
      </c>
      <c r="J25" s="153"/>
    </row>
    <row r="26" spans="1:10" s="130" customFormat="1" ht="16.8">
      <c r="A26" s="162" t="s">
        <v>105</v>
      </c>
      <c r="B26" s="148">
        <v>0</v>
      </c>
      <c r="C26" s="163" t="s">
        <v>32</v>
      </c>
      <c r="D26" s="164" t="str">
        <f>IF(C26="Str",'Personal File'!$C$8,IF(C26="Dex",'Personal File'!$C$9,IF(C26="Con",'Personal File'!$C$10,IF(C26="Int",'Personal File'!$C$11,IF(C26="Wis",'Personal File'!$C$12,IF(C26="Cha",'Personal File'!$C$13))))))</f>
        <v>+0</v>
      </c>
      <c r="E26" s="165" t="str">
        <f t="shared" si="6"/>
        <v>Int (+0)</v>
      </c>
      <c r="F26" s="152" t="s">
        <v>62</v>
      </c>
      <c r="G26" s="152">
        <f t="shared" si="5"/>
        <v>0</v>
      </c>
      <c r="H26" s="108">
        <f t="shared" ca="1" si="2"/>
        <v>11</v>
      </c>
      <c r="I26" s="152">
        <f t="shared" ca="1" si="3"/>
        <v>11</v>
      </c>
      <c r="J26" s="153"/>
    </row>
    <row r="27" spans="1:10" s="130" customFormat="1" ht="16.8">
      <c r="A27" s="122" t="s">
        <v>101</v>
      </c>
      <c r="B27" s="123">
        <v>0</v>
      </c>
      <c r="C27" s="124" t="s">
        <v>32</v>
      </c>
      <c r="D27" s="125" t="str">
        <f>IF(C27="Str",'Personal File'!$C$8,IF(C27="Dex",'Personal File'!$C$9,IF(C27="Con",'Personal File'!$C$10,IF(C27="Int",'Personal File'!$C$11,IF(C27="Wis",'Personal File'!$C$12,IF(C27="Cha",'Personal File'!$C$13))))))</f>
        <v>+0</v>
      </c>
      <c r="E27" s="126" t="str">
        <f t="shared" ref="E27:E28" si="7">CONCATENATE(C27," (",D27,")")</f>
        <v>Int (+0)</v>
      </c>
      <c r="F27" s="127" t="s">
        <v>62</v>
      </c>
      <c r="G27" s="127">
        <f t="shared" si="5"/>
        <v>0</v>
      </c>
      <c r="H27" s="108">
        <f t="shared" ca="1" si="2"/>
        <v>10</v>
      </c>
      <c r="I27" s="127">
        <f t="shared" ca="1" si="3"/>
        <v>10</v>
      </c>
      <c r="J27" s="128" t="s">
        <v>179</v>
      </c>
    </row>
    <row r="28" spans="1:10" s="130" customFormat="1" ht="16.8">
      <c r="A28" s="162" t="s">
        <v>106</v>
      </c>
      <c r="B28" s="148">
        <v>0</v>
      </c>
      <c r="C28" s="163" t="s">
        <v>32</v>
      </c>
      <c r="D28" s="164" t="str">
        <f>IF(C28="Str",'Personal File'!$C$8,IF(C28="Dex",'Personal File'!$C$9,IF(C28="Con",'Personal File'!$C$10,IF(C28="Int",'Personal File'!$C$11,IF(C28="Wis",'Personal File'!$C$12,IF(C28="Cha",'Personal File'!$C$13))))))</f>
        <v>+0</v>
      </c>
      <c r="E28" s="165" t="str">
        <f t="shared" si="7"/>
        <v>Int (+0)</v>
      </c>
      <c r="F28" s="152" t="s">
        <v>139</v>
      </c>
      <c r="G28" s="152">
        <f t="shared" si="5"/>
        <v>4</v>
      </c>
      <c r="H28" s="108">
        <f t="shared" ca="1" si="2"/>
        <v>6</v>
      </c>
      <c r="I28" s="152">
        <f t="shared" ca="1" si="3"/>
        <v>10</v>
      </c>
      <c r="J28" s="153"/>
    </row>
    <row r="29" spans="1:10" s="130" customFormat="1" ht="16.8">
      <c r="A29" s="162" t="s">
        <v>94</v>
      </c>
      <c r="B29" s="148">
        <v>0</v>
      </c>
      <c r="C29" s="163" t="s">
        <v>32</v>
      </c>
      <c r="D29" s="164" t="str">
        <f>IF(C29="Str",'Personal File'!$C$8,IF(C29="Dex",'Personal File'!$C$9,IF(C29="Con",'Personal File'!$C$10,IF(C29="Int",'Personal File'!$C$11,IF(C29="Wis",'Personal File'!$C$12,IF(C29="Cha",'Personal File'!$C$13))))))</f>
        <v>+0</v>
      </c>
      <c r="E29" s="165" t="str">
        <f t="shared" ref="E29:E33" si="8">CONCATENATE(C29," (",D29,")")</f>
        <v>Int (+0)</v>
      </c>
      <c r="F29" s="152" t="s">
        <v>62</v>
      </c>
      <c r="G29" s="152">
        <f t="shared" si="5"/>
        <v>0</v>
      </c>
      <c r="H29" s="108">
        <f t="shared" ca="1" si="2"/>
        <v>19</v>
      </c>
      <c r="I29" s="152">
        <f t="shared" ca="1" si="3"/>
        <v>19</v>
      </c>
      <c r="J29" s="153"/>
    </row>
    <row r="30" spans="1:10" s="130" customFormat="1" ht="16.8">
      <c r="A30" s="162" t="s">
        <v>116</v>
      </c>
      <c r="B30" s="148">
        <v>0</v>
      </c>
      <c r="C30" s="163" t="s">
        <v>32</v>
      </c>
      <c r="D30" s="164" t="str">
        <f>IF(C30="Str",'Personal File'!$C$8,IF(C30="Dex",'Personal File'!$C$9,IF(C30="Con",'Personal File'!$C$10,IF(C30="Int",'Personal File'!$C$11,IF(C30="Wis",'Personal File'!$C$12,IF(C30="Cha",'Personal File'!$C$13))))))</f>
        <v>+0</v>
      </c>
      <c r="E30" s="165" t="str">
        <f t="shared" ref="E30:E31" si="9">CONCATENATE(C30," (",D30,")")</f>
        <v>Int (+0)</v>
      </c>
      <c r="F30" s="152" t="s">
        <v>139</v>
      </c>
      <c r="G30" s="152">
        <f t="shared" si="5"/>
        <v>4</v>
      </c>
      <c r="H30" s="108">
        <f t="shared" ca="1" si="2"/>
        <v>7</v>
      </c>
      <c r="I30" s="152">
        <f t="shared" ca="1" si="3"/>
        <v>11</v>
      </c>
      <c r="J30" s="153"/>
    </row>
    <row r="31" spans="1:10" s="130" customFormat="1" ht="16.8">
      <c r="A31" s="122" t="s">
        <v>115</v>
      </c>
      <c r="B31" s="123">
        <v>4</v>
      </c>
      <c r="C31" s="124" t="s">
        <v>32</v>
      </c>
      <c r="D31" s="125" t="str">
        <f>IF(C31="Str",'Personal File'!$C$8,IF(C31="Dex",'Personal File'!$C$9,IF(C31="Con",'Personal File'!$C$10,IF(C31="Int",'Personal File'!$C$11,IF(C31="Wis",'Personal File'!$C$12,IF(C31="Cha",'Personal File'!$C$13))))))</f>
        <v>+0</v>
      </c>
      <c r="E31" s="126" t="str">
        <f t="shared" si="9"/>
        <v>Int (+0)</v>
      </c>
      <c r="F31" s="127" t="s">
        <v>96</v>
      </c>
      <c r="G31" s="127">
        <f t="shared" si="5"/>
        <v>6</v>
      </c>
      <c r="H31" s="108">
        <f t="shared" ca="1" si="2"/>
        <v>15</v>
      </c>
      <c r="I31" s="127">
        <f t="shared" ca="1" si="3"/>
        <v>21</v>
      </c>
      <c r="J31" s="128" t="s">
        <v>179</v>
      </c>
    </row>
    <row r="32" spans="1:10" s="130" customFormat="1" ht="16.8">
      <c r="A32" s="162" t="s">
        <v>95</v>
      </c>
      <c r="B32" s="148">
        <v>0</v>
      </c>
      <c r="C32" s="163" t="s">
        <v>32</v>
      </c>
      <c r="D32" s="164" t="str">
        <f>IF(C32="Str",'Personal File'!$C$8,IF(C32="Dex",'Personal File'!$C$9,IF(C32="Con",'Personal File'!$C$10,IF(C32="Int",'Personal File'!$C$11,IF(C32="Wis",'Personal File'!$C$12,IF(C32="Cha",'Personal File'!$C$13))))))</f>
        <v>+0</v>
      </c>
      <c r="E32" s="165" t="str">
        <f t="shared" ref="E32" si="10">CONCATENATE(C32," (",D32,")")</f>
        <v>Int (+0)</v>
      </c>
      <c r="F32" s="152" t="s">
        <v>62</v>
      </c>
      <c r="G32" s="152">
        <f t="shared" si="5"/>
        <v>0</v>
      </c>
      <c r="H32" s="108">
        <f t="shared" ca="1" si="2"/>
        <v>4</v>
      </c>
      <c r="I32" s="152">
        <f t="shared" ca="1" si="3"/>
        <v>4</v>
      </c>
      <c r="J32" s="153"/>
    </row>
    <row r="33" spans="1:10" s="130" customFormat="1" ht="16.8">
      <c r="A33" s="162" t="s">
        <v>100</v>
      </c>
      <c r="B33" s="148">
        <v>0</v>
      </c>
      <c r="C33" s="163" t="s">
        <v>32</v>
      </c>
      <c r="D33" s="164" t="str">
        <f>IF(C33="Str",'Personal File'!$C$8,IF(C33="Dex",'Personal File'!$C$9,IF(C33="Con",'Personal File'!$C$10,IF(C33="Int",'Personal File'!$C$11,IF(C33="Wis",'Personal File'!$C$12,IF(C33="Cha",'Personal File'!$C$13))))))</f>
        <v>+0</v>
      </c>
      <c r="E33" s="165" t="str">
        <f t="shared" si="8"/>
        <v>Int (+0)</v>
      </c>
      <c r="F33" s="152" t="s">
        <v>62</v>
      </c>
      <c r="G33" s="152">
        <f t="shared" si="5"/>
        <v>0</v>
      </c>
      <c r="H33" s="108">
        <f t="shared" ca="1" si="2"/>
        <v>20</v>
      </c>
      <c r="I33" s="152">
        <f t="shared" ca="1" si="3"/>
        <v>20</v>
      </c>
      <c r="J33" s="153"/>
    </row>
    <row r="34" spans="1:10" s="130" customFormat="1" ht="16.8">
      <c r="A34" s="166" t="s">
        <v>53</v>
      </c>
      <c r="B34" s="123">
        <v>2</v>
      </c>
      <c r="C34" s="167" t="s">
        <v>33</v>
      </c>
      <c r="D34" s="168" t="str">
        <f>IF(C34="Str",'Personal File'!$C$8,IF(C34="Dex",'Personal File'!$C$9,IF(C34="Con",'Personal File'!$C$10,IF(C34="Int",'Personal File'!$C$11,IF(C34="Wis",'Personal File'!$C$12,IF(C34="Cha",'Personal File'!$C$13))))))</f>
        <v>+4</v>
      </c>
      <c r="E34" s="169" t="str">
        <f t="shared" si="6"/>
        <v>Wis (+4)</v>
      </c>
      <c r="F34" s="127" t="s">
        <v>96</v>
      </c>
      <c r="G34" s="127">
        <f t="shared" si="5"/>
        <v>8</v>
      </c>
      <c r="H34" s="108">
        <f t="shared" ca="1" si="2"/>
        <v>15</v>
      </c>
      <c r="I34" s="127">
        <f t="shared" ca="1" si="3"/>
        <v>23</v>
      </c>
      <c r="J34" s="128"/>
    </row>
    <row r="35" spans="1:10" s="130" customFormat="1" ht="16.8">
      <c r="A35" s="140" t="s">
        <v>19</v>
      </c>
      <c r="B35" s="99">
        <v>0</v>
      </c>
      <c r="C35" s="141" t="s">
        <v>34</v>
      </c>
      <c r="D35" s="142" t="str">
        <f>IF(C35="Str",'Personal File'!$C$8,IF(C35="Dex",'Personal File'!$C$9,IF(C35="Con",'Personal File'!$C$10,IF(C35="Int",'Personal File'!$C$11,IF(C35="Wis",'Personal File'!$C$12,IF(C35="Cha",'Personal File'!$C$13))))))</f>
        <v>+2</v>
      </c>
      <c r="E35" s="112" t="str">
        <f t="shared" si="6"/>
        <v>Dex (+2)</v>
      </c>
      <c r="F35" s="403">
        <f>4+4+4-2</f>
        <v>10</v>
      </c>
      <c r="G35" s="135">
        <f t="shared" si="5"/>
        <v>12</v>
      </c>
      <c r="H35" s="108">
        <f t="shared" ca="1" si="2"/>
        <v>11</v>
      </c>
      <c r="I35" s="135">
        <f t="shared" ca="1" si="3"/>
        <v>23</v>
      </c>
      <c r="J35" s="371"/>
    </row>
    <row r="36" spans="1:10" s="130" customFormat="1" ht="16.8">
      <c r="A36" s="375" t="s">
        <v>54</v>
      </c>
      <c r="B36" s="148">
        <v>0</v>
      </c>
      <c r="C36" s="376" t="s">
        <v>34</v>
      </c>
      <c r="D36" s="377" t="str">
        <f>IF(C36="Str",'Personal File'!$C$8,IF(C36="Dex",'Personal File'!$C$9,IF(C36="Con",'Personal File'!$C$10,IF(C36="Int",'Personal File'!$C$11,IF(C36="Wis",'Personal File'!$C$12,IF(C36="Cha",'Personal File'!$C$13))))))</f>
        <v>+2</v>
      </c>
      <c r="E36" s="378" t="str">
        <f t="shared" si="6"/>
        <v>Dex (+2)</v>
      </c>
      <c r="F36" s="152" t="s">
        <v>62</v>
      </c>
      <c r="G36" s="152">
        <f t="shared" si="5"/>
        <v>2</v>
      </c>
      <c r="H36" s="108">
        <f t="shared" ca="1" si="2"/>
        <v>7</v>
      </c>
      <c r="I36" s="152">
        <f t="shared" ca="1" si="3"/>
        <v>9</v>
      </c>
      <c r="J36" s="153"/>
    </row>
    <row r="37" spans="1:10" ht="16.8">
      <c r="A37" s="131" t="s">
        <v>98</v>
      </c>
      <c r="B37" s="99">
        <v>0</v>
      </c>
      <c r="C37" s="132" t="s">
        <v>30</v>
      </c>
      <c r="D37" s="133" t="str">
        <f>IF(C37="Str",'Personal File'!$C$8,IF(C37="Dex",'Personal File'!$C$9,IF(C37="Con",'Personal File'!$C$10,IF(C37="Int",'Personal File'!$C$11,IF(C37="Wis",'Personal File'!$C$12,IF(C37="Cha",'Personal File'!$C$13))))))</f>
        <v>+1</v>
      </c>
      <c r="E37" s="134" t="str">
        <f t="shared" si="6"/>
        <v>Cha (+1)</v>
      </c>
      <c r="F37" s="135" t="s">
        <v>62</v>
      </c>
      <c r="G37" s="135">
        <f t="shared" si="5"/>
        <v>1</v>
      </c>
      <c r="H37" s="108">
        <f t="shared" ca="1" si="2"/>
        <v>17</v>
      </c>
      <c r="I37" s="135">
        <f t="shared" ca="1" si="3"/>
        <v>18</v>
      </c>
      <c r="J37" s="136"/>
    </row>
    <row r="38" spans="1:10" ht="16.8">
      <c r="A38" s="147" t="s">
        <v>187</v>
      </c>
      <c r="B38" s="148">
        <v>0</v>
      </c>
      <c r="C38" s="372" t="s">
        <v>33</v>
      </c>
      <c r="D38" s="373" t="str">
        <f>IF(C38="Str",'Personal File'!$C$8,IF(C38="Dex",'Personal File'!$C$9,IF(C38="Con",'Personal File'!$C$10,IF(C38="Int",'Personal File'!$C$11,IF(C38="Wis",'Personal File'!$C$12,IF(C38="Cha",'Personal File'!$C$13))))))</f>
        <v>+4</v>
      </c>
      <c r="E38" s="374" t="str">
        <f t="shared" ref="E38" si="11">CONCATENATE(C38," (",D38,")")</f>
        <v>Wis (+4)</v>
      </c>
      <c r="F38" s="152" t="s">
        <v>62</v>
      </c>
      <c r="G38" s="152">
        <f t="shared" si="5"/>
        <v>4</v>
      </c>
      <c r="H38" s="108">
        <f t="shared" ca="1" si="2"/>
        <v>2</v>
      </c>
      <c r="I38" s="152">
        <f t="shared" ca="1" si="3"/>
        <v>6</v>
      </c>
      <c r="J38" s="153"/>
    </row>
    <row r="39" spans="1:10" ht="16.8">
      <c r="A39" s="140" t="s">
        <v>20</v>
      </c>
      <c r="B39" s="99">
        <v>0</v>
      </c>
      <c r="C39" s="141" t="s">
        <v>34</v>
      </c>
      <c r="D39" s="142" t="str">
        <f>IF(C39="Str",'Personal File'!$C$8,IF(C39="Dex",'Personal File'!$C$9,IF(C39="Con",'Personal File'!$C$10,IF(C39="Int",'Personal File'!$C$11,IF(C39="Wis",'Personal File'!$C$12,IF(C39="Cha",'Personal File'!$C$13))))))</f>
        <v>+2</v>
      </c>
      <c r="E39" s="112" t="str">
        <f t="shared" si="6"/>
        <v>Dex (+2)</v>
      </c>
      <c r="F39" s="135" t="s">
        <v>62</v>
      </c>
      <c r="G39" s="135">
        <f t="shared" si="5"/>
        <v>2</v>
      </c>
      <c r="H39" s="108">
        <f t="shared" ca="1" si="2"/>
        <v>5</v>
      </c>
      <c r="I39" s="135">
        <f t="shared" ca="1" si="3"/>
        <v>7</v>
      </c>
      <c r="J39" s="136"/>
    </row>
    <row r="40" spans="1:10" ht="16.8">
      <c r="A40" s="143" t="s">
        <v>21</v>
      </c>
      <c r="B40" s="99">
        <v>0</v>
      </c>
      <c r="C40" s="144" t="s">
        <v>32</v>
      </c>
      <c r="D40" s="145" t="str">
        <f>IF(C40="Str",'Personal File'!$C$8,IF(C40="Dex",'Personal File'!$C$9,IF(C40="Con",'Personal File'!$C$10,IF(C40="Int",'Personal File'!$C$11,IF(C40="Wis",'Personal File'!$C$12,IF(C40="Cha",'Personal File'!$C$13))))))</f>
        <v>+0</v>
      </c>
      <c r="E40" s="146" t="str">
        <f t="shared" si="6"/>
        <v>Int (+0)</v>
      </c>
      <c r="F40" s="135" t="s">
        <v>62</v>
      </c>
      <c r="G40" s="135">
        <f t="shared" si="5"/>
        <v>0</v>
      </c>
      <c r="H40" s="108">
        <f t="shared" ca="1" si="2"/>
        <v>17</v>
      </c>
      <c r="I40" s="135">
        <f t="shared" ca="1" si="3"/>
        <v>17</v>
      </c>
      <c r="J40" s="136"/>
    </row>
    <row r="41" spans="1:10" ht="16.8">
      <c r="A41" s="154" t="s">
        <v>55</v>
      </c>
      <c r="B41" s="99">
        <v>0</v>
      </c>
      <c r="C41" s="155" t="s">
        <v>33</v>
      </c>
      <c r="D41" s="156" t="str">
        <f>IF(C41="Str",'Personal File'!$C$8,IF(C41="Dex",'Personal File'!$C$9,IF(C41="Con",'Personal File'!$C$10,IF(C41="Int",'Personal File'!$C$11,IF(C41="Wis",'Personal File'!$C$12,IF(C41="Cha",'Personal File'!$C$13))))))</f>
        <v>+4</v>
      </c>
      <c r="E41" s="157" t="str">
        <f t="shared" si="6"/>
        <v>Wis (+4)</v>
      </c>
      <c r="F41" s="135" t="s">
        <v>62</v>
      </c>
      <c r="G41" s="135">
        <f t="shared" si="5"/>
        <v>4</v>
      </c>
      <c r="H41" s="108">
        <f t="shared" ca="1" si="2"/>
        <v>10</v>
      </c>
      <c r="I41" s="135">
        <f t="shared" ca="1" si="3"/>
        <v>14</v>
      </c>
      <c r="J41" s="136"/>
    </row>
    <row r="42" spans="1:10" ht="16.8">
      <c r="A42" s="140" t="s">
        <v>87</v>
      </c>
      <c r="B42" s="99">
        <v>0</v>
      </c>
      <c r="C42" s="141" t="s">
        <v>34</v>
      </c>
      <c r="D42" s="142" t="str">
        <f>IF(C42="Str",'Personal File'!$C$8,IF(C42="Dex",'Personal File'!$C$9,IF(C42="Con",'Personal File'!$C$10,IF(C42="Int",'Personal File'!$C$11,IF(C42="Wis",'Personal File'!$C$12,IF(C42="Cha",'Personal File'!$C$13))))))</f>
        <v>+2</v>
      </c>
      <c r="E42" s="112" t="str">
        <f t="shared" si="6"/>
        <v>Dex (+2)</v>
      </c>
      <c r="F42" s="135" t="s">
        <v>615</v>
      </c>
      <c r="G42" s="135">
        <f t="shared" si="5"/>
        <v>0</v>
      </c>
      <c r="H42" s="108">
        <f t="shared" ca="1" si="2"/>
        <v>7</v>
      </c>
      <c r="I42" s="135">
        <f t="shared" ca="1" si="3"/>
        <v>7</v>
      </c>
      <c r="J42" s="136"/>
    </row>
    <row r="43" spans="1:10" ht="16.8">
      <c r="A43" s="162" t="s">
        <v>85</v>
      </c>
      <c r="B43" s="148">
        <v>0</v>
      </c>
      <c r="C43" s="163" t="s">
        <v>32</v>
      </c>
      <c r="D43" s="164" t="str">
        <f>IF(C43="Str",'Personal File'!$C$8,IF(C43="Dex",'Personal File'!$C$9,IF(C43="Con",'Personal File'!$C$10,IF(C43="Int",'Personal File'!$C$11,IF(C43="Wis",'Personal File'!$C$12,IF(C43="Cha",'Personal File'!$C$13))))))</f>
        <v>+0</v>
      </c>
      <c r="E43" s="165" t="str">
        <f t="shared" si="6"/>
        <v>Int (+0)</v>
      </c>
      <c r="F43" s="152" t="s">
        <v>62</v>
      </c>
      <c r="G43" s="152">
        <f t="shared" si="5"/>
        <v>0</v>
      </c>
      <c r="H43" s="108">
        <f t="shared" ca="1" si="2"/>
        <v>18</v>
      </c>
      <c r="I43" s="152">
        <f t="shared" ca="1" si="3"/>
        <v>18</v>
      </c>
      <c r="J43" s="171"/>
    </row>
    <row r="44" spans="1:10" ht="16.8">
      <c r="A44" s="143" t="s">
        <v>56</v>
      </c>
      <c r="B44" s="99">
        <v>0</v>
      </c>
      <c r="C44" s="144" t="s">
        <v>32</v>
      </c>
      <c r="D44" s="145" t="str">
        <f>IF(C44="Str",'Personal File'!$C$8,IF(C44="Dex",'Personal File'!$C$9,IF(C44="Con",'Personal File'!$C$10,IF(C44="Int",'Personal File'!$C$11,IF(C44="Wis",'Personal File'!$C$12,IF(C44="Cha",'Personal File'!$C$13))))))</f>
        <v>+0</v>
      </c>
      <c r="E44" s="146" t="str">
        <f t="shared" si="6"/>
        <v>Int (+0)</v>
      </c>
      <c r="F44" s="135" t="s">
        <v>62</v>
      </c>
      <c r="G44" s="135">
        <f t="shared" si="5"/>
        <v>0</v>
      </c>
      <c r="H44" s="108">
        <f t="shared" ca="1" si="2"/>
        <v>16</v>
      </c>
      <c r="I44" s="135">
        <f t="shared" ca="1" si="3"/>
        <v>16</v>
      </c>
      <c r="J44" s="371"/>
    </row>
    <row r="45" spans="1:10" ht="16.8">
      <c r="A45" s="166" t="s">
        <v>57</v>
      </c>
      <c r="B45" s="123">
        <v>1</v>
      </c>
      <c r="C45" s="167" t="s">
        <v>33</v>
      </c>
      <c r="D45" s="168" t="str">
        <f>IF(C45="Str",'Personal File'!$C$8,IF(C45="Dex",'Personal File'!$C$9,IF(C45="Con",'Personal File'!$C$10,IF(C45="Int",'Personal File'!$C$11,IF(C45="Wis",'Personal File'!$C$12,IF(C45="Cha",'Personal File'!$C$13))))))</f>
        <v>+4</v>
      </c>
      <c r="E45" s="169" t="str">
        <f t="shared" si="6"/>
        <v>Wis (+4)</v>
      </c>
      <c r="F45" s="127" t="s">
        <v>96</v>
      </c>
      <c r="G45" s="127">
        <f t="shared" si="5"/>
        <v>7</v>
      </c>
      <c r="H45" s="108">
        <f t="shared" ca="1" si="2"/>
        <v>4</v>
      </c>
      <c r="I45" s="127">
        <f t="shared" ca="1" si="3"/>
        <v>11</v>
      </c>
      <c r="J45" s="128"/>
    </row>
    <row r="46" spans="1:10" ht="16.8">
      <c r="A46" s="166" t="s">
        <v>88</v>
      </c>
      <c r="B46" s="123">
        <v>2</v>
      </c>
      <c r="C46" s="167" t="s">
        <v>33</v>
      </c>
      <c r="D46" s="168" t="str">
        <f>IF(C46="Str",'Personal File'!$C$8,IF(C46="Dex",'Personal File'!$C$9,IF(C46="Con",'Personal File'!$C$10,IF(C46="Int",'Personal File'!$C$11,IF(C46="Wis",'Personal File'!$C$12,IF(C46="Cha",'Personal File'!$C$13))))))</f>
        <v>+4</v>
      </c>
      <c r="E46" s="169" t="str">
        <f t="shared" si="6"/>
        <v>Wis (+4)</v>
      </c>
      <c r="F46" s="127" t="s">
        <v>96</v>
      </c>
      <c r="G46" s="127">
        <f t="shared" si="5"/>
        <v>8</v>
      </c>
      <c r="H46" s="108">
        <f t="shared" ca="1" si="2"/>
        <v>9</v>
      </c>
      <c r="I46" s="127">
        <f t="shared" ca="1" si="3"/>
        <v>17</v>
      </c>
      <c r="J46" s="128"/>
    </row>
    <row r="47" spans="1:10" ht="16.8">
      <c r="A47" s="158" t="s">
        <v>22</v>
      </c>
      <c r="B47" s="99">
        <v>0</v>
      </c>
      <c r="C47" s="159" t="s">
        <v>35</v>
      </c>
      <c r="D47" s="160" t="str">
        <f>IF(C47="Str",'Personal File'!$C$8,IF(C47="Dex",'Personal File'!$C$9,IF(C47="Con",'Personal File'!$C$10,IF(C47="Int",'Personal File'!$C$11,IF(C47="Wis",'Personal File'!$C$12,IF(C47="Cha",'Personal File'!$C$13))))))</f>
        <v>+0</v>
      </c>
      <c r="E47" s="161" t="str">
        <f t="shared" si="6"/>
        <v>Str (+0)</v>
      </c>
      <c r="F47" s="135" t="s">
        <v>62</v>
      </c>
      <c r="G47" s="135">
        <f t="shared" si="5"/>
        <v>0</v>
      </c>
      <c r="H47" s="108">
        <f t="shared" ca="1" si="2"/>
        <v>11</v>
      </c>
      <c r="I47" s="135">
        <f t="shared" ca="1" si="3"/>
        <v>11</v>
      </c>
      <c r="J47" s="136"/>
    </row>
    <row r="48" spans="1:10" ht="16.8">
      <c r="A48" s="140" t="s">
        <v>58</v>
      </c>
      <c r="B48" s="99">
        <v>0</v>
      </c>
      <c r="C48" s="141" t="s">
        <v>34</v>
      </c>
      <c r="D48" s="142" t="str">
        <f>IF(C48="Str",'Personal File'!$C$8,IF(C48="Dex",'Personal File'!$C$9,IF(C48="Con",'Personal File'!$C$10,IF(C48="Int",'Personal File'!$C$11,IF(C48="Wis",'Personal File'!$C$12,IF(C48="Cha",'Personal File'!$C$13))))))</f>
        <v>+2</v>
      </c>
      <c r="E48" s="112" t="str">
        <f t="shared" si="6"/>
        <v>Dex (+2)</v>
      </c>
      <c r="F48" s="403">
        <f>2-2</f>
        <v>0</v>
      </c>
      <c r="G48" s="135">
        <f t="shared" si="5"/>
        <v>2</v>
      </c>
      <c r="H48" s="108">
        <f t="shared" ca="1" si="2"/>
        <v>19</v>
      </c>
      <c r="I48" s="135">
        <f t="shared" ca="1" si="3"/>
        <v>21</v>
      </c>
      <c r="J48" s="136"/>
    </row>
    <row r="49" spans="1:10" ht="16.8">
      <c r="A49" s="147" t="s">
        <v>59</v>
      </c>
      <c r="B49" s="148">
        <v>0</v>
      </c>
      <c r="C49" s="149" t="s">
        <v>30</v>
      </c>
      <c r="D49" s="150" t="str">
        <f>IF(C49="Str",'Personal File'!$C$8,IF(C49="Dex",'Personal File'!$C$9,IF(C49="Con",'Personal File'!$C$10,IF(C49="Int",'Personal File'!$C$11,IF(C49="Wis",'Personal File'!$C$12,IF(C49="Cha",'Personal File'!$C$13))))))</f>
        <v>+1</v>
      </c>
      <c r="E49" s="151" t="str">
        <f t="shared" si="6"/>
        <v>Cha (+1)</v>
      </c>
      <c r="F49" s="152" t="s">
        <v>62</v>
      </c>
      <c r="G49" s="152">
        <f t="shared" si="5"/>
        <v>1</v>
      </c>
      <c r="H49" s="108">
        <f t="shared" ca="1" si="2"/>
        <v>10</v>
      </c>
      <c r="I49" s="152">
        <f t="shared" ca="1" si="3"/>
        <v>11</v>
      </c>
      <c r="J49" s="153"/>
    </row>
    <row r="50" spans="1:10" ht="17.399999999999999" thickBot="1">
      <c r="A50" s="172" t="s">
        <v>60</v>
      </c>
      <c r="B50" s="173">
        <v>0</v>
      </c>
      <c r="C50" s="174" t="s">
        <v>34</v>
      </c>
      <c r="D50" s="175" t="str">
        <f>IF(C50="Str",'Personal File'!$C$8,IF(C50="Dex",'Personal File'!$C$9,IF(C50="Con",'Personal File'!$C$10,IF(C50="Int",'Personal File'!$C$11,IF(C50="Wis",'Personal File'!$C$12,IF(C50="Cha",'Personal File'!$C$13))))))</f>
        <v>+2</v>
      </c>
      <c r="E50" s="176" t="str">
        <f t="shared" si="6"/>
        <v>Dex (+2)</v>
      </c>
      <c r="F50" s="177" t="s">
        <v>62</v>
      </c>
      <c r="G50" s="177">
        <f t="shared" si="5"/>
        <v>2</v>
      </c>
      <c r="H50" s="178">
        <f t="shared" ref="H50" ca="1" si="12">RANDBETWEEN(1,20)</f>
        <v>12</v>
      </c>
      <c r="I50" s="177">
        <f t="shared" ca="1" si="3"/>
        <v>14</v>
      </c>
      <c r="J50" s="179"/>
    </row>
    <row r="51" spans="1:10" ht="16.2" thickTop="1">
      <c r="B51" s="181">
        <f>SUM(B7:B50)</f>
        <v>20</v>
      </c>
      <c r="E51" s="181">
        <f>SUM(E52:E56)</f>
        <v>20</v>
      </c>
    </row>
    <row r="52" spans="1:10">
      <c r="B52" s="181"/>
      <c r="E52" s="27">
        <v>4</v>
      </c>
      <c r="F52" s="184" t="s">
        <v>180</v>
      </c>
    </row>
    <row r="53" spans="1:10">
      <c r="E53" s="27">
        <v>4</v>
      </c>
      <c r="F53" s="184" t="s">
        <v>181</v>
      </c>
    </row>
    <row r="54" spans="1:10">
      <c r="E54" s="27">
        <v>4</v>
      </c>
      <c r="F54" s="184" t="s">
        <v>201</v>
      </c>
    </row>
    <row r="55" spans="1:10">
      <c r="E55" s="251">
        <f>4+'Personal File'!$C$11</f>
        <v>4</v>
      </c>
      <c r="F55" s="184" t="s">
        <v>182</v>
      </c>
    </row>
    <row r="56" spans="1:10">
      <c r="E56" s="251">
        <v>4</v>
      </c>
      <c r="F56" s="184" t="s">
        <v>198</v>
      </c>
    </row>
    <row r="57" spans="1:10">
      <c r="E57" s="27"/>
      <c r="F57" s="184"/>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74"/>
  <sheetViews>
    <sheetView showGridLines="0" workbookViewId="0">
      <pane ySplit="2" topLeftCell="A3" activePane="bottomLeft" state="frozen"/>
      <selection pane="bottomLeft" activeCell="A3" sqref="A3"/>
    </sheetView>
  </sheetViews>
  <sheetFormatPr defaultColWidth="13" defaultRowHeight="15.6"/>
  <cols>
    <col min="1" max="1" width="25.09765625" style="180" customWidth="1"/>
    <col min="2" max="2" width="6.19921875" style="180" bestFit="1" customWidth="1"/>
    <col min="3" max="4" width="11.19921875" style="505" bestFit="1" customWidth="1"/>
    <col min="5" max="5" width="11.19921875" style="506" customWidth="1"/>
    <col min="6" max="6" width="11" style="505" customWidth="1"/>
    <col min="7" max="7" width="9.5" style="505" bestFit="1" customWidth="1"/>
    <col min="8" max="8" width="29.8984375" style="180" customWidth="1"/>
    <col min="9" max="16384" width="13" style="233"/>
  </cols>
  <sheetData>
    <row r="1" spans="1:8" ht="23.4" thickBot="1">
      <c r="A1" s="419" t="s">
        <v>576</v>
      </c>
      <c r="B1" s="101"/>
      <c r="C1" s="101"/>
      <c r="D1" s="101"/>
      <c r="E1" s="102"/>
      <c r="F1" s="101"/>
      <c r="G1" s="101"/>
      <c r="H1" s="101"/>
    </row>
    <row r="2" spans="1:8" s="8" customFormat="1" ht="31.8" thickBot="1">
      <c r="A2" s="507" t="s">
        <v>131</v>
      </c>
      <c r="B2" s="508" t="s">
        <v>99</v>
      </c>
      <c r="C2" s="508" t="s">
        <v>228</v>
      </c>
      <c r="D2" s="509" t="s">
        <v>229</v>
      </c>
      <c r="E2" s="510" t="s">
        <v>230</v>
      </c>
      <c r="F2" s="508" t="s">
        <v>231</v>
      </c>
      <c r="G2" s="508" t="s">
        <v>232</v>
      </c>
      <c r="H2" s="511" t="s">
        <v>80</v>
      </c>
    </row>
    <row r="3" spans="1:8" s="8" customFormat="1" ht="16.8">
      <c r="A3" s="420" t="s">
        <v>222</v>
      </c>
      <c r="B3" s="106">
        <v>0</v>
      </c>
      <c r="C3" s="421" t="s">
        <v>233</v>
      </c>
      <c r="D3" s="422" t="s">
        <v>234</v>
      </c>
      <c r="E3" s="423" t="s">
        <v>235</v>
      </c>
      <c r="F3" s="424" t="s">
        <v>236</v>
      </c>
      <c r="G3" s="424" t="s">
        <v>237</v>
      </c>
      <c r="H3" s="425" t="s">
        <v>238</v>
      </c>
    </row>
    <row r="4" spans="1:8" s="8" customFormat="1" ht="16.8">
      <c r="A4" s="420" t="s">
        <v>239</v>
      </c>
      <c r="B4" s="106">
        <v>0</v>
      </c>
      <c r="C4" s="421" t="s">
        <v>240</v>
      </c>
      <c r="D4" s="422" t="s">
        <v>234</v>
      </c>
      <c r="E4" s="423" t="s">
        <v>235</v>
      </c>
      <c r="F4" s="424" t="s">
        <v>241</v>
      </c>
      <c r="G4" s="424" t="s">
        <v>237</v>
      </c>
      <c r="H4" s="425" t="s">
        <v>242</v>
      </c>
    </row>
    <row r="5" spans="1:8" s="8" customFormat="1" ht="16.8">
      <c r="A5" s="420" t="s">
        <v>243</v>
      </c>
      <c r="B5" s="106">
        <v>0</v>
      </c>
      <c r="C5" s="421" t="s">
        <v>244</v>
      </c>
      <c r="D5" s="422" t="s">
        <v>234</v>
      </c>
      <c r="E5" s="423" t="s">
        <v>235</v>
      </c>
      <c r="F5" s="424" t="s">
        <v>245</v>
      </c>
      <c r="G5" s="424" t="s">
        <v>246</v>
      </c>
      <c r="H5" s="425" t="s">
        <v>247</v>
      </c>
    </row>
    <row r="6" spans="1:8" s="8" customFormat="1" ht="16.8">
      <c r="A6" s="420" t="s">
        <v>223</v>
      </c>
      <c r="B6" s="106">
        <v>0</v>
      </c>
      <c r="C6" s="421" t="s">
        <v>240</v>
      </c>
      <c r="D6" s="422" t="s">
        <v>234</v>
      </c>
      <c r="E6" s="423" t="s">
        <v>235</v>
      </c>
      <c r="F6" s="424" t="s">
        <v>248</v>
      </c>
      <c r="G6" s="424" t="s">
        <v>249</v>
      </c>
      <c r="H6" s="425" t="s">
        <v>250</v>
      </c>
    </row>
    <row r="7" spans="1:8" s="8" customFormat="1" ht="16.8">
      <c r="A7" s="420" t="s">
        <v>251</v>
      </c>
      <c r="B7" s="106">
        <v>0</v>
      </c>
      <c r="C7" s="421" t="s">
        <v>244</v>
      </c>
      <c r="D7" s="422" t="s">
        <v>234</v>
      </c>
      <c r="E7" s="423" t="s">
        <v>235</v>
      </c>
      <c r="F7" s="424" t="s">
        <v>236</v>
      </c>
      <c r="G7" s="424" t="s">
        <v>237</v>
      </c>
      <c r="H7" s="425" t="s">
        <v>252</v>
      </c>
    </row>
    <row r="8" spans="1:8" s="8" customFormat="1" ht="16.8">
      <c r="A8" s="420" t="s">
        <v>253</v>
      </c>
      <c r="B8" s="106">
        <v>0</v>
      </c>
      <c r="C8" s="421" t="s">
        <v>254</v>
      </c>
      <c r="D8" s="422" t="s">
        <v>255</v>
      </c>
      <c r="E8" s="423" t="s">
        <v>235</v>
      </c>
      <c r="F8" s="424" t="s">
        <v>236</v>
      </c>
      <c r="G8" s="424" t="s">
        <v>237</v>
      </c>
      <c r="H8" s="425" t="s">
        <v>256</v>
      </c>
    </row>
    <row r="9" spans="1:8" s="8" customFormat="1" ht="16.8">
      <c r="A9" s="420" t="s">
        <v>257</v>
      </c>
      <c r="B9" s="106">
        <v>0</v>
      </c>
      <c r="C9" s="421" t="s">
        <v>244</v>
      </c>
      <c r="D9" s="422" t="s">
        <v>234</v>
      </c>
      <c r="E9" s="423" t="s">
        <v>235</v>
      </c>
      <c r="F9" s="424" t="s">
        <v>241</v>
      </c>
      <c r="G9" s="424" t="s">
        <v>258</v>
      </c>
      <c r="H9" s="425" t="s">
        <v>259</v>
      </c>
    </row>
    <row r="10" spans="1:8" s="8" customFormat="1" ht="16.8">
      <c r="A10" s="420" t="s">
        <v>260</v>
      </c>
      <c r="B10" s="106">
        <v>0</v>
      </c>
      <c r="C10" s="421" t="s">
        <v>244</v>
      </c>
      <c r="D10" s="422" t="s">
        <v>234</v>
      </c>
      <c r="E10" s="423" t="s">
        <v>235</v>
      </c>
      <c r="F10" s="424" t="s">
        <v>261</v>
      </c>
      <c r="G10" s="424" t="s">
        <v>237</v>
      </c>
      <c r="H10" s="425" t="s">
        <v>262</v>
      </c>
    </row>
    <row r="11" spans="1:8" s="8" customFormat="1" ht="16.8">
      <c r="A11" s="420" t="s">
        <v>263</v>
      </c>
      <c r="B11" s="106">
        <v>0</v>
      </c>
      <c r="C11" s="421" t="s">
        <v>254</v>
      </c>
      <c r="D11" s="422" t="s">
        <v>264</v>
      </c>
      <c r="E11" s="423" t="s">
        <v>235</v>
      </c>
      <c r="F11" s="424" t="s">
        <v>241</v>
      </c>
      <c r="G11" s="424" t="s">
        <v>265</v>
      </c>
      <c r="H11" s="425" t="s">
        <v>266</v>
      </c>
    </row>
    <row r="12" spans="1:8" s="8" customFormat="1" ht="16.8">
      <c r="A12" s="420" t="s">
        <v>224</v>
      </c>
      <c r="B12" s="106">
        <v>0</v>
      </c>
      <c r="C12" s="421" t="s">
        <v>267</v>
      </c>
      <c r="D12" s="422" t="s">
        <v>234</v>
      </c>
      <c r="E12" s="423" t="s">
        <v>235</v>
      </c>
      <c r="F12" s="424" t="s">
        <v>268</v>
      </c>
      <c r="G12" s="424" t="s">
        <v>237</v>
      </c>
      <c r="H12" s="425" t="s">
        <v>269</v>
      </c>
    </row>
    <row r="13" spans="1:8" s="8" customFormat="1" ht="16.8">
      <c r="A13" s="420" t="s">
        <v>270</v>
      </c>
      <c r="B13" s="106">
        <v>0</v>
      </c>
      <c r="C13" s="426" t="s">
        <v>271</v>
      </c>
      <c r="D13" s="427" t="s">
        <v>272</v>
      </c>
      <c r="E13" s="428" t="s">
        <v>235</v>
      </c>
      <c r="F13" s="429" t="s">
        <v>236</v>
      </c>
      <c r="G13" s="429" t="s">
        <v>265</v>
      </c>
      <c r="H13" s="430" t="s">
        <v>273</v>
      </c>
    </row>
    <row r="14" spans="1:8" s="8" customFormat="1" ht="16.8">
      <c r="A14" s="420" t="s">
        <v>619</v>
      </c>
      <c r="B14" s="106">
        <v>0</v>
      </c>
      <c r="C14" s="421" t="s">
        <v>240</v>
      </c>
      <c r="D14" s="422" t="s">
        <v>234</v>
      </c>
      <c r="E14" s="423" t="s">
        <v>235</v>
      </c>
      <c r="F14" s="424" t="s">
        <v>268</v>
      </c>
      <c r="G14" s="424" t="s">
        <v>237</v>
      </c>
      <c r="H14" s="425" t="s">
        <v>274</v>
      </c>
    </row>
    <row r="15" spans="1:8" s="8" customFormat="1" ht="16.8">
      <c r="A15" s="420" t="s">
        <v>275</v>
      </c>
      <c r="B15" s="106">
        <v>0</v>
      </c>
      <c r="C15" s="421" t="s">
        <v>240</v>
      </c>
      <c r="D15" s="422" t="s">
        <v>276</v>
      </c>
      <c r="E15" s="423" t="s">
        <v>235</v>
      </c>
      <c r="F15" s="424" t="s">
        <v>261</v>
      </c>
      <c r="G15" s="424" t="s">
        <v>265</v>
      </c>
      <c r="H15" s="425" t="s">
        <v>277</v>
      </c>
    </row>
    <row r="16" spans="1:8" s="8" customFormat="1" ht="16.8">
      <c r="A16" s="420" t="s">
        <v>278</v>
      </c>
      <c r="B16" s="106">
        <v>0</v>
      </c>
      <c r="C16" s="421" t="s">
        <v>279</v>
      </c>
      <c r="D16" s="422" t="s">
        <v>280</v>
      </c>
      <c r="E16" s="423" t="s">
        <v>235</v>
      </c>
      <c r="F16" s="424" t="s">
        <v>241</v>
      </c>
      <c r="G16" s="424" t="s">
        <v>258</v>
      </c>
      <c r="H16" s="425" t="s">
        <v>281</v>
      </c>
    </row>
    <row r="17" spans="1:8" s="8" customFormat="1" ht="16.8">
      <c r="A17" s="431" t="s">
        <v>282</v>
      </c>
      <c r="B17" s="117">
        <v>0</v>
      </c>
      <c r="C17" s="432" t="s">
        <v>267</v>
      </c>
      <c r="D17" s="433" t="s">
        <v>283</v>
      </c>
      <c r="E17" s="434" t="s">
        <v>235</v>
      </c>
      <c r="F17" s="435" t="s">
        <v>241</v>
      </c>
      <c r="G17" s="435" t="s">
        <v>258</v>
      </c>
      <c r="H17" s="436" t="s">
        <v>284</v>
      </c>
    </row>
    <row r="18" spans="1:8" ht="16.8">
      <c r="A18" s="420" t="s">
        <v>285</v>
      </c>
      <c r="B18" s="106">
        <v>1</v>
      </c>
      <c r="C18" s="421" t="s">
        <v>286</v>
      </c>
      <c r="D18" s="422" t="s">
        <v>283</v>
      </c>
      <c r="E18" s="423" t="s">
        <v>235</v>
      </c>
      <c r="F18" s="424" t="s">
        <v>241</v>
      </c>
      <c r="G18" s="424" t="s">
        <v>249</v>
      </c>
      <c r="H18" s="425" t="s">
        <v>287</v>
      </c>
    </row>
    <row r="19" spans="1:8" ht="16.8">
      <c r="A19" s="420" t="s">
        <v>288</v>
      </c>
      <c r="B19" s="106">
        <v>1</v>
      </c>
      <c r="C19" s="421" t="s">
        <v>286</v>
      </c>
      <c r="D19" s="422" t="s">
        <v>234</v>
      </c>
      <c r="E19" s="437" t="s">
        <v>235</v>
      </c>
      <c r="F19" s="438" t="s">
        <v>236</v>
      </c>
      <c r="G19" s="424" t="s">
        <v>249</v>
      </c>
      <c r="H19" s="439" t="s">
        <v>289</v>
      </c>
    </row>
    <row r="20" spans="1:8" ht="16.8">
      <c r="A20" s="420" t="s">
        <v>290</v>
      </c>
      <c r="B20" s="106">
        <v>1</v>
      </c>
      <c r="C20" s="421" t="s">
        <v>286</v>
      </c>
      <c r="D20" s="422" t="s">
        <v>234</v>
      </c>
      <c r="E20" s="437" t="s">
        <v>235</v>
      </c>
      <c r="F20" s="438" t="s">
        <v>236</v>
      </c>
      <c r="G20" s="424" t="s">
        <v>291</v>
      </c>
      <c r="H20" s="439" t="s">
        <v>292</v>
      </c>
    </row>
    <row r="21" spans="1:8" ht="16.8">
      <c r="A21" s="420" t="s">
        <v>293</v>
      </c>
      <c r="B21" s="106">
        <v>1</v>
      </c>
      <c r="C21" s="421" t="s">
        <v>254</v>
      </c>
      <c r="D21" s="422" t="s">
        <v>234</v>
      </c>
      <c r="E21" s="437" t="s">
        <v>294</v>
      </c>
      <c r="F21" s="438" t="s">
        <v>295</v>
      </c>
      <c r="G21" s="424" t="s">
        <v>265</v>
      </c>
      <c r="H21" s="439" t="s">
        <v>296</v>
      </c>
    </row>
    <row r="22" spans="1:8" ht="16.8">
      <c r="A22" s="420" t="s">
        <v>577</v>
      </c>
      <c r="B22" s="106">
        <v>1</v>
      </c>
      <c r="C22" s="421" t="s">
        <v>233</v>
      </c>
      <c r="D22" s="422" t="s">
        <v>283</v>
      </c>
      <c r="E22" s="437" t="s">
        <v>294</v>
      </c>
      <c r="F22" s="438" t="s">
        <v>236</v>
      </c>
      <c r="G22" s="424" t="s">
        <v>319</v>
      </c>
      <c r="H22" s="439" t="s">
        <v>578</v>
      </c>
    </row>
    <row r="23" spans="1:8" ht="16.8">
      <c r="A23" s="420" t="s">
        <v>297</v>
      </c>
      <c r="B23" s="106">
        <v>1</v>
      </c>
      <c r="C23" s="421" t="s">
        <v>240</v>
      </c>
      <c r="D23" s="422" t="s">
        <v>234</v>
      </c>
      <c r="E23" s="437" t="s">
        <v>235</v>
      </c>
      <c r="F23" s="438" t="s">
        <v>241</v>
      </c>
      <c r="G23" s="424" t="s">
        <v>237</v>
      </c>
      <c r="H23" s="430" t="s">
        <v>298</v>
      </c>
    </row>
    <row r="24" spans="1:8" ht="16.8">
      <c r="A24" s="420" t="s">
        <v>299</v>
      </c>
      <c r="B24" s="106">
        <v>1</v>
      </c>
      <c r="C24" s="421" t="s">
        <v>244</v>
      </c>
      <c r="D24" s="422" t="s">
        <v>283</v>
      </c>
      <c r="E24" s="437" t="s">
        <v>235</v>
      </c>
      <c r="F24" s="438" t="s">
        <v>295</v>
      </c>
      <c r="G24" s="424" t="s">
        <v>265</v>
      </c>
      <c r="H24" s="430" t="s">
        <v>300</v>
      </c>
    </row>
    <row r="25" spans="1:8" ht="16.8">
      <c r="A25" s="420" t="s">
        <v>301</v>
      </c>
      <c r="B25" s="106">
        <v>1</v>
      </c>
      <c r="C25" s="421" t="s">
        <v>244</v>
      </c>
      <c r="D25" s="422" t="s">
        <v>234</v>
      </c>
      <c r="E25" s="437" t="s">
        <v>235</v>
      </c>
      <c r="F25" s="438" t="s">
        <v>248</v>
      </c>
      <c r="G25" s="424" t="s">
        <v>265</v>
      </c>
      <c r="H25" s="430" t="s">
        <v>302</v>
      </c>
    </row>
    <row r="26" spans="1:8" ht="16.8">
      <c r="A26" s="420" t="s">
        <v>303</v>
      </c>
      <c r="B26" s="106">
        <v>1</v>
      </c>
      <c r="C26" s="421" t="s">
        <v>279</v>
      </c>
      <c r="D26" s="422" t="s">
        <v>234</v>
      </c>
      <c r="E26" s="437" t="s">
        <v>235</v>
      </c>
      <c r="F26" s="438" t="s">
        <v>241</v>
      </c>
      <c r="G26" s="424" t="s">
        <v>304</v>
      </c>
      <c r="H26" s="430" t="s">
        <v>305</v>
      </c>
    </row>
    <row r="27" spans="1:8" ht="16.8">
      <c r="A27" s="420" t="s">
        <v>225</v>
      </c>
      <c r="B27" s="106">
        <v>1</v>
      </c>
      <c r="C27" s="421" t="s">
        <v>267</v>
      </c>
      <c r="D27" s="422" t="s">
        <v>283</v>
      </c>
      <c r="E27" s="437" t="s">
        <v>235</v>
      </c>
      <c r="F27" s="438" t="s">
        <v>295</v>
      </c>
      <c r="G27" s="424" t="s">
        <v>249</v>
      </c>
      <c r="H27" s="430" t="s">
        <v>306</v>
      </c>
    </row>
    <row r="28" spans="1:8" ht="16.8">
      <c r="A28" s="420" t="s">
        <v>307</v>
      </c>
      <c r="B28" s="106">
        <v>1</v>
      </c>
      <c r="C28" s="421" t="s">
        <v>254</v>
      </c>
      <c r="D28" s="422" t="s">
        <v>283</v>
      </c>
      <c r="E28" s="437" t="s">
        <v>235</v>
      </c>
      <c r="F28" s="438" t="s">
        <v>295</v>
      </c>
      <c r="G28" s="424" t="s">
        <v>249</v>
      </c>
      <c r="H28" s="430" t="s">
        <v>308</v>
      </c>
    </row>
    <row r="29" spans="1:8" ht="16.8">
      <c r="A29" s="420" t="s">
        <v>309</v>
      </c>
      <c r="B29" s="106">
        <v>1</v>
      </c>
      <c r="C29" s="421" t="s">
        <v>267</v>
      </c>
      <c r="D29" s="422" t="s">
        <v>283</v>
      </c>
      <c r="E29" s="437" t="s">
        <v>235</v>
      </c>
      <c r="F29" s="438" t="s">
        <v>241</v>
      </c>
      <c r="G29" s="424" t="s">
        <v>310</v>
      </c>
      <c r="H29" s="430" t="s">
        <v>311</v>
      </c>
    </row>
    <row r="30" spans="1:8" ht="16.8">
      <c r="A30" s="420" t="s">
        <v>312</v>
      </c>
      <c r="B30" s="106">
        <v>1</v>
      </c>
      <c r="C30" s="426" t="s">
        <v>233</v>
      </c>
      <c r="D30" s="427" t="s">
        <v>234</v>
      </c>
      <c r="E30" s="428" t="s">
        <v>313</v>
      </c>
      <c r="F30" s="429" t="s">
        <v>236</v>
      </c>
      <c r="G30" s="429" t="s">
        <v>304</v>
      </c>
      <c r="H30" s="430" t="s">
        <v>314</v>
      </c>
    </row>
    <row r="31" spans="1:8" ht="16.8">
      <c r="A31" s="420" t="s">
        <v>315</v>
      </c>
      <c r="B31" s="106">
        <v>1</v>
      </c>
      <c r="C31" s="421" t="s">
        <v>279</v>
      </c>
      <c r="D31" s="422" t="s">
        <v>316</v>
      </c>
      <c r="E31" s="437" t="s">
        <v>235</v>
      </c>
      <c r="F31" s="438" t="s">
        <v>241</v>
      </c>
      <c r="G31" s="424" t="s">
        <v>265</v>
      </c>
      <c r="H31" s="430" t="s">
        <v>317</v>
      </c>
    </row>
    <row r="32" spans="1:8" ht="16.8">
      <c r="A32" s="420" t="s">
        <v>318</v>
      </c>
      <c r="B32" s="106">
        <v>1</v>
      </c>
      <c r="C32" s="421" t="s">
        <v>267</v>
      </c>
      <c r="D32" s="422" t="s">
        <v>276</v>
      </c>
      <c r="E32" s="423" t="s">
        <v>235</v>
      </c>
      <c r="F32" s="429" t="s">
        <v>236</v>
      </c>
      <c r="G32" s="424" t="s">
        <v>319</v>
      </c>
      <c r="H32" s="425" t="s">
        <v>320</v>
      </c>
    </row>
    <row r="33" spans="1:8" ht="16.8">
      <c r="A33" s="420" t="s">
        <v>52</v>
      </c>
      <c r="B33" s="106">
        <v>1</v>
      </c>
      <c r="C33" s="421" t="s">
        <v>267</v>
      </c>
      <c r="D33" s="422" t="s">
        <v>321</v>
      </c>
      <c r="E33" s="437" t="s">
        <v>235</v>
      </c>
      <c r="F33" s="438" t="s">
        <v>241</v>
      </c>
      <c r="G33" s="424" t="s">
        <v>249</v>
      </c>
      <c r="H33" s="430" t="s">
        <v>262</v>
      </c>
    </row>
    <row r="34" spans="1:8" ht="16.8">
      <c r="A34" s="420" t="s">
        <v>322</v>
      </c>
      <c r="B34" s="106">
        <v>1</v>
      </c>
      <c r="C34" s="421" t="s">
        <v>244</v>
      </c>
      <c r="D34" s="422" t="s">
        <v>234</v>
      </c>
      <c r="E34" s="437" t="s">
        <v>235</v>
      </c>
      <c r="F34" s="438" t="s">
        <v>245</v>
      </c>
      <c r="G34" s="424" t="s">
        <v>237</v>
      </c>
      <c r="H34" s="136" t="s">
        <v>323</v>
      </c>
    </row>
    <row r="35" spans="1:8" ht="16.8">
      <c r="A35" s="420" t="s">
        <v>324</v>
      </c>
      <c r="B35" s="106">
        <v>1</v>
      </c>
      <c r="C35" s="421" t="s">
        <v>267</v>
      </c>
      <c r="D35" s="422" t="s">
        <v>321</v>
      </c>
      <c r="E35" s="437" t="s">
        <v>235</v>
      </c>
      <c r="F35" s="438" t="s">
        <v>261</v>
      </c>
      <c r="G35" s="424" t="s">
        <v>291</v>
      </c>
      <c r="H35" s="430" t="s">
        <v>325</v>
      </c>
    </row>
    <row r="36" spans="1:8" ht="16.8">
      <c r="A36" s="420" t="s">
        <v>326</v>
      </c>
      <c r="B36" s="106">
        <v>1</v>
      </c>
      <c r="C36" s="421" t="s">
        <v>267</v>
      </c>
      <c r="D36" s="422" t="s">
        <v>283</v>
      </c>
      <c r="E36" s="437" t="s">
        <v>235</v>
      </c>
      <c r="F36" s="438" t="s">
        <v>241</v>
      </c>
      <c r="G36" s="424" t="s">
        <v>249</v>
      </c>
      <c r="H36" s="430" t="s">
        <v>327</v>
      </c>
    </row>
    <row r="37" spans="1:8" ht="16.8">
      <c r="A37" s="420" t="s">
        <v>328</v>
      </c>
      <c r="B37" s="106">
        <v>1</v>
      </c>
      <c r="C37" s="421" t="s">
        <v>267</v>
      </c>
      <c r="D37" s="422" t="s">
        <v>283</v>
      </c>
      <c r="E37" s="437" t="s">
        <v>235</v>
      </c>
      <c r="F37" s="438" t="s">
        <v>241</v>
      </c>
      <c r="G37" s="424" t="s">
        <v>329</v>
      </c>
      <c r="H37" s="430" t="s">
        <v>330</v>
      </c>
    </row>
    <row r="38" spans="1:8" ht="16.8">
      <c r="A38" s="420" t="s">
        <v>331</v>
      </c>
      <c r="B38" s="106">
        <v>1</v>
      </c>
      <c r="C38" s="421" t="s">
        <v>233</v>
      </c>
      <c r="D38" s="422" t="s">
        <v>234</v>
      </c>
      <c r="E38" s="437" t="s">
        <v>235</v>
      </c>
      <c r="F38" s="438" t="s">
        <v>332</v>
      </c>
      <c r="G38" s="424" t="s">
        <v>249</v>
      </c>
      <c r="H38" s="430" t="s">
        <v>333</v>
      </c>
    </row>
    <row r="39" spans="1:8" ht="16.8">
      <c r="A39" s="420" t="s">
        <v>334</v>
      </c>
      <c r="B39" s="106">
        <v>1</v>
      </c>
      <c r="C39" s="421" t="s">
        <v>267</v>
      </c>
      <c r="D39" s="422" t="s">
        <v>283</v>
      </c>
      <c r="E39" s="437" t="s">
        <v>235</v>
      </c>
      <c r="F39" s="438" t="s">
        <v>241</v>
      </c>
      <c r="G39" s="424" t="s">
        <v>291</v>
      </c>
      <c r="H39" s="430" t="s">
        <v>335</v>
      </c>
    </row>
    <row r="40" spans="1:8" ht="16.8">
      <c r="A40" s="420" t="s">
        <v>226</v>
      </c>
      <c r="B40" s="106">
        <v>1</v>
      </c>
      <c r="C40" s="421" t="s">
        <v>254</v>
      </c>
      <c r="D40" s="422" t="s">
        <v>234</v>
      </c>
      <c r="E40" s="437" t="s">
        <v>235</v>
      </c>
      <c r="F40" s="438" t="s">
        <v>336</v>
      </c>
      <c r="G40" s="424" t="s">
        <v>249</v>
      </c>
      <c r="H40" s="430" t="s">
        <v>337</v>
      </c>
    </row>
    <row r="41" spans="1:8" ht="16.8">
      <c r="A41" s="420" t="s">
        <v>338</v>
      </c>
      <c r="B41" s="106">
        <v>1</v>
      </c>
      <c r="C41" s="421" t="s">
        <v>279</v>
      </c>
      <c r="D41" s="422" t="s">
        <v>283</v>
      </c>
      <c r="E41" s="437" t="s">
        <v>235</v>
      </c>
      <c r="F41" s="438" t="s">
        <v>241</v>
      </c>
      <c r="G41" s="424" t="s">
        <v>265</v>
      </c>
      <c r="H41" s="430" t="s">
        <v>339</v>
      </c>
    </row>
    <row r="42" spans="1:8" ht="16.8">
      <c r="A42" s="420" t="s">
        <v>340</v>
      </c>
      <c r="B42" s="106">
        <v>1</v>
      </c>
      <c r="C42" s="440"/>
      <c r="D42" s="441"/>
      <c r="E42" s="442"/>
      <c r="F42" s="443"/>
      <c r="G42" s="444"/>
      <c r="H42" s="445" t="s">
        <v>341</v>
      </c>
    </row>
    <row r="43" spans="1:8" ht="16.8">
      <c r="A43" s="420" t="s">
        <v>342</v>
      </c>
      <c r="B43" s="106">
        <v>1</v>
      </c>
      <c r="C43" s="421" t="s">
        <v>267</v>
      </c>
      <c r="D43" s="422" t="s">
        <v>283</v>
      </c>
      <c r="E43" s="437" t="s">
        <v>235</v>
      </c>
      <c r="F43" s="438" t="s">
        <v>241</v>
      </c>
      <c r="G43" s="424" t="s">
        <v>249</v>
      </c>
      <c r="H43" s="430" t="s">
        <v>343</v>
      </c>
    </row>
    <row r="44" spans="1:8" ht="16.8">
      <c r="A44" s="420" t="s">
        <v>344</v>
      </c>
      <c r="B44" s="106">
        <v>1</v>
      </c>
      <c r="C44" s="440"/>
      <c r="D44" s="441"/>
      <c r="E44" s="442"/>
      <c r="F44" s="443"/>
      <c r="G44" s="444"/>
      <c r="H44" s="445" t="s">
        <v>345</v>
      </c>
    </row>
    <row r="45" spans="1:8" ht="16.8">
      <c r="A45" s="446" t="s">
        <v>346</v>
      </c>
      <c r="B45" s="447">
        <v>1</v>
      </c>
      <c r="C45" s="448" t="s">
        <v>244</v>
      </c>
      <c r="D45" s="449" t="s">
        <v>234</v>
      </c>
      <c r="E45" s="450" t="s">
        <v>235</v>
      </c>
      <c r="F45" s="451" t="s">
        <v>261</v>
      </c>
      <c r="G45" s="452" t="s">
        <v>249</v>
      </c>
      <c r="H45" s="453" t="s">
        <v>347</v>
      </c>
    </row>
    <row r="46" spans="1:8" ht="16.8">
      <c r="A46" s="446" t="s">
        <v>603</v>
      </c>
      <c r="B46" s="447">
        <v>1</v>
      </c>
      <c r="C46" s="448" t="s">
        <v>233</v>
      </c>
      <c r="D46" s="449" t="s">
        <v>283</v>
      </c>
      <c r="E46" s="450" t="s">
        <v>235</v>
      </c>
      <c r="F46" s="451" t="s">
        <v>236</v>
      </c>
      <c r="G46" s="452" t="s">
        <v>319</v>
      </c>
      <c r="H46" s="453" t="s">
        <v>348</v>
      </c>
    </row>
    <row r="47" spans="1:8" ht="16.8">
      <c r="A47" s="446" t="s">
        <v>349</v>
      </c>
      <c r="B47" s="447">
        <v>1</v>
      </c>
      <c r="C47" s="440"/>
      <c r="D47" s="441"/>
      <c r="E47" s="442"/>
      <c r="F47" s="443"/>
      <c r="G47" s="444"/>
      <c r="H47" s="445" t="s">
        <v>273</v>
      </c>
    </row>
    <row r="48" spans="1:8" ht="16.8">
      <c r="A48" s="454" t="s">
        <v>350</v>
      </c>
      <c r="B48" s="455">
        <v>1</v>
      </c>
      <c r="C48" s="456" t="s">
        <v>233</v>
      </c>
      <c r="D48" s="457" t="s">
        <v>234</v>
      </c>
      <c r="E48" s="458" t="s">
        <v>235</v>
      </c>
      <c r="F48" s="459" t="s">
        <v>241</v>
      </c>
      <c r="G48" s="459" t="s">
        <v>245</v>
      </c>
      <c r="H48" s="460" t="s">
        <v>273</v>
      </c>
    </row>
    <row r="49" spans="1:8" ht="16.8">
      <c r="A49" s="446" t="s">
        <v>351</v>
      </c>
      <c r="B49" s="447">
        <v>2</v>
      </c>
      <c r="C49" s="448" t="s">
        <v>286</v>
      </c>
      <c r="D49" s="449" t="s">
        <v>321</v>
      </c>
      <c r="E49" s="450" t="s">
        <v>235</v>
      </c>
      <c r="F49" s="451" t="s">
        <v>236</v>
      </c>
      <c r="G49" s="452" t="s">
        <v>310</v>
      </c>
      <c r="H49" s="453" t="s">
        <v>352</v>
      </c>
    </row>
    <row r="50" spans="1:8" ht="16.8">
      <c r="A50" s="446" t="s">
        <v>353</v>
      </c>
      <c r="B50" s="447">
        <v>2</v>
      </c>
      <c r="C50" s="461" t="s">
        <v>286</v>
      </c>
      <c r="D50" s="449" t="s">
        <v>234</v>
      </c>
      <c r="E50" s="462" t="s">
        <v>235</v>
      </c>
      <c r="F50" s="451" t="s">
        <v>236</v>
      </c>
      <c r="G50" s="462" t="s">
        <v>246</v>
      </c>
      <c r="H50" s="463" t="s">
        <v>354</v>
      </c>
    </row>
    <row r="51" spans="1:8" ht="16.8">
      <c r="A51" s="446" t="s">
        <v>355</v>
      </c>
      <c r="B51" s="447">
        <v>2</v>
      </c>
      <c r="C51" s="461" t="s">
        <v>279</v>
      </c>
      <c r="D51" s="464" t="s">
        <v>255</v>
      </c>
      <c r="E51" s="462" t="s">
        <v>235</v>
      </c>
      <c r="F51" s="462" t="s">
        <v>356</v>
      </c>
      <c r="G51" s="462" t="s">
        <v>249</v>
      </c>
      <c r="H51" s="463" t="s">
        <v>357</v>
      </c>
    </row>
    <row r="52" spans="1:8" ht="16.8">
      <c r="A52" s="446" t="s">
        <v>358</v>
      </c>
      <c r="B52" s="447">
        <v>2</v>
      </c>
      <c r="C52" s="448" t="s">
        <v>267</v>
      </c>
      <c r="D52" s="449" t="s">
        <v>283</v>
      </c>
      <c r="E52" s="450" t="s">
        <v>235</v>
      </c>
      <c r="F52" s="451" t="s">
        <v>241</v>
      </c>
      <c r="G52" s="452" t="s">
        <v>265</v>
      </c>
      <c r="H52" s="453" t="s">
        <v>359</v>
      </c>
    </row>
    <row r="53" spans="1:8" ht="16.8">
      <c r="A53" s="446" t="s">
        <v>227</v>
      </c>
      <c r="B53" s="447">
        <v>2</v>
      </c>
      <c r="C53" s="448" t="s">
        <v>267</v>
      </c>
      <c r="D53" s="449" t="s">
        <v>283</v>
      </c>
      <c r="E53" s="450" t="s">
        <v>235</v>
      </c>
      <c r="F53" s="451" t="s">
        <v>241</v>
      </c>
      <c r="G53" s="452" t="s">
        <v>249</v>
      </c>
      <c r="H53" s="465" t="s">
        <v>360</v>
      </c>
    </row>
    <row r="54" spans="1:8" ht="16.8">
      <c r="A54" s="446" t="s">
        <v>361</v>
      </c>
      <c r="B54" s="447">
        <v>2</v>
      </c>
      <c r="C54" s="448" t="s">
        <v>279</v>
      </c>
      <c r="D54" s="449" t="s">
        <v>283</v>
      </c>
      <c r="E54" s="450" t="s">
        <v>235</v>
      </c>
      <c r="F54" s="452" t="s">
        <v>241</v>
      </c>
      <c r="G54" s="452" t="s">
        <v>249</v>
      </c>
      <c r="H54" s="453" t="s">
        <v>362</v>
      </c>
    </row>
    <row r="55" spans="1:8" ht="16.8">
      <c r="A55" s="446" t="s">
        <v>363</v>
      </c>
      <c r="B55" s="447">
        <v>2</v>
      </c>
      <c r="C55" s="448" t="s">
        <v>267</v>
      </c>
      <c r="D55" s="449" t="s">
        <v>280</v>
      </c>
      <c r="E55" s="450" t="s">
        <v>235</v>
      </c>
      <c r="F55" s="451" t="s">
        <v>241</v>
      </c>
      <c r="G55" s="452" t="s">
        <v>291</v>
      </c>
      <c r="H55" s="453" t="s">
        <v>364</v>
      </c>
    </row>
    <row r="56" spans="1:8" ht="16.8">
      <c r="A56" s="446" t="s">
        <v>365</v>
      </c>
      <c r="B56" s="447">
        <v>2</v>
      </c>
      <c r="C56" s="448" t="s">
        <v>267</v>
      </c>
      <c r="D56" s="449" t="s">
        <v>321</v>
      </c>
      <c r="E56" s="450" t="s">
        <v>235</v>
      </c>
      <c r="F56" s="451" t="s">
        <v>241</v>
      </c>
      <c r="G56" s="452" t="s">
        <v>249</v>
      </c>
      <c r="H56" s="465" t="s">
        <v>366</v>
      </c>
    </row>
    <row r="57" spans="1:8" ht="16.8">
      <c r="A57" s="446" t="s">
        <v>367</v>
      </c>
      <c r="B57" s="447">
        <v>2</v>
      </c>
      <c r="C57" s="461" t="s">
        <v>267</v>
      </c>
      <c r="D57" s="449" t="s">
        <v>283</v>
      </c>
      <c r="E57" s="462" t="s">
        <v>235</v>
      </c>
      <c r="F57" s="462" t="s">
        <v>241</v>
      </c>
      <c r="G57" s="462" t="s">
        <v>237</v>
      </c>
      <c r="H57" s="463" t="s">
        <v>368</v>
      </c>
    </row>
    <row r="58" spans="1:8" ht="16.8">
      <c r="A58" s="446" t="s">
        <v>369</v>
      </c>
      <c r="B58" s="447">
        <v>2</v>
      </c>
      <c r="C58" s="461" t="s">
        <v>267</v>
      </c>
      <c r="D58" s="449" t="s">
        <v>234</v>
      </c>
      <c r="E58" s="462" t="s">
        <v>235</v>
      </c>
      <c r="F58" s="462" t="s">
        <v>241</v>
      </c>
      <c r="G58" s="462" t="s">
        <v>291</v>
      </c>
      <c r="H58" s="463" t="s">
        <v>296</v>
      </c>
    </row>
    <row r="59" spans="1:8" ht="16.8">
      <c r="A59" s="420" t="s">
        <v>581</v>
      </c>
      <c r="B59" s="106">
        <v>2</v>
      </c>
      <c r="C59" s="421" t="s">
        <v>233</v>
      </c>
      <c r="D59" s="422" t="s">
        <v>283</v>
      </c>
      <c r="E59" s="437" t="s">
        <v>294</v>
      </c>
      <c r="F59" s="438" t="s">
        <v>236</v>
      </c>
      <c r="G59" s="424" t="s">
        <v>319</v>
      </c>
      <c r="H59" s="439" t="s">
        <v>578</v>
      </c>
    </row>
    <row r="60" spans="1:8" ht="16.8">
      <c r="A60" s="446" t="s">
        <v>370</v>
      </c>
      <c r="B60" s="447">
        <v>2</v>
      </c>
      <c r="C60" s="448" t="s">
        <v>233</v>
      </c>
      <c r="D60" s="449" t="s">
        <v>283</v>
      </c>
      <c r="E60" s="450" t="s">
        <v>235</v>
      </c>
      <c r="F60" s="451" t="s">
        <v>241</v>
      </c>
      <c r="G60" s="452" t="s">
        <v>291</v>
      </c>
      <c r="H60" s="453" t="s">
        <v>371</v>
      </c>
    </row>
    <row r="61" spans="1:8" ht="16.8">
      <c r="A61" s="446" t="s">
        <v>372</v>
      </c>
      <c r="B61" s="447">
        <v>2</v>
      </c>
      <c r="C61" s="448" t="s">
        <v>267</v>
      </c>
      <c r="D61" s="449" t="s">
        <v>234</v>
      </c>
      <c r="E61" s="450" t="s">
        <v>235</v>
      </c>
      <c r="F61" s="452" t="s">
        <v>261</v>
      </c>
      <c r="G61" s="452" t="s">
        <v>265</v>
      </c>
      <c r="H61" s="453" t="s">
        <v>373</v>
      </c>
    </row>
    <row r="62" spans="1:8" ht="16.8">
      <c r="A62" s="446" t="s">
        <v>374</v>
      </c>
      <c r="B62" s="447">
        <v>2</v>
      </c>
      <c r="C62" s="461" t="s">
        <v>279</v>
      </c>
      <c r="D62" s="449" t="s">
        <v>321</v>
      </c>
      <c r="E62" s="462" t="s">
        <v>375</v>
      </c>
      <c r="F62" s="462" t="s">
        <v>241</v>
      </c>
      <c r="G62" s="462" t="s">
        <v>376</v>
      </c>
      <c r="H62" s="463" t="s">
        <v>377</v>
      </c>
    </row>
    <row r="63" spans="1:8" ht="16.8">
      <c r="A63" s="446" t="s">
        <v>378</v>
      </c>
      <c r="B63" s="447">
        <v>2</v>
      </c>
      <c r="C63" s="461" t="s">
        <v>254</v>
      </c>
      <c r="D63" s="449" t="s">
        <v>283</v>
      </c>
      <c r="E63" s="462" t="s">
        <v>235</v>
      </c>
      <c r="F63" s="462" t="s">
        <v>379</v>
      </c>
      <c r="G63" s="462" t="s">
        <v>249</v>
      </c>
      <c r="H63" s="463" t="s">
        <v>377</v>
      </c>
    </row>
    <row r="64" spans="1:8" ht="16.8">
      <c r="A64" s="446" t="s">
        <v>380</v>
      </c>
      <c r="B64" s="447">
        <v>2</v>
      </c>
      <c r="C64" s="448" t="s">
        <v>254</v>
      </c>
      <c r="D64" s="449" t="s">
        <v>280</v>
      </c>
      <c r="E64" s="450" t="s">
        <v>235</v>
      </c>
      <c r="F64" s="451" t="s">
        <v>381</v>
      </c>
      <c r="G64" s="452" t="s">
        <v>319</v>
      </c>
      <c r="H64" s="453" t="s">
        <v>256</v>
      </c>
    </row>
    <row r="65" spans="1:8" ht="16.8">
      <c r="A65" s="446" t="s">
        <v>382</v>
      </c>
      <c r="B65" s="447">
        <v>2</v>
      </c>
      <c r="C65" s="448" t="s">
        <v>233</v>
      </c>
      <c r="D65" s="449" t="s">
        <v>234</v>
      </c>
      <c r="E65" s="450" t="s">
        <v>235</v>
      </c>
      <c r="F65" s="451" t="s">
        <v>381</v>
      </c>
      <c r="G65" s="452" t="s">
        <v>265</v>
      </c>
      <c r="H65" s="453" t="s">
        <v>256</v>
      </c>
    </row>
    <row r="66" spans="1:8" ht="16.8">
      <c r="A66" s="446" t="s">
        <v>383</v>
      </c>
      <c r="B66" s="447">
        <v>2</v>
      </c>
      <c r="C66" s="461" t="s">
        <v>254</v>
      </c>
      <c r="D66" s="449" t="s">
        <v>234</v>
      </c>
      <c r="E66" s="450" t="s">
        <v>235</v>
      </c>
      <c r="F66" s="462" t="s">
        <v>384</v>
      </c>
      <c r="G66" s="462" t="s">
        <v>385</v>
      </c>
      <c r="H66" s="453" t="s">
        <v>386</v>
      </c>
    </row>
    <row r="67" spans="1:8" ht="16.8">
      <c r="A67" s="446" t="s">
        <v>387</v>
      </c>
      <c r="B67" s="447">
        <v>2</v>
      </c>
      <c r="C67" s="448" t="s">
        <v>267</v>
      </c>
      <c r="D67" s="449" t="s">
        <v>283</v>
      </c>
      <c r="E67" s="450" t="s">
        <v>235</v>
      </c>
      <c r="F67" s="451" t="s">
        <v>236</v>
      </c>
      <c r="G67" s="452" t="s">
        <v>388</v>
      </c>
      <c r="H67" s="453" t="s">
        <v>389</v>
      </c>
    </row>
    <row r="68" spans="1:8" ht="16.8">
      <c r="A68" s="446" t="s">
        <v>390</v>
      </c>
      <c r="B68" s="447">
        <v>2</v>
      </c>
      <c r="C68" s="448" t="s">
        <v>286</v>
      </c>
      <c r="D68" s="449" t="s">
        <v>234</v>
      </c>
      <c r="E68" s="450" t="s">
        <v>235</v>
      </c>
      <c r="F68" s="451" t="s">
        <v>381</v>
      </c>
      <c r="G68" s="452" t="s">
        <v>319</v>
      </c>
      <c r="H68" s="453" t="s">
        <v>317</v>
      </c>
    </row>
    <row r="69" spans="1:8" ht="16.8">
      <c r="A69" s="446" t="s">
        <v>391</v>
      </c>
      <c r="B69" s="447">
        <v>2</v>
      </c>
      <c r="C69" s="448" t="s">
        <v>286</v>
      </c>
      <c r="D69" s="449" t="s">
        <v>283</v>
      </c>
      <c r="E69" s="450" t="s">
        <v>294</v>
      </c>
      <c r="F69" s="452" t="s">
        <v>356</v>
      </c>
      <c r="G69" s="452" t="s">
        <v>319</v>
      </c>
      <c r="H69" s="453" t="s">
        <v>392</v>
      </c>
    </row>
    <row r="70" spans="1:8" ht="16.8">
      <c r="A70" s="446" t="s">
        <v>393</v>
      </c>
      <c r="B70" s="447">
        <v>2</v>
      </c>
      <c r="C70" s="461" t="s">
        <v>254</v>
      </c>
      <c r="D70" s="464" t="s">
        <v>272</v>
      </c>
      <c r="E70" s="466" t="s">
        <v>235</v>
      </c>
      <c r="F70" s="462" t="s">
        <v>394</v>
      </c>
      <c r="G70" s="462" t="s">
        <v>237</v>
      </c>
      <c r="H70" s="467" t="s">
        <v>395</v>
      </c>
    </row>
    <row r="71" spans="1:8" ht="16.8">
      <c r="A71" s="446" t="s">
        <v>396</v>
      </c>
      <c r="B71" s="447">
        <v>2</v>
      </c>
      <c r="C71" s="448" t="s">
        <v>233</v>
      </c>
      <c r="D71" s="464" t="s">
        <v>321</v>
      </c>
      <c r="E71" s="450" t="s">
        <v>235</v>
      </c>
      <c r="F71" s="451" t="s">
        <v>236</v>
      </c>
      <c r="G71" s="452" t="s">
        <v>319</v>
      </c>
      <c r="H71" s="453" t="s">
        <v>397</v>
      </c>
    </row>
    <row r="72" spans="1:8" ht="16.8">
      <c r="A72" s="446" t="s">
        <v>398</v>
      </c>
      <c r="B72" s="447">
        <v>2</v>
      </c>
      <c r="C72" s="448" t="s">
        <v>233</v>
      </c>
      <c r="D72" s="449" t="s">
        <v>234</v>
      </c>
      <c r="E72" s="450" t="s">
        <v>235</v>
      </c>
      <c r="F72" s="451" t="s">
        <v>241</v>
      </c>
      <c r="G72" s="452" t="s">
        <v>237</v>
      </c>
      <c r="H72" s="453" t="s">
        <v>399</v>
      </c>
    </row>
    <row r="73" spans="1:8" ht="16.8">
      <c r="A73" s="446" t="s">
        <v>400</v>
      </c>
      <c r="B73" s="447">
        <v>2</v>
      </c>
      <c r="C73" s="448" t="s">
        <v>267</v>
      </c>
      <c r="D73" s="449" t="s">
        <v>234</v>
      </c>
      <c r="E73" s="450" t="s">
        <v>235</v>
      </c>
      <c r="F73" s="452" t="s">
        <v>241</v>
      </c>
      <c r="G73" s="452" t="s">
        <v>319</v>
      </c>
      <c r="H73" s="453" t="s">
        <v>401</v>
      </c>
    </row>
    <row r="74" spans="1:8" ht="16.8">
      <c r="A74" s="446" t="s">
        <v>402</v>
      </c>
      <c r="B74" s="447">
        <v>2</v>
      </c>
      <c r="C74" s="448" t="s">
        <v>267</v>
      </c>
      <c r="D74" s="449" t="s">
        <v>280</v>
      </c>
      <c r="E74" s="450" t="s">
        <v>235</v>
      </c>
      <c r="F74" s="451" t="s">
        <v>241</v>
      </c>
      <c r="G74" s="452" t="s">
        <v>249</v>
      </c>
      <c r="H74" s="453" t="s">
        <v>403</v>
      </c>
    </row>
    <row r="75" spans="1:8" ht="16.8">
      <c r="A75" s="446" t="s">
        <v>404</v>
      </c>
      <c r="B75" s="447">
        <v>2</v>
      </c>
      <c r="C75" s="461" t="s">
        <v>279</v>
      </c>
      <c r="D75" s="464" t="s">
        <v>255</v>
      </c>
      <c r="E75" s="462" t="s">
        <v>235</v>
      </c>
      <c r="F75" s="462" t="s">
        <v>356</v>
      </c>
      <c r="G75" s="462" t="s">
        <v>291</v>
      </c>
      <c r="H75" s="463" t="s">
        <v>405</v>
      </c>
    </row>
    <row r="76" spans="1:8" ht="16.8">
      <c r="A76" s="446" t="s">
        <v>406</v>
      </c>
      <c r="B76" s="447">
        <v>2</v>
      </c>
      <c r="C76" s="461" t="s">
        <v>267</v>
      </c>
      <c r="D76" s="449" t="s">
        <v>234</v>
      </c>
      <c r="E76" s="450" t="s">
        <v>235</v>
      </c>
      <c r="F76" s="462" t="s">
        <v>241</v>
      </c>
      <c r="G76" s="462" t="s">
        <v>291</v>
      </c>
      <c r="H76" s="453" t="s">
        <v>277</v>
      </c>
    </row>
    <row r="77" spans="1:8" ht="16.8">
      <c r="A77" s="446" t="s">
        <v>407</v>
      </c>
      <c r="B77" s="447">
        <v>2</v>
      </c>
      <c r="C77" s="448" t="s">
        <v>279</v>
      </c>
      <c r="D77" s="449" t="s">
        <v>283</v>
      </c>
      <c r="E77" s="450" t="s">
        <v>235</v>
      </c>
      <c r="F77" s="451" t="s">
        <v>241</v>
      </c>
      <c r="G77" s="452" t="s">
        <v>265</v>
      </c>
      <c r="H77" s="453" t="s">
        <v>408</v>
      </c>
    </row>
    <row r="78" spans="1:8" ht="16.8">
      <c r="A78" s="446" t="s">
        <v>409</v>
      </c>
      <c r="B78" s="447">
        <v>2</v>
      </c>
      <c r="C78" s="448" t="s">
        <v>244</v>
      </c>
      <c r="D78" s="464" t="s">
        <v>321</v>
      </c>
      <c r="E78" s="466" t="s">
        <v>235</v>
      </c>
      <c r="F78" s="452" t="s">
        <v>241</v>
      </c>
      <c r="G78" s="452" t="s">
        <v>246</v>
      </c>
      <c r="H78" s="468" t="s">
        <v>410</v>
      </c>
    </row>
    <row r="79" spans="1:8" ht="16.8">
      <c r="A79" s="446" t="s">
        <v>411</v>
      </c>
      <c r="B79" s="447">
        <v>2</v>
      </c>
      <c r="C79" s="461" t="s">
        <v>267</v>
      </c>
      <c r="D79" s="449" t="s">
        <v>283</v>
      </c>
      <c r="E79" s="450" t="s">
        <v>235</v>
      </c>
      <c r="F79" s="451" t="s">
        <v>236</v>
      </c>
      <c r="G79" s="462" t="s">
        <v>237</v>
      </c>
      <c r="H79" s="453" t="s">
        <v>412</v>
      </c>
    </row>
    <row r="80" spans="1:8" ht="16.8">
      <c r="A80" s="446" t="s">
        <v>413</v>
      </c>
      <c r="B80" s="447">
        <v>2</v>
      </c>
      <c r="C80" s="448" t="s">
        <v>279</v>
      </c>
      <c r="D80" s="449" t="s">
        <v>283</v>
      </c>
      <c r="E80" s="450" t="s">
        <v>235</v>
      </c>
      <c r="F80" s="451" t="s">
        <v>241</v>
      </c>
      <c r="G80" s="452" t="s">
        <v>249</v>
      </c>
      <c r="H80" s="453" t="s">
        <v>414</v>
      </c>
    </row>
    <row r="81" spans="1:8" ht="16.8">
      <c r="A81" s="446" t="s">
        <v>415</v>
      </c>
      <c r="B81" s="447">
        <v>2</v>
      </c>
      <c r="C81" s="448" t="s">
        <v>267</v>
      </c>
      <c r="D81" s="449" t="s">
        <v>321</v>
      </c>
      <c r="E81" s="450" t="s">
        <v>235</v>
      </c>
      <c r="F81" s="451" t="s">
        <v>241</v>
      </c>
      <c r="G81" s="452" t="s">
        <v>265</v>
      </c>
      <c r="H81" s="453" t="s">
        <v>416</v>
      </c>
    </row>
    <row r="82" spans="1:8" ht="16.8">
      <c r="A82" s="446" t="s">
        <v>604</v>
      </c>
      <c r="B82" s="447">
        <v>2</v>
      </c>
      <c r="C82" s="448" t="s">
        <v>233</v>
      </c>
      <c r="D82" s="449" t="s">
        <v>283</v>
      </c>
      <c r="E82" s="450" t="s">
        <v>235</v>
      </c>
      <c r="F82" s="451" t="s">
        <v>236</v>
      </c>
      <c r="G82" s="452" t="s">
        <v>319</v>
      </c>
      <c r="H82" s="453" t="s">
        <v>348</v>
      </c>
    </row>
    <row r="83" spans="1:8" ht="16.8">
      <c r="A83" s="446" t="s">
        <v>417</v>
      </c>
      <c r="B83" s="447">
        <v>2</v>
      </c>
      <c r="C83" s="461" t="s">
        <v>233</v>
      </c>
      <c r="D83" s="449" t="s">
        <v>280</v>
      </c>
      <c r="E83" s="462" t="s">
        <v>294</v>
      </c>
      <c r="F83" s="451" t="s">
        <v>236</v>
      </c>
      <c r="G83" s="462" t="s">
        <v>245</v>
      </c>
      <c r="H83" s="453" t="s">
        <v>418</v>
      </c>
    </row>
    <row r="84" spans="1:8" ht="16.8">
      <c r="A84" s="446" t="s">
        <v>419</v>
      </c>
      <c r="B84" s="447">
        <v>2</v>
      </c>
      <c r="C84" s="461" t="s">
        <v>267</v>
      </c>
      <c r="D84" s="449" t="s">
        <v>283</v>
      </c>
      <c r="E84" s="450" t="s">
        <v>235</v>
      </c>
      <c r="F84" s="451" t="s">
        <v>261</v>
      </c>
      <c r="G84" s="452" t="s">
        <v>291</v>
      </c>
      <c r="H84" s="453" t="s">
        <v>420</v>
      </c>
    </row>
    <row r="85" spans="1:8" ht="16.8">
      <c r="A85" s="446" t="s">
        <v>421</v>
      </c>
      <c r="B85" s="447">
        <v>2</v>
      </c>
      <c r="C85" s="461" t="s">
        <v>267</v>
      </c>
      <c r="D85" s="464" t="s">
        <v>234</v>
      </c>
      <c r="E85" s="462" t="s">
        <v>235</v>
      </c>
      <c r="F85" s="462" t="s">
        <v>241</v>
      </c>
      <c r="G85" s="462" t="s">
        <v>265</v>
      </c>
      <c r="H85" s="453" t="s">
        <v>422</v>
      </c>
    </row>
    <row r="86" spans="1:8" ht="16.8">
      <c r="A86" s="454" t="s">
        <v>423</v>
      </c>
      <c r="B86" s="455">
        <v>2</v>
      </c>
      <c r="C86" s="469" t="s">
        <v>267</v>
      </c>
      <c r="D86" s="470" t="s">
        <v>283</v>
      </c>
      <c r="E86" s="471" t="s">
        <v>235</v>
      </c>
      <c r="F86" s="472" t="s">
        <v>241</v>
      </c>
      <c r="G86" s="473" t="s">
        <v>237</v>
      </c>
      <c r="H86" s="460" t="s">
        <v>424</v>
      </c>
    </row>
    <row r="87" spans="1:8" ht="16.8">
      <c r="A87" s="474" t="s">
        <v>425</v>
      </c>
      <c r="B87" s="475">
        <v>3</v>
      </c>
      <c r="C87" s="482" t="s">
        <v>267</v>
      </c>
      <c r="D87" s="477" t="s">
        <v>280</v>
      </c>
      <c r="E87" s="483" t="s">
        <v>235</v>
      </c>
      <c r="F87" s="479" t="s">
        <v>241</v>
      </c>
      <c r="G87" s="483" t="s">
        <v>426</v>
      </c>
      <c r="H87" s="153" t="s">
        <v>357</v>
      </c>
    </row>
    <row r="88" spans="1:8" ht="16.8">
      <c r="A88" s="474" t="s">
        <v>427</v>
      </c>
      <c r="B88" s="475">
        <v>3</v>
      </c>
      <c r="C88" s="482" t="s">
        <v>267</v>
      </c>
      <c r="D88" s="477" t="s">
        <v>280</v>
      </c>
      <c r="E88" s="483" t="s">
        <v>235</v>
      </c>
      <c r="F88" s="479" t="s">
        <v>241</v>
      </c>
      <c r="G88" s="483" t="s">
        <v>249</v>
      </c>
      <c r="H88" s="153" t="s">
        <v>287</v>
      </c>
    </row>
    <row r="89" spans="1:8" ht="16.8">
      <c r="A89" s="474" t="s">
        <v>428</v>
      </c>
      <c r="B89" s="475">
        <v>3</v>
      </c>
      <c r="C89" s="482" t="s">
        <v>254</v>
      </c>
      <c r="D89" s="477" t="s">
        <v>234</v>
      </c>
      <c r="E89" s="478" t="s">
        <v>235</v>
      </c>
      <c r="F89" s="479" t="s">
        <v>381</v>
      </c>
      <c r="G89" s="483" t="s">
        <v>249</v>
      </c>
      <c r="H89" s="153" t="s">
        <v>289</v>
      </c>
    </row>
    <row r="90" spans="1:8" ht="16.8">
      <c r="A90" s="474" t="s">
        <v>429</v>
      </c>
      <c r="B90" s="475">
        <v>3</v>
      </c>
      <c r="C90" s="476" t="s">
        <v>244</v>
      </c>
      <c r="D90" s="477" t="s">
        <v>234</v>
      </c>
      <c r="E90" s="573" t="s">
        <v>258</v>
      </c>
      <c r="F90" s="480" t="s">
        <v>261</v>
      </c>
      <c r="G90" s="480" t="s">
        <v>237</v>
      </c>
      <c r="H90" s="574" t="s">
        <v>430</v>
      </c>
    </row>
    <row r="91" spans="1:8" ht="16.8">
      <c r="A91" s="474" t="s">
        <v>580</v>
      </c>
      <c r="B91" s="475">
        <v>3</v>
      </c>
      <c r="C91" s="476" t="s">
        <v>233</v>
      </c>
      <c r="D91" s="477" t="s">
        <v>283</v>
      </c>
      <c r="E91" s="478" t="s">
        <v>294</v>
      </c>
      <c r="F91" s="479" t="s">
        <v>236</v>
      </c>
      <c r="G91" s="480" t="s">
        <v>319</v>
      </c>
      <c r="H91" s="575" t="s">
        <v>578</v>
      </c>
    </row>
    <row r="92" spans="1:8" ht="16.8">
      <c r="A92" s="474" t="s">
        <v>431</v>
      </c>
      <c r="B92" s="475">
        <v>3</v>
      </c>
      <c r="C92" s="476" t="s">
        <v>271</v>
      </c>
      <c r="D92" s="477" t="s">
        <v>234</v>
      </c>
      <c r="E92" s="478" t="s">
        <v>235</v>
      </c>
      <c r="F92" s="479" t="s">
        <v>241</v>
      </c>
      <c r="G92" s="480" t="s">
        <v>237</v>
      </c>
      <c r="H92" s="481" t="s">
        <v>432</v>
      </c>
    </row>
    <row r="93" spans="1:8" ht="16.8">
      <c r="A93" s="474" t="s">
        <v>433</v>
      </c>
      <c r="B93" s="475">
        <v>3</v>
      </c>
      <c r="C93" s="476" t="s">
        <v>240</v>
      </c>
      <c r="D93" s="477" t="s">
        <v>234</v>
      </c>
      <c r="E93" s="478" t="s">
        <v>235</v>
      </c>
      <c r="F93" s="479" t="s">
        <v>241</v>
      </c>
      <c r="G93" s="480" t="s">
        <v>237</v>
      </c>
      <c r="H93" s="481" t="s">
        <v>434</v>
      </c>
    </row>
    <row r="94" spans="1:8" ht="16.8">
      <c r="A94" s="474" t="s">
        <v>435</v>
      </c>
      <c r="B94" s="475">
        <v>3</v>
      </c>
      <c r="C94" s="476" t="s">
        <v>254</v>
      </c>
      <c r="D94" s="477" t="s">
        <v>234</v>
      </c>
      <c r="E94" s="478" t="s">
        <v>235</v>
      </c>
      <c r="F94" s="479" t="s">
        <v>241</v>
      </c>
      <c r="G94" s="480" t="s">
        <v>265</v>
      </c>
      <c r="H94" s="481" t="s">
        <v>436</v>
      </c>
    </row>
    <row r="95" spans="1:8" ht="16.8">
      <c r="A95" s="474" t="s">
        <v>437</v>
      </c>
      <c r="B95" s="475">
        <v>3</v>
      </c>
      <c r="C95" s="482" t="s">
        <v>267</v>
      </c>
      <c r="D95" s="477" t="s">
        <v>283</v>
      </c>
      <c r="E95" s="478" t="s">
        <v>235</v>
      </c>
      <c r="F95" s="479" t="s">
        <v>245</v>
      </c>
      <c r="G95" s="483" t="s">
        <v>237</v>
      </c>
      <c r="H95" s="153" t="s">
        <v>438</v>
      </c>
    </row>
    <row r="96" spans="1:8" ht="16.8">
      <c r="A96" s="474" t="s">
        <v>439</v>
      </c>
      <c r="B96" s="475">
        <v>3</v>
      </c>
      <c r="C96" s="482" t="s">
        <v>286</v>
      </c>
      <c r="D96" s="484" t="s">
        <v>234</v>
      </c>
      <c r="E96" s="483" t="s">
        <v>235</v>
      </c>
      <c r="F96" s="479" t="s">
        <v>236</v>
      </c>
      <c r="G96" s="483" t="s">
        <v>319</v>
      </c>
      <c r="H96" s="153" t="s">
        <v>440</v>
      </c>
    </row>
    <row r="97" spans="1:8" ht="16.8">
      <c r="A97" s="474" t="s">
        <v>441</v>
      </c>
      <c r="B97" s="475">
        <v>3</v>
      </c>
      <c r="C97" s="476" t="s">
        <v>244</v>
      </c>
      <c r="D97" s="477" t="s">
        <v>283</v>
      </c>
      <c r="E97" s="478" t="s">
        <v>258</v>
      </c>
      <c r="F97" s="480" t="s">
        <v>442</v>
      </c>
      <c r="G97" s="480" t="s">
        <v>249</v>
      </c>
      <c r="H97" s="481" t="s">
        <v>443</v>
      </c>
    </row>
    <row r="98" spans="1:8" ht="16.8">
      <c r="A98" s="474" t="s">
        <v>444</v>
      </c>
      <c r="B98" s="475">
        <v>3</v>
      </c>
      <c r="C98" s="476" t="s">
        <v>267</v>
      </c>
      <c r="D98" s="477" t="s">
        <v>283</v>
      </c>
      <c r="E98" s="478" t="s">
        <v>258</v>
      </c>
      <c r="F98" s="480" t="s">
        <v>442</v>
      </c>
      <c r="G98" s="480" t="s">
        <v>249</v>
      </c>
      <c r="H98" s="481" t="s">
        <v>445</v>
      </c>
    </row>
    <row r="99" spans="1:8" ht="16.8">
      <c r="A99" s="474" t="s">
        <v>446</v>
      </c>
      <c r="B99" s="475">
        <v>3</v>
      </c>
      <c r="C99" s="476" t="s">
        <v>267</v>
      </c>
      <c r="D99" s="477" t="s">
        <v>283</v>
      </c>
      <c r="E99" s="478" t="s">
        <v>235</v>
      </c>
      <c r="F99" s="479" t="s">
        <v>236</v>
      </c>
      <c r="G99" s="483" t="s">
        <v>291</v>
      </c>
      <c r="H99" s="481" t="s">
        <v>327</v>
      </c>
    </row>
    <row r="100" spans="1:8" ht="16.8">
      <c r="A100" s="474" t="s">
        <v>447</v>
      </c>
      <c r="B100" s="475">
        <v>3</v>
      </c>
      <c r="C100" s="476" t="s">
        <v>267</v>
      </c>
      <c r="D100" s="477" t="s">
        <v>283</v>
      </c>
      <c r="E100" s="478" t="s">
        <v>235</v>
      </c>
      <c r="F100" s="479" t="s">
        <v>261</v>
      </c>
      <c r="G100" s="480" t="s">
        <v>265</v>
      </c>
      <c r="H100" s="481" t="s">
        <v>448</v>
      </c>
    </row>
    <row r="101" spans="1:8" ht="16.8">
      <c r="A101" s="474" t="s">
        <v>449</v>
      </c>
      <c r="B101" s="475">
        <v>3</v>
      </c>
      <c r="C101" s="476" t="s">
        <v>233</v>
      </c>
      <c r="D101" s="477" t="s">
        <v>283</v>
      </c>
      <c r="E101" s="478" t="s">
        <v>235</v>
      </c>
      <c r="F101" s="479" t="s">
        <v>241</v>
      </c>
      <c r="G101" s="480" t="s">
        <v>237</v>
      </c>
      <c r="H101" s="481" t="s">
        <v>450</v>
      </c>
    </row>
    <row r="102" spans="1:8" ht="16.8">
      <c r="A102" s="474" t="s">
        <v>451</v>
      </c>
      <c r="B102" s="475">
        <v>3</v>
      </c>
      <c r="C102" s="476" t="s">
        <v>233</v>
      </c>
      <c r="D102" s="477" t="s">
        <v>280</v>
      </c>
      <c r="E102" s="478" t="s">
        <v>235</v>
      </c>
      <c r="F102" s="479" t="s">
        <v>241</v>
      </c>
      <c r="G102" s="480" t="s">
        <v>237</v>
      </c>
      <c r="H102" s="481" t="s">
        <v>452</v>
      </c>
    </row>
    <row r="103" spans="1:8" ht="16.8">
      <c r="A103" s="474" t="s">
        <v>453</v>
      </c>
      <c r="B103" s="475">
        <v>3</v>
      </c>
      <c r="C103" s="482" t="s">
        <v>267</v>
      </c>
      <c r="D103" s="477" t="s">
        <v>283</v>
      </c>
      <c r="E103" s="483" t="s">
        <v>235</v>
      </c>
      <c r="F103" s="483" t="s">
        <v>245</v>
      </c>
      <c r="G103" s="483" t="s">
        <v>237</v>
      </c>
      <c r="H103" s="153" t="s">
        <v>454</v>
      </c>
    </row>
    <row r="104" spans="1:8" ht="16.8">
      <c r="A104" s="474" t="s">
        <v>455</v>
      </c>
      <c r="B104" s="475">
        <v>3</v>
      </c>
      <c r="C104" s="482" t="s">
        <v>271</v>
      </c>
      <c r="D104" s="477" t="s">
        <v>283</v>
      </c>
      <c r="E104" s="483" t="s">
        <v>235</v>
      </c>
      <c r="F104" s="483" t="s">
        <v>241</v>
      </c>
      <c r="G104" s="483" t="s">
        <v>237</v>
      </c>
      <c r="H104" s="153" t="s">
        <v>454</v>
      </c>
    </row>
    <row r="105" spans="1:8" ht="16.8">
      <c r="A105" s="474" t="s">
        <v>456</v>
      </c>
      <c r="B105" s="475">
        <v>3</v>
      </c>
      <c r="C105" s="476" t="s">
        <v>279</v>
      </c>
      <c r="D105" s="477" t="s">
        <v>283</v>
      </c>
      <c r="E105" s="478" t="s">
        <v>235</v>
      </c>
      <c r="F105" s="479" t="s">
        <v>241</v>
      </c>
      <c r="G105" s="480" t="s">
        <v>265</v>
      </c>
      <c r="H105" s="481" t="s">
        <v>457</v>
      </c>
    </row>
    <row r="106" spans="1:8" ht="16.8">
      <c r="A106" s="474" t="s">
        <v>458</v>
      </c>
      <c r="B106" s="475">
        <v>3</v>
      </c>
      <c r="C106" s="482" t="s">
        <v>267</v>
      </c>
      <c r="D106" s="477" t="s">
        <v>283</v>
      </c>
      <c r="E106" s="478" t="s">
        <v>235</v>
      </c>
      <c r="F106" s="479" t="s">
        <v>381</v>
      </c>
      <c r="G106" s="483" t="s">
        <v>237</v>
      </c>
      <c r="H106" s="481" t="s">
        <v>459</v>
      </c>
    </row>
    <row r="107" spans="1:8" ht="16.8">
      <c r="A107" s="474" t="s">
        <v>460</v>
      </c>
      <c r="B107" s="475">
        <v>3</v>
      </c>
      <c r="C107" s="476" t="s">
        <v>233</v>
      </c>
      <c r="D107" s="477" t="s">
        <v>234</v>
      </c>
      <c r="E107" s="478" t="s">
        <v>235</v>
      </c>
      <c r="F107" s="479" t="s">
        <v>241</v>
      </c>
      <c r="G107" s="480" t="s">
        <v>237</v>
      </c>
      <c r="H107" s="481" t="s">
        <v>461</v>
      </c>
    </row>
    <row r="108" spans="1:8" ht="16.8">
      <c r="A108" s="474" t="s">
        <v>462</v>
      </c>
      <c r="B108" s="475">
        <v>3</v>
      </c>
      <c r="C108" s="576" t="s">
        <v>233</v>
      </c>
      <c r="D108" s="477" t="s">
        <v>280</v>
      </c>
      <c r="E108" s="478" t="s">
        <v>235</v>
      </c>
      <c r="F108" s="479" t="s">
        <v>295</v>
      </c>
      <c r="G108" s="480" t="s">
        <v>319</v>
      </c>
      <c r="H108" s="481" t="s">
        <v>412</v>
      </c>
    </row>
    <row r="109" spans="1:8" ht="16.8">
      <c r="A109" s="474" t="s">
        <v>463</v>
      </c>
      <c r="B109" s="475">
        <v>3</v>
      </c>
      <c r="C109" s="476" t="s">
        <v>267</v>
      </c>
      <c r="D109" s="477" t="s">
        <v>283</v>
      </c>
      <c r="E109" s="478" t="s">
        <v>235</v>
      </c>
      <c r="F109" s="479" t="s">
        <v>241</v>
      </c>
      <c r="G109" s="480" t="s">
        <v>245</v>
      </c>
      <c r="H109" s="481" t="s">
        <v>412</v>
      </c>
    </row>
    <row r="110" spans="1:8" ht="16.8">
      <c r="A110" s="474" t="s">
        <v>464</v>
      </c>
      <c r="B110" s="475">
        <v>3</v>
      </c>
      <c r="C110" s="476" t="s">
        <v>244</v>
      </c>
      <c r="D110" s="477" t="s">
        <v>234</v>
      </c>
      <c r="E110" s="478" t="s">
        <v>235</v>
      </c>
      <c r="F110" s="479" t="s">
        <v>261</v>
      </c>
      <c r="G110" s="480" t="s">
        <v>249</v>
      </c>
      <c r="H110" s="481" t="s">
        <v>465</v>
      </c>
    </row>
    <row r="111" spans="1:8" ht="16.8">
      <c r="A111" s="474" t="s">
        <v>466</v>
      </c>
      <c r="B111" s="475">
        <v>3</v>
      </c>
      <c r="C111" s="482" t="s">
        <v>267</v>
      </c>
      <c r="D111" s="477" t="s">
        <v>283</v>
      </c>
      <c r="E111" s="478" t="s">
        <v>235</v>
      </c>
      <c r="F111" s="479" t="s">
        <v>381</v>
      </c>
      <c r="G111" s="483" t="s">
        <v>291</v>
      </c>
      <c r="H111" s="481" t="s">
        <v>416</v>
      </c>
    </row>
    <row r="112" spans="1:8" ht="16.8">
      <c r="A112" s="474" t="s">
        <v>467</v>
      </c>
      <c r="B112" s="475">
        <v>3</v>
      </c>
      <c r="C112" s="482" t="s">
        <v>254</v>
      </c>
      <c r="D112" s="477" t="s">
        <v>321</v>
      </c>
      <c r="E112" s="478" t="s">
        <v>235</v>
      </c>
      <c r="F112" s="479" t="s">
        <v>381</v>
      </c>
      <c r="G112" s="480" t="s">
        <v>319</v>
      </c>
      <c r="H112" s="481" t="s">
        <v>468</v>
      </c>
    </row>
    <row r="113" spans="1:8" ht="16.8">
      <c r="A113" s="474" t="s">
        <v>469</v>
      </c>
      <c r="B113" s="475">
        <v>3</v>
      </c>
      <c r="C113" s="476" t="s">
        <v>267</v>
      </c>
      <c r="D113" s="477" t="s">
        <v>280</v>
      </c>
      <c r="E113" s="478" t="s">
        <v>235</v>
      </c>
      <c r="F113" s="479" t="s">
        <v>241</v>
      </c>
      <c r="G113" s="480" t="s">
        <v>237</v>
      </c>
      <c r="H113" s="481" t="s">
        <v>470</v>
      </c>
    </row>
    <row r="114" spans="1:8" ht="16.8">
      <c r="A114" s="474" t="s">
        <v>605</v>
      </c>
      <c r="B114" s="475">
        <v>3</v>
      </c>
      <c r="C114" s="476" t="s">
        <v>233</v>
      </c>
      <c r="D114" s="477" t="s">
        <v>283</v>
      </c>
      <c r="E114" s="478" t="s">
        <v>235</v>
      </c>
      <c r="F114" s="479" t="s">
        <v>236</v>
      </c>
      <c r="G114" s="480" t="s">
        <v>319</v>
      </c>
      <c r="H114" s="481" t="s">
        <v>348</v>
      </c>
    </row>
    <row r="115" spans="1:8" ht="16.8">
      <c r="A115" s="474" t="s">
        <v>471</v>
      </c>
      <c r="B115" s="475">
        <v>3</v>
      </c>
      <c r="C115" s="482" t="s">
        <v>233</v>
      </c>
      <c r="D115" s="484" t="s">
        <v>234</v>
      </c>
      <c r="E115" s="492" t="s">
        <v>235</v>
      </c>
      <c r="F115" s="483" t="s">
        <v>241</v>
      </c>
      <c r="G115" s="483" t="s">
        <v>245</v>
      </c>
      <c r="H115" s="481" t="s">
        <v>273</v>
      </c>
    </row>
    <row r="116" spans="1:8" ht="16.8">
      <c r="A116" s="474" t="s">
        <v>472</v>
      </c>
      <c r="B116" s="475">
        <v>3</v>
      </c>
      <c r="C116" s="482" t="s">
        <v>233</v>
      </c>
      <c r="D116" s="484" t="s">
        <v>234</v>
      </c>
      <c r="E116" s="492" t="s">
        <v>235</v>
      </c>
      <c r="F116" s="483" t="s">
        <v>356</v>
      </c>
      <c r="G116" s="483" t="s">
        <v>245</v>
      </c>
      <c r="H116" s="481" t="s">
        <v>273</v>
      </c>
    </row>
    <row r="117" spans="1:8" ht="16.8">
      <c r="A117" s="474" t="s">
        <v>473</v>
      </c>
      <c r="B117" s="475">
        <v>3</v>
      </c>
      <c r="C117" s="476" t="s">
        <v>267</v>
      </c>
      <c r="D117" s="477" t="s">
        <v>280</v>
      </c>
      <c r="E117" s="478" t="s">
        <v>235</v>
      </c>
      <c r="F117" s="479" t="s">
        <v>241</v>
      </c>
      <c r="G117" s="480" t="s">
        <v>426</v>
      </c>
      <c r="H117" s="481" t="s">
        <v>422</v>
      </c>
    </row>
    <row r="118" spans="1:8" ht="16.8">
      <c r="A118" s="485" t="s">
        <v>474</v>
      </c>
      <c r="B118" s="486">
        <v>3</v>
      </c>
      <c r="C118" s="487" t="s">
        <v>254</v>
      </c>
      <c r="D118" s="488" t="s">
        <v>280</v>
      </c>
      <c r="E118" s="496" t="s">
        <v>235</v>
      </c>
      <c r="F118" s="497" t="s">
        <v>381</v>
      </c>
      <c r="G118" s="490" t="s">
        <v>319</v>
      </c>
      <c r="H118" s="577" t="s">
        <v>475</v>
      </c>
    </row>
    <row r="119" spans="1:8" ht="16.8">
      <c r="A119" s="474" t="s">
        <v>476</v>
      </c>
      <c r="B119" s="475">
        <v>4</v>
      </c>
      <c r="C119" s="476" t="s">
        <v>267</v>
      </c>
      <c r="D119" s="477" t="s">
        <v>283</v>
      </c>
      <c r="E119" s="478" t="s">
        <v>235</v>
      </c>
      <c r="F119" s="479" t="s">
        <v>241</v>
      </c>
      <c r="G119" s="480" t="s">
        <v>265</v>
      </c>
      <c r="H119" s="481" t="s">
        <v>477</v>
      </c>
    </row>
    <row r="120" spans="1:8" ht="16.8">
      <c r="A120" s="474" t="s">
        <v>478</v>
      </c>
      <c r="B120" s="475">
        <v>4</v>
      </c>
      <c r="C120" s="482" t="s">
        <v>279</v>
      </c>
      <c r="D120" s="477" t="s">
        <v>283</v>
      </c>
      <c r="E120" s="483" t="s">
        <v>235</v>
      </c>
      <c r="F120" s="483" t="s">
        <v>479</v>
      </c>
      <c r="G120" s="483" t="s">
        <v>265</v>
      </c>
      <c r="H120" s="153" t="s">
        <v>480</v>
      </c>
    </row>
    <row r="121" spans="1:8" ht="16.8">
      <c r="A121" s="474" t="s">
        <v>481</v>
      </c>
      <c r="B121" s="475">
        <v>4</v>
      </c>
      <c r="C121" s="482" t="s">
        <v>271</v>
      </c>
      <c r="D121" s="477" t="s">
        <v>283</v>
      </c>
      <c r="E121" s="478" t="s">
        <v>235</v>
      </c>
      <c r="F121" s="483" t="s">
        <v>241</v>
      </c>
      <c r="G121" s="483" t="s">
        <v>237</v>
      </c>
      <c r="H121" s="153" t="s">
        <v>482</v>
      </c>
    </row>
    <row r="122" spans="1:8" ht="16.8">
      <c r="A122" s="474" t="s">
        <v>483</v>
      </c>
      <c r="B122" s="475">
        <v>4</v>
      </c>
      <c r="C122" s="482" t="s">
        <v>267</v>
      </c>
      <c r="D122" s="484" t="s">
        <v>255</v>
      </c>
      <c r="E122" s="478" t="s">
        <v>235</v>
      </c>
      <c r="F122" s="479" t="s">
        <v>236</v>
      </c>
      <c r="G122" s="483" t="s">
        <v>310</v>
      </c>
      <c r="H122" s="153" t="s">
        <v>484</v>
      </c>
    </row>
    <row r="123" spans="1:8" ht="16.8">
      <c r="A123" s="474" t="s">
        <v>579</v>
      </c>
      <c r="B123" s="106">
        <v>4</v>
      </c>
      <c r="C123" s="421" t="s">
        <v>233</v>
      </c>
      <c r="D123" s="422" t="s">
        <v>283</v>
      </c>
      <c r="E123" s="437" t="s">
        <v>294</v>
      </c>
      <c r="F123" s="438" t="s">
        <v>236</v>
      </c>
      <c r="G123" s="424" t="s">
        <v>319</v>
      </c>
      <c r="H123" s="439" t="s">
        <v>578</v>
      </c>
    </row>
    <row r="124" spans="1:8" ht="16.8">
      <c r="A124" s="474" t="s">
        <v>485</v>
      </c>
      <c r="B124" s="475">
        <v>4</v>
      </c>
      <c r="C124" s="476" t="s">
        <v>267</v>
      </c>
      <c r="D124" s="477" t="s">
        <v>280</v>
      </c>
      <c r="E124" s="478" t="s">
        <v>235</v>
      </c>
      <c r="F124" s="479" t="s">
        <v>295</v>
      </c>
      <c r="G124" s="480" t="s">
        <v>265</v>
      </c>
      <c r="H124" s="481" t="s">
        <v>486</v>
      </c>
    </row>
    <row r="125" spans="1:8" ht="16.8">
      <c r="A125" s="474" t="s">
        <v>487</v>
      </c>
      <c r="B125" s="475">
        <v>4</v>
      </c>
      <c r="C125" s="476" t="s">
        <v>240</v>
      </c>
      <c r="D125" s="477" t="s">
        <v>234</v>
      </c>
      <c r="E125" s="478" t="s">
        <v>235</v>
      </c>
      <c r="F125" s="479" t="s">
        <v>241</v>
      </c>
      <c r="G125" s="480" t="s">
        <v>237</v>
      </c>
      <c r="H125" s="481" t="s">
        <v>488</v>
      </c>
    </row>
    <row r="126" spans="1:8" ht="16.8">
      <c r="A126" s="474" t="s">
        <v>489</v>
      </c>
      <c r="B126" s="475">
        <v>4</v>
      </c>
      <c r="C126" s="476" t="s">
        <v>279</v>
      </c>
      <c r="D126" s="477" t="s">
        <v>234</v>
      </c>
      <c r="E126" s="478" t="s">
        <v>235</v>
      </c>
      <c r="F126" s="479" t="s">
        <v>381</v>
      </c>
      <c r="G126" s="480" t="s">
        <v>237</v>
      </c>
      <c r="H126" s="481" t="s">
        <v>490</v>
      </c>
    </row>
    <row r="127" spans="1:8" ht="16.8">
      <c r="A127" s="474" t="s">
        <v>491</v>
      </c>
      <c r="B127" s="475">
        <v>4</v>
      </c>
      <c r="C127" s="476" t="s">
        <v>267</v>
      </c>
      <c r="D127" s="477" t="s">
        <v>234</v>
      </c>
      <c r="E127" s="478" t="s">
        <v>258</v>
      </c>
      <c r="F127" s="479" t="s">
        <v>261</v>
      </c>
      <c r="G127" s="480" t="s">
        <v>291</v>
      </c>
      <c r="H127" s="481" t="s">
        <v>492</v>
      </c>
    </row>
    <row r="128" spans="1:8" ht="16.8">
      <c r="A128" s="474" t="s">
        <v>493</v>
      </c>
      <c r="B128" s="475">
        <v>4</v>
      </c>
      <c r="C128" s="482" t="s">
        <v>254</v>
      </c>
      <c r="D128" s="477" t="s">
        <v>283</v>
      </c>
      <c r="E128" s="483" t="s">
        <v>235</v>
      </c>
      <c r="F128" s="479" t="s">
        <v>381</v>
      </c>
      <c r="G128" s="483" t="s">
        <v>237</v>
      </c>
      <c r="H128" s="153" t="s">
        <v>377</v>
      </c>
    </row>
    <row r="129" spans="1:8" ht="16.8">
      <c r="A129" s="474" t="s">
        <v>494</v>
      </c>
      <c r="B129" s="475">
        <v>4</v>
      </c>
      <c r="C129" s="482" t="s">
        <v>279</v>
      </c>
      <c r="D129" s="477" t="s">
        <v>280</v>
      </c>
      <c r="E129" s="478" t="s">
        <v>235</v>
      </c>
      <c r="F129" s="483" t="s">
        <v>241</v>
      </c>
      <c r="G129" s="483" t="s">
        <v>265</v>
      </c>
      <c r="H129" s="481" t="s">
        <v>495</v>
      </c>
    </row>
    <row r="130" spans="1:8" ht="16.8">
      <c r="A130" s="474" t="s">
        <v>496</v>
      </c>
      <c r="B130" s="475">
        <v>4</v>
      </c>
      <c r="C130" s="476" t="s">
        <v>267</v>
      </c>
      <c r="D130" s="477" t="s">
        <v>283</v>
      </c>
      <c r="E130" s="478" t="s">
        <v>235</v>
      </c>
      <c r="F130" s="479" t="s">
        <v>236</v>
      </c>
      <c r="G130" s="480" t="s">
        <v>249</v>
      </c>
      <c r="H130" s="481" t="s">
        <v>497</v>
      </c>
    </row>
    <row r="131" spans="1:8" ht="16.8">
      <c r="A131" s="474" t="s">
        <v>498</v>
      </c>
      <c r="B131" s="475">
        <v>4</v>
      </c>
      <c r="C131" s="482" t="s">
        <v>254</v>
      </c>
      <c r="D131" s="477" t="s">
        <v>280</v>
      </c>
      <c r="E131" s="483" t="s">
        <v>235</v>
      </c>
      <c r="F131" s="479" t="s">
        <v>295</v>
      </c>
      <c r="G131" s="483" t="s">
        <v>499</v>
      </c>
      <c r="H131" s="153" t="s">
        <v>500</v>
      </c>
    </row>
    <row r="132" spans="1:8" ht="16.8">
      <c r="A132" s="474" t="s">
        <v>501</v>
      </c>
      <c r="B132" s="475">
        <v>4</v>
      </c>
      <c r="C132" s="482" t="s">
        <v>267</v>
      </c>
      <c r="D132" s="477" t="s">
        <v>283</v>
      </c>
      <c r="E132" s="483" t="s">
        <v>502</v>
      </c>
      <c r="F132" s="483" t="s">
        <v>261</v>
      </c>
      <c r="G132" s="483" t="s">
        <v>245</v>
      </c>
      <c r="H132" s="481" t="s">
        <v>443</v>
      </c>
    </row>
    <row r="133" spans="1:8" ht="16.8">
      <c r="A133" s="474" t="s">
        <v>503</v>
      </c>
      <c r="B133" s="475">
        <v>4</v>
      </c>
      <c r="C133" s="482" t="s">
        <v>267</v>
      </c>
      <c r="D133" s="477" t="s">
        <v>283</v>
      </c>
      <c r="E133" s="478" t="s">
        <v>235</v>
      </c>
      <c r="F133" s="479" t="s">
        <v>295</v>
      </c>
      <c r="G133" s="480" t="s">
        <v>249</v>
      </c>
      <c r="H133" s="481" t="s">
        <v>504</v>
      </c>
    </row>
    <row r="134" spans="1:8" ht="16.8">
      <c r="A134" s="474" t="s">
        <v>505</v>
      </c>
      <c r="B134" s="475">
        <v>4</v>
      </c>
      <c r="C134" s="482" t="s">
        <v>267</v>
      </c>
      <c r="D134" s="477" t="s">
        <v>234</v>
      </c>
      <c r="E134" s="478" t="s">
        <v>235</v>
      </c>
      <c r="F134" s="479" t="s">
        <v>236</v>
      </c>
      <c r="G134" s="480" t="s">
        <v>237</v>
      </c>
      <c r="H134" s="481" t="s">
        <v>506</v>
      </c>
    </row>
    <row r="135" spans="1:8" ht="16.8">
      <c r="A135" s="474" t="s">
        <v>507</v>
      </c>
      <c r="B135" s="475">
        <v>4</v>
      </c>
      <c r="C135" s="482" t="s">
        <v>244</v>
      </c>
      <c r="D135" s="477" t="s">
        <v>276</v>
      </c>
      <c r="E135" s="483" t="s">
        <v>508</v>
      </c>
      <c r="F135" s="483" t="s">
        <v>261</v>
      </c>
      <c r="G135" s="483" t="s">
        <v>237</v>
      </c>
      <c r="H135" s="153" t="s">
        <v>323</v>
      </c>
    </row>
    <row r="136" spans="1:8" ht="16.8">
      <c r="A136" s="474" t="s">
        <v>509</v>
      </c>
      <c r="B136" s="475">
        <v>4</v>
      </c>
      <c r="C136" s="482" t="s">
        <v>267</v>
      </c>
      <c r="D136" s="477" t="s">
        <v>283</v>
      </c>
      <c r="E136" s="478" t="s">
        <v>235</v>
      </c>
      <c r="F136" s="479" t="s">
        <v>236</v>
      </c>
      <c r="G136" s="483" t="s">
        <v>319</v>
      </c>
      <c r="H136" s="153" t="s">
        <v>510</v>
      </c>
    </row>
    <row r="137" spans="1:8" ht="16.8">
      <c r="A137" s="474" t="s">
        <v>511</v>
      </c>
      <c r="B137" s="475">
        <v>4</v>
      </c>
      <c r="C137" s="482" t="s">
        <v>267</v>
      </c>
      <c r="D137" s="477" t="s">
        <v>512</v>
      </c>
      <c r="E137" s="483" t="s">
        <v>375</v>
      </c>
      <c r="F137" s="483" t="s">
        <v>241</v>
      </c>
      <c r="G137" s="483" t="s">
        <v>237</v>
      </c>
      <c r="H137" s="153" t="s">
        <v>513</v>
      </c>
    </row>
    <row r="138" spans="1:8" ht="16.8">
      <c r="A138" s="474" t="s">
        <v>514</v>
      </c>
      <c r="B138" s="475">
        <v>4</v>
      </c>
      <c r="C138" s="476" t="s">
        <v>279</v>
      </c>
      <c r="D138" s="477" t="s">
        <v>283</v>
      </c>
      <c r="E138" s="478" t="s">
        <v>235</v>
      </c>
      <c r="F138" s="479" t="s">
        <v>268</v>
      </c>
      <c r="G138" s="480" t="s">
        <v>265</v>
      </c>
      <c r="H138" s="481" t="s">
        <v>515</v>
      </c>
    </row>
    <row r="139" spans="1:8" ht="16.8">
      <c r="A139" s="474" t="s">
        <v>516</v>
      </c>
      <c r="B139" s="475">
        <v>4</v>
      </c>
      <c r="C139" s="482" t="s">
        <v>244</v>
      </c>
      <c r="D139" s="477" t="s">
        <v>517</v>
      </c>
      <c r="E139" s="483" t="s">
        <v>518</v>
      </c>
      <c r="F139" s="483" t="s">
        <v>245</v>
      </c>
      <c r="G139" s="483" t="s">
        <v>249</v>
      </c>
      <c r="H139" s="153" t="s">
        <v>519</v>
      </c>
    </row>
    <row r="140" spans="1:8" ht="16.8">
      <c r="A140" s="474" t="s">
        <v>520</v>
      </c>
      <c r="B140" s="475">
        <v>4</v>
      </c>
      <c r="C140" s="482" t="s">
        <v>267</v>
      </c>
      <c r="D140" s="477" t="s">
        <v>283</v>
      </c>
      <c r="E140" s="478" t="s">
        <v>235</v>
      </c>
      <c r="F140" s="479" t="s">
        <v>381</v>
      </c>
      <c r="G140" s="483" t="s">
        <v>291</v>
      </c>
      <c r="H140" s="481" t="s">
        <v>416</v>
      </c>
    </row>
    <row r="141" spans="1:8" ht="16.8">
      <c r="A141" s="474" t="s">
        <v>521</v>
      </c>
      <c r="B141" s="475">
        <v>4</v>
      </c>
      <c r="C141" s="482" t="s">
        <v>233</v>
      </c>
      <c r="D141" s="477" t="s">
        <v>234</v>
      </c>
      <c r="E141" s="483" t="s">
        <v>294</v>
      </c>
      <c r="F141" s="479" t="s">
        <v>236</v>
      </c>
      <c r="G141" s="483" t="s">
        <v>245</v>
      </c>
      <c r="H141" s="153" t="s">
        <v>522</v>
      </c>
    </row>
    <row r="142" spans="1:8" ht="16.8">
      <c r="A142" s="474" t="s">
        <v>606</v>
      </c>
      <c r="B142" s="475">
        <v>4</v>
      </c>
      <c r="C142" s="476" t="s">
        <v>233</v>
      </c>
      <c r="D142" s="477" t="s">
        <v>283</v>
      </c>
      <c r="E142" s="478" t="s">
        <v>235</v>
      </c>
      <c r="F142" s="479" t="s">
        <v>236</v>
      </c>
      <c r="G142" s="480" t="s">
        <v>319</v>
      </c>
      <c r="H142" s="481" t="s">
        <v>348</v>
      </c>
    </row>
    <row r="143" spans="1:8" ht="16.8">
      <c r="A143" s="474" t="s">
        <v>523</v>
      </c>
      <c r="B143" s="475">
        <v>4</v>
      </c>
      <c r="C143" s="482" t="s">
        <v>267</v>
      </c>
      <c r="D143" s="484" t="s">
        <v>234</v>
      </c>
      <c r="E143" s="483" t="s">
        <v>235</v>
      </c>
      <c r="F143" s="479" t="s">
        <v>381</v>
      </c>
      <c r="G143" s="483" t="s">
        <v>237</v>
      </c>
      <c r="H143" s="153" t="s">
        <v>524</v>
      </c>
    </row>
    <row r="144" spans="1:8" ht="16.8">
      <c r="A144" s="485" t="s">
        <v>525</v>
      </c>
      <c r="B144" s="486">
        <v>4</v>
      </c>
      <c r="C144" s="487" t="s">
        <v>254</v>
      </c>
      <c r="D144" s="488" t="s">
        <v>234</v>
      </c>
      <c r="E144" s="489" t="s">
        <v>235</v>
      </c>
      <c r="F144" s="490" t="s">
        <v>381</v>
      </c>
      <c r="G144" s="490" t="s">
        <v>526</v>
      </c>
      <c r="H144" s="491" t="s">
        <v>527</v>
      </c>
    </row>
    <row r="145" spans="1:8" ht="16.8">
      <c r="A145" s="474" t="s">
        <v>528</v>
      </c>
      <c r="B145" s="475">
        <v>5</v>
      </c>
      <c r="C145" s="482" t="s">
        <v>233</v>
      </c>
      <c r="D145" s="477" t="s">
        <v>321</v>
      </c>
      <c r="E145" s="483" t="s">
        <v>235</v>
      </c>
      <c r="F145" s="479" t="s">
        <v>236</v>
      </c>
      <c r="G145" s="483" t="s">
        <v>310</v>
      </c>
      <c r="H145" s="153" t="s">
        <v>529</v>
      </c>
    </row>
    <row r="146" spans="1:8" ht="16.8">
      <c r="A146" s="474" t="s">
        <v>530</v>
      </c>
      <c r="B146" s="475">
        <v>5</v>
      </c>
      <c r="C146" s="482" t="s">
        <v>267</v>
      </c>
      <c r="D146" s="477" t="s">
        <v>234</v>
      </c>
      <c r="E146" s="478" t="s">
        <v>235</v>
      </c>
      <c r="F146" s="479" t="s">
        <v>241</v>
      </c>
      <c r="G146" s="480" t="s">
        <v>249</v>
      </c>
      <c r="H146" s="153" t="s">
        <v>531</v>
      </c>
    </row>
    <row r="147" spans="1:8" ht="16.8">
      <c r="A147" s="474" t="s">
        <v>532</v>
      </c>
      <c r="B147" s="475">
        <v>5</v>
      </c>
      <c r="C147" s="482" t="s">
        <v>233</v>
      </c>
      <c r="D147" s="477" t="s">
        <v>234</v>
      </c>
      <c r="E147" s="478" t="s">
        <v>235</v>
      </c>
      <c r="F147" s="479" t="s">
        <v>241</v>
      </c>
      <c r="G147" s="480" t="s">
        <v>245</v>
      </c>
      <c r="H147" s="153" t="s">
        <v>273</v>
      </c>
    </row>
    <row r="148" spans="1:8" ht="16.8">
      <c r="A148" s="474" t="s">
        <v>533</v>
      </c>
      <c r="B148" s="475">
        <v>5</v>
      </c>
      <c r="C148" s="482" t="s">
        <v>267</v>
      </c>
      <c r="D148" s="477" t="s">
        <v>234</v>
      </c>
      <c r="E148" s="478" t="s">
        <v>235</v>
      </c>
      <c r="F148" s="479" t="s">
        <v>381</v>
      </c>
      <c r="G148" s="480" t="s">
        <v>249</v>
      </c>
      <c r="H148" s="153" t="s">
        <v>354</v>
      </c>
    </row>
    <row r="149" spans="1:8" ht="16.8">
      <c r="A149" s="474" t="s">
        <v>534</v>
      </c>
      <c r="B149" s="475">
        <v>5</v>
      </c>
      <c r="C149" s="482" t="s">
        <v>279</v>
      </c>
      <c r="D149" s="477" t="s">
        <v>535</v>
      </c>
      <c r="E149" s="478" t="s">
        <v>518</v>
      </c>
      <c r="F149" s="479" t="s">
        <v>241</v>
      </c>
      <c r="G149" s="480" t="s">
        <v>237</v>
      </c>
      <c r="H149" s="153" t="s">
        <v>536</v>
      </c>
    </row>
    <row r="150" spans="1:8" ht="16.8">
      <c r="A150" s="474" t="s">
        <v>537</v>
      </c>
      <c r="B150" s="475">
        <v>5</v>
      </c>
      <c r="C150" s="482" t="s">
        <v>267</v>
      </c>
      <c r="D150" s="477" t="s">
        <v>538</v>
      </c>
      <c r="E150" s="478" t="s">
        <v>304</v>
      </c>
      <c r="F150" s="479" t="s">
        <v>241</v>
      </c>
      <c r="G150" s="480" t="s">
        <v>237</v>
      </c>
      <c r="H150" s="481" t="s">
        <v>539</v>
      </c>
    </row>
    <row r="151" spans="1:8" ht="16.8">
      <c r="A151" s="474" t="s">
        <v>540</v>
      </c>
      <c r="B151" s="475">
        <v>5</v>
      </c>
      <c r="C151" s="482" t="s">
        <v>267</v>
      </c>
      <c r="D151" s="484" t="s">
        <v>234</v>
      </c>
      <c r="E151" s="483" t="s">
        <v>235</v>
      </c>
      <c r="F151" s="483" t="s">
        <v>236</v>
      </c>
      <c r="G151" s="483" t="s">
        <v>541</v>
      </c>
      <c r="H151" s="481" t="s">
        <v>539</v>
      </c>
    </row>
    <row r="152" spans="1:8" ht="16.8">
      <c r="A152" s="474" t="s">
        <v>542</v>
      </c>
      <c r="B152" s="475">
        <v>5</v>
      </c>
      <c r="C152" s="482" t="s">
        <v>254</v>
      </c>
      <c r="D152" s="484" t="s">
        <v>234</v>
      </c>
      <c r="E152" s="483" t="s">
        <v>294</v>
      </c>
      <c r="F152" s="479" t="s">
        <v>381</v>
      </c>
      <c r="G152" s="483" t="s">
        <v>237</v>
      </c>
      <c r="H152" s="481" t="s">
        <v>543</v>
      </c>
    </row>
    <row r="153" spans="1:8" ht="16.8">
      <c r="A153" s="474" t="s">
        <v>544</v>
      </c>
      <c r="B153" s="475">
        <v>5</v>
      </c>
      <c r="C153" s="482" t="s">
        <v>254</v>
      </c>
      <c r="D153" s="484" t="s">
        <v>234</v>
      </c>
      <c r="E153" s="483" t="s">
        <v>294</v>
      </c>
      <c r="F153" s="479" t="s">
        <v>295</v>
      </c>
      <c r="G153" s="480" t="s">
        <v>249</v>
      </c>
      <c r="H153" s="153" t="s">
        <v>289</v>
      </c>
    </row>
    <row r="154" spans="1:8" ht="16.8">
      <c r="A154" s="474" t="s">
        <v>545</v>
      </c>
      <c r="B154" s="475">
        <v>5</v>
      </c>
      <c r="C154" s="482" t="s">
        <v>244</v>
      </c>
      <c r="D154" s="484" t="s">
        <v>234</v>
      </c>
      <c r="E154" s="478" t="s">
        <v>375</v>
      </c>
      <c r="F154" s="479" t="s">
        <v>261</v>
      </c>
      <c r="G154" s="480" t="s">
        <v>237</v>
      </c>
      <c r="H154" s="153" t="s">
        <v>484</v>
      </c>
    </row>
    <row r="155" spans="1:8" ht="16.8">
      <c r="A155" s="474" t="s">
        <v>546</v>
      </c>
      <c r="B155" s="475">
        <v>5</v>
      </c>
      <c r="C155" s="482" t="s">
        <v>267</v>
      </c>
      <c r="D155" s="484" t="s">
        <v>234</v>
      </c>
      <c r="E155" s="483" t="s">
        <v>235</v>
      </c>
      <c r="F155" s="479" t="s">
        <v>547</v>
      </c>
      <c r="G155" s="480" t="s">
        <v>265</v>
      </c>
      <c r="H155" s="153" t="s">
        <v>548</v>
      </c>
    </row>
    <row r="156" spans="1:8" ht="16.8">
      <c r="A156" s="474" t="s">
        <v>549</v>
      </c>
      <c r="B156" s="475">
        <v>5</v>
      </c>
      <c r="C156" s="482" t="s">
        <v>233</v>
      </c>
      <c r="D156" s="484" t="s">
        <v>234</v>
      </c>
      <c r="E156" s="483" t="s">
        <v>235</v>
      </c>
      <c r="F156" s="479" t="s">
        <v>241</v>
      </c>
      <c r="G156" s="480" t="s">
        <v>237</v>
      </c>
      <c r="H156" s="153" t="s">
        <v>550</v>
      </c>
    </row>
    <row r="157" spans="1:8" ht="16.8">
      <c r="A157" s="474" t="s">
        <v>551</v>
      </c>
      <c r="B157" s="475">
        <v>5</v>
      </c>
      <c r="C157" s="482" t="s">
        <v>271</v>
      </c>
      <c r="D157" s="484" t="s">
        <v>283</v>
      </c>
      <c r="E157" s="483" t="s">
        <v>235</v>
      </c>
      <c r="F157" s="479" t="s">
        <v>241</v>
      </c>
      <c r="G157" s="480" t="s">
        <v>249</v>
      </c>
      <c r="H157" s="153" t="s">
        <v>552</v>
      </c>
    </row>
    <row r="158" spans="1:8" ht="16.8">
      <c r="A158" s="474" t="s">
        <v>553</v>
      </c>
      <c r="B158" s="475">
        <v>5</v>
      </c>
      <c r="C158" s="482" t="s">
        <v>267</v>
      </c>
      <c r="D158" s="477" t="s">
        <v>283</v>
      </c>
      <c r="E158" s="478" t="s">
        <v>235</v>
      </c>
      <c r="F158" s="479" t="s">
        <v>381</v>
      </c>
      <c r="G158" s="480" t="s">
        <v>291</v>
      </c>
      <c r="H158" s="481" t="s">
        <v>554</v>
      </c>
    </row>
    <row r="159" spans="1:8" ht="16.8">
      <c r="A159" s="474" t="s">
        <v>555</v>
      </c>
      <c r="B159" s="475">
        <v>5</v>
      </c>
      <c r="C159" s="482" t="s">
        <v>254</v>
      </c>
      <c r="D159" s="477" t="s">
        <v>512</v>
      </c>
      <c r="E159" s="478" t="s">
        <v>304</v>
      </c>
      <c r="F159" s="479" t="s">
        <v>241</v>
      </c>
      <c r="G159" s="480" t="s">
        <v>237</v>
      </c>
      <c r="H159" s="153" t="s">
        <v>386</v>
      </c>
    </row>
    <row r="160" spans="1:8" ht="16.8">
      <c r="A160" s="474" t="s">
        <v>556</v>
      </c>
      <c r="B160" s="475">
        <v>5</v>
      </c>
      <c r="C160" s="482" t="s">
        <v>233</v>
      </c>
      <c r="D160" s="484" t="s">
        <v>283</v>
      </c>
      <c r="E160" s="478" t="s">
        <v>294</v>
      </c>
      <c r="F160" s="479" t="s">
        <v>295</v>
      </c>
      <c r="G160" s="480" t="s">
        <v>249</v>
      </c>
      <c r="H160" s="153" t="s">
        <v>557</v>
      </c>
    </row>
    <row r="161" spans="1:8" ht="16.8">
      <c r="A161" s="474" t="s">
        <v>558</v>
      </c>
      <c r="B161" s="475">
        <v>5</v>
      </c>
      <c r="C161" s="482" t="s">
        <v>279</v>
      </c>
      <c r="D161" s="484" t="s">
        <v>321</v>
      </c>
      <c r="E161" s="492" t="s">
        <v>235</v>
      </c>
      <c r="F161" s="493" t="s">
        <v>241</v>
      </c>
      <c r="G161" s="483" t="s">
        <v>265</v>
      </c>
      <c r="H161" s="481" t="s">
        <v>470</v>
      </c>
    </row>
    <row r="162" spans="1:8" ht="16.8">
      <c r="A162" s="474" t="s">
        <v>559</v>
      </c>
      <c r="B162" s="475">
        <v>5</v>
      </c>
      <c r="C162" s="482" t="s">
        <v>233</v>
      </c>
      <c r="D162" s="477" t="s">
        <v>283</v>
      </c>
      <c r="E162" s="478" t="s">
        <v>235</v>
      </c>
      <c r="F162" s="479" t="s">
        <v>236</v>
      </c>
      <c r="G162" s="480" t="s">
        <v>319</v>
      </c>
      <c r="H162" s="153" t="s">
        <v>418</v>
      </c>
    </row>
    <row r="163" spans="1:8" ht="16.8">
      <c r="A163" s="474" t="s">
        <v>560</v>
      </c>
      <c r="B163" s="475">
        <v>5</v>
      </c>
      <c r="C163" s="482" t="s">
        <v>267</v>
      </c>
      <c r="D163" s="477" t="s">
        <v>280</v>
      </c>
      <c r="E163" s="478" t="s">
        <v>235</v>
      </c>
      <c r="F163" s="479" t="s">
        <v>381</v>
      </c>
      <c r="G163" s="480" t="s">
        <v>541</v>
      </c>
      <c r="H163" s="153" t="s">
        <v>561</v>
      </c>
    </row>
    <row r="164" spans="1:8" ht="16.8">
      <c r="A164" s="474" t="s">
        <v>562</v>
      </c>
      <c r="B164" s="475">
        <v>5</v>
      </c>
      <c r="C164" s="482" t="s">
        <v>267</v>
      </c>
      <c r="D164" s="477" t="s">
        <v>280</v>
      </c>
      <c r="E164" s="478" t="s">
        <v>235</v>
      </c>
      <c r="F164" s="479" t="s">
        <v>381</v>
      </c>
      <c r="G164" s="480" t="s">
        <v>245</v>
      </c>
      <c r="H164" s="153" t="s">
        <v>561</v>
      </c>
    </row>
    <row r="165" spans="1:8" ht="16.8">
      <c r="A165" s="474" t="s">
        <v>563</v>
      </c>
      <c r="B165" s="475">
        <v>5</v>
      </c>
      <c r="C165" s="482" t="s">
        <v>233</v>
      </c>
      <c r="D165" s="484" t="s">
        <v>283</v>
      </c>
      <c r="E165" s="478" t="s">
        <v>235</v>
      </c>
      <c r="F165" s="479" t="s">
        <v>241</v>
      </c>
      <c r="G165" s="480" t="s">
        <v>526</v>
      </c>
      <c r="H165" s="481" t="s">
        <v>564</v>
      </c>
    </row>
    <row r="166" spans="1:8" ht="16.8">
      <c r="A166" s="474" t="s">
        <v>565</v>
      </c>
      <c r="B166" s="475">
        <v>5</v>
      </c>
      <c r="C166" s="482" t="s">
        <v>233</v>
      </c>
      <c r="D166" s="484" t="s">
        <v>283</v>
      </c>
      <c r="E166" s="478" t="s">
        <v>235</v>
      </c>
      <c r="F166" s="479" t="s">
        <v>261</v>
      </c>
      <c r="G166" s="480" t="s">
        <v>291</v>
      </c>
      <c r="H166" s="153" t="s">
        <v>420</v>
      </c>
    </row>
    <row r="167" spans="1:8" ht="16.8">
      <c r="A167" s="474" t="s">
        <v>566</v>
      </c>
      <c r="B167" s="475">
        <v>5</v>
      </c>
      <c r="C167" s="482" t="s">
        <v>254</v>
      </c>
      <c r="D167" s="484" t="s">
        <v>321</v>
      </c>
      <c r="E167" s="478" t="s">
        <v>304</v>
      </c>
      <c r="F167" s="479" t="s">
        <v>241</v>
      </c>
      <c r="G167" s="480" t="s">
        <v>237</v>
      </c>
      <c r="H167" s="153" t="s">
        <v>567</v>
      </c>
    </row>
    <row r="168" spans="1:8" ht="16.8">
      <c r="A168" s="474" t="s">
        <v>568</v>
      </c>
      <c r="B168" s="475">
        <v>5</v>
      </c>
      <c r="C168" s="482" t="s">
        <v>254</v>
      </c>
      <c r="D168" s="477" t="s">
        <v>280</v>
      </c>
      <c r="E168" s="478" t="s">
        <v>235</v>
      </c>
      <c r="F168" s="479" t="s">
        <v>381</v>
      </c>
      <c r="G168" s="480" t="s">
        <v>246</v>
      </c>
      <c r="H168" s="153" t="s">
        <v>569</v>
      </c>
    </row>
    <row r="169" spans="1:8" ht="16.8">
      <c r="A169" s="485" t="s">
        <v>570</v>
      </c>
      <c r="B169" s="486">
        <v>5</v>
      </c>
      <c r="C169" s="494" t="s">
        <v>233</v>
      </c>
      <c r="D169" s="495" t="s">
        <v>234</v>
      </c>
      <c r="E169" s="496" t="s">
        <v>235</v>
      </c>
      <c r="F169" s="497" t="s">
        <v>381</v>
      </c>
      <c r="G169" s="490" t="s">
        <v>265</v>
      </c>
      <c r="H169" s="498" t="s">
        <v>422</v>
      </c>
    </row>
    <row r="170" spans="1:8" ht="16.8">
      <c r="A170" s="474" t="s">
        <v>571</v>
      </c>
      <c r="B170" s="475">
        <v>6</v>
      </c>
      <c r="C170" s="482" t="s">
        <v>271</v>
      </c>
      <c r="D170" s="477" t="s">
        <v>234</v>
      </c>
      <c r="E170" s="478" t="s">
        <v>235</v>
      </c>
      <c r="F170" s="480" t="s">
        <v>394</v>
      </c>
      <c r="G170" s="480" t="s">
        <v>237</v>
      </c>
      <c r="H170" s="153" t="s">
        <v>510</v>
      </c>
    </row>
    <row r="171" spans="1:8" ht="16.8">
      <c r="A171" s="474" t="s">
        <v>572</v>
      </c>
      <c r="B171" s="475">
        <v>6</v>
      </c>
      <c r="C171" s="482" t="s">
        <v>267</v>
      </c>
      <c r="D171" s="477" t="s">
        <v>283</v>
      </c>
      <c r="E171" s="478" t="s">
        <v>235</v>
      </c>
      <c r="F171" s="480" t="s">
        <v>241</v>
      </c>
      <c r="G171" s="480" t="s">
        <v>265</v>
      </c>
      <c r="H171" s="153" t="s">
        <v>573</v>
      </c>
    </row>
    <row r="172" spans="1:8" ht="16.8">
      <c r="A172" s="485" t="s">
        <v>574</v>
      </c>
      <c r="B172" s="486">
        <v>6</v>
      </c>
      <c r="C172" s="494" t="s">
        <v>233</v>
      </c>
      <c r="D172" s="488" t="s">
        <v>283</v>
      </c>
      <c r="E172" s="499" t="s">
        <v>294</v>
      </c>
      <c r="F172" s="497" t="s">
        <v>236</v>
      </c>
      <c r="G172" s="499" t="s">
        <v>245</v>
      </c>
      <c r="H172" s="498" t="s">
        <v>522</v>
      </c>
    </row>
    <row r="173" spans="1:8" ht="17.399999999999999" thickBot="1">
      <c r="A173" s="500" t="s">
        <v>575</v>
      </c>
      <c r="B173" s="341">
        <v>7</v>
      </c>
      <c r="C173" s="501" t="s">
        <v>267</v>
      </c>
      <c r="D173" s="502" t="s">
        <v>283</v>
      </c>
      <c r="E173" s="503" t="s">
        <v>235</v>
      </c>
      <c r="F173" s="503" t="s">
        <v>236</v>
      </c>
      <c r="G173" s="503" t="s">
        <v>319</v>
      </c>
      <c r="H173" s="504" t="s">
        <v>510</v>
      </c>
    </row>
    <row r="174" spans="1:8" ht="16.2" thickTop="1"/>
  </sheetData>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zoomScaleNormal="100" workbookViewId="0"/>
  </sheetViews>
  <sheetFormatPr defaultColWidth="10.59765625" defaultRowHeight="16.8"/>
  <cols>
    <col min="1" max="1" width="21.69921875" style="91" bestFit="1" customWidth="1"/>
    <col min="2" max="2" width="6.19921875" style="91" bestFit="1" customWidth="1"/>
    <col min="3" max="3" width="4.09765625" style="91" bestFit="1" customWidth="1"/>
    <col min="4" max="4" width="6.3984375" style="91" bestFit="1" customWidth="1"/>
    <col min="5" max="5" width="1.8984375" style="91" customWidth="1"/>
    <col min="6" max="6" width="16.5" style="91" bestFit="1" customWidth="1"/>
    <col min="7" max="7" width="3.5" style="91" bestFit="1" customWidth="1"/>
    <col min="8" max="8" width="3.3984375" style="91" bestFit="1" customWidth="1"/>
    <col min="9" max="9" width="3.8984375" style="91" bestFit="1" customWidth="1"/>
    <col min="10" max="10" width="3.59765625" style="91" bestFit="1" customWidth="1"/>
    <col min="11" max="14" width="3.5" style="91" bestFit="1" customWidth="1"/>
    <col min="15" max="15" width="2" style="91" customWidth="1"/>
    <col min="16" max="16" width="18.8984375" style="91" bestFit="1" customWidth="1"/>
    <col min="17" max="17" width="6.19921875" style="91" bestFit="1" customWidth="1"/>
    <col min="18" max="16384" width="10.59765625" style="91"/>
  </cols>
  <sheetData>
    <row r="1" spans="1:17" ht="24" thickTop="1" thickBot="1">
      <c r="A1" s="383" t="s">
        <v>183</v>
      </c>
      <c r="B1" s="256"/>
      <c r="C1" s="256"/>
      <c r="D1" s="257"/>
      <c r="F1" s="333"/>
      <c r="G1" s="384" t="s">
        <v>168</v>
      </c>
      <c r="H1" s="340"/>
      <c r="I1" s="339"/>
      <c r="J1" s="338"/>
      <c r="K1" s="339"/>
      <c r="L1" s="339"/>
      <c r="M1" s="339"/>
      <c r="N1" s="338"/>
      <c r="P1" s="383" t="s">
        <v>625</v>
      </c>
      <c r="Q1" s="257"/>
    </row>
    <row r="2" spans="1:17" ht="17.399999999999999" thickTop="1">
      <c r="A2" s="379" t="s">
        <v>131</v>
      </c>
      <c r="B2" s="380" t="s">
        <v>99</v>
      </c>
      <c r="C2" s="381" t="s">
        <v>132</v>
      </c>
      <c r="D2" s="382" t="s">
        <v>133</v>
      </c>
      <c r="F2" s="333"/>
      <c r="G2" s="337" t="s">
        <v>167</v>
      </c>
      <c r="H2" s="336"/>
      <c r="I2" s="335"/>
      <c r="J2" s="335"/>
      <c r="K2" s="335"/>
      <c r="L2" s="335"/>
      <c r="M2" s="335"/>
      <c r="N2" s="334"/>
      <c r="P2" s="379" t="s">
        <v>131</v>
      </c>
      <c r="Q2" s="582" t="s">
        <v>99</v>
      </c>
    </row>
    <row r="3" spans="1:17" ht="17.399999999999999" thickBot="1">
      <c r="A3" s="415" t="s">
        <v>239</v>
      </c>
      <c r="B3" s="98">
        <v>0</v>
      </c>
      <c r="C3" s="567">
        <f>10+B3+'Personal File'!$C$12</f>
        <v>14</v>
      </c>
      <c r="D3" s="265" t="s">
        <v>632</v>
      </c>
      <c r="F3" s="333"/>
      <c r="G3" s="332" t="s">
        <v>166</v>
      </c>
      <c r="H3" s="331" t="s">
        <v>165</v>
      </c>
      <c r="I3" s="331" t="s">
        <v>164</v>
      </c>
      <c r="J3" s="331" t="s">
        <v>163</v>
      </c>
      <c r="K3" s="331" t="s">
        <v>162</v>
      </c>
      <c r="L3" s="331" t="s">
        <v>161</v>
      </c>
      <c r="M3" s="331" t="s">
        <v>160</v>
      </c>
      <c r="N3" s="330" t="s">
        <v>159</v>
      </c>
      <c r="P3" s="415" t="s">
        <v>631</v>
      </c>
      <c r="Q3" s="583">
        <v>0</v>
      </c>
    </row>
    <row r="4" spans="1:17" ht="17.399999999999999" thickTop="1">
      <c r="A4" s="415" t="s">
        <v>223</v>
      </c>
      <c r="B4" s="98">
        <v>0</v>
      </c>
      <c r="C4" s="567">
        <f>10+B4+'Personal File'!$C$12</f>
        <v>14</v>
      </c>
      <c r="D4" s="265" t="s">
        <v>632</v>
      </c>
      <c r="F4" s="329" t="s">
        <v>185</v>
      </c>
      <c r="G4" s="328">
        <v>4</v>
      </c>
      <c r="H4" s="327">
        <v>2</v>
      </c>
      <c r="I4" s="327">
        <v>1</v>
      </c>
      <c r="J4" s="326">
        <v>0</v>
      </c>
      <c r="K4" s="326">
        <v>0</v>
      </c>
      <c r="L4" s="326">
        <v>0</v>
      </c>
      <c r="M4" s="326">
        <v>0</v>
      </c>
      <c r="N4" s="325">
        <v>0</v>
      </c>
      <c r="P4" s="415" t="s">
        <v>631</v>
      </c>
      <c r="Q4" s="583">
        <v>0</v>
      </c>
    </row>
    <row r="5" spans="1:17">
      <c r="A5" s="415" t="s">
        <v>224</v>
      </c>
      <c r="B5" s="98">
        <v>0</v>
      </c>
      <c r="C5" s="567">
        <f>10+B5+'Personal File'!$C$12</f>
        <v>14</v>
      </c>
      <c r="D5" s="265" t="s">
        <v>632</v>
      </c>
      <c r="F5" s="324" t="s">
        <v>186</v>
      </c>
      <c r="G5" s="323">
        <v>0</v>
      </c>
      <c r="H5" s="323">
        <v>1</v>
      </c>
      <c r="I5" s="323">
        <v>1</v>
      </c>
      <c r="J5" s="322">
        <v>0</v>
      </c>
      <c r="K5" s="322">
        <v>0</v>
      </c>
      <c r="L5" s="322">
        <v>0</v>
      </c>
      <c r="M5" s="322">
        <v>0</v>
      </c>
      <c r="N5" s="321">
        <v>0</v>
      </c>
      <c r="P5" s="415" t="s">
        <v>631</v>
      </c>
      <c r="Q5" s="583">
        <v>0</v>
      </c>
    </row>
    <row r="6" spans="1:17" ht="17.399999999999999" thickBot="1">
      <c r="A6" s="416" t="s">
        <v>278</v>
      </c>
      <c r="B6" s="115">
        <v>0</v>
      </c>
      <c r="C6" s="568">
        <f>10+B6+'Personal File'!$C$12</f>
        <v>14</v>
      </c>
      <c r="D6" s="317" t="s">
        <v>632</v>
      </c>
      <c r="F6" s="320" t="s">
        <v>158</v>
      </c>
      <c r="G6" s="385">
        <f>SUM(G4:G5)</f>
        <v>4</v>
      </c>
      <c r="H6" s="385">
        <f>SUM(H4:H5)</f>
        <v>3</v>
      </c>
      <c r="I6" s="385">
        <f>SUM(I4:I5)</f>
        <v>2</v>
      </c>
      <c r="J6" s="319">
        <v>0</v>
      </c>
      <c r="K6" s="319">
        <v>0</v>
      </c>
      <c r="L6" s="319">
        <v>0</v>
      </c>
      <c r="M6" s="319">
        <v>0</v>
      </c>
      <c r="N6" s="318">
        <v>0</v>
      </c>
      <c r="P6" s="416" t="s">
        <v>631</v>
      </c>
      <c r="Q6" s="584">
        <v>0</v>
      </c>
    </row>
    <row r="7" spans="1:17" ht="17.399999999999999" thickTop="1">
      <c r="A7" s="415" t="s">
        <v>297</v>
      </c>
      <c r="B7" s="98">
        <v>1</v>
      </c>
      <c r="C7" s="567">
        <f>10+B7+'Personal File'!$C$12</f>
        <v>15</v>
      </c>
      <c r="D7" s="265" t="s">
        <v>632</v>
      </c>
      <c r="P7" s="415" t="s">
        <v>631</v>
      </c>
      <c r="Q7" s="583">
        <v>1</v>
      </c>
    </row>
    <row r="8" spans="1:17">
      <c r="A8" s="415" t="s">
        <v>297</v>
      </c>
      <c r="B8" s="98">
        <v>1</v>
      </c>
      <c r="C8" s="567">
        <f>10+B8+'Personal File'!$C$12</f>
        <v>15</v>
      </c>
      <c r="D8" s="265" t="s">
        <v>632</v>
      </c>
      <c r="F8" s="578" t="s">
        <v>624</v>
      </c>
      <c r="P8" s="415" t="s">
        <v>631</v>
      </c>
      <c r="Q8" s="583">
        <v>1</v>
      </c>
    </row>
    <row r="9" spans="1:17">
      <c r="A9" s="416" t="s">
        <v>225</v>
      </c>
      <c r="B9" s="115">
        <v>1</v>
      </c>
      <c r="C9" s="568">
        <f>10+B9+'Personal File'!$C$12</f>
        <v>15</v>
      </c>
      <c r="D9" s="317" t="s">
        <v>607</v>
      </c>
      <c r="F9" s="579" t="s">
        <v>621</v>
      </c>
      <c r="P9" s="416" t="s">
        <v>631</v>
      </c>
      <c r="Q9" s="584">
        <v>1</v>
      </c>
    </row>
    <row r="10" spans="1:17">
      <c r="A10" s="415" t="s">
        <v>365</v>
      </c>
      <c r="B10" s="98">
        <v>2</v>
      </c>
      <c r="C10" s="567">
        <f>10+B10+'Personal File'!$C$12</f>
        <v>16</v>
      </c>
      <c r="D10" s="265" t="s">
        <v>632</v>
      </c>
      <c r="F10" s="579" t="s">
        <v>620</v>
      </c>
      <c r="P10" s="580" t="s">
        <v>631</v>
      </c>
      <c r="Q10" s="583">
        <v>2</v>
      </c>
    </row>
    <row r="11" spans="1:17" ht="17.399999999999999" thickBot="1">
      <c r="A11" s="572" t="s">
        <v>581</v>
      </c>
      <c r="B11" s="267">
        <v>2</v>
      </c>
      <c r="C11" s="569">
        <f>10+B11+'Personal File'!$C$12</f>
        <v>16</v>
      </c>
      <c r="D11" s="268" t="s">
        <v>632</v>
      </c>
      <c r="F11" s="578" t="s">
        <v>622</v>
      </c>
      <c r="P11" s="581" t="s">
        <v>631</v>
      </c>
      <c r="Q11" s="585">
        <v>2</v>
      </c>
    </row>
    <row r="12" spans="1:17" ht="18" thickTop="1" thickBot="1">
      <c r="F12" s="578" t="s">
        <v>623</v>
      </c>
    </row>
    <row r="13" spans="1:17" ht="24" thickTop="1" thickBot="1">
      <c r="A13" s="417" t="s">
        <v>130</v>
      </c>
      <c r="B13" s="418"/>
      <c r="C13" s="418"/>
      <c r="D13" s="257"/>
    </row>
    <row r="14" spans="1:17" ht="17.399999999999999" thickTop="1">
      <c r="A14" s="258" t="s">
        <v>131</v>
      </c>
      <c r="B14" s="259" t="s">
        <v>99</v>
      </c>
      <c r="C14" s="260" t="s">
        <v>132</v>
      </c>
      <c r="D14" s="261" t="s">
        <v>133</v>
      </c>
    </row>
    <row r="15" spans="1:17">
      <c r="A15" s="262" t="s">
        <v>134</v>
      </c>
      <c r="B15" s="263">
        <v>0</v>
      </c>
      <c r="C15" s="567">
        <f>10+B15+'Personal File'!$C$11</f>
        <v>10</v>
      </c>
      <c r="D15" s="264" t="s">
        <v>632</v>
      </c>
    </row>
    <row r="16" spans="1:17">
      <c r="A16" s="367" t="s">
        <v>135</v>
      </c>
      <c r="B16" s="98">
        <v>0</v>
      </c>
      <c r="C16" s="567">
        <f>10+B16+'Personal File'!$C$11</f>
        <v>10</v>
      </c>
      <c r="D16" s="265" t="s">
        <v>632</v>
      </c>
    </row>
    <row r="17" spans="1:4">
      <c r="A17" s="367" t="s">
        <v>136</v>
      </c>
      <c r="B17" s="98">
        <v>0</v>
      </c>
      <c r="C17" s="567">
        <f>10+B17+'Personal File'!$C$11</f>
        <v>10</v>
      </c>
      <c r="D17" s="265" t="s">
        <v>632</v>
      </c>
    </row>
    <row r="18" spans="1:4" ht="17.399999999999999" thickBot="1">
      <c r="A18" s="266" t="s">
        <v>137</v>
      </c>
      <c r="B18" s="267">
        <v>0</v>
      </c>
      <c r="C18" s="569">
        <f>10+B18+'Personal File'!$C$11</f>
        <v>10</v>
      </c>
      <c r="D18" s="268" t="s">
        <v>632</v>
      </c>
    </row>
    <row r="19" spans="1:4" ht="17.399999999999999" thickTop="1"/>
  </sheetData>
  <sortState ref="P3:Q11">
    <sortCondition ref="Q3:Q11"/>
    <sortCondition ref="P3:P11"/>
  </sortState>
  <conditionalFormatting sqref="B9:C14 B15:B16 D3:D16">
    <cfRule type="cellIs" dxfId="717" priority="926" stopIfTrue="1" operator="equal">
      <formula>"þ"</formula>
    </cfRule>
  </conditionalFormatting>
  <conditionalFormatting sqref="B9:D10">
    <cfRule type="cellIs" dxfId="716" priority="920" stopIfTrue="1" operator="equal">
      <formula>"þ"</formula>
    </cfRule>
  </conditionalFormatting>
  <conditionalFormatting sqref="B9:B10">
    <cfRule type="cellIs" dxfId="715" priority="915" stopIfTrue="1" operator="greaterThanOrEqual">
      <formula>#REF!</formula>
    </cfRule>
  </conditionalFormatting>
  <conditionalFormatting sqref="B9:B10">
    <cfRule type="cellIs" dxfId="714" priority="913" stopIfTrue="1" operator="equal">
      <formula>"þ"</formula>
    </cfRule>
  </conditionalFormatting>
  <conditionalFormatting sqref="C9:C10">
    <cfRule type="cellIs" dxfId="713" priority="912" stopIfTrue="1" operator="equal">
      <formula>"þ"</formula>
    </cfRule>
  </conditionalFormatting>
  <conditionalFormatting sqref="C9:C10">
    <cfRule type="cellIs" dxfId="712" priority="911" stopIfTrue="1" operator="equal">
      <formula>"þ"</formula>
    </cfRule>
  </conditionalFormatting>
  <conditionalFormatting sqref="D9:D10">
    <cfRule type="cellIs" dxfId="711" priority="910" stopIfTrue="1" operator="equal">
      <formula>"þ"</formula>
    </cfRule>
  </conditionalFormatting>
  <conditionalFormatting sqref="B9:B10">
    <cfRule type="cellIs" dxfId="710" priority="909" stopIfTrue="1" operator="greaterThanOrEqual">
      <formula>#REF!</formula>
    </cfRule>
  </conditionalFormatting>
  <conditionalFormatting sqref="B9:B10">
    <cfRule type="cellIs" dxfId="709" priority="907" stopIfTrue="1" operator="equal">
      <formula>"þ"</formula>
    </cfRule>
  </conditionalFormatting>
  <conditionalFormatting sqref="C9:C10">
    <cfRule type="cellIs" dxfId="708" priority="906" stopIfTrue="1" operator="equal">
      <formula>"þ"</formula>
    </cfRule>
  </conditionalFormatting>
  <conditionalFormatting sqref="C9:C10">
    <cfRule type="cellIs" dxfId="707" priority="905" stopIfTrue="1" operator="equal">
      <formula>"þ"</formula>
    </cfRule>
  </conditionalFormatting>
  <conditionalFormatting sqref="D9:D10">
    <cfRule type="cellIs" dxfId="706" priority="904" stopIfTrue="1" operator="equal">
      <formula>"þ"</formula>
    </cfRule>
  </conditionalFormatting>
  <conditionalFormatting sqref="B11:D11">
    <cfRule type="cellIs" dxfId="705" priority="902" stopIfTrue="1" operator="equal">
      <formula>"þ"</formula>
    </cfRule>
  </conditionalFormatting>
  <conditionalFormatting sqref="B9:B10">
    <cfRule type="cellIs" dxfId="704" priority="897" stopIfTrue="1" operator="greaterThanOrEqual">
      <formula>#REF!</formula>
    </cfRule>
  </conditionalFormatting>
  <conditionalFormatting sqref="B9:B10">
    <cfRule type="cellIs" dxfId="703" priority="895" stopIfTrue="1" operator="equal">
      <formula>"þ"</formula>
    </cfRule>
  </conditionalFormatting>
  <conditionalFormatting sqref="C9:C10">
    <cfRule type="cellIs" dxfId="702" priority="894" stopIfTrue="1" operator="equal">
      <formula>"þ"</formula>
    </cfRule>
  </conditionalFormatting>
  <conditionalFormatting sqref="C9:C10">
    <cfRule type="cellIs" dxfId="701" priority="893" stopIfTrue="1" operator="equal">
      <formula>"þ"</formula>
    </cfRule>
  </conditionalFormatting>
  <conditionalFormatting sqref="D9:D10">
    <cfRule type="cellIs" dxfId="700" priority="892" stopIfTrue="1" operator="equal">
      <formula>"þ"</formula>
    </cfRule>
  </conditionalFormatting>
  <conditionalFormatting sqref="B11:D11">
    <cfRule type="cellIs" dxfId="699" priority="890" stopIfTrue="1" operator="equal">
      <formula>"þ"</formula>
    </cfRule>
  </conditionalFormatting>
  <conditionalFormatting sqref="B11:D11">
    <cfRule type="cellIs" dxfId="698" priority="884" stopIfTrue="1" operator="equal">
      <formula>"þ"</formula>
    </cfRule>
  </conditionalFormatting>
  <conditionalFormatting sqref="B11">
    <cfRule type="cellIs" dxfId="697" priority="879" stopIfTrue="1" operator="greaterThanOrEqual">
      <formula>#REF!</formula>
    </cfRule>
  </conditionalFormatting>
  <conditionalFormatting sqref="B12:D12">
    <cfRule type="cellIs" dxfId="696" priority="878" stopIfTrue="1" operator="equal">
      <formula>"þ"</formula>
    </cfRule>
  </conditionalFormatting>
  <conditionalFormatting sqref="B11">
    <cfRule type="cellIs" dxfId="695" priority="877" stopIfTrue="1" operator="equal">
      <formula>"þ"</formula>
    </cfRule>
  </conditionalFormatting>
  <conditionalFormatting sqref="C11">
    <cfRule type="cellIs" dxfId="694" priority="876" stopIfTrue="1" operator="equal">
      <formula>"þ"</formula>
    </cfRule>
  </conditionalFormatting>
  <conditionalFormatting sqref="C11">
    <cfRule type="cellIs" dxfId="693" priority="875" stopIfTrue="1" operator="equal">
      <formula>"þ"</formula>
    </cfRule>
  </conditionalFormatting>
  <conditionalFormatting sqref="D11">
    <cfRule type="cellIs" dxfId="692" priority="874" stopIfTrue="1" operator="equal">
      <formula>"þ"</formula>
    </cfRule>
  </conditionalFormatting>
  <conditionalFormatting sqref="B9:B10">
    <cfRule type="cellIs" dxfId="691" priority="873" stopIfTrue="1" operator="greaterThanOrEqual">
      <formula>#REF!</formula>
    </cfRule>
  </conditionalFormatting>
  <conditionalFormatting sqref="B9:B10">
    <cfRule type="cellIs" dxfId="690" priority="871" stopIfTrue="1" operator="equal">
      <formula>"þ"</formula>
    </cfRule>
  </conditionalFormatting>
  <conditionalFormatting sqref="C9:C10">
    <cfRule type="cellIs" dxfId="689" priority="870" stopIfTrue="1" operator="equal">
      <formula>"þ"</formula>
    </cfRule>
  </conditionalFormatting>
  <conditionalFormatting sqref="C9:C10">
    <cfRule type="cellIs" dxfId="688" priority="869" stopIfTrue="1" operator="equal">
      <formula>"þ"</formula>
    </cfRule>
  </conditionalFormatting>
  <conditionalFormatting sqref="D9:D10">
    <cfRule type="cellIs" dxfId="687" priority="868" stopIfTrue="1" operator="equal">
      <formula>"þ"</formula>
    </cfRule>
  </conditionalFormatting>
  <conditionalFormatting sqref="B11:D11">
    <cfRule type="cellIs" dxfId="686" priority="866" stopIfTrue="1" operator="equal">
      <formula>"þ"</formula>
    </cfRule>
  </conditionalFormatting>
  <conditionalFormatting sqref="B11:D11">
    <cfRule type="cellIs" dxfId="685" priority="860" stopIfTrue="1" operator="equal">
      <formula>"þ"</formula>
    </cfRule>
  </conditionalFormatting>
  <conditionalFormatting sqref="B11">
    <cfRule type="cellIs" dxfId="684" priority="855" stopIfTrue="1" operator="greaterThanOrEqual">
      <formula>#REF!</formula>
    </cfRule>
  </conditionalFormatting>
  <conditionalFormatting sqref="B12:D12">
    <cfRule type="cellIs" dxfId="683" priority="854" stopIfTrue="1" operator="equal">
      <formula>"þ"</formula>
    </cfRule>
  </conditionalFormatting>
  <conditionalFormatting sqref="B11">
    <cfRule type="cellIs" dxfId="682" priority="853" stopIfTrue="1" operator="equal">
      <formula>"þ"</formula>
    </cfRule>
  </conditionalFormatting>
  <conditionalFormatting sqref="C11">
    <cfRule type="cellIs" dxfId="681" priority="852" stopIfTrue="1" operator="equal">
      <formula>"þ"</formula>
    </cfRule>
  </conditionalFormatting>
  <conditionalFormatting sqref="C11">
    <cfRule type="cellIs" dxfId="680" priority="851" stopIfTrue="1" operator="equal">
      <formula>"þ"</formula>
    </cfRule>
  </conditionalFormatting>
  <conditionalFormatting sqref="D11">
    <cfRule type="cellIs" dxfId="679" priority="850" stopIfTrue="1" operator="equal">
      <formula>"þ"</formula>
    </cfRule>
  </conditionalFormatting>
  <conditionalFormatting sqref="B11:D11">
    <cfRule type="cellIs" dxfId="678" priority="848" stopIfTrue="1" operator="equal">
      <formula>"þ"</formula>
    </cfRule>
  </conditionalFormatting>
  <conditionalFormatting sqref="B11">
    <cfRule type="cellIs" dxfId="677" priority="843" stopIfTrue="1" operator="greaterThanOrEqual">
      <formula>#REF!</formula>
    </cfRule>
  </conditionalFormatting>
  <conditionalFormatting sqref="B12:D12">
    <cfRule type="cellIs" dxfId="676" priority="842" stopIfTrue="1" operator="equal">
      <formula>"þ"</formula>
    </cfRule>
  </conditionalFormatting>
  <conditionalFormatting sqref="B11">
    <cfRule type="cellIs" dxfId="675" priority="841" stopIfTrue="1" operator="equal">
      <formula>"þ"</formula>
    </cfRule>
  </conditionalFormatting>
  <conditionalFormatting sqref="C11">
    <cfRule type="cellIs" dxfId="674" priority="840" stopIfTrue="1" operator="equal">
      <formula>"þ"</formula>
    </cfRule>
  </conditionalFormatting>
  <conditionalFormatting sqref="C11">
    <cfRule type="cellIs" dxfId="673" priority="839" stopIfTrue="1" operator="equal">
      <formula>"þ"</formula>
    </cfRule>
  </conditionalFormatting>
  <conditionalFormatting sqref="D11">
    <cfRule type="cellIs" dxfId="672" priority="838" stopIfTrue="1" operator="equal">
      <formula>"þ"</formula>
    </cfRule>
  </conditionalFormatting>
  <conditionalFormatting sqref="B11">
    <cfRule type="cellIs" dxfId="671" priority="837" stopIfTrue="1" operator="greaterThanOrEqual">
      <formula>#REF!</formula>
    </cfRule>
  </conditionalFormatting>
  <conditionalFormatting sqref="B12:D12">
    <cfRule type="cellIs" dxfId="670" priority="836" stopIfTrue="1" operator="equal">
      <formula>"þ"</formula>
    </cfRule>
  </conditionalFormatting>
  <conditionalFormatting sqref="B11">
    <cfRule type="cellIs" dxfId="669" priority="835" stopIfTrue="1" operator="equal">
      <formula>"þ"</formula>
    </cfRule>
  </conditionalFormatting>
  <conditionalFormatting sqref="C11">
    <cfRule type="cellIs" dxfId="668" priority="834" stopIfTrue="1" operator="equal">
      <formula>"þ"</formula>
    </cfRule>
  </conditionalFormatting>
  <conditionalFormatting sqref="C11">
    <cfRule type="cellIs" dxfId="667" priority="833" stopIfTrue="1" operator="equal">
      <formula>"þ"</formula>
    </cfRule>
  </conditionalFormatting>
  <conditionalFormatting sqref="D11">
    <cfRule type="cellIs" dxfId="666" priority="832" stopIfTrue="1" operator="equal">
      <formula>"þ"</formula>
    </cfRule>
  </conditionalFormatting>
  <conditionalFormatting sqref="B12">
    <cfRule type="cellIs" dxfId="665" priority="831" stopIfTrue="1" operator="greaterThanOrEqual">
      <formula>#REF!</formula>
    </cfRule>
  </conditionalFormatting>
  <conditionalFormatting sqref="B13:D13">
    <cfRule type="cellIs" dxfId="664" priority="830" stopIfTrue="1" operator="equal">
      <formula>"þ"</formula>
    </cfRule>
  </conditionalFormatting>
  <conditionalFormatting sqref="B12">
    <cfRule type="cellIs" dxfId="663" priority="829" stopIfTrue="1" operator="equal">
      <formula>"þ"</formula>
    </cfRule>
  </conditionalFormatting>
  <conditionalFormatting sqref="C12">
    <cfRule type="cellIs" dxfId="662" priority="828" stopIfTrue="1" operator="equal">
      <formula>"þ"</formula>
    </cfRule>
  </conditionalFormatting>
  <conditionalFormatting sqref="C12">
    <cfRule type="cellIs" dxfId="661" priority="827" stopIfTrue="1" operator="equal">
      <formula>"þ"</formula>
    </cfRule>
  </conditionalFormatting>
  <conditionalFormatting sqref="D12">
    <cfRule type="cellIs" dxfId="660" priority="826" stopIfTrue="1" operator="equal">
      <formula>"þ"</formula>
    </cfRule>
  </conditionalFormatting>
  <conditionalFormatting sqref="B9:B10">
    <cfRule type="cellIs" dxfId="659" priority="825" stopIfTrue="1" operator="greaterThanOrEqual">
      <formula>#REF!</formula>
    </cfRule>
  </conditionalFormatting>
  <conditionalFormatting sqref="B9:B10">
    <cfRule type="cellIs" dxfId="658" priority="823" stopIfTrue="1" operator="equal">
      <formula>"þ"</formula>
    </cfRule>
  </conditionalFormatting>
  <conditionalFormatting sqref="C9:C10">
    <cfRule type="cellIs" dxfId="657" priority="822" stopIfTrue="1" operator="equal">
      <formula>"þ"</formula>
    </cfRule>
  </conditionalFormatting>
  <conditionalFormatting sqref="C9:C10">
    <cfRule type="cellIs" dxfId="656" priority="821" stopIfTrue="1" operator="equal">
      <formula>"þ"</formula>
    </cfRule>
  </conditionalFormatting>
  <conditionalFormatting sqref="D9:D10">
    <cfRule type="cellIs" dxfId="655" priority="820" stopIfTrue="1" operator="equal">
      <formula>"þ"</formula>
    </cfRule>
  </conditionalFormatting>
  <conditionalFormatting sqref="B11:D11">
    <cfRule type="cellIs" dxfId="654" priority="818" stopIfTrue="1" operator="equal">
      <formula>"þ"</formula>
    </cfRule>
  </conditionalFormatting>
  <conditionalFormatting sqref="B11:D11">
    <cfRule type="cellIs" dxfId="653" priority="812" stopIfTrue="1" operator="equal">
      <formula>"þ"</formula>
    </cfRule>
  </conditionalFormatting>
  <conditionalFormatting sqref="B11">
    <cfRule type="cellIs" dxfId="652" priority="807" stopIfTrue="1" operator="greaterThanOrEqual">
      <formula>#REF!</formula>
    </cfRule>
  </conditionalFormatting>
  <conditionalFormatting sqref="B12:D12">
    <cfRule type="cellIs" dxfId="651" priority="806" stopIfTrue="1" operator="equal">
      <formula>"þ"</formula>
    </cfRule>
  </conditionalFormatting>
  <conditionalFormatting sqref="B11">
    <cfRule type="cellIs" dxfId="650" priority="805" stopIfTrue="1" operator="equal">
      <formula>"þ"</formula>
    </cfRule>
  </conditionalFormatting>
  <conditionalFormatting sqref="C11">
    <cfRule type="cellIs" dxfId="649" priority="804" stopIfTrue="1" operator="equal">
      <formula>"þ"</formula>
    </cfRule>
  </conditionalFormatting>
  <conditionalFormatting sqref="C11">
    <cfRule type="cellIs" dxfId="648" priority="803" stopIfTrue="1" operator="equal">
      <formula>"þ"</formula>
    </cfRule>
  </conditionalFormatting>
  <conditionalFormatting sqref="D11">
    <cfRule type="cellIs" dxfId="647" priority="802" stopIfTrue="1" operator="equal">
      <formula>"þ"</formula>
    </cfRule>
  </conditionalFormatting>
  <conditionalFormatting sqref="B11:D11">
    <cfRule type="cellIs" dxfId="646" priority="800" stopIfTrue="1" operator="equal">
      <formula>"þ"</formula>
    </cfRule>
  </conditionalFormatting>
  <conditionalFormatting sqref="B11">
    <cfRule type="cellIs" dxfId="645" priority="795" stopIfTrue="1" operator="greaterThanOrEqual">
      <formula>#REF!</formula>
    </cfRule>
  </conditionalFormatting>
  <conditionalFormatting sqref="B12:D12">
    <cfRule type="cellIs" dxfId="644" priority="794" stopIfTrue="1" operator="equal">
      <formula>"þ"</formula>
    </cfRule>
  </conditionalFormatting>
  <conditionalFormatting sqref="B11">
    <cfRule type="cellIs" dxfId="643" priority="793" stopIfTrue="1" operator="equal">
      <formula>"þ"</formula>
    </cfRule>
  </conditionalFormatting>
  <conditionalFormatting sqref="C11">
    <cfRule type="cellIs" dxfId="642" priority="792" stopIfTrue="1" operator="equal">
      <formula>"þ"</formula>
    </cfRule>
  </conditionalFormatting>
  <conditionalFormatting sqref="C11">
    <cfRule type="cellIs" dxfId="641" priority="791" stopIfTrue="1" operator="equal">
      <formula>"þ"</formula>
    </cfRule>
  </conditionalFormatting>
  <conditionalFormatting sqref="D11">
    <cfRule type="cellIs" dxfId="640" priority="790" stopIfTrue="1" operator="equal">
      <formula>"þ"</formula>
    </cfRule>
  </conditionalFormatting>
  <conditionalFormatting sqref="B11">
    <cfRule type="cellIs" dxfId="639" priority="789" stopIfTrue="1" operator="greaterThanOrEqual">
      <formula>#REF!</formula>
    </cfRule>
  </conditionalFormatting>
  <conditionalFormatting sqref="B12:D12">
    <cfRule type="cellIs" dxfId="638" priority="788" stopIfTrue="1" operator="equal">
      <formula>"þ"</formula>
    </cfRule>
  </conditionalFormatting>
  <conditionalFormatting sqref="B11">
    <cfRule type="cellIs" dxfId="637" priority="787" stopIfTrue="1" operator="equal">
      <formula>"þ"</formula>
    </cfRule>
  </conditionalFormatting>
  <conditionalFormatting sqref="C11">
    <cfRule type="cellIs" dxfId="636" priority="786" stopIfTrue="1" operator="equal">
      <formula>"þ"</formula>
    </cfRule>
  </conditionalFormatting>
  <conditionalFormatting sqref="C11">
    <cfRule type="cellIs" dxfId="635" priority="785" stopIfTrue="1" operator="equal">
      <formula>"þ"</formula>
    </cfRule>
  </conditionalFormatting>
  <conditionalFormatting sqref="D11">
    <cfRule type="cellIs" dxfId="634" priority="784" stopIfTrue="1" operator="equal">
      <formula>"þ"</formula>
    </cfRule>
  </conditionalFormatting>
  <conditionalFormatting sqref="B12">
    <cfRule type="cellIs" dxfId="633" priority="783" stopIfTrue="1" operator="greaterThanOrEqual">
      <formula>#REF!</formula>
    </cfRule>
  </conditionalFormatting>
  <conditionalFormatting sqref="B13:D13">
    <cfRule type="cellIs" dxfId="632" priority="782" stopIfTrue="1" operator="equal">
      <formula>"þ"</formula>
    </cfRule>
  </conditionalFormatting>
  <conditionalFormatting sqref="B12">
    <cfRule type="cellIs" dxfId="631" priority="781" stopIfTrue="1" operator="equal">
      <formula>"þ"</formula>
    </cfRule>
  </conditionalFormatting>
  <conditionalFormatting sqref="C12">
    <cfRule type="cellIs" dxfId="630" priority="780" stopIfTrue="1" operator="equal">
      <formula>"þ"</formula>
    </cfRule>
  </conditionalFormatting>
  <conditionalFormatting sqref="C12">
    <cfRule type="cellIs" dxfId="629" priority="779" stopIfTrue="1" operator="equal">
      <formula>"þ"</formula>
    </cfRule>
  </conditionalFormatting>
  <conditionalFormatting sqref="D12">
    <cfRule type="cellIs" dxfId="628" priority="778" stopIfTrue="1" operator="equal">
      <formula>"þ"</formula>
    </cfRule>
  </conditionalFormatting>
  <conditionalFormatting sqref="B11:D11">
    <cfRule type="cellIs" dxfId="627" priority="776" stopIfTrue="1" operator="equal">
      <formula>"þ"</formula>
    </cfRule>
  </conditionalFormatting>
  <conditionalFormatting sqref="B11">
    <cfRule type="cellIs" dxfId="626" priority="771" stopIfTrue="1" operator="greaterThanOrEqual">
      <formula>#REF!</formula>
    </cfRule>
  </conditionalFormatting>
  <conditionalFormatting sqref="B12:D12">
    <cfRule type="cellIs" dxfId="625" priority="770" stopIfTrue="1" operator="equal">
      <formula>"þ"</formula>
    </cfRule>
  </conditionalFormatting>
  <conditionalFormatting sqref="B11">
    <cfRule type="cellIs" dxfId="624" priority="769" stopIfTrue="1" operator="equal">
      <formula>"þ"</formula>
    </cfRule>
  </conditionalFormatting>
  <conditionalFormatting sqref="C11">
    <cfRule type="cellIs" dxfId="623" priority="768" stopIfTrue="1" operator="equal">
      <formula>"þ"</formula>
    </cfRule>
  </conditionalFormatting>
  <conditionalFormatting sqref="C11">
    <cfRule type="cellIs" dxfId="622" priority="767" stopIfTrue="1" operator="equal">
      <formula>"þ"</formula>
    </cfRule>
  </conditionalFormatting>
  <conditionalFormatting sqref="D11">
    <cfRule type="cellIs" dxfId="621" priority="766" stopIfTrue="1" operator="equal">
      <formula>"þ"</formula>
    </cfRule>
  </conditionalFormatting>
  <conditionalFormatting sqref="B11">
    <cfRule type="cellIs" dxfId="620" priority="765" stopIfTrue="1" operator="greaterThanOrEqual">
      <formula>#REF!</formula>
    </cfRule>
  </conditionalFormatting>
  <conditionalFormatting sqref="B12:D12">
    <cfRule type="cellIs" dxfId="619" priority="764" stopIfTrue="1" operator="equal">
      <formula>"þ"</formula>
    </cfRule>
  </conditionalFormatting>
  <conditionalFormatting sqref="B11">
    <cfRule type="cellIs" dxfId="618" priority="763" stopIfTrue="1" operator="equal">
      <formula>"þ"</formula>
    </cfRule>
  </conditionalFormatting>
  <conditionalFormatting sqref="C11">
    <cfRule type="cellIs" dxfId="617" priority="762" stopIfTrue="1" operator="equal">
      <formula>"þ"</formula>
    </cfRule>
  </conditionalFormatting>
  <conditionalFormatting sqref="C11">
    <cfRule type="cellIs" dxfId="616" priority="761" stopIfTrue="1" operator="equal">
      <formula>"þ"</formula>
    </cfRule>
  </conditionalFormatting>
  <conditionalFormatting sqref="D11">
    <cfRule type="cellIs" dxfId="615" priority="760" stopIfTrue="1" operator="equal">
      <formula>"þ"</formula>
    </cfRule>
  </conditionalFormatting>
  <conditionalFormatting sqref="B12">
    <cfRule type="cellIs" dxfId="614" priority="759" stopIfTrue="1" operator="greaterThanOrEqual">
      <formula>#REF!</formula>
    </cfRule>
  </conditionalFormatting>
  <conditionalFormatting sqref="B13:D13">
    <cfRule type="cellIs" dxfId="613" priority="758" stopIfTrue="1" operator="equal">
      <formula>"þ"</formula>
    </cfRule>
  </conditionalFormatting>
  <conditionalFormatting sqref="B12">
    <cfRule type="cellIs" dxfId="612" priority="757" stopIfTrue="1" operator="equal">
      <formula>"þ"</formula>
    </cfRule>
  </conditionalFormatting>
  <conditionalFormatting sqref="C12">
    <cfRule type="cellIs" dxfId="611" priority="756" stopIfTrue="1" operator="equal">
      <formula>"þ"</formula>
    </cfRule>
  </conditionalFormatting>
  <conditionalFormatting sqref="C12">
    <cfRule type="cellIs" dxfId="610" priority="755" stopIfTrue="1" operator="equal">
      <formula>"þ"</formula>
    </cfRule>
  </conditionalFormatting>
  <conditionalFormatting sqref="D12">
    <cfRule type="cellIs" dxfId="609" priority="754" stopIfTrue="1" operator="equal">
      <formula>"þ"</formula>
    </cfRule>
  </conditionalFormatting>
  <conditionalFormatting sqref="B11">
    <cfRule type="cellIs" dxfId="608" priority="753" stopIfTrue="1" operator="greaterThanOrEqual">
      <formula>#REF!</formula>
    </cfRule>
  </conditionalFormatting>
  <conditionalFormatting sqref="B12:D12">
    <cfRule type="cellIs" dxfId="607" priority="752" stopIfTrue="1" operator="equal">
      <formula>"þ"</formula>
    </cfRule>
  </conditionalFormatting>
  <conditionalFormatting sqref="B11">
    <cfRule type="cellIs" dxfId="606" priority="751" stopIfTrue="1" operator="equal">
      <formula>"þ"</formula>
    </cfRule>
  </conditionalFormatting>
  <conditionalFormatting sqref="C11">
    <cfRule type="cellIs" dxfId="605" priority="750" stopIfTrue="1" operator="equal">
      <formula>"þ"</formula>
    </cfRule>
  </conditionalFormatting>
  <conditionalFormatting sqref="C11">
    <cfRule type="cellIs" dxfId="604" priority="749" stopIfTrue="1" operator="equal">
      <formula>"þ"</formula>
    </cfRule>
  </conditionalFormatting>
  <conditionalFormatting sqref="D11">
    <cfRule type="cellIs" dxfId="603" priority="748" stopIfTrue="1" operator="equal">
      <formula>"þ"</formula>
    </cfRule>
  </conditionalFormatting>
  <conditionalFormatting sqref="B12">
    <cfRule type="cellIs" dxfId="602" priority="747" stopIfTrue="1" operator="greaterThanOrEqual">
      <formula>#REF!</formula>
    </cfRule>
  </conditionalFormatting>
  <conditionalFormatting sqref="B13:D13">
    <cfRule type="cellIs" dxfId="601" priority="746" stopIfTrue="1" operator="equal">
      <formula>"þ"</formula>
    </cfRule>
  </conditionalFormatting>
  <conditionalFormatting sqref="B12">
    <cfRule type="cellIs" dxfId="600" priority="745" stopIfTrue="1" operator="equal">
      <formula>"þ"</formula>
    </cfRule>
  </conditionalFormatting>
  <conditionalFormatting sqref="C12">
    <cfRule type="cellIs" dxfId="599" priority="744" stopIfTrue="1" operator="equal">
      <formula>"þ"</formula>
    </cfRule>
  </conditionalFormatting>
  <conditionalFormatting sqref="C12">
    <cfRule type="cellIs" dxfId="598" priority="743" stopIfTrue="1" operator="equal">
      <formula>"þ"</formula>
    </cfRule>
  </conditionalFormatting>
  <conditionalFormatting sqref="D12">
    <cfRule type="cellIs" dxfId="597" priority="742" stopIfTrue="1" operator="equal">
      <formula>"þ"</formula>
    </cfRule>
  </conditionalFormatting>
  <conditionalFormatting sqref="B12">
    <cfRule type="cellIs" dxfId="596" priority="741" stopIfTrue="1" operator="greaterThanOrEqual">
      <formula>#REF!</formula>
    </cfRule>
  </conditionalFormatting>
  <conditionalFormatting sqref="B13:D13">
    <cfRule type="cellIs" dxfId="595" priority="740" stopIfTrue="1" operator="equal">
      <formula>"þ"</formula>
    </cfRule>
  </conditionalFormatting>
  <conditionalFormatting sqref="B12">
    <cfRule type="cellIs" dxfId="594" priority="739" stopIfTrue="1" operator="equal">
      <formula>"þ"</formula>
    </cfRule>
  </conditionalFormatting>
  <conditionalFormatting sqref="C12">
    <cfRule type="cellIs" dxfId="593" priority="738" stopIfTrue="1" operator="equal">
      <formula>"þ"</formula>
    </cfRule>
  </conditionalFormatting>
  <conditionalFormatting sqref="C12">
    <cfRule type="cellIs" dxfId="592" priority="737" stopIfTrue="1" operator="equal">
      <formula>"þ"</formula>
    </cfRule>
  </conditionalFormatting>
  <conditionalFormatting sqref="D12">
    <cfRule type="cellIs" dxfId="591" priority="736" stopIfTrue="1" operator="equal">
      <formula>"þ"</formula>
    </cfRule>
  </conditionalFormatting>
  <conditionalFormatting sqref="B13">
    <cfRule type="cellIs" dxfId="590" priority="735" stopIfTrue="1" operator="greaterThanOrEqual">
      <formula>#REF!</formula>
    </cfRule>
  </conditionalFormatting>
  <conditionalFormatting sqref="B14:D14">
    <cfRule type="cellIs" dxfId="589" priority="734" stopIfTrue="1" operator="equal">
      <formula>"þ"</formula>
    </cfRule>
  </conditionalFormatting>
  <conditionalFormatting sqref="B13">
    <cfRule type="cellIs" dxfId="588" priority="733" stopIfTrue="1" operator="equal">
      <formula>"þ"</formula>
    </cfRule>
  </conditionalFormatting>
  <conditionalFormatting sqref="C13">
    <cfRule type="cellIs" dxfId="587" priority="732" stopIfTrue="1" operator="equal">
      <formula>"þ"</formula>
    </cfRule>
  </conditionalFormatting>
  <conditionalFormatting sqref="C13">
    <cfRule type="cellIs" dxfId="586" priority="731" stopIfTrue="1" operator="equal">
      <formula>"þ"</formula>
    </cfRule>
  </conditionalFormatting>
  <conditionalFormatting sqref="D13">
    <cfRule type="cellIs" dxfId="585" priority="730" stopIfTrue="1" operator="equal">
      <formula>"þ"</formula>
    </cfRule>
  </conditionalFormatting>
  <conditionalFormatting sqref="B9:B10">
    <cfRule type="cellIs" dxfId="584" priority="729" stopIfTrue="1" operator="greaterThanOrEqual">
      <formula>#REF!</formula>
    </cfRule>
  </conditionalFormatting>
  <conditionalFormatting sqref="B9:B10">
    <cfRule type="cellIs" dxfId="583" priority="727" stopIfTrue="1" operator="equal">
      <formula>"þ"</formula>
    </cfRule>
  </conditionalFormatting>
  <conditionalFormatting sqref="C9:C10">
    <cfRule type="cellIs" dxfId="582" priority="726" stopIfTrue="1" operator="equal">
      <formula>"þ"</formula>
    </cfRule>
  </conditionalFormatting>
  <conditionalFormatting sqref="C9:C10">
    <cfRule type="cellIs" dxfId="581" priority="725" stopIfTrue="1" operator="equal">
      <formula>"þ"</formula>
    </cfRule>
  </conditionalFormatting>
  <conditionalFormatting sqref="D9:D10">
    <cfRule type="cellIs" dxfId="580" priority="724" stopIfTrue="1" operator="equal">
      <formula>"þ"</formula>
    </cfRule>
  </conditionalFormatting>
  <conditionalFormatting sqref="B11:D11">
    <cfRule type="cellIs" dxfId="579" priority="722" stopIfTrue="1" operator="equal">
      <formula>"þ"</formula>
    </cfRule>
  </conditionalFormatting>
  <conditionalFormatting sqref="B11:D11">
    <cfRule type="cellIs" dxfId="578" priority="716" stopIfTrue="1" operator="equal">
      <formula>"þ"</formula>
    </cfRule>
  </conditionalFormatting>
  <conditionalFormatting sqref="B11">
    <cfRule type="cellIs" dxfId="577" priority="711" stopIfTrue="1" operator="greaterThanOrEqual">
      <formula>#REF!</formula>
    </cfRule>
  </conditionalFormatting>
  <conditionalFormatting sqref="B12:D12">
    <cfRule type="cellIs" dxfId="576" priority="710" stopIfTrue="1" operator="equal">
      <formula>"þ"</formula>
    </cfRule>
  </conditionalFormatting>
  <conditionalFormatting sqref="B11">
    <cfRule type="cellIs" dxfId="575" priority="709" stopIfTrue="1" operator="equal">
      <formula>"þ"</formula>
    </cfRule>
  </conditionalFormatting>
  <conditionalFormatting sqref="C11">
    <cfRule type="cellIs" dxfId="574" priority="708" stopIfTrue="1" operator="equal">
      <formula>"þ"</formula>
    </cfRule>
  </conditionalFormatting>
  <conditionalFormatting sqref="C11">
    <cfRule type="cellIs" dxfId="573" priority="707" stopIfTrue="1" operator="equal">
      <formula>"þ"</formula>
    </cfRule>
  </conditionalFormatting>
  <conditionalFormatting sqref="D11">
    <cfRule type="cellIs" dxfId="572" priority="706" stopIfTrue="1" operator="equal">
      <formula>"þ"</formula>
    </cfRule>
  </conditionalFormatting>
  <conditionalFormatting sqref="B11:D11">
    <cfRule type="cellIs" dxfId="571" priority="704" stopIfTrue="1" operator="equal">
      <formula>"þ"</formula>
    </cfRule>
  </conditionalFormatting>
  <conditionalFormatting sqref="B11">
    <cfRule type="cellIs" dxfId="570" priority="699" stopIfTrue="1" operator="greaterThanOrEqual">
      <formula>#REF!</formula>
    </cfRule>
  </conditionalFormatting>
  <conditionalFormatting sqref="B12:D12">
    <cfRule type="cellIs" dxfId="569" priority="698" stopIfTrue="1" operator="equal">
      <formula>"þ"</formula>
    </cfRule>
  </conditionalFormatting>
  <conditionalFormatting sqref="B11">
    <cfRule type="cellIs" dxfId="568" priority="697" stopIfTrue="1" operator="equal">
      <formula>"þ"</formula>
    </cfRule>
  </conditionalFormatting>
  <conditionalFormatting sqref="C11">
    <cfRule type="cellIs" dxfId="567" priority="696" stopIfTrue="1" operator="equal">
      <formula>"þ"</formula>
    </cfRule>
  </conditionalFormatting>
  <conditionalFormatting sqref="C11">
    <cfRule type="cellIs" dxfId="566" priority="695" stopIfTrue="1" operator="equal">
      <formula>"þ"</formula>
    </cfRule>
  </conditionalFormatting>
  <conditionalFormatting sqref="D11">
    <cfRule type="cellIs" dxfId="565" priority="694" stopIfTrue="1" operator="equal">
      <formula>"þ"</formula>
    </cfRule>
  </conditionalFormatting>
  <conditionalFormatting sqref="B11">
    <cfRule type="cellIs" dxfId="564" priority="693" stopIfTrue="1" operator="greaterThanOrEqual">
      <formula>#REF!</formula>
    </cfRule>
  </conditionalFormatting>
  <conditionalFormatting sqref="B12:D12">
    <cfRule type="cellIs" dxfId="563" priority="692" stopIfTrue="1" operator="equal">
      <formula>"þ"</formula>
    </cfRule>
  </conditionalFormatting>
  <conditionalFormatting sqref="B11">
    <cfRule type="cellIs" dxfId="562" priority="691" stopIfTrue="1" operator="equal">
      <formula>"þ"</formula>
    </cfRule>
  </conditionalFormatting>
  <conditionalFormatting sqref="C11">
    <cfRule type="cellIs" dxfId="561" priority="690" stopIfTrue="1" operator="equal">
      <formula>"þ"</formula>
    </cfRule>
  </conditionalFormatting>
  <conditionalFormatting sqref="C11">
    <cfRule type="cellIs" dxfId="560" priority="689" stopIfTrue="1" operator="equal">
      <formula>"þ"</formula>
    </cfRule>
  </conditionalFormatting>
  <conditionalFormatting sqref="D11">
    <cfRule type="cellIs" dxfId="559" priority="688" stopIfTrue="1" operator="equal">
      <formula>"þ"</formula>
    </cfRule>
  </conditionalFormatting>
  <conditionalFormatting sqref="B12">
    <cfRule type="cellIs" dxfId="558" priority="687" stopIfTrue="1" operator="greaterThanOrEqual">
      <formula>#REF!</formula>
    </cfRule>
  </conditionalFormatting>
  <conditionalFormatting sqref="B13:D13">
    <cfRule type="cellIs" dxfId="557" priority="686" stopIfTrue="1" operator="equal">
      <formula>"þ"</formula>
    </cfRule>
  </conditionalFormatting>
  <conditionalFormatting sqref="B12">
    <cfRule type="cellIs" dxfId="556" priority="685" stopIfTrue="1" operator="equal">
      <formula>"þ"</formula>
    </cfRule>
  </conditionalFormatting>
  <conditionalFormatting sqref="C12">
    <cfRule type="cellIs" dxfId="555" priority="684" stopIfTrue="1" operator="equal">
      <formula>"þ"</formula>
    </cfRule>
  </conditionalFormatting>
  <conditionalFormatting sqref="C12">
    <cfRule type="cellIs" dxfId="554" priority="683" stopIfTrue="1" operator="equal">
      <formula>"þ"</formula>
    </cfRule>
  </conditionalFormatting>
  <conditionalFormatting sqref="D12">
    <cfRule type="cellIs" dxfId="553" priority="682" stopIfTrue="1" operator="equal">
      <formula>"þ"</formula>
    </cfRule>
  </conditionalFormatting>
  <conditionalFormatting sqref="B11:D11">
    <cfRule type="cellIs" dxfId="552" priority="680" stopIfTrue="1" operator="equal">
      <formula>"þ"</formula>
    </cfRule>
  </conditionalFormatting>
  <conditionalFormatting sqref="B11">
    <cfRule type="cellIs" dxfId="551" priority="675" stopIfTrue="1" operator="greaterThanOrEqual">
      <formula>#REF!</formula>
    </cfRule>
  </conditionalFormatting>
  <conditionalFormatting sqref="B12:D12">
    <cfRule type="cellIs" dxfId="550" priority="674" stopIfTrue="1" operator="equal">
      <formula>"þ"</formula>
    </cfRule>
  </conditionalFormatting>
  <conditionalFormatting sqref="B11">
    <cfRule type="cellIs" dxfId="549" priority="673" stopIfTrue="1" operator="equal">
      <formula>"þ"</formula>
    </cfRule>
  </conditionalFormatting>
  <conditionalFormatting sqref="C11">
    <cfRule type="cellIs" dxfId="548" priority="672" stopIfTrue="1" operator="equal">
      <formula>"þ"</formula>
    </cfRule>
  </conditionalFormatting>
  <conditionalFormatting sqref="C11">
    <cfRule type="cellIs" dxfId="547" priority="671" stopIfTrue="1" operator="equal">
      <formula>"þ"</formula>
    </cfRule>
  </conditionalFormatting>
  <conditionalFormatting sqref="D11">
    <cfRule type="cellIs" dxfId="546" priority="670" stopIfTrue="1" operator="equal">
      <formula>"þ"</formula>
    </cfRule>
  </conditionalFormatting>
  <conditionalFormatting sqref="B11">
    <cfRule type="cellIs" dxfId="545" priority="669" stopIfTrue="1" operator="greaterThanOrEqual">
      <formula>#REF!</formula>
    </cfRule>
  </conditionalFormatting>
  <conditionalFormatting sqref="B12:D12">
    <cfRule type="cellIs" dxfId="544" priority="668" stopIfTrue="1" operator="equal">
      <formula>"þ"</formula>
    </cfRule>
  </conditionalFormatting>
  <conditionalFormatting sqref="B11">
    <cfRule type="cellIs" dxfId="543" priority="667" stopIfTrue="1" operator="equal">
      <formula>"þ"</formula>
    </cfRule>
  </conditionalFormatting>
  <conditionalFormatting sqref="C11">
    <cfRule type="cellIs" dxfId="542" priority="666" stopIfTrue="1" operator="equal">
      <formula>"þ"</formula>
    </cfRule>
  </conditionalFormatting>
  <conditionalFormatting sqref="C11">
    <cfRule type="cellIs" dxfId="541" priority="665" stopIfTrue="1" operator="equal">
      <formula>"þ"</formula>
    </cfRule>
  </conditionalFormatting>
  <conditionalFormatting sqref="D11">
    <cfRule type="cellIs" dxfId="540" priority="664" stopIfTrue="1" operator="equal">
      <formula>"þ"</formula>
    </cfRule>
  </conditionalFormatting>
  <conditionalFormatting sqref="B12">
    <cfRule type="cellIs" dxfId="539" priority="663" stopIfTrue="1" operator="greaterThanOrEqual">
      <formula>#REF!</formula>
    </cfRule>
  </conditionalFormatting>
  <conditionalFormatting sqref="B13:D13">
    <cfRule type="cellIs" dxfId="538" priority="662" stopIfTrue="1" operator="equal">
      <formula>"þ"</formula>
    </cfRule>
  </conditionalFormatting>
  <conditionalFormatting sqref="B12">
    <cfRule type="cellIs" dxfId="537" priority="661" stopIfTrue="1" operator="equal">
      <formula>"þ"</formula>
    </cfRule>
  </conditionalFormatting>
  <conditionalFormatting sqref="C12">
    <cfRule type="cellIs" dxfId="536" priority="660" stopIfTrue="1" operator="equal">
      <formula>"þ"</formula>
    </cfRule>
  </conditionalFormatting>
  <conditionalFormatting sqref="C12">
    <cfRule type="cellIs" dxfId="535" priority="659" stopIfTrue="1" operator="equal">
      <formula>"þ"</formula>
    </cfRule>
  </conditionalFormatting>
  <conditionalFormatting sqref="D12">
    <cfRule type="cellIs" dxfId="534" priority="658" stopIfTrue="1" operator="equal">
      <formula>"þ"</formula>
    </cfRule>
  </conditionalFormatting>
  <conditionalFormatting sqref="B11">
    <cfRule type="cellIs" dxfId="533" priority="657" stopIfTrue="1" operator="greaterThanOrEqual">
      <formula>#REF!</formula>
    </cfRule>
  </conditionalFormatting>
  <conditionalFormatting sqref="B12:D12">
    <cfRule type="cellIs" dxfId="532" priority="656" stopIfTrue="1" operator="equal">
      <formula>"þ"</formula>
    </cfRule>
  </conditionalFormatting>
  <conditionalFormatting sqref="B11">
    <cfRule type="cellIs" dxfId="531" priority="655" stopIfTrue="1" operator="equal">
      <formula>"þ"</formula>
    </cfRule>
  </conditionalFormatting>
  <conditionalFormatting sqref="C11">
    <cfRule type="cellIs" dxfId="530" priority="654" stopIfTrue="1" operator="equal">
      <formula>"þ"</formula>
    </cfRule>
  </conditionalFormatting>
  <conditionalFormatting sqref="C11">
    <cfRule type="cellIs" dxfId="529" priority="653" stopIfTrue="1" operator="equal">
      <formula>"þ"</formula>
    </cfRule>
  </conditionalFormatting>
  <conditionalFormatting sqref="D11">
    <cfRule type="cellIs" dxfId="528" priority="652" stopIfTrue="1" operator="equal">
      <formula>"þ"</formula>
    </cfRule>
  </conditionalFormatting>
  <conditionalFormatting sqref="B12">
    <cfRule type="cellIs" dxfId="527" priority="651" stopIfTrue="1" operator="greaterThanOrEqual">
      <formula>#REF!</formula>
    </cfRule>
  </conditionalFormatting>
  <conditionalFormatting sqref="B13:D13">
    <cfRule type="cellIs" dxfId="526" priority="650" stopIfTrue="1" operator="equal">
      <formula>"þ"</formula>
    </cfRule>
  </conditionalFormatting>
  <conditionalFormatting sqref="B12">
    <cfRule type="cellIs" dxfId="525" priority="649" stopIfTrue="1" operator="equal">
      <formula>"þ"</formula>
    </cfRule>
  </conditionalFormatting>
  <conditionalFormatting sqref="C12">
    <cfRule type="cellIs" dxfId="524" priority="648" stopIfTrue="1" operator="equal">
      <formula>"þ"</formula>
    </cfRule>
  </conditionalFormatting>
  <conditionalFormatting sqref="C12">
    <cfRule type="cellIs" dxfId="523" priority="647" stopIfTrue="1" operator="equal">
      <formula>"þ"</formula>
    </cfRule>
  </conditionalFormatting>
  <conditionalFormatting sqref="D12">
    <cfRule type="cellIs" dxfId="522" priority="646" stopIfTrue="1" operator="equal">
      <formula>"þ"</formula>
    </cfRule>
  </conditionalFormatting>
  <conditionalFormatting sqref="B12">
    <cfRule type="cellIs" dxfId="521" priority="645" stopIfTrue="1" operator="greaterThanOrEqual">
      <formula>#REF!</formula>
    </cfRule>
  </conditionalFormatting>
  <conditionalFormatting sqref="B13:D13">
    <cfRule type="cellIs" dxfId="520" priority="644" stopIfTrue="1" operator="equal">
      <formula>"þ"</formula>
    </cfRule>
  </conditionalFormatting>
  <conditionalFormatting sqref="B12">
    <cfRule type="cellIs" dxfId="519" priority="643" stopIfTrue="1" operator="equal">
      <formula>"þ"</formula>
    </cfRule>
  </conditionalFormatting>
  <conditionalFormatting sqref="C12">
    <cfRule type="cellIs" dxfId="518" priority="642" stopIfTrue="1" operator="equal">
      <formula>"þ"</formula>
    </cfRule>
  </conditionalFormatting>
  <conditionalFormatting sqref="C12">
    <cfRule type="cellIs" dxfId="517" priority="641" stopIfTrue="1" operator="equal">
      <formula>"þ"</formula>
    </cfRule>
  </conditionalFormatting>
  <conditionalFormatting sqref="D12">
    <cfRule type="cellIs" dxfId="516" priority="640" stopIfTrue="1" operator="equal">
      <formula>"þ"</formula>
    </cfRule>
  </conditionalFormatting>
  <conditionalFormatting sqref="B13">
    <cfRule type="cellIs" dxfId="515" priority="639" stopIfTrue="1" operator="greaterThanOrEqual">
      <formula>#REF!</formula>
    </cfRule>
  </conditionalFormatting>
  <conditionalFormatting sqref="B14:D14">
    <cfRule type="cellIs" dxfId="514" priority="638" stopIfTrue="1" operator="equal">
      <formula>"þ"</formula>
    </cfRule>
  </conditionalFormatting>
  <conditionalFormatting sqref="B13">
    <cfRule type="cellIs" dxfId="513" priority="637" stopIfTrue="1" operator="equal">
      <formula>"þ"</formula>
    </cfRule>
  </conditionalFormatting>
  <conditionalFormatting sqref="C13">
    <cfRule type="cellIs" dxfId="512" priority="636" stopIfTrue="1" operator="equal">
      <formula>"þ"</formula>
    </cfRule>
  </conditionalFormatting>
  <conditionalFormatting sqref="C13">
    <cfRule type="cellIs" dxfId="511" priority="635" stopIfTrue="1" operator="equal">
      <formula>"þ"</formula>
    </cfRule>
  </conditionalFormatting>
  <conditionalFormatting sqref="D13">
    <cfRule type="cellIs" dxfId="510" priority="634" stopIfTrue="1" operator="equal">
      <formula>"þ"</formula>
    </cfRule>
  </conditionalFormatting>
  <conditionalFormatting sqref="B11:D11">
    <cfRule type="cellIs" dxfId="509" priority="632" stopIfTrue="1" operator="equal">
      <formula>"þ"</formula>
    </cfRule>
  </conditionalFormatting>
  <conditionalFormatting sqref="B11">
    <cfRule type="cellIs" dxfId="508" priority="627" stopIfTrue="1" operator="greaterThanOrEqual">
      <formula>#REF!</formula>
    </cfRule>
  </conditionalFormatting>
  <conditionalFormatting sqref="B12:D12">
    <cfRule type="cellIs" dxfId="507" priority="626" stopIfTrue="1" operator="equal">
      <formula>"þ"</formula>
    </cfRule>
  </conditionalFormatting>
  <conditionalFormatting sqref="B11">
    <cfRule type="cellIs" dxfId="506" priority="625" stopIfTrue="1" operator="equal">
      <formula>"þ"</formula>
    </cfRule>
  </conditionalFormatting>
  <conditionalFormatting sqref="C11">
    <cfRule type="cellIs" dxfId="505" priority="624" stopIfTrue="1" operator="equal">
      <formula>"þ"</formula>
    </cfRule>
  </conditionalFormatting>
  <conditionalFormatting sqref="C11">
    <cfRule type="cellIs" dxfId="504" priority="623" stopIfTrue="1" operator="equal">
      <formula>"þ"</formula>
    </cfRule>
  </conditionalFormatting>
  <conditionalFormatting sqref="D11">
    <cfRule type="cellIs" dxfId="503" priority="622" stopIfTrue="1" operator="equal">
      <formula>"þ"</formula>
    </cfRule>
  </conditionalFormatting>
  <conditionalFormatting sqref="B11">
    <cfRule type="cellIs" dxfId="502" priority="621" stopIfTrue="1" operator="greaterThanOrEqual">
      <formula>#REF!</formula>
    </cfRule>
  </conditionalFormatting>
  <conditionalFormatting sqref="B12:D12">
    <cfRule type="cellIs" dxfId="501" priority="620" stopIfTrue="1" operator="equal">
      <formula>"þ"</formula>
    </cfRule>
  </conditionalFormatting>
  <conditionalFormatting sqref="B11">
    <cfRule type="cellIs" dxfId="500" priority="619" stopIfTrue="1" operator="equal">
      <formula>"þ"</formula>
    </cfRule>
  </conditionalFormatting>
  <conditionalFormatting sqref="C11">
    <cfRule type="cellIs" dxfId="499" priority="618" stopIfTrue="1" operator="equal">
      <formula>"þ"</formula>
    </cfRule>
  </conditionalFormatting>
  <conditionalFormatting sqref="C11">
    <cfRule type="cellIs" dxfId="498" priority="617" stopIfTrue="1" operator="equal">
      <formula>"þ"</formula>
    </cfRule>
  </conditionalFormatting>
  <conditionalFormatting sqref="D11">
    <cfRule type="cellIs" dxfId="497" priority="616" stopIfTrue="1" operator="equal">
      <formula>"þ"</formula>
    </cfRule>
  </conditionalFormatting>
  <conditionalFormatting sqref="B12">
    <cfRule type="cellIs" dxfId="496" priority="615" stopIfTrue="1" operator="greaterThanOrEqual">
      <formula>#REF!</formula>
    </cfRule>
  </conditionalFormatting>
  <conditionalFormatting sqref="B13:D13">
    <cfRule type="cellIs" dxfId="495" priority="614" stopIfTrue="1" operator="equal">
      <formula>"þ"</formula>
    </cfRule>
  </conditionalFormatting>
  <conditionalFormatting sqref="B12">
    <cfRule type="cellIs" dxfId="494" priority="613" stopIfTrue="1" operator="equal">
      <formula>"þ"</formula>
    </cfRule>
  </conditionalFormatting>
  <conditionalFormatting sqref="C12">
    <cfRule type="cellIs" dxfId="493" priority="612" stopIfTrue="1" operator="equal">
      <formula>"þ"</formula>
    </cfRule>
  </conditionalFormatting>
  <conditionalFormatting sqref="C12">
    <cfRule type="cellIs" dxfId="492" priority="611" stopIfTrue="1" operator="equal">
      <formula>"þ"</formula>
    </cfRule>
  </conditionalFormatting>
  <conditionalFormatting sqref="D12">
    <cfRule type="cellIs" dxfId="491" priority="610" stopIfTrue="1" operator="equal">
      <formula>"þ"</formula>
    </cfRule>
  </conditionalFormatting>
  <conditionalFormatting sqref="B11">
    <cfRule type="cellIs" dxfId="490" priority="609" stopIfTrue="1" operator="greaterThanOrEqual">
      <formula>#REF!</formula>
    </cfRule>
  </conditionalFormatting>
  <conditionalFormatting sqref="B12:D12">
    <cfRule type="cellIs" dxfId="489" priority="608" stopIfTrue="1" operator="equal">
      <formula>"þ"</formula>
    </cfRule>
  </conditionalFormatting>
  <conditionalFormatting sqref="B11">
    <cfRule type="cellIs" dxfId="488" priority="607" stopIfTrue="1" operator="equal">
      <formula>"þ"</formula>
    </cfRule>
  </conditionalFormatting>
  <conditionalFormatting sqref="C11">
    <cfRule type="cellIs" dxfId="487" priority="606" stopIfTrue="1" operator="equal">
      <formula>"þ"</formula>
    </cfRule>
  </conditionalFormatting>
  <conditionalFormatting sqref="C11">
    <cfRule type="cellIs" dxfId="486" priority="605" stopIfTrue="1" operator="equal">
      <formula>"þ"</formula>
    </cfRule>
  </conditionalFormatting>
  <conditionalFormatting sqref="D11">
    <cfRule type="cellIs" dxfId="485" priority="604" stopIfTrue="1" operator="equal">
      <formula>"þ"</formula>
    </cfRule>
  </conditionalFormatting>
  <conditionalFormatting sqref="B12">
    <cfRule type="cellIs" dxfId="484" priority="603" stopIfTrue="1" operator="greaterThanOrEqual">
      <formula>#REF!</formula>
    </cfRule>
  </conditionalFormatting>
  <conditionalFormatting sqref="B13:D13">
    <cfRule type="cellIs" dxfId="483" priority="602" stopIfTrue="1" operator="equal">
      <formula>"þ"</formula>
    </cfRule>
  </conditionalFormatting>
  <conditionalFormatting sqref="B12">
    <cfRule type="cellIs" dxfId="482" priority="601" stopIfTrue="1" operator="equal">
      <formula>"þ"</formula>
    </cfRule>
  </conditionalFormatting>
  <conditionalFormatting sqref="C12">
    <cfRule type="cellIs" dxfId="481" priority="600" stopIfTrue="1" operator="equal">
      <formula>"þ"</formula>
    </cfRule>
  </conditionalFormatting>
  <conditionalFormatting sqref="C12">
    <cfRule type="cellIs" dxfId="480" priority="599" stopIfTrue="1" operator="equal">
      <formula>"þ"</formula>
    </cfRule>
  </conditionalFormatting>
  <conditionalFormatting sqref="D12">
    <cfRule type="cellIs" dxfId="479" priority="598" stopIfTrue="1" operator="equal">
      <formula>"þ"</formula>
    </cfRule>
  </conditionalFormatting>
  <conditionalFormatting sqref="B12">
    <cfRule type="cellIs" dxfId="478" priority="597" stopIfTrue="1" operator="greaterThanOrEqual">
      <formula>#REF!</formula>
    </cfRule>
  </conditionalFormatting>
  <conditionalFormatting sqref="B13:D13">
    <cfRule type="cellIs" dxfId="477" priority="596" stopIfTrue="1" operator="equal">
      <formula>"þ"</formula>
    </cfRule>
  </conditionalFormatting>
  <conditionalFormatting sqref="B12">
    <cfRule type="cellIs" dxfId="476" priority="595" stopIfTrue="1" operator="equal">
      <formula>"þ"</formula>
    </cfRule>
  </conditionalFormatting>
  <conditionalFormatting sqref="C12">
    <cfRule type="cellIs" dxfId="475" priority="594" stopIfTrue="1" operator="equal">
      <formula>"þ"</formula>
    </cfRule>
  </conditionalFormatting>
  <conditionalFormatting sqref="C12">
    <cfRule type="cellIs" dxfId="474" priority="593" stopIfTrue="1" operator="equal">
      <formula>"þ"</formula>
    </cfRule>
  </conditionalFormatting>
  <conditionalFormatting sqref="D12">
    <cfRule type="cellIs" dxfId="473" priority="592" stopIfTrue="1" operator="equal">
      <formula>"þ"</formula>
    </cfRule>
  </conditionalFormatting>
  <conditionalFormatting sqref="B13">
    <cfRule type="cellIs" dxfId="472" priority="591" stopIfTrue="1" operator="greaterThanOrEqual">
      <formula>#REF!</formula>
    </cfRule>
  </conditionalFormatting>
  <conditionalFormatting sqref="B14:D14">
    <cfRule type="cellIs" dxfId="471" priority="590" stopIfTrue="1" operator="equal">
      <formula>"þ"</formula>
    </cfRule>
  </conditionalFormatting>
  <conditionalFormatting sqref="B13">
    <cfRule type="cellIs" dxfId="470" priority="589" stopIfTrue="1" operator="equal">
      <formula>"þ"</formula>
    </cfRule>
  </conditionalFormatting>
  <conditionalFormatting sqref="C13">
    <cfRule type="cellIs" dxfId="469" priority="588" stopIfTrue="1" operator="equal">
      <formula>"þ"</formula>
    </cfRule>
  </conditionalFormatting>
  <conditionalFormatting sqref="C13">
    <cfRule type="cellIs" dxfId="468" priority="587" stopIfTrue="1" operator="equal">
      <formula>"þ"</formula>
    </cfRule>
  </conditionalFormatting>
  <conditionalFormatting sqref="D13">
    <cfRule type="cellIs" dxfId="467" priority="586" stopIfTrue="1" operator="equal">
      <formula>"þ"</formula>
    </cfRule>
  </conditionalFormatting>
  <conditionalFormatting sqref="B11">
    <cfRule type="cellIs" dxfId="466" priority="585" stopIfTrue="1" operator="greaterThanOrEqual">
      <formula>#REF!</formula>
    </cfRule>
  </conditionalFormatting>
  <conditionalFormatting sqref="B12:D12">
    <cfRule type="cellIs" dxfId="465" priority="584" stopIfTrue="1" operator="equal">
      <formula>"þ"</formula>
    </cfRule>
  </conditionalFormatting>
  <conditionalFormatting sqref="B11">
    <cfRule type="cellIs" dxfId="464" priority="583" stopIfTrue="1" operator="equal">
      <formula>"þ"</formula>
    </cfRule>
  </conditionalFormatting>
  <conditionalFormatting sqref="C11">
    <cfRule type="cellIs" dxfId="463" priority="582" stopIfTrue="1" operator="equal">
      <formula>"þ"</formula>
    </cfRule>
  </conditionalFormatting>
  <conditionalFormatting sqref="C11">
    <cfRule type="cellIs" dxfId="462" priority="581" stopIfTrue="1" operator="equal">
      <formula>"þ"</formula>
    </cfRule>
  </conditionalFormatting>
  <conditionalFormatting sqref="D11">
    <cfRule type="cellIs" dxfId="461" priority="580" stopIfTrue="1" operator="equal">
      <formula>"þ"</formula>
    </cfRule>
  </conditionalFormatting>
  <conditionalFormatting sqref="B12">
    <cfRule type="cellIs" dxfId="460" priority="579" stopIfTrue="1" operator="greaterThanOrEqual">
      <formula>#REF!</formula>
    </cfRule>
  </conditionalFormatting>
  <conditionalFormatting sqref="B13:D13">
    <cfRule type="cellIs" dxfId="459" priority="578" stopIfTrue="1" operator="equal">
      <formula>"þ"</formula>
    </cfRule>
  </conditionalFormatting>
  <conditionalFormatting sqref="B12">
    <cfRule type="cellIs" dxfId="458" priority="577" stopIfTrue="1" operator="equal">
      <formula>"þ"</formula>
    </cfRule>
  </conditionalFormatting>
  <conditionalFormatting sqref="C12">
    <cfRule type="cellIs" dxfId="457" priority="576" stopIfTrue="1" operator="equal">
      <formula>"þ"</formula>
    </cfRule>
  </conditionalFormatting>
  <conditionalFormatting sqref="C12">
    <cfRule type="cellIs" dxfId="456" priority="575" stopIfTrue="1" operator="equal">
      <formula>"þ"</formula>
    </cfRule>
  </conditionalFormatting>
  <conditionalFormatting sqref="D12">
    <cfRule type="cellIs" dxfId="455" priority="574" stopIfTrue="1" operator="equal">
      <formula>"þ"</formula>
    </cfRule>
  </conditionalFormatting>
  <conditionalFormatting sqref="B12">
    <cfRule type="cellIs" dxfId="454" priority="573" stopIfTrue="1" operator="greaterThanOrEqual">
      <formula>#REF!</formula>
    </cfRule>
  </conditionalFormatting>
  <conditionalFormatting sqref="B13:D13">
    <cfRule type="cellIs" dxfId="453" priority="572" stopIfTrue="1" operator="equal">
      <formula>"þ"</formula>
    </cfRule>
  </conditionalFormatting>
  <conditionalFormatting sqref="B12">
    <cfRule type="cellIs" dxfId="452" priority="571" stopIfTrue="1" operator="equal">
      <formula>"þ"</formula>
    </cfRule>
  </conditionalFormatting>
  <conditionalFormatting sqref="C12">
    <cfRule type="cellIs" dxfId="451" priority="570" stopIfTrue="1" operator="equal">
      <formula>"þ"</formula>
    </cfRule>
  </conditionalFormatting>
  <conditionalFormatting sqref="C12">
    <cfRule type="cellIs" dxfId="450" priority="569" stopIfTrue="1" operator="equal">
      <formula>"þ"</formula>
    </cfRule>
  </conditionalFormatting>
  <conditionalFormatting sqref="D12">
    <cfRule type="cellIs" dxfId="449" priority="568" stopIfTrue="1" operator="equal">
      <formula>"þ"</formula>
    </cfRule>
  </conditionalFormatting>
  <conditionalFormatting sqref="B13">
    <cfRule type="cellIs" dxfId="448" priority="567" stopIfTrue="1" operator="greaterThanOrEqual">
      <formula>#REF!</formula>
    </cfRule>
  </conditionalFormatting>
  <conditionalFormatting sqref="B14:D14">
    <cfRule type="cellIs" dxfId="447" priority="566" stopIfTrue="1" operator="equal">
      <formula>"þ"</formula>
    </cfRule>
  </conditionalFormatting>
  <conditionalFormatting sqref="B13">
    <cfRule type="cellIs" dxfId="446" priority="565" stopIfTrue="1" operator="equal">
      <formula>"þ"</formula>
    </cfRule>
  </conditionalFormatting>
  <conditionalFormatting sqref="C13">
    <cfRule type="cellIs" dxfId="445" priority="564" stopIfTrue="1" operator="equal">
      <formula>"þ"</formula>
    </cfRule>
  </conditionalFormatting>
  <conditionalFormatting sqref="C13">
    <cfRule type="cellIs" dxfId="444" priority="563" stopIfTrue="1" operator="equal">
      <formula>"þ"</formula>
    </cfRule>
  </conditionalFormatting>
  <conditionalFormatting sqref="D13">
    <cfRule type="cellIs" dxfId="443" priority="562" stopIfTrue="1" operator="equal">
      <formula>"þ"</formula>
    </cfRule>
  </conditionalFormatting>
  <conditionalFormatting sqref="B12">
    <cfRule type="cellIs" dxfId="442" priority="561" stopIfTrue="1" operator="greaterThanOrEqual">
      <formula>#REF!</formula>
    </cfRule>
  </conditionalFormatting>
  <conditionalFormatting sqref="B13:D13">
    <cfRule type="cellIs" dxfId="441" priority="560" stopIfTrue="1" operator="equal">
      <formula>"þ"</formula>
    </cfRule>
  </conditionalFormatting>
  <conditionalFormatting sqref="B12">
    <cfRule type="cellIs" dxfId="440" priority="559" stopIfTrue="1" operator="equal">
      <formula>"þ"</formula>
    </cfRule>
  </conditionalFormatting>
  <conditionalFormatting sqref="C12">
    <cfRule type="cellIs" dxfId="439" priority="558" stopIfTrue="1" operator="equal">
      <formula>"þ"</formula>
    </cfRule>
  </conditionalFormatting>
  <conditionalFormatting sqref="C12">
    <cfRule type="cellIs" dxfId="438" priority="557" stopIfTrue="1" operator="equal">
      <formula>"þ"</formula>
    </cfRule>
  </conditionalFormatting>
  <conditionalFormatting sqref="D12">
    <cfRule type="cellIs" dxfId="437" priority="556" stopIfTrue="1" operator="equal">
      <formula>"þ"</formula>
    </cfRule>
  </conditionalFormatting>
  <conditionalFormatting sqref="B13">
    <cfRule type="cellIs" dxfId="436" priority="555" stopIfTrue="1" operator="greaterThanOrEqual">
      <formula>#REF!</formula>
    </cfRule>
  </conditionalFormatting>
  <conditionalFormatting sqref="B14:D14">
    <cfRule type="cellIs" dxfId="435" priority="554" stopIfTrue="1" operator="equal">
      <formula>"þ"</formula>
    </cfRule>
  </conditionalFormatting>
  <conditionalFormatting sqref="B13">
    <cfRule type="cellIs" dxfId="434" priority="553" stopIfTrue="1" operator="equal">
      <formula>"þ"</formula>
    </cfRule>
  </conditionalFormatting>
  <conditionalFormatting sqref="C13">
    <cfRule type="cellIs" dxfId="433" priority="552" stopIfTrue="1" operator="equal">
      <formula>"þ"</formula>
    </cfRule>
  </conditionalFormatting>
  <conditionalFormatting sqref="C13">
    <cfRule type="cellIs" dxfId="432" priority="551" stopIfTrue="1" operator="equal">
      <formula>"þ"</formula>
    </cfRule>
  </conditionalFormatting>
  <conditionalFormatting sqref="D13">
    <cfRule type="cellIs" dxfId="431" priority="550" stopIfTrue="1" operator="equal">
      <formula>"þ"</formula>
    </cfRule>
  </conditionalFormatting>
  <conditionalFormatting sqref="B13">
    <cfRule type="cellIs" dxfId="430" priority="549" stopIfTrue="1" operator="greaterThanOrEqual">
      <formula>#REF!</formula>
    </cfRule>
  </conditionalFormatting>
  <conditionalFormatting sqref="B14:D14">
    <cfRule type="cellIs" dxfId="429" priority="548" stopIfTrue="1" operator="equal">
      <formula>"þ"</formula>
    </cfRule>
  </conditionalFormatting>
  <conditionalFormatting sqref="B13">
    <cfRule type="cellIs" dxfId="428" priority="547" stopIfTrue="1" operator="equal">
      <formula>"þ"</formula>
    </cfRule>
  </conditionalFormatting>
  <conditionalFormatting sqref="C13">
    <cfRule type="cellIs" dxfId="427" priority="546" stopIfTrue="1" operator="equal">
      <formula>"þ"</formula>
    </cfRule>
  </conditionalFormatting>
  <conditionalFormatting sqref="C13">
    <cfRule type="cellIs" dxfId="426" priority="545" stopIfTrue="1" operator="equal">
      <formula>"þ"</formula>
    </cfRule>
  </conditionalFormatting>
  <conditionalFormatting sqref="D13">
    <cfRule type="cellIs" dxfId="425" priority="544" stopIfTrue="1" operator="equal">
      <formula>"þ"</formula>
    </cfRule>
  </conditionalFormatting>
  <conditionalFormatting sqref="B14">
    <cfRule type="cellIs" dxfId="424" priority="543" stopIfTrue="1" operator="greaterThanOrEqual">
      <formula>#REF!</formula>
    </cfRule>
  </conditionalFormatting>
  <conditionalFormatting sqref="B15 D15">
    <cfRule type="cellIs" dxfId="423" priority="542" stopIfTrue="1" operator="equal">
      <formula>"þ"</formula>
    </cfRule>
  </conditionalFormatting>
  <conditionalFormatting sqref="B14">
    <cfRule type="cellIs" dxfId="422" priority="541" stopIfTrue="1" operator="equal">
      <formula>"þ"</formula>
    </cfRule>
  </conditionalFormatting>
  <conditionalFormatting sqref="C14">
    <cfRule type="cellIs" dxfId="421" priority="540" stopIfTrue="1" operator="equal">
      <formula>"þ"</formula>
    </cfRule>
  </conditionalFormatting>
  <conditionalFormatting sqref="C14">
    <cfRule type="cellIs" dxfId="420" priority="539" stopIfTrue="1" operator="equal">
      <formula>"þ"</formula>
    </cfRule>
  </conditionalFormatting>
  <conditionalFormatting sqref="D14">
    <cfRule type="cellIs" dxfId="419" priority="538" stopIfTrue="1" operator="equal">
      <formula>"þ"</formula>
    </cfRule>
  </conditionalFormatting>
  <conditionalFormatting sqref="B11">
    <cfRule type="cellIs" dxfId="418" priority="536" stopIfTrue="1" operator="greaterThanOrEqual">
      <formula>#REF!</formula>
    </cfRule>
  </conditionalFormatting>
  <conditionalFormatting sqref="B12:D12">
    <cfRule type="cellIs" dxfId="417" priority="535" stopIfTrue="1" operator="equal">
      <formula>"þ"</formula>
    </cfRule>
  </conditionalFormatting>
  <conditionalFormatting sqref="B11">
    <cfRule type="cellIs" dxfId="416" priority="534" stopIfTrue="1" operator="equal">
      <formula>"þ"</formula>
    </cfRule>
  </conditionalFormatting>
  <conditionalFormatting sqref="C11">
    <cfRule type="cellIs" dxfId="415" priority="533" stopIfTrue="1" operator="equal">
      <formula>"þ"</formula>
    </cfRule>
  </conditionalFormatting>
  <conditionalFormatting sqref="C11">
    <cfRule type="cellIs" dxfId="414" priority="532" stopIfTrue="1" operator="equal">
      <formula>"þ"</formula>
    </cfRule>
  </conditionalFormatting>
  <conditionalFormatting sqref="D11">
    <cfRule type="cellIs" dxfId="413" priority="531" stopIfTrue="1" operator="equal">
      <formula>"þ"</formula>
    </cfRule>
  </conditionalFormatting>
  <conditionalFormatting sqref="B12">
    <cfRule type="cellIs" dxfId="412" priority="530" stopIfTrue="1" operator="greaterThanOrEqual">
      <formula>#REF!</formula>
    </cfRule>
  </conditionalFormatting>
  <conditionalFormatting sqref="B13:D13">
    <cfRule type="cellIs" dxfId="411" priority="529" stopIfTrue="1" operator="equal">
      <formula>"þ"</formula>
    </cfRule>
  </conditionalFormatting>
  <conditionalFormatting sqref="B12">
    <cfRule type="cellIs" dxfId="410" priority="528" stopIfTrue="1" operator="equal">
      <formula>"þ"</formula>
    </cfRule>
  </conditionalFormatting>
  <conditionalFormatting sqref="C12">
    <cfRule type="cellIs" dxfId="409" priority="527" stopIfTrue="1" operator="equal">
      <formula>"þ"</formula>
    </cfRule>
  </conditionalFormatting>
  <conditionalFormatting sqref="C12">
    <cfRule type="cellIs" dxfId="408" priority="526" stopIfTrue="1" operator="equal">
      <formula>"þ"</formula>
    </cfRule>
  </conditionalFormatting>
  <conditionalFormatting sqref="D12">
    <cfRule type="cellIs" dxfId="407" priority="525" stopIfTrue="1" operator="equal">
      <formula>"þ"</formula>
    </cfRule>
  </conditionalFormatting>
  <conditionalFormatting sqref="B12">
    <cfRule type="cellIs" dxfId="406" priority="524" stopIfTrue="1" operator="greaterThanOrEqual">
      <formula>#REF!</formula>
    </cfRule>
  </conditionalFormatting>
  <conditionalFormatting sqref="B13:D13">
    <cfRule type="cellIs" dxfId="405" priority="523" stopIfTrue="1" operator="equal">
      <formula>"þ"</formula>
    </cfRule>
  </conditionalFormatting>
  <conditionalFormatting sqref="B12">
    <cfRule type="cellIs" dxfId="404" priority="522" stopIfTrue="1" operator="equal">
      <formula>"þ"</formula>
    </cfRule>
  </conditionalFormatting>
  <conditionalFormatting sqref="C12">
    <cfRule type="cellIs" dxfId="403" priority="521" stopIfTrue="1" operator="equal">
      <formula>"þ"</formula>
    </cfRule>
  </conditionalFormatting>
  <conditionalFormatting sqref="C12">
    <cfRule type="cellIs" dxfId="402" priority="520" stopIfTrue="1" operator="equal">
      <formula>"þ"</formula>
    </cfRule>
  </conditionalFormatting>
  <conditionalFormatting sqref="D12">
    <cfRule type="cellIs" dxfId="401" priority="519" stopIfTrue="1" operator="equal">
      <formula>"þ"</formula>
    </cfRule>
  </conditionalFormatting>
  <conditionalFormatting sqref="B13">
    <cfRule type="cellIs" dxfId="400" priority="518" stopIfTrue="1" operator="greaterThanOrEqual">
      <formula>#REF!</formula>
    </cfRule>
  </conditionalFormatting>
  <conditionalFormatting sqref="B14:D14">
    <cfRule type="cellIs" dxfId="399" priority="517" stopIfTrue="1" operator="equal">
      <formula>"þ"</formula>
    </cfRule>
  </conditionalFormatting>
  <conditionalFormatting sqref="B13">
    <cfRule type="cellIs" dxfId="398" priority="516" stopIfTrue="1" operator="equal">
      <formula>"þ"</formula>
    </cfRule>
  </conditionalFormatting>
  <conditionalFormatting sqref="C13">
    <cfRule type="cellIs" dxfId="397" priority="515" stopIfTrue="1" operator="equal">
      <formula>"þ"</formula>
    </cfRule>
  </conditionalFormatting>
  <conditionalFormatting sqref="C13">
    <cfRule type="cellIs" dxfId="396" priority="514" stopIfTrue="1" operator="equal">
      <formula>"þ"</formula>
    </cfRule>
  </conditionalFormatting>
  <conditionalFormatting sqref="D13">
    <cfRule type="cellIs" dxfId="395" priority="513" stopIfTrue="1" operator="equal">
      <formula>"þ"</formula>
    </cfRule>
  </conditionalFormatting>
  <conditionalFormatting sqref="B12">
    <cfRule type="cellIs" dxfId="394" priority="512" stopIfTrue="1" operator="greaterThanOrEqual">
      <formula>#REF!</formula>
    </cfRule>
  </conditionalFormatting>
  <conditionalFormatting sqref="B13:D13">
    <cfRule type="cellIs" dxfId="393" priority="511" stopIfTrue="1" operator="equal">
      <formula>"þ"</formula>
    </cfRule>
  </conditionalFormatting>
  <conditionalFormatting sqref="B12">
    <cfRule type="cellIs" dxfId="392" priority="510" stopIfTrue="1" operator="equal">
      <formula>"þ"</formula>
    </cfRule>
  </conditionalFormatting>
  <conditionalFormatting sqref="C12">
    <cfRule type="cellIs" dxfId="391" priority="509" stopIfTrue="1" operator="equal">
      <formula>"þ"</formula>
    </cfRule>
  </conditionalFormatting>
  <conditionalFormatting sqref="C12">
    <cfRule type="cellIs" dxfId="390" priority="508" stopIfTrue="1" operator="equal">
      <formula>"þ"</formula>
    </cfRule>
  </conditionalFormatting>
  <conditionalFormatting sqref="D12">
    <cfRule type="cellIs" dxfId="389" priority="507" stopIfTrue="1" operator="equal">
      <formula>"þ"</formula>
    </cfRule>
  </conditionalFormatting>
  <conditionalFormatting sqref="B13">
    <cfRule type="cellIs" dxfId="388" priority="506" stopIfTrue="1" operator="greaterThanOrEqual">
      <formula>#REF!</formula>
    </cfRule>
  </conditionalFormatting>
  <conditionalFormatting sqref="B14:D14">
    <cfRule type="cellIs" dxfId="387" priority="505" stopIfTrue="1" operator="equal">
      <formula>"þ"</formula>
    </cfRule>
  </conditionalFormatting>
  <conditionalFormatting sqref="B13">
    <cfRule type="cellIs" dxfId="386" priority="504" stopIfTrue="1" operator="equal">
      <formula>"þ"</formula>
    </cfRule>
  </conditionalFormatting>
  <conditionalFormatting sqref="C13">
    <cfRule type="cellIs" dxfId="385" priority="503" stopIfTrue="1" operator="equal">
      <formula>"þ"</formula>
    </cfRule>
  </conditionalFormatting>
  <conditionalFormatting sqref="C13">
    <cfRule type="cellIs" dxfId="384" priority="502" stopIfTrue="1" operator="equal">
      <formula>"þ"</formula>
    </cfRule>
  </conditionalFormatting>
  <conditionalFormatting sqref="D13">
    <cfRule type="cellIs" dxfId="383" priority="501" stopIfTrue="1" operator="equal">
      <formula>"þ"</formula>
    </cfRule>
  </conditionalFormatting>
  <conditionalFormatting sqref="B13">
    <cfRule type="cellIs" dxfId="382" priority="500" stopIfTrue="1" operator="greaterThanOrEqual">
      <formula>#REF!</formula>
    </cfRule>
  </conditionalFormatting>
  <conditionalFormatting sqref="B14:D14">
    <cfRule type="cellIs" dxfId="381" priority="499" stopIfTrue="1" operator="equal">
      <formula>"þ"</formula>
    </cfRule>
  </conditionalFormatting>
  <conditionalFormatting sqref="B13">
    <cfRule type="cellIs" dxfId="380" priority="498" stopIfTrue="1" operator="equal">
      <formula>"þ"</formula>
    </cfRule>
  </conditionalFormatting>
  <conditionalFormatting sqref="C13">
    <cfRule type="cellIs" dxfId="379" priority="497" stopIfTrue="1" operator="equal">
      <formula>"þ"</formula>
    </cfRule>
  </conditionalFormatting>
  <conditionalFormatting sqref="C13">
    <cfRule type="cellIs" dxfId="378" priority="496" stopIfTrue="1" operator="equal">
      <formula>"þ"</formula>
    </cfRule>
  </conditionalFormatting>
  <conditionalFormatting sqref="D13">
    <cfRule type="cellIs" dxfId="377" priority="495" stopIfTrue="1" operator="equal">
      <formula>"þ"</formula>
    </cfRule>
  </conditionalFormatting>
  <conditionalFormatting sqref="B14">
    <cfRule type="cellIs" dxfId="376" priority="494" stopIfTrue="1" operator="greaterThanOrEqual">
      <formula>#REF!</formula>
    </cfRule>
  </conditionalFormatting>
  <conditionalFormatting sqref="B15 D15">
    <cfRule type="cellIs" dxfId="375" priority="493" stopIfTrue="1" operator="equal">
      <formula>"þ"</formula>
    </cfRule>
  </conditionalFormatting>
  <conditionalFormatting sqref="B14">
    <cfRule type="cellIs" dxfId="374" priority="492" stopIfTrue="1" operator="equal">
      <formula>"þ"</formula>
    </cfRule>
  </conditionalFormatting>
  <conditionalFormatting sqref="C14">
    <cfRule type="cellIs" dxfId="373" priority="491" stopIfTrue="1" operator="equal">
      <formula>"þ"</formula>
    </cfRule>
  </conditionalFormatting>
  <conditionalFormatting sqref="C14">
    <cfRule type="cellIs" dxfId="372" priority="490" stopIfTrue="1" operator="equal">
      <formula>"þ"</formula>
    </cfRule>
  </conditionalFormatting>
  <conditionalFormatting sqref="D14">
    <cfRule type="cellIs" dxfId="371" priority="489" stopIfTrue="1" operator="equal">
      <formula>"þ"</formula>
    </cfRule>
  </conditionalFormatting>
  <conditionalFormatting sqref="B12">
    <cfRule type="cellIs" dxfId="370" priority="488" stopIfTrue="1" operator="greaterThanOrEqual">
      <formula>#REF!</formula>
    </cfRule>
  </conditionalFormatting>
  <conditionalFormatting sqref="B13:D13">
    <cfRule type="cellIs" dxfId="369" priority="487" stopIfTrue="1" operator="equal">
      <formula>"þ"</formula>
    </cfRule>
  </conditionalFormatting>
  <conditionalFormatting sqref="B12">
    <cfRule type="cellIs" dxfId="368" priority="486" stopIfTrue="1" operator="equal">
      <formula>"þ"</formula>
    </cfRule>
  </conditionalFormatting>
  <conditionalFormatting sqref="C12">
    <cfRule type="cellIs" dxfId="367" priority="485" stopIfTrue="1" operator="equal">
      <formula>"þ"</formula>
    </cfRule>
  </conditionalFormatting>
  <conditionalFormatting sqref="C12">
    <cfRule type="cellIs" dxfId="366" priority="484" stopIfTrue="1" operator="equal">
      <formula>"þ"</formula>
    </cfRule>
  </conditionalFormatting>
  <conditionalFormatting sqref="D12">
    <cfRule type="cellIs" dxfId="365" priority="483" stopIfTrue="1" operator="equal">
      <formula>"þ"</formula>
    </cfRule>
  </conditionalFormatting>
  <conditionalFormatting sqref="B13">
    <cfRule type="cellIs" dxfId="364" priority="482" stopIfTrue="1" operator="greaterThanOrEqual">
      <formula>#REF!</formula>
    </cfRule>
  </conditionalFormatting>
  <conditionalFormatting sqref="B14:D14">
    <cfRule type="cellIs" dxfId="363" priority="481" stopIfTrue="1" operator="equal">
      <formula>"þ"</formula>
    </cfRule>
  </conditionalFormatting>
  <conditionalFormatting sqref="B13">
    <cfRule type="cellIs" dxfId="362" priority="480" stopIfTrue="1" operator="equal">
      <formula>"þ"</formula>
    </cfRule>
  </conditionalFormatting>
  <conditionalFormatting sqref="C13">
    <cfRule type="cellIs" dxfId="361" priority="479" stopIfTrue="1" operator="equal">
      <formula>"þ"</formula>
    </cfRule>
  </conditionalFormatting>
  <conditionalFormatting sqref="C13">
    <cfRule type="cellIs" dxfId="360" priority="478" stopIfTrue="1" operator="equal">
      <formula>"þ"</formula>
    </cfRule>
  </conditionalFormatting>
  <conditionalFormatting sqref="D13">
    <cfRule type="cellIs" dxfId="359" priority="477" stopIfTrue="1" operator="equal">
      <formula>"þ"</formula>
    </cfRule>
  </conditionalFormatting>
  <conditionalFormatting sqref="B13">
    <cfRule type="cellIs" dxfId="358" priority="476" stopIfTrue="1" operator="greaterThanOrEqual">
      <formula>#REF!</formula>
    </cfRule>
  </conditionalFormatting>
  <conditionalFormatting sqref="B14:D14">
    <cfRule type="cellIs" dxfId="357" priority="475" stopIfTrue="1" operator="equal">
      <formula>"þ"</formula>
    </cfRule>
  </conditionalFormatting>
  <conditionalFormatting sqref="B13">
    <cfRule type="cellIs" dxfId="356" priority="474" stopIfTrue="1" operator="equal">
      <formula>"þ"</formula>
    </cfRule>
  </conditionalFormatting>
  <conditionalFormatting sqref="C13">
    <cfRule type="cellIs" dxfId="355" priority="473" stopIfTrue="1" operator="equal">
      <formula>"þ"</formula>
    </cfRule>
  </conditionalFormatting>
  <conditionalFormatting sqref="C13">
    <cfRule type="cellIs" dxfId="354" priority="472" stopIfTrue="1" operator="equal">
      <formula>"þ"</formula>
    </cfRule>
  </conditionalFormatting>
  <conditionalFormatting sqref="D13">
    <cfRule type="cellIs" dxfId="353" priority="471" stopIfTrue="1" operator="equal">
      <formula>"þ"</formula>
    </cfRule>
  </conditionalFormatting>
  <conditionalFormatting sqref="B14">
    <cfRule type="cellIs" dxfId="352" priority="470" stopIfTrue="1" operator="greaterThanOrEqual">
      <formula>#REF!</formula>
    </cfRule>
  </conditionalFormatting>
  <conditionalFormatting sqref="B15 D15">
    <cfRule type="cellIs" dxfId="351" priority="469" stopIfTrue="1" operator="equal">
      <formula>"þ"</formula>
    </cfRule>
  </conditionalFormatting>
  <conditionalFormatting sqref="B14">
    <cfRule type="cellIs" dxfId="350" priority="468" stopIfTrue="1" operator="equal">
      <formula>"þ"</formula>
    </cfRule>
  </conditionalFormatting>
  <conditionalFormatting sqref="C14">
    <cfRule type="cellIs" dxfId="349" priority="467" stopIfTrue="1" operator="equal">
      <formula>"þ"</formula>
    </cfRule>
  </conditionalFormatting>
  <conditionalFormatting sqref="C14">
    <cfRule type="cellIs" dxfId="348" priority="466" stopIfTrue="1" operator="equal">
      <formula>"þ"</formula>
    </cfRule>
  </conditionalFormatting>
  <conditionalFormatting sqref="D14">
    <cfRule type="cellIs" dxfId="347" priority="465" stopIfTrue="1" operator="equal">
      <formula>"þ"</formula>
    </cfRule>
  </conditionalFormatting>
  <conditionalFormatting sqref="B13">
    <cfRule type="cellIs" dxfId="346" priority="464" stopIfTrue="1" operator="greaterThanOrEqual">
      <formula>#REF!</formula>
    </cfRule>
  </conditionalFormatting>
  <conditionalFormatting sqref="B14:D14">
    <cfRule type="cellIs" dxfId="345" priority="463" stopIfTrue="1" operator="equal">
      <formula>"þ"</formula>
    </cfRule>
  </conditionalFormatting>
  <conditionalFormatting sqref="B13">
    <cfRule type="cellIs" dxfId="344" priority="462" stopIfTrue="1" operator="equal">
      <formula>"þ"</formula>
    </cfRule>
  </conditionalFormatting>
  <conditionalFormatting sqref="C13">
    <cfRule type="cellIs" dxfId="343" priority="461" stopIfTrue="1" operator="equal">
      <formula>"þ"</formula>
    </cfRule>
  </conditionalFormatting>
  <conditionalFormatting sqref="C13">
    <cfRule type="cellIs" dxfId="342" priority="460" stopIfTrue="1" operator="equal">
      <formula>"þ"</formula>
    </cfRule>
  </conditionalFormatting>
  <conditionalFormatting sqref="D13">
    <cfRule type="cellIs" dxfId="341" priority="459" stopIfTrue="1" operator="equal">
      <formula>"þ"</formula>
    </cfRule>
  </conditionalFormatting>
  <conditionalFormatting sqref="B14">
    <cfRule type="cellIs" dxfId="340" priority="458" stopIfTrue="1" operator="greaterThanOrEqual">
      <formula>#REF!</formula>
    </cfRule>
  </conditionalFormatting>
  <conditionalFormatting sqref="B15 D15">
    <cfRule type="cellIs" dxfId="339" priority="457" stopIfTrue="1" operator="equal">
      <formula>"þ"</formula>
    </cfRule>
  </conditionalFormatting>
  <conditionalFormatting sqref="B14">
    <cfRule type="cellIs" dxfId="338" priority="456" stopIfTrue="1" operator="equal">
      <formula>"þ"</formula>
    </cfRule>
  </conditionalFormatting>
  <conditionalFormatting sqref="C14">
    <cfRule type="cellIs" dxfId="337" priority="455" stopIfTrue="1" operator="equal">
      <formula>"þ"</formula>
    </cfRule>
  </conditionalFormatting>
  <conditionalFormatting sqref="C14">
    <cfRule type="cellIs" dxfId="336" priority="454" stopIfTrue="1" operator="equal">
      <formula>"þ"</formula>
    </cfRule>
  </conditionalFormatting>
  <conditionalFormatting sqref="D14">
    <cfRule type="cellIs" dxfId="335" priority="453" stopIfTrue="1" operator="equal">
      <formula>"þ"</formula>
    </cfRule>
  </conditionalFormatting>
  <conditionalFormatting sqref="B14">
    <cfRule type="cellIs" dxfId="334" priority="452" stopIfTrue="1" operator="greaterThanOrEqual">
      <formula>#REF!</formula>
    </cfRule>
  </conditionalFormatting>
  <conditionalFormatting sqref="B15 D15">
    <cfRule type="cellIs" dxfId="333" priority="451" stopIfTrue="1" operator="equal">
      <formula>"þ"</formula>
    </cfRule>
  </conditionalFormatting>
  <conditionalFormatting sqref="B14">
    <cfRule type="cellIs" dxfId="332" priority="450" stopIfTrue="1" operator="equal">
      <formula>"þ"</formula>
    </cfRule>
  </conditionalFormatting>
  <conditionalFormatting sqref="C14">
    <cfRule type="cellIs" dxfId="331" priority="449" stopIfTrue="1" operator="equal">
      <formula>"þ"</formula>
    </cfRule>
  </conditionalFormatting>
  <conditionalFormatting sqref="C14">
    <cfRule type="cellIs" dxfId="330" priority="448" stopIfTrue="1" operator="equal">
      <formula>"þ"</formula>
    </cfRule>
  </conditionalFormatting>
  <conditionalFormatting sqref="D14">
    <cfRule type="cellIs" dxfId="329" priority="447" stopIfTrue="1" operator="equal">
      <formula>"þ"</formula>
    </cfRule>
  </conditionalFormatting>
  <conditionalFormatting sqref="B15">
    <cfRule type="cellIs" dxfId="328" priority="446" stopIfTrue="1" operator="greaterThanOrEqual">
      <formula>#REF!</formula>
    </cfRule>
  </conditionalFormatting>
  <conditionalFormatting sqref="B16 D16">
    <cfRule type="cellIs" dxfId="327" priority="445" stopIfTrue="1" operator="equal">
      <formula>"þ"</formula>
    </cfRule>
  </conditionalFormatting>
  <conditionalFormatting sqref="B15">
    <cfRule type="cellIs" dxfId="326" priority="444" stopIfTrue="1" operator="equal">
      <formula>"þ"</formula>
    </cfRule>
  </conditionalFormatting>
  <conditionalFormatting sqref="D15">
    <cfRule type="cellIs" dxfId="325" priority="441" stopIfTrue="1" operator="equal">
      <formula>"þ"</formula>
    </cfRule>
  </conditionalFormatting>
  <conditionalFormatting sqref="B12">
    <cfRule type="cellIs" dxfId="324" priority="440" stopIfTrue="1" operator="greaterThanOrEqual">
      <formula>#REF!</formula>
    </cfRule>
  </conditionalFormatting>
  <conditionalFormatting sqref="B13:D13">
    <cfRule type="cellIs" dxfId="323" priority="439" stopIfTrue="1" operator="equal">
      <formula>"þ"</formula>
    </cfRule>
  </conditionalFormatting>
  <conditionalFormatting sqref="B12">
    <cfRule type="cellIs" dxfId="322" priority="438" stopIfTrue="1" operator="equal">
      <formula>"þ"</formula>
    </cfRule>
  </conditionalFormatting>
  <conditionalFormatting sqref="C12">
    <cfRule type="cellIs" dxfId="321" priority="437" stopIfTrue="1" operator="equal">
      <formula>"þ"</formula>
    </cfRule>
  </conditionalFormatting>
  <conditionalFormatting sqref="C12">
    <cfRule type="cellIs" dxfId="320" priority="436" stopIfTrue="1" operator="equal">
      <formula>"þ"</formula>
    </cfRule>
  </conditionalFormatting>
  <conditionalFormatting sqref="D12">
    <cfRule type="cellIs" dxfId="319" priority="435" stopIfTrue="1" operator="equal">
      <formula>"þ"</formula>
    </cfRule>
  </conditionalFormatting>
  <conditionalFormatting sqref="B13">
    <cfRule type="cellIs" dxfId="318" priority="434" stopIfTrue="1" operator="greaterThanOrEqual">
      <formula>#REF!</formula>
    </cfRule>
  </conditionalFormatting>
  <conditionalFormatting sqref="B14:D14">
    <cfRule type="cellIs" dxfId="317" priority="433" stopIfTrue="1" operator="equal">
      <formula>"þ"</formula>
    </cfRule>
  </conditionalFormatting>
  <conditionalFormatting sqref="B13">
    <cfRule type="cellIs" dxfId="316" priority="432" stopIfTrue="1" operator="equal">
      <formula>"þ"</formula>
    </cfRule>
  </conditionalFormatting>
  <conditionalFormatting sqref="C13">
    <cfRule type="cellIs" dxfId="315" priority="431" stopIfTrue="1" operator="equal">
      <formula>"þ"</formula>
    </cfRule>
  </conditionalFormatting>
  <conditionalFormatting sqref="C13">
    <cfRule type="cellIs" dxfId="314" priority="430" stopIfTrue="1" operator="equal">
      <formula>"þ"</formula>
    </cfRule>
  </conditionalFormatting>
  <conditionalFormatting sqref="D13">
    <cfRule type="cellIs" dxfId="313" priority="429" stopIfTrue="1" operator="equal">
      <formula>"þ"</formula>
    </cfRule>
  </conditionalFormatting>
  <conditionalFormatting sqref="B13">
    <cfRule type="cellIs" dxfId="312" priority="428" stopIfTrue="1" operator="greaterThanOrEqual">
      <formula>#REF!</formula>
    </cfRule>
  </conditionalFormatting>
  <conditionalFormatting sqref="B14:D14">
    <cfRule type="cellIs" dxfId="311" priority="427" stopIfTrue="1" operator="equal">
      <formula>"þ"</formula>
    </cfRule>
  </conditionalFormatting>
  <conditionalFormatting sqref="B13">
    <cfRule type="cellIs" dxfId="310" priority="426" stopIfTrue="1" operator="equal">
      <formula>"þ"</formula>
    </cfRule>
  </conditionalFormatting>
  <conditionalFormatting sqref="C13">
    <cfRule type="cellIs" dxfId="309" priority="425" stopIfTrue="1" operator="equal">
      <formula>"þ"</formula>
    </cfRule>
  </conditionalFormatting>
  <conditionalFormatting sqref="C13">
    <cfRule type="cellIs" dxfId="308" priority="424" stopIfTrue="1" operator="equal">
      <formula>"þ"</formula>
    </cfRule>
  </conditionalFormatting>
  <conditionalFormatting sqref="D13">
    <cfRule type="cellIs" dxfId="307" priority="423" stopIfTrue="1" operator="equal">
      <formula>"þ"</formula>
    </cfRule>
  </conditionalFormatting>
  <conditionalFormatting sqref="B14">
    <cfRule type="cellIs" dxfId="306" priority="422" stopIfTrue="1" operator="greaterThanOrEqual">
      <formula>#REF!</formula>
    </cfRule>
  </conditionalFormatting>
  <conditionalFormatting sqref="B15 D15">
    <cfRule type="cellIs" dxfId="305" priority="421" stopIfTrue="1" operator="equal">
      <formula>"þ"</formula>
    </cfRule>
  </conditionalFormatting>
  <conditionalFormatting sqref="B14">
    <cfRule type="cellIs" dxfId="304" priority="420" stopIfTrue="1" operator="equal">
      <formula>"þ"</formula>
    </cfRule>
  </conditionalFormatting>
  <conditionalFormatting sqref="C14">
    <cfRule type="cellIs" dxfId="303" priority="419" stopIfTrue="1" operator="equal">
      <formula>"þ"</formula>
    </cfRule>
  </conditionalFormatting>
  <conditionalFormatting sqref="C14">
    <cfRule type="cellIs" dxfId="302" priority="418" stopIfTrue="1" operator="equal">
      <formula>"þ"</formula>
    </cfRule>
  </conditionalFormatting>
  <conditionalFormatting sqref="D14">
    <cfRule type="cellIs" dxfId="301" priority="417" stopIfTrue="1" operator="equal">
      <formula>"þ"</formula>
    </cfRule>
  </conditionalFormatting>
  <conditionalFormatting sqref="B13">
    <cfRule type="cellIs" dxfId="300" priority="416" stopIfTrue="1" operator="greaterThanOrEqual">
      <formula>#REF!</formula>
    </cfRule>
  </conditionalFormatting>
  <conditionalFormatting sqref="B14:D14">
    <cfRule type="cellIs" dxfId="299" priority="415" stopIfTrue="1" operator="equal">
      <formula>"þ"</formula>
    </cfRule>
  </conditionalFormatting>
  <conditionalFormatting sqref="B13">
    <cfRule type="cellIs" dxfId="298" priority="414" stopIfTrue="1" operator="equal">
      <formula>"þ"</formula>
    </cfRule>
  </conditionalFormatting>
  <conditionalFormatting sqref="C13">
    <cfRule type="cellIs" dxfId="297" priority="413" stopIfTrue="1" operator="equal">
      <formula>"þ"</formula>
    </cfRule>
  </conditionalFormatting>
  <conditionalFormatting sqref="C13">
    <cfRule type="cellIs" dxfId="296" priority="412" stopIfTrue="1" operator="equal">
      <formula>"þ"</formula>
    </cfRule>
  </conditionalFormatting>
  <conditionalFormatting sqref="D13">
    <cfRule type="cellIs" dxfId="295" priority="411" stopIfTrue="1" operator="equal">
      <formula>"þ"</formula>
    </cfRule>
  </conditionalFormatting>
  <conditionalFormatting sqref="B14">
    <cfRule type="cellIs" dxfId="294" priority="410" stopIfTrue="1" operator="greaterThanOrEqual">
      <formula>#REF!</formula>
    </cfRule>
  </conditionalFormatting>
  <conditionalFormatting sqref="B15 D15">
    <cfRule type="cellIs" dxfId="293" priority="409" stopIfTrue="1" operator="equal">
      <formula>"þ"</formula>
    </cfRule>
  </conditionalFormatting>
  <conditionalFormatting sqref="B14">
    <cfRule type="cellIs" dxfId="292" priority="408" stopIfTrue="1" operator="equal">
      <formula>"þ"</formula>
    </cfRule>
  </conditionalFormatting>
  <conditionalFormatting sqref="C14">
    <cfRule type="cellIs" dxfId="291" priority="407" stopIfTrue="1" operator="equal">
      <formula>"þ"</formula>
    </cfRule>
  </conditionalFormatting>
  <conditionalFormatting sqref="C14">
    <cfRule type="cellIs" dxfId="290" priority="406" stopIfTrue="1" operator="equal">
      <formula>"þ"</formula>
    </cfRule>
  </conditionalFormatting>
  <conditionalFormatting sqref="D14">
    <cfRule type="cellIs" dxfId="289" priority="405" stopIfTrue="1" operator="equal">
      <formula>"þ"</formula>
    </cfRule>
  </conditionalFormatting>
  <conditionalFormatting sqref="B14">
    <cfRule type="cellIs" dxfId="288" priority="404" stopIfTrue="1" operator="greaterThanOrEqual">
      <formula>#REF!</formula>
    </cfRule>
  </conditionalFormatting>
  <conditionalFormatting sqref="B15 D15">
    <cfRule type="cellIs" dxfId="287" priority="403" stopIfTrue="1" operator="equal">
      <formula>"þ"</formula>
    </cfRule>
  </conditionalFormatting>
  <conditionalFormatting sqref="B14">
    <cfRule type="cellIs" dxfId="286" priority="402" stopIfTrue="1" operator="equal">
      <formula>"þ"</formula>
    </cfRule>
  </conditionalFormatting>
  <conditionalFormatting sqref="C14">
    <cfRule type="cellIs" dxfId="285" priority="401" stopIfTrue="1" operator="equal">
      <formula>"þ"</formula>
    </cfRule>
  </conditionalFormatting>
  <conditionalFormatting sqref="C14">
    <cfRule type="cellIs" dxfId="284" priority="400" stopIfTrue="1" operator="equal">
      <formula>"þ"</formula>
    </cfRule>
  </conditionalFormatting>
  <conditionalFormatting sqref="D14">
    <cfRule type="cellIs" dxfId="283" priority="399" stopIfTrue="1" operator="equal">
      <formula>"þ"</formula>
    </cfRule>
  </conditionalFormatting>
  <conditionalFormatting sqref="B15">
    <cfRule type="cellIs" dxfId="282" priority="398" stopIfTrue="1" operator="greaterThanOrEqual">
      <formula>#REF!</formula>
    </cfRule>
  </conditionalFormatting>
  <conditionalFormatting sqref="B16 D16">
    <cfRule type="cellIs" dxfId="281" priority="397" stopIfTrue="1" operator="equal">
      <formula>"þ"</formula>
    </cfRule>
  </conditionalFormatting>
  <conditionalFormatting sqref="B15">
    <cfRule type="cellIs" dxfId="280" priority="396" stopIfTrue="1" operator="equal">
      <formula>"þ"</formula>
    </cfRule>
  </conditionalFormatting>
  <conditionalFormatting sqref="D15">
    <cfRule type="cellIs" dxfId="279" priority="393" stopIfTrue="1" operator="equal">
      <formula>"þ"</formula>
    </cfRule>
  </conditionalFormatting>
  <conditionalFormatting sqref="B13">
    <cfRule type="cellIs" dxfId="278" priority="392" stopIfTrue="1" operator="greaterThanOrEqual">
      <formula>#REF!</formula>
    </cfRule>
  </conditionalFormatting>
  <conditionalFormatting sqref="B14:D14">
    <cfRule type="cellIs" dxfId="277" priority="391" stopIfTrue="1" operator="equal">
      <formula>"þ"</formula>
    </cfRule>
  </conditionalFormatting>
  <conditionalFormatting sqref="B13">
    <cfRule type="cellIs" dxfId="276" priority="390" stopIfTrue="1" operator="equal">
      <formula>"þ"</formula>
    </cfRule>
  </conditionalFormatting>
  <conditionalFormatting sqref="C13">
    <cfRule type="cellIs" dxfId="275" priority="389" stopIfTrue="1" operator="equal">
      <formula>"þ"</formula>
    </cfRule>
  </conditionalFormatting>
  <conditionalFormatting sqref="C13">
    <cfRule type="cellIs" dxfId="274" priority="388" stopIfTrue="1" operator="equal">
      <formula>"þ"</formula>
    </cfRule>
  </conditionalFormatting>
  <conditionalFormatting sqref="D13">
    <cfRule type="cellIs" dxfId="273" priority="387" stopIfTrue="1" operator="equal">
      <formula>"þ"</formula>
    </cfRule>
  </conditionalFormatting>
  <conditionalFormatting sqref="B14">
    <cfRule type="cellIs" dxfId="272" priority="386" stopIfTrue="1" operator="greaterThanOrEqual">
      <formula>#REF!</formula>
    </cfRule>
  </conditionalFormatting>
  <conditionalFormatting sqref="B15 D15">
    <cfRule type="cellIs" dxfId="271" priority="385" stopIfTrue="1" operator="equal">
      <formula>"þ"</formula>
    </cfRule>
  </conditionalFormatting>
  <conditionalFormatting sqref="B14">
    <cfRule type="cellIs" dxfId="270" priority="384" stopIfTrue="1" operator="equal">
      <formula>"þ"</formula>
    </cfRule>
  </conditionalFormatting>
  <conditionalFormatting sqref="C14">
    <cfRule type="cellIs" dxfId="269" priority="383" stopIfTrue="1" operator="equal">
      <formula>"þ"</formula>
    </cfRule>
  </conditionalFormatting>
  <conditionalFormatting sqref="C14">
    <cfRule type="cellIs" dxfId="268" priority="382" stopIfTrue="1" operator="equal">
      <formula>"þ"</formula>
    </cfRule>
  </conditionalFormatting>
  <conditionalFormatting sqref="D14">
    <cfRule type="cellIs" dxfId="267" priority="381" stopIfTrue="1" operator="equal">
      <formula>"þ"</formula>
    </cfRule>
  </conditionalFormatting>
  <conditionalFormatting sqref="B14">
    <cfRule type="cellIs" dxfId="266" priority="380" stopIfTrue="1" operator="greaterThanOrEqual">
      <formula>#REF!</formula>
    </cfRule>
  </conditionalFormatting>
  <conditionalFormatting sqref="B15 D15">
    <cfRule type="cellIs" dxfId="265" priority="379" stopIfTrue="1" operator="equal">
      <formula>"þ"</formula>
    </cfRule>
  </conditionalFormatting>
  <conditionalFormatting sqref="B14">
    <cfRule type="cellIs" dxfId="264" priority="378" stopIfTrue="1" operator="equal">
      <formula>"þ"</formula>
    </cfRule>
  </conditionalFormatting>
  <conditionalFormatting sqref="C14">
    <cfRule type="cellIs" dxfId="263" priority="377" stopIfTrue="1" operator="equal">
      <formula>"þ"</formula>
    </cfRule>
  </conditionalFormatting>
  <conditionalFormatting sqref="C14">
    <cfRule type="cellIs" dxfId="262" priority="376" stopIfTrue="1" operator="equal">
      <formula>"þ"</formula>
    </cfRule>
  </conditionalFormatting>
  <conditionalFormatting sqref="D14">
    <cfRule type="cellIs" dxfId="261" priority="375" stopIfTrue="1" operator="equal">
      <formula>"þ"</formula>
    </cfRule>
  </conditionalFormatting>
  <conditionalFormatting sqref="B15">
    <cfRule type="cellIs" dxfId="260" priority="374" stopIfTrue="1" operator="greaterThanOrEqual">
      <formula>#REF!</formula>
    </cfRule>
  </conditionalFormatting>
  <conditionalFormatting sqref="B16 D16">
    <cfRule type="cellIs" dxfId="259" priority="373" stopIfTrue="1" operator="equal">
      <formula>"þ"</formula>
    </cfRule>
  </conditionalFormatting>
  <conditionalFormatting sqref="B15">
    <cfRule type="cellIs" dxfId="258" priority="372" stopIfTrue="1" operator="equal">
      <formula>"þ"</formula>
    </cfRule>
  </conditionalFormatting>
  <conditionalFormatting sqref="D15">
    <cfRule type="cellIs" dxfId="257" priority="369" stopIfTrue="1" operator="equal">
      <formula>"þ"</formula>
    </cfRule>
  </conditionalFormatting>
  <conditionalFormatting sqref="B14">
    <cfRule type="cellIs" dxfId="256" priority="368" stopIfTrue="1" operator="greaterThanOrEqual">
      <formula>#REF!</formula>
    </cfRule>
  </conditionalFormatting>
  <conditionalFormatting sqref="B15 D15">
    <cfRule type="cellIs" dxfId="255" priority="367" stopIfTrue="1" operator="equal">
      <formula>"þ"</formula>
    </cfRule>
  </conditionalFormatting>
  <conditionalFormatting sqref="B14">
    <cfRule type="cellIs" dxfId="254" priority="366" stopIfTrue="1" operator="equal">
      <formula>"þ"</formula>
    </cfRule>
  </conditionalFormatting>
  <conditionalFormatting sqref="C14">
    <cfRule type="cellIs" dxfId="253" priority="365" stopIfTrue="1" operator="equal">
      <formula>"þ"</formula>
    </cfRule>
  </conditionalFormatting>
  <conditionalFormatting sqref="C14">
    <cfRule type="cellIs" dxfId="252" priority="364" stopIfTrue="1" operator="equal">
      <formula>"þ"</formula>
    </cfRule>
  </conditionalFormatting>
  <conditionalFormatting sqref="D14">
    <cfRule type="cellIs" dxfId="251" priority="363" stopIfTrue="1" operator="equal">
      <formula>"þ"</formula>
    </cfRule>
  </conditionalFormatting>
  <conditionalFormatting sqref="B15">
    <cfRule type="cellIs" dxfId="250" priority="362" stopIfTrue="1" operator="greaterThanOrEqual">
      <formula>#REF!</formula>
    </cfRule>
  </conditionalFormatting>
  <conditionalFormatting sqref="B16 D16">
    <cfRule type="cellIs" dxfId="249" priority="361" stopIfTrue="1" operator="equal">
      <formula>"þ"</formula>
    </cfRule>
  </conditionalFormatting>
  <conditionalFormatting sqref="B15">
    <cfRule type="cellIs" dxfId="248" priority="360" stopIfTrue="1" operator="equal">
      <formula>"þ"</formula>
    </cfRule>
  </conditionalFormatting>
  <conditionalFormatting sqref="D15">
    <cfRule type="cellIs" dxfId="247" priority="357" stopIfTrue="1" operator="equal">
      <formula>"þ"</formula>
    </cfRule>
  </conditionalFormatting>
  <conditionalFormatting sqref="B15">
    <cfRule type="cellIs" dxfId="246" priority="356" stopIfTrue="1" operator="greaterThanOrEqual">
      <formula>#REF!</formula>
    </cfRule>
  </conditionalFormatting>
  <conditionalFormatting sqref="B16 D16">
    <cfRule type="cellIs" dxfId="245" priority="355" stopIfTrue="1" operator="equal">
      <formula>"þ"</formula>
    </cfRule>
  </conditionalFormatting>
  <conditionalFormatting sqref="B15">
    <cfRule type="cellIs" dxfId="244" priority="354" stopIfTrue="1" operator="equal">
      <formula>"þ"</formula>
    </cfRule>
  </conditionalFormatting>
  <conditionalFormatting sqref="D15">
    <cfRule type="cellIs" dxfId="243" priority="351" stopIfTrue="1" operator="equal">
      <formula>"þ"</formula>
    </cfRule>
  </conditionalFormatting>
  <conditionalFormatting sqref="B16">
    <cfRule type="cellIs" dxfId="242" priority="350" stopIfTrue="1" operator="greaterThanOrEqual">
      <formula>#REF!</formula>
    </cfRule>
  </conditionalFormatting>
  <conditionalFormatting sqref="B17 D17">
    <cfRule type="cellIs" dxfId="241" priority="349" stopIfTrue="1" operator="equal">
      <formula>"þ"</formula>
    </cfRule>
  </conditionalFormatting>
  <conditionalFormatting sqref="B16">
    <cfRule type="cellIs" dxfId="240" priority="348" stopIfTrue="1" operator="equal">
      <formula>"þ"</formula>
    </cfRule>
  </conditionalFormatting>
  <conditionalFormatting sqref="D16">
    <cfRule type="cellIs" dxfId="239" priority="345" stopIfTrue="1" operator="equal">
      <formula>"þ"</formula>
    </cfRule>
  </conditionalFormatting>
  <conditionalFormatting sqref="B12">
    <cfRule type="cellIs" dxfId="238" priority="344" stopIfTrue="1" operator="greaterThanOrEqual">
      <formula>#REF!</formula>
    </cfRule>
  </conditionalFormatting>
  <conditionalFormatting sqref="B13:D13">
    <cfRule type="cellIs" dxfId="237" priority="343" stopIfTrue="1" operator="equal">
      <formula>"þ"</formula>
    </cfRule>
  </conditionalFormatting>
  <conditionalFormatting sqref="B12">
    <cfRule type="cellIs" dxfId="236" priority="342" stopIfTrue="1" operator="equal">
      <formula>"þ"</formula>
    </cfRule>
  </conditionalFormatting>
  <conditionalFormatting sqref="C12">
    <cfRule type="cellIs" dxfId="235" priority="341" stopIfTrue="1" operator="equal">
      <formula>"þ"</formula>
    </cfRule>
  </conditionalFormatting>
  <conditionalFormatting sqref="C12">
    <cfRule type="cellIs" dxfId="234" priority="340" stopIfTrue="1" operator="equal">
      <formula>"þ"</formula>
    </cfRule>
  </conditionalFormatting>
  <conditionalFormatting sqref="D12">
    <cfRule type="cellIs" dxfId="233" priority="339" stopIfTrue="1" operator="equal">
      <formula>"þ"</formula>
    </cfRule>
  </conditionalFormatting>
  <conditionalFormatting sqref="B13">
    <cfRule type="cellIs" dxfId="232" priority="338" stopIfTrue="1" operator="greaterThanOrEqual">
      <formula>#REF!</formula>
    </cfRule>
  </conditionalFormatting>
  <conditionalFormatting sqref="B14:D14">
    <cfRule type="cellIs" dxfId="231" priority="337" stopIfTrue="1" operator="equal">
      <formula>"þ"</formula>
    </cfRule>
  </conditionalFormatting>
  <conditionalFormatting sqref="B13">
    <cfRule type="cellIs" dxfId="230" priority="336" stopIfTrue="1" operator="equal">
      <formula>"þ"</formula>
    </cfRule>
  </conditionalFormatting>
  <conditionalFormatting sqref="C13">
    <cfRule type="cellIs" dxfId="229" priority="335" stopIfTrue="1" operator="equal">
      <formula>"þ"</formula>
    </cfRule>
  </conditionalFormatting>
  <conditionalFormatting sqref="C13">
    <cfRule type="cellIs" dxfId="228" priority="334" stopIfTrue="1" operator="equal">
      <formula>"þ"</formula>
    </cfRule>
  </conditionalFormatting>
  <conditionalFormatting sqref="D13">
    <cfRule type="cellIs" dxfId="227" priority="333" stopIfTrue="1" operator="equal">
      <formula>"þ"</formula>
    </cfRule>
  </conditionalFormatting>
  <conditionalFormatting sqref="B13">
    <cfRule type="cellIs" dxfId="226" priority="332" stopIfTrue="1" operator="greaterThanOrEqual">
      <formula>#REF!</formula>
    </cfRule>
  </conditionalFormatting>
  <conditionalFormatting sqref="B14:D14">
    <cfRule type="cellIs" dxfId="225" priority="331" stopIfTrue="1" operator="equal">
      <formula>"þ"</formula>
    </cfRule>
  </conditionalFormatting>
  <conditionalFormatting sqref="B13">
    <cfRule type="cellIs" dxfId="224" priority="330" stopIfTrue="1" operator="equal">
      <formula>"þ"</formula>
    </cfRule>
  </conditionalFormatting>
  <conditionalFormatting sqref="C13">
    <cfRule type="cellIs" dxfId="223" priority="329" stopIfTrue="1" operator="equal">
      <formula>"þ"</formula>
    </cfRule>
  </conditionalFormatting>
  <conditionalFormatting sqref="C13">
    <cfRule type="cellIs" dxfId="222" priority="328" stopIfTrue="1" operator="equal">
      <formula>"þ"</formula>
    </cfRule>
  </conditionalFormatting>
  <conditionalFormatting sqref="D13">
    <cfRule type="cellIs" dxfId="221" priority="327" stopIfTrue="1" operator="equal">
      <formula>"þ"</formula>
    </cfRule>
  </conditionalFormatting>
  <conditionalFormatting sqref="B14">
    <cfRule type="cellIs" dxfId="220" priority="326" stopIfTrue="1" operator="greaterThanOrEqual">
      <formula>#REF!</formula>
    </cfRule>
  </conditionalFormatting>
  <conditionalFormatting sqref="B15 D15">
    <cfRule type="cellIs" dxfId="219" priority="325" stopIfTrue="1" operator="equal">
      <formula>"þ"</formula>
    </cfRule>
  </conditionalFormatting>
  <conditionalFormatting sqref="B14">
    <cfRule type="cellIs" dxfId="218" priority="324" stopIfTrue="1" operator="equal">
      <formula>"þ"</formula>
    </cfRule>
  </conditionalFormatting>
  <conditionalFormatting sqref="C14">
    <cfRule type="cellIs" dxfId="217" priority="323" stopIfTrue="1" operator="equal">
      <formula>"þ"</formula>
    </cfRule>
  </conditionalFormatting>
  <conditionalFormatting sqref="C14">
    <cfRule type="cellIs" dxfId="216" priority="322" stopIfTrue="1" operator="equal">
      <formula>"þ"</formula>
    </cfRule>
  </conditionalFormatting>
  <conditionalFormatting sqref="D14">
    <cfRule type="cellIs" dxfId="215" priority="321" stopIfTrue="1" operator="equal">
      <formula>"þ"</formula>
    </cfRule>
  </conditionalFormatting>
  <conditionalFormatting sqref="B13">
    <cfRule type="cellIs" dxfId="214" priority="320" stopIfTrue="1" operator="greaterThanOrEqual">
      <formula>#REF!</formula>
    </cfRule>
  </conditionalFormatting>
  <conditionalFormatting sqref="B14:D14">
    <cfRule type="cellIs" dxfId="213" priority="319" stopIfTrue="1" operator="equal">
      <formula>"þ"</formula>
    </cfRule>
  </conditionalFormatting>
  <conditionalFormatting sqref="B13">
    <cfRule type="cellIs" dxfId="212" priority="318" stopIfTrue="1" operator="equal">
      <formula>"þ"</formula>
    </cfRule>
  </conditionalFormatting>
  <conditionalFormatting sqref="C13">
    <cfRule type="cellIs" dxfId="211" priority="317" stopIfTrue="1" operator="equal">
      <formula>"þ"</formula>
    </cfRule>
  </conditionalFormatting>
  <conditionalFormatting sqref="C13">
    <cfRule type="cellIs" dxfId="210" priority="316" stopIfTrue="1" operator="equal">
      <formula>"þ"</formula>
    </cfRule>
  </conditionalFormatting>
  <conditionalFormatting sqref="D13">
    <cfRule type="cellIs" dxfId="209" priority="315" stopIfTrue="1" operator="equal">
      <formula>"þ"</formula>
    </cfRule>
  </conditionalFormatting>
  <conditionalFormatting sqref="B14">
    <cfRule type="cellIs" dxfId="208" priority="314" stopIfTrue="1" operator="greaterThanOrEqual">
      <formula>#REF!</formula>
    </cfRule>
  </conditionalFormatting>
  <conditionalFormatting sqref="B15 D15">
    <cfRule type="cellIs" dxfId="207" priority="313" stopIfTrue="1" operator="equal">
      <formula>"þ"</formula>
    </cfRule>
  </conditionalFormatting>
  <conditionalFormatting sqref="B14">
    <cfRule type="cellIs" dxfId="206" priority="312" stopIfTrue="1" operator="equal">
      <formula>"þ"</formula>
    </cfRule>
  </conditionalFormatting>
  <conditionalFormatting sqref="C14">
    <cfRule type="cellIs" dxfId="205" priority="311" stopIfTrue="1" operator="equal">
      <formula>"þ"</formula>
    </cfRule>
  </conditionalFormatting>
  <conditionalFormatting sqref="C14">
    <cfRule type="cellIs" dxfId="204" priority="310" stopIfTrue="1" operator="equal">
      <formula>"þ"</formula>
    </cfRule>
  </conditionalFormatting>
  <conditionalFormatting sqref="D14">
    <cfRule type="cellIs" dxfId="203" priority="309" stopIfTrue="1" operator="equal">
      <formula>"þ"</formula>
    </cfRule>
  </conditionalFormatting>
  <conditionalFormatting sqref="B14">
    <cfRule type="cellIs" dxfId="202" priority="308" stopIfTrue="1" operator="greaterThanOrEqual">
      <formula>#REF!</formula>
    </cfRule>
  </conditionalFormatting>
  <conditionalFormatting sqref="B15 D15">
    <cfRule type="cellIs" dxfId="201" priority="307" stopIfTrue="1" operator="equal">
      <formula>"þ"</formula>
    </cfRule>
  </conditionalFormatting>
  <conditionalFormatting sqref="B14">
    <cfRule type="cellIs" dxfId="200" priority="306" stopIfTrue="1" operator="equal">
      <formula>"þ"</formula>
    </cfRule>
  </conditionalFormatting>
  <conditionalFormatting sqref="C14">
    <cfRule type="cellIs" dxfId="199" priority="305" stopIfTrue="1" operator="equal">
      <formula>"þ"</formula>
    </cfRule>
  </conditionalFormatting>
  <conditionalFormatting sqref="C14">
    <cfRule type="cellIs" dxfId="198" priority="304" stopIfTrue="1" operator="equal">
      <formula>"þ"</formula>
    </cfRule>
  </conditionalFormatting>
  <conditionalFormatting sqref="D14">
    <cfRule type="cellIs" dxfId="197" priority="303" stopIfTrue="1" operator="equal">
      <formula>"þ"</formula>
    </cfRule>
  </conditionalFormatting>
  <conditionalFormatting sqref="B15">
    <cfRule type="cellIs" dxfId="196" priority="302" stopIfTrue="1" operator="greaterThanOrEqual">
      <formula>#REF!</formula>
    </cfRule>
  </conditionalFormatting>
  <conditionalFormatting sqref="B16 D16">
    <cfRule type="cellIs" dxfId="195" priority="301" stopIfTrue="1" operator="equal">
      <formula>"þ"</formula>
    </cfRule>
  </conditionalFormatting>
  <conditionalFormatting sqref="B15">
    <cfRule type="cellIs" dxfId="194" priority="300" stopIfTrue="1" operator="equal">
      <formula>"þ"</formula>
    </cfRule>
  </conditionalFormatting>
  <conditionalFormatting sqref="D15">
    <cfRule type="cellIs" dxfId="193" priority="297" stopIfTrue="1" operator="equal">
      <formula>"þ"</formula>
    </cfRule>
  </conditionalFormatting>
  <conditionalFormatting sqref="B13">
    <cfRule type="cellIs" dxfId="192" priority="296" stopIfTrue="1" operator="greaterThanOrEqual">
      <formula>#REF!</formula>
    </cfRule>
  </conditionalFormatting>
  <conditionalFormatting sqref="B14:D14">
    <cfRule type="cellIs" dxfId="191" priority="295" stopIfTrue="1" operator="equal">
      <formula>"þ"</formula>
    </cfRule>
  </conditionalFormatting>
  <conditionalFormatting sqref="B13">
    <cfRule type="cellIs" dxfId="190" priority="294" stopIfTrue="1" operator="equal">
      <formula>"þ"</formula>
    </cfRule>
  </conditionalFormatting>
  <conditionalFormatting sqref="C13">
    <cfRule type="cellIs" dxfId="189" priority="293" stopIfTrue="1" operator="equal">
      <formula>"þ"</formula>
    </cfRule>
  </conditionalFormatting>
  <conditionalFormatting sqref="C13">
    <cfRule type="cellIs" dxfId="188" priority="292" stopIfTrue="1" operator="equal">
      <formula>"þ"</formula>
    </cfRule>
  </conditionalFormatting>
  <conditionalFormatting sqref="D13">
    <cfRule type="cellIs" dxfId="187" priority="291" stopIfTrue="1" operator="equal">
      <formula>"þ"</formula>
    </cfRule>
  </conditionalFormatting>
  <conditionalFormatting sqref="B14">
    <cfRule type="cellIs" dxfId="186" priority="290" stopIfTrue="1" operator="greaterThanOrEqual">
      <formula>#REF!</formula>
    </cfRule>
  </conditionalFormatting>
  <conditionalFormatting sqref="B15 D15">
    <cfRule type="cellIs" dxfId="185" priority="289" stopIfTrue="1" operator="equal">
      <formula>"þ"</formula>
    </cfRule>
  </conditionalFormatting>
  <conditionalFormatting sqref="B14">
    <cfRule type="cellIs" dxfId="184" priority="288" stopIfTrue="1" operator="equal">
      <formula>"þ"</formula>
    </cfRule>
  </conditionalFormatting>
  <conditionalFormatting sqref="C14">
    <cfRule type="cellIs" dxfId="183" priority="287" stopIfTrue="1" operator="equal">
      <formula>"þ"</formula>
    </cfRule>
  </conditionalFormatting>
  <conditionalFormatting sqref="C14">
    <cfRule type="cellIs" dxfId="182" priority="286" stopIfTrue="1" operator="equal">
      <formula>"þ"</formula>
    </cfRule>
  </conditionalFormatting>
  <conditionalFormatting sqref="D14">
    <cfRule type="cellIs" dxfId="181" priority="285" stopIfTrue="1" operator="equal">
      <formula>"þ"</formula>
    </cfRule>
  </conditionalFormatting>
  <conditionalFormatting sqref="B14">
    <cfRule type="cellIs" dxfId="180" priority="284" stopIfTrue="1" operator="greaterThanOrEqual">
      <formula>#REF!</formula>
    </cfRule>
  </conditionalFormatting>
  <conditionalFormatting sqref="B15 D15">
    <cfRule type="cellIs" dxfId="179" priority="283" stopIfTrue="1" operator="equal">
      <formula>"þ"</formula>
    </cfRule>
  </conditionalFormatting>
  <conditionalFormatting sqref="B14">
    <cfRule type="cellIs" dxfId="178" priority="282" stopIfTrue="1" operator="equal">
      <formula>"þ"</formula>
    </cfRule>
  </conditionalFormatting>
  <conditionalFormatting sqref="C14">
    <cfRule type="cellIs" dxfId="177" priority="281" stopIfTrue="1" operator="equal">
      <formula>"þ"</formula>
    </cfRule>
  </conditionalFormatting>
  <conditionalFormatting sqref="C14">
    <cfRule type="cellIs" dxfId="176" priority="280" stopIfTrue="1" operator="equal">
      <formula>"þ"</formula>
    </cfRule>
  </conditionalFormatting>
  <conditionalFormatting sqref="D14">
    <cfRule type="cellIs" dxfId="175" priority="279" stopIfTrue="1" operator="equal">
      <formula>"þ"</formula>
    </cfRule>
  </conditionalFormatting>
  <conditionalFormatting sqref="B15">
    <cfRule type="cellIs" dxfId="174" priority="278" stopIfTrue="1" operator="greaterThanOrEqual">
      <formula>#REF!</formula>
    </cfRule>
  </conditionalFormatting>
  <conditionalFormatting sqref="B16 D16">
    <cfRule type="cellIs" dxfId="173" priority="277" stopIfTrue="1" operator="equal">
      <formula>"þ"</formula>
    </cfRule>
  </conditionalFormatting>
  <conditionalFormatting sqref="B15">
    <cfRule type="cellIs" dxfId="172" priority="276" stopIfTrue="1" operator="equal">
      <formula>"þ"</formula>
    </cfRule>
  </conditionalFormatting>
  <conditionalFormatting sqref="D15">
    <cfRule type="cellIs" dxfId="171" priority="273" stopIfTrue="1" operator="equal">
      <formula>"þ"</formula>
    </cfRule>
  </conditionalFormatting>
  <conditionalFormatting sqref="B14">
    <cfRule type="cellIs" dxfId="170" priority="272" stopIfTrue="1" operator="greaterThanOrEqual">
      <formula>#REF!</formula>
    </cfRule>
  </conditionalFormatting>
  <conditionalFormatting sqref="B15 D15">
    <cfRule type="cellIs" dxfId="169" priority="271" stopIfTrue="1" operator="equal">
      <formula>"þ"</formula>
    </cfRule>
  </conditionalFormatting>
  <conditionalFormatting sqref="B14">
    <cfRule type="cellIs" dxfId="168" priority="270" stopIfTrue="1" operator="equal">
      <formula>"þ"</formula>
    </cfRule>
  </conditionalFormatting>
  <conditionalFormatting sqref="C14">
    <cfRule type="cellIs" dxfId="167" priority="269" stopIfTrue="1" operator="equal">
      <formula>"þ"</formula>
    </cfRule>
  </conditionalFormatting>
  <conditionalFormatting sqref="C14">
    <cfRule type="cellIs" dxfId="166" priority="268" stopIfTrue="1" operator="equal">
      <formula>"þ"</formula>
    </cfRule>
  </conditionalFormatting>
  <conditionalFormatting sqref="D14">
    <cfRule type="cellIs" dxfId="165" priority="267" stopIfTrue="1" operator="equal">
      <formula>"þ"</formula>
    </cfRule>
  </conditionalFormatting>
  <conditionalFormatting sqref="B15">
    <cfRule type="cellIs" dxfId="164" priority="266" stopIfTrue="1" operator="greaterThanOrEqual">
      <formula>#REF!</formula>
    </cfRule>
  </conditionalFormatting>
  <conditionalFormatting sqref="B16 D16">
    <cfRule type="cellIs" dxfId="163" priority="265" stopIfTrue="1" operator="equal">
      <formula>"þ"</formula>
    </cfRule>
  </conditionalFormatting>
  <conditionalFormatting sqref="B15">
    <cfRule type="cellIs" dxfId="162" priority="264" stopIfTrue="1" operator="equal">
      <formula>"þ"</formula>
    </cfRule>
  </conditionalFormatting>
  <conditionalFormatting sqref="D15">
    <cfRule type="cellIs" dxfId="161" priority="261" stopIfTrue="1" operator="equal">
      <formula>"þ"</formula>
    </cfRule>
  </conditionalFormatting>
  <conditionalFormatting sqref="B15">
    <cfRule type="cellIs" dxfId="160" priority="260" stopIfTrue="1" operator="greaterThanOrEqual">
      <formula>#REF!</formula>
    </cfRule>
  </conditionalFormatting>
  <conditionalFormatting sqref="B16 D16">
    <cfRule type="cellIs" dxfId="159" priority="259" stopIfTrue="1" operator="equal">
      <formula>"þ"</formula>
    </cfRule>
  </conditionalFormatting>
  <conditionalFormatting sqref="B15">
    <cfRule type="cellIs" dxfId="158" priority="258" stopIfTrue="1" operator="equal">
      <formula>"þ"</formula>
    </cfRule>
  </conditionalFormatting>
  <conditionalFormatting sqref="D15">
    <cfRule type="cellIs" dxfId="157" priority="255" stopIfTrue="1" operator="equal">
      <formula>"þ"</formula>
    </cfRule>
  </conditionalFormatting>
  <conditionalFormatting sqref="B16">
    <cfRule type="cellIs" dxfId="156" priority="254" stopIfTrue="1" operator="greaterThanOrEqual">
      <formula>#REF!</formula>
    </cfRule>
  </conditionalFormatting>
  <conditionalFormatting sqref="B17 D17">
    <cfRule type="cellIs" dxfId="155" priority="253" stopIfTrue="1" operator="equal">
      <formula>"þ"</formula>
    </cfRule>
  </conditionalFormatting>
  <conditionalFormatting sqref="B16">
    <cfRule type="cellIs" dxfId="154" priority="252" stopIfTrue="1" operator="equal">
      <formula>"þ"</formula>
    </cfRule>
  </conditionalFormatting>
  <conditionalFormatting sqref="D16">
    <cfRule type="cellIs" dxfId="153" priority="249" stopIfTrue="1" operator="equal">
      <formula>"þ"</formula>
    </cfRule>
  </conditionalFormatting>
  <conditionalFormatting sqref="B13">
    <cfRule type="cellIs" dxfId="152" priority="248" stopIfTrue="1" operator="greaterThanOrEqual">
      <formula>#REF!</formula>
    </cfRule>
  </conditionalFormatting>
  <conditionalFormatting sqref="B14:D14">
    <cfRule type="cellIs" dxfId="151" priority="247" stopIfTrue="1" operator="equal">
      <formula>"þ"</formula>
    </cfRule>
  </conditionalFormatting>
  <conditionalFormatting sqref="B13">
    <cfRule type="cellIs" dxfId="150" priority="246" stopIfTrue="1" operator="equal">
      <formula>"þ"</formula>
    </cfRule>
  </conditionalFormatting>
  <conditionalFormatting sqref="C13">
    <cfRule type="cellIs" dxfId="149" priority="245" stopIfTrue="1" operator="equal">
      <formula>"þ"</formula>
    </cfRule>
  </conditionalFormatting>
  <conditionalFormatting sqref="C13">
    <cfRule type="cellIs" dxfId="148" priority="244" stopIfTrue="1" operator="equal">
      <formula>"þ"</formula>
    </cfRule>
  </conditionalFormatting>
  <conditionalFormatting sqref="D13">
    <cfRule type="cellIs" dxfId="147" priority="243" stopIfTrue="1" operator="equal">
      <formula>"þ"</formula>
    </cfRule>
  </conditionalFormatting>
  <conditionalFormatting sqref="B14">
    <cfRule type="cellIs" dxfId="146" priority="242" stopIfTrue="1" operator="greaterThanOrEqual">
      <formula>#REF!</formula>
    </cfRule>
  </conditionalFormatting>
  <conditionalFormatting sqref="B15 D15">
    <cfRule type="cellIs" dxfId="145" priority="241" stopIfTrue="1" operator="equal">
      <formula>"þ"</formula>
    </cfRule>
  </conditionalFormatting>
  <conditionalFormatting sqref="B14">
    <cfRule type="cellIs" dxfId="144" priority="240" stopIfTrue="1" operator="equal">
      <formula>"þ"</formula>
    </cfRule>
  </conditionalFormatting>
  <conditionalFormatting sqref="C14">
    <cfRule type="cellIs" dxfId="143" priority="239" stopIfTrue="1" operator="equal">
      <formula>"þ"</formula>
    </cfRule>
  </conditionalFormatting>
  <conditionalFormatting sqref="C14">
    <cfRule type="cellIs" dxfId="142" priority="238" stopIfTrue="1" operator="equal">
      <formula>"þ"</formula>
    </cfRule>
  </conditionalFormatting>
  <conditionalFormatting sqref="D14">
    <cfRule type="cellIs" dxfId="141" priority="237" stopIfTrue="1" operator="equal">
      <formula>"þ"</formula>
    </cfRule>
  </conditionalFormatting>
  <conditionalFormatting sqref="B14">
    <cfRule type="cellIs" dxfId="140" priority="236" stopIfTrue="1" operator="greaterThanOrEqual">
      <formula>#REF!</formula>
    </cfRule>
  </conditionalFormatting>
  <conditionalFormatting sqref="B15 D15">
    <cfRule type="cellIs" dxfId="139" priority="235" stopIfTrue="1" operator="equal">
      <formula>"þ"</formula>
    </cfRule>
  </conditionalFormatting>
  <conditionalFormatting sqref="B14">
    <cfRule type="cellIs" dxfId="138" priority="234" stopIfTrue="1" operator="equal">
      <formula>"þ"</formula>
    </cfRule>
  </conditionalFormatting>
  <conditionalFormatting sqref="C14">
    <cfRule type="cellIs" dxfId="137" priority="233" stopIfTrue="1" operator="equal">
      <formula>"þ"</formula>
    </cfRule>
  </conditionalFormatting>
  <conditionalFormatting sqref="C14">
    <cfRule type="cellIs" dxfId="136" priority="232" stopIfTrue="1" operator="equal">
      <formula>"þ"</formula>
    </cfRule>
  </conditionalFormatting>
  <conditionalFormatting sqref="D14">
    <cfRule type="cellIs" dxfId="135" priority="231" stopIfTrue="1" operator="equal">
      <formula>"þ"</formula>
    </cfRule>
  </conditionalFormatting>
  <conditionalFormatting sqref="B15">
    <cfRule type="cellIs" dxfId="134" priority="230" stopIfTrue="1" operator="greaterThanOrEqual">
      <formula>#REF!</formula>
    </cfRule>
  </conditionalFormatting>
  <conditionalFormatting sqref="B16 D16">
    <cfRule type="cellIs" dxfId="133" priority="229" stopIfTrue="1" operator="equal">
      <formula>"þ"</formula>
    </cfRule>
  </conditionalFormatting>
  <conditionalFormatting sqref="B15">
    <cfRule type="cellIs" dxfId="132" priority="228" stopIfTrue="1" operator="equal">
      <formula>"þ"</formula>
    </cfRule>
  </conditionalFormatting>
  <conditionalFormatting sqref="D15">
    <cfRule type="cellIs" dxfId="131" priority="225" stopIfTrue="1" operator="equal">
      <formula>"þ"</formula>
    </cfRule>
  </conditionalFormatting>
  <conditionalFormatting sqref="B14">
    <cfRule type="cellIs" dxfId="130" priority="224" stopIfTrue="1" operator="greaterThanOrEqual">
      <formula>#REF!</formula>
    </cfRule>
  </conditionalFormatting>
  <conditionalFormatting sqref="B15 D15">
    <cfRule type="cellIs" dxfId="129" priority="223" stopIfTrue="1" operator="equal">
      <formula>"þ"</formula>
    </cfRule>
  </conditionalFormatting>
  <conditionalFormatting sqref="B14">
    <cfRule type="cellIs" dxfId="128" priority="222" stopIfTrue="1" operator="equal">
      <formula>"þ"</formula>
    </cfRule>
  </conditionalFormatting>
  <conditionalFormatting sqref="C14">
    <cfRule type="cellIs" dxfId="127" priority="221" stopIfTrue="1" operator="equal">
      <formula>"þ"</formula>
    </cfRule>
  </conditionalFormatting>
  <conditionalFormatting sqref="C14">
    <cfRule type="cellIs" dxfId="126" priority="220" stopIfTrue="1" operator="equal">
      <formula>"þ"</formula>
    </cfRule>
  </conditionalFormatting>
  <conditionalFormatting sqref="D14">
    <cfRule type="cellIs" dxfId="125" priority="219" stopIfTrue="1" operator="equal">
      <formula>"þ"</formula>
    </cfRule>
  </conditionalFormatting>
  <conditionalFormatting sqref="B15">
    <cfRule type="cellIs" dxfId="124" priority="218" stopIfTrue="1" operator="greaterThanOrEqual">
      <formula>#REF!</formula>
    </cfRule>
  </conditionalFormatting>
  <conditionalFormatting sqref="B16 D16">
    <cfRule type="cellIs" dxfId="123" priority="217" stopIfTrue="1" operator="equal">
      <formula>"þ"</formula>
    </cfRule>
  </conditionalFormatting>
  <conditionalFormatting sqref="B15">
    <cfRule type="cellIs" dxfId="122" priority="216" stopIfTrue="1" operator="equal">
      <formula>"þ"</formula>
    </cfRule>
  </conditionalFormatting>
  <conditionalFormatting sqref="D15">
    <cfRule type="cellIs" dxfId="121" priority="213" stopIfTrue="1" operator="equal">
      <formula>"þ"</formula>
    </cfRule>
  </conditionalFormatting>
  <conditionalFormatting sqref="B15">
    <cfRule type="cellIs" dxfId="120" priority="212" stopIfTrue="1" operator="greaterThanOrEqual">
      <formula>#REF!</formula>
    </cfRule>
  </conditionalFormatting>
  <conditionalFormatting sqref="B16 D16">
    <cfRule type="cellIs" dxfId="119" priority="211" stopIfTrue="1" operator="equal">
      <formula>"þ"</formula>
    </cfRule>
  </conditionalFormatting>
  <conditionalFormatting sqref="B15">
    <cfRule type="cellIs" dxfId="118" priority="210" stopIfTrue="1" operator="equal">
      <formula>"þ"</formula>
    </cfRule>
  </conditionalFormatting>
  <conditionalFormatting sqref="D15">
    <cfRule type="cellIs" dxfId="117" priority="207" stopIfTrue="1" operator="equal">
      <formula>"þ"</formula>
    </cfRule>
  </conditionalFormatting>
  <conditionalFormatting sqref="B16">
    <cfRule type="cellIs" dxfId="116" priority="206" stopIfTrue="1" operator="greaterThanOrEqual">
      <formula>#REF!</formula>
    </cfRule>
  </conditionalFormatting>
  <conditionalFormatting sqref="B17 D17">
    <cfRule type="cellIs" dxfId="115" priority="205" stopIfTrue="1" operator="equal">
      <formula>"þ"</formula>
    </cfRule>
  </conditionalFormatting>
  <conditionalFormatting sqref="B16">
    <cfRule type="cellIs" dxfId="114" priority="204" stopIfTrue="1" operator="equal">
      <formula>"þ"</formula>
    </cfRule>
  </conditionalFormatting>
  <conditionalFormatting sqref="D16">
    <cfRule type="cellIs" dxfId="113" priority="201" stopIfTrue="1" operator="equal">
      <formula>"þ"</formula>
    </cfRule>
  </conditionalFormatting>
  <conditionalFormatting sqref="B14">
    <cfRule type="cellIs" dxfId="112" priority="200" stopIfTrue="1" operator="greaterThanOrEqual">
      <formula>#REF!</formula>
    </cfRule>
  </conditionalFormatting>
  <conditionalFormatting sqref="B15 D15">
    <cfRule type="cellIs" dxfId="111" priority="199" stopIfTrue="1" operator="equal">
      <formula>"þ"</formula>
    </cfRule>
  </conditionalFormatting>
  <conditionalFormatting sqref="B14">
    <cfRule type="cellIs" dxfId="110" priority="198" stopIfTrue="1" operator="equal">
      <formula>"þ"</formula>
    </cfRule>
  </conditionalFormatting>
  <conditionalFormatting sqref="C14">
    <cfRule type="cellIs" dxfId="109" priority="197" stopIfTrue="1" operator="equal">
      <formula>"þ"</formula>
    </cfRule>
  </conditionalFormatting>
  <conditionalFormatting sqref="C14">
    <cfRule type="cellIs" dxfId="108" priority="196" stopIfTrue="1" operator="equal">
      <formula>"þ"</formula>
    </cfRule>
  </conditionalFormatting>
  <conditionalFormatting sqref="D14">
    <cfRule type="cellIs" dxfId="107" priority="195" stopIfTrue="1" operator="equal">
      <formula>"þ"</formula>
    </cfRule>
  </conditionalFormatting>
  <conditionalFormatting sqref="B15">
    <cfRule type="cellIs" dxfId="106" priority="194" stopIfTrue="1" operator="greaterThanOrEqual">
      <formula>#REF!</formula>
    </cfRule>
  </conditionalFormatting>
  <conditionalFormatting sqref="B16 D16">
    <cfRule type="cellIs" dxfId="105" priority="193" stopIfTrue="1" operator="equal">
      <formula>"þ"</formula>
    </cfRule>
  </conditionalFormatting>
  <conditionalFormatting sqref="B15">
    <cfRule type="cellIs" dxfId="104" priority="192" stopIfTrue="1" operator="equal">
      <formula>"þ"</formula>
    </cfRule>
  </conditionalFormatting>
  <conditionalFormatting sqref="D15">
    <cfRule type="cellIs" dxfId="103" priority="189" stopIfTrue="1" operator="equal">
      <formula>"þ"</formula>
    </cfRule>
  </conditionalFormatting>
  <conditionalFormatting sqref="B15">
    <cfRule type="cellIs" dxfId="102" priority="188" stopIfTrue="1" operator="greaterThanOrEqual">
      <formula>#REF!</formula>
    </cfRule>
  </conditionalFormatting>
  <conditionalFormatting sqref="B16 D16">
    <cfRule type="cellIs" dxfId="101" priority="187" stopIfTrue="1" operator="equal">
      <formula>"þ"</formula>
    </cfRule>
  </conditionalFormatting>
  <conditionalFormatting sqref="B15">
    <cfRule type="cellIs" dxfId="100" priority="186" stopIfTrue="1" operator="equal">
      <formula>"þ"</formula>
    </cfRule>
  </conditionalFormatting>
  <conditionalFormatting sqref="D15">
    <cfRule type="cellIs" dxfId="99" priority="183" stopIfTrue="1" operator="equal">
      <formula>"þ"</formula>
    </cfRule>
  </conditionalFormatting>
  <conditionalFormatting sqref="B16">
    <cfRule type="cellIs" dxfId="98" priority="182" stopIfTrue="1" operator="greaterThanOrEqual">
      <formula>#REF!</formula>
    </cfRule>
  </conditionalFormatting>
  <conditionalFormatting sqref="B17 D17">
    <cfRule type="cellIs" dxfId="97" priority="181" stopIfTrue="1" operator="equal">
      <formula>"þ"</formula>
    </cfRule>
  </conditionalFormatting>
  <conditionalFormatting sqref="B16">
    <cfRule type="cellIs" dxfId="96" priority="180" stopIfTrue="1" operator="equal">
      <formula>"þ"</formula>
    </cfRule>
  </conditionalFormatting>
  <conditionalFormatting sqref="D16">
    <cfRule type="cellIs" dxfId="95" priority="177" stopIfTrue="1" operator="equal">
      <formula>"þ"</formula>
    </cfRule>
  </conditionalFormatting>
  <conditionalFormatting sqref="B15">
    <cfRule type="cellIs" dxfId="94" priority="176" stopIfTrue="1" operator="greaterThanOrEqual">
      <formula>#REF!</formula>
    </cfRule>
  </conditionalFormatting>
  <conditionalFormatting sqref="B16 D16">
    <cfRule type="cellIs" dxfId="93" priority="175" stopIfTrue="1" operator="equal">
      <formula>"þ"</formula>
    </cfRule>
  </conditionalFormatting>
  <conditionalFormatting sqref="B15">
    <cfRule type="cellIs" dxfId="92" priority="174" stopIfTrue="1" operator="equal">
      <formula>"þ"</formula>
    </cfRule>
  </conditionalFormatting>
  <conditionalFormatting sqref="D15">
    <cfRule type="cellIs" dxfId="91" priority="171" stopIfTrue="1" operator="equal">
      <formula>"þ"</formula>
    </cfRule>
  </conditionalFormatting>
  <conditionalFormatting sqref="B16">
    <cfRule type="cellIs" dxfId="90" priority="170" stopIfTrue="1" operator="greaterThanOrEqual">
      <formula>#REF!</formula>
    </cfRule>
  </conditionalFormatting>
  <conditionalFormatting sqref="B17 D17">
    <cfRule type="cellIs" dxfId="89" priority="169" stopIfTrue="1" operator="equal">
      <formula>"þ"</formula>
    </cfRule>
  </conditionalFormatting>
  <conditionalFormatting sqref="B16">
    <cfRule type="cellIs" dxfId="88" priority="168" stopIfTrue="1" operator="equal">
      <formula>"þ"</formula>
    </cfRule>
  </conditionalFormatting>
  <conditionalFormatting sqref="D16">
    <cfRule type="cellIs" dxfId="87" priority="165" stopIfTrue="1" operator="equal">
      <formula>"þ"</formula>
    </cfRule>
  </conditionalFormatting>
  <conditionalFormatting sqref="B16">
    <cfRule type="cellIs" dxfId="86" priority="164" stopIfTrue="1" operator="greaterThanOrEqual">
      <formula>#REF!</formula>
    </cfRule>
  </conditionalFormatting>
  <conditionalFormatting sqref="B17 D17">
    <cfRule type="cellIs" dxfId="85" priority="163" stopIfTrue="1" operator="equal">
      <formula>"þ"</formula>
    </cfRule>
  </conditionalFormatting>
  <conditionalFormatting sqref="B16">
    <cfRule type="cellIs" dxfId="84" priority="162" stopIfTrue="1" operator="equal">
      <formula>"þ"</formula>
    </cfRule>
  </conditionalFormatting>
  <conditionalFormatting sqref="D16">
    <cfRule type="cellIs" dxfId="83" priority="159" stopIfTrue="1" operator="equal">
      <formula>"þ"</formula>
    </cfRule>
  </conditionalFormatting>
  <conditionalFormatting sqref="B17">
    <cfRule type="cellIs" dxfId="82" priority="158" stopIfTrue="1" operator="greaterThanOrEqual">
      <formula>#REF!</formula>
    </cfRule>
  </conditionalFormatting>
  <conditionalFormatting sqref="B18 D18">
    <cfRule type="cellIs" dxfId="81" priority="157" stopIfTrue="1" operator="equal">
      <formula>"þ"</formula>
    </cfRule>
  </conditionalFormatting>
  <conditionalFormatting sqref="B17">
    <cfRule type="cellIs" dxfId="80" priority="156" stopIfTrue="1" operator="equal">
      <formula>"þ"</formula>
    </cfRule>
  </conditionalFormatting>
  <conditionalFormatting sqref="D17">
    <cfRule type="cellIs" dxfId="79" priority="153" stopIfTrue="1" operator="equal">
      <formula>"þ"</formula>
    </cfRule>
  </conditionalFormatting>
  <conditionalFormatting sqref="Q9:Q11">
    <cfRule type="cellIs" dxfId="78" priority="152" stopIfTrue="1" operator="equal">
      <formula>"þ"</formula>
    </cfRule>
  </conditionalFormatting>
  <conditionalFormatting sqref="Q9:Q10">
    <cfRule type="cellIs" dxfId="77" priority="151" stopIfTrue="1" operator="equal">
      <formula>"þ"</formula>
    </cfRule>
  </conditionalFormatting>
  <conditionalFormatting sqref="Q9:Q10">
    <cfRule type="cellIs" dxfId="76" priority="150" stopIfTrue="1" operator="greaterThanOrEqual">
      <formula>#REF!</formula>
    </cfRule>
  </conditionalFormatting>
  <conditionalFormatting sqref="Q9:Q10">
    <cfRule type="cellIs" dxfId="75" priority="149" stopIfTrue="1" operator="equal">
      <formula>"þ"</formula>
    </cfRule>
  </conditionalFormatting>
  <conditionalFormatting sqref="Q9:Q10">
    <cfRule type="cellIs" dxfId="74" priority="145" stopIfTrue="1" operator="greaterThanOrEqual">
      <formula>#REF!</formula>
    </cfRule>
  </conditionalFormatting>
  <conditionalFormatting sqref="Q9:Q10">
    <cfRule type="cellIs" dxfId="73" priority="144" stopIfTrue="1" operator="equal">
      <formula>"þ"</formula>
    </cfRule>
  </conditionalFormatting>
  <conditionalFormatting sqref="Q11">
    <cfRule type="cellIs" dxfId="72" priority="140" stopIfTrue="1" operator="equal">
      <formula>"þ"</formula>
    </cfRule>
  </conditionalFormatting>
  <conditionalFormatting sqref="Q9:Q10">
    <cfRule type="cellIs" dxfId="71" priority="139" stopIfTrue="1" operator="greaterThanOrEqual">
      <formula>#REF!</formula>
    </cfRule>
  </conditionalFormatting>
  <conditionalFormatting sqref="Q9:Q10">
    <cfRule type="cellIs" dxfId="70" priority="138" stopIfTrue="1" operator="equal">
      <formula>"þ"</formula>
    </cfRule>
  </conditionalFormatting>
  <conditionalFormatting sqref="Q11">
    <cfRule type="cellIs" dxfId="69" priority="134" stopIfTrue="1" operator="equal">
      <formula>"þ"</formula>
    </cfRule>
  </conditionalFormatting>
  <conditionalFormatting sqref="Q11">
    <cfRule type="cellIs" dxfId="68" priority="133" stopIfTrue="1" operator="equal">
      <formula>"þ"</formula>
    </cfRule>
  </conditionalFormatting>
  <conditionalFormatting sqref="Q11">
    <cfRule type="cellIs" dxfId="67" priority="132" stopIfTrue="1" operator="greaterThanOrEqual">
      <formula>#REF!</formula>
    </cfRule>
  </conditionalFormatting>
  <conditionalFormatting sqref="Q11">
    <cfRule type="cellIs" dxfId="66" priority="131" stopIfTrue="1" operator="equal">
      <formula>"þ"</formula>
    </cfRule>
  </conditionalFormatting>
  <conditionalFormatting sqref="Q9:Q10">
    <cfRule type="cellIs" dxfId="65" priority="127" stopIfTrue="1" operator="greaterThanOrEqual">
      <formula>#REF!</formula>
    </cfRule>
  </conditionalFormatting>
  <conditionalFormatting sqref="Q9:Q10">
    <cfRule type="cellIs" dxfId="64" priority="126" stopIfTrue="1" operator="equal">
      <formula>"þ"</formula>
    </cfRule>
  </conditionalFormatting>
  <conditionalFormatting sqref="Q11">
    <cfRule type="cellIs" dxfId="63" priority="122" stopIfTrue="1" operator="equal">
      <formula>"þ"</formula>
    </cfRule>
  </conditionalFormatting>
  <conditionalFormatting sqref="Q11">
    <cfRule type="cellIs" dxfId="62" priority="121" stopIfTrue="1" operator="equal">
      <formula>"þ"</formula>
    </cfRule>
  </conditionalFormatting>
  <conditionalFormatting sqref="Q11">
    <cfRule type="cellIs" dxfId="61" priority="120" stopIfTrue="1" operator="greaterThanOrEqual">
      <formula>#REF!</formula>
    </cfRule>
  </conditionalFormatting>
  <conditionalFormatting sqref="Q11">
    <cfRule type="cellIs" dxfId="60" priority="119" stopIfTrue="1" operator="equal">
      <formula>"þ"</formula>
    </cfRule>
  </conditionalFormatting>
  <conditionalFormatting sqref="Q11">
    <cfRule type="cellIs" dxfId="59" priority="115" stopIfTrue="1" operator="equal">
      <formula>"þ"</formula>
    </cfRule>
  </conditionalFormatting>
  <conditionalFormatting sqref="Q11">
    <cfRule type="cellIs" dxfId="58" priority="114" stopIfTrue="1" operator="greaterThanOrEqual">
      <formula>#REF!</formula>
    </cfRule>
  </conditionalFormatting>
  <conditionalFormatting sqref="Q11">
    <cfRule type="cellIs" dxfId="57" priority="113" stopIfTrue="1" operator="equal">
      <formula>"þ"</formula>
    </cfRule>
  </conditionalFormatting>
  <conditionalFormatting sqref="Q11">
    <cfRule type="cellIs" dxfId="56" priority="109" stopIfTrue="1" operator="greaterThanOrEqual">
      <formula>#REF!</formula>
    </cfRule>
  </conditionalFormatting>
  <conditionalFormatting sqref="Q11">
    <cfRule type="cellIs" dxfId="55" priority="108" stopIfTrue="1" operator="equal">
      <formula>"þ"</formula>
    </cfRule>
  </conditionalFormatting>
  <conditionalFormatting sqref="Q9:Q10">
    <cfRule type="cellIs" dxfId="54" priority="104" stopIfTrue="1" operator="greaterThanOrEqual">
      <formula>#REF!</formula>
    </cfRule>
  </conditionalFormatting>
  <conditionalFormatting sqref="Q9:Q10">
    <cfRule type="cellIs" dxfId="53" priority="103" stopIfTrue="1" operator="equal">
      <formula>"þ"</formula>
    </cfRule>
  </conditionalFormatting>
  <conditionalFormatting sqref="Q11">
    <cfRule type="cellIs" dxfId="52" priority="99" stopIfTrue="1" operator="equal">
      <formula>"þ"</formula>
    </cfRule>
  </conditionalFormatting>
  <conditionalFormatting sqref="Q11">
    <cfRule type="cellIs" dxfId="51" priority="98" stopIfTrue="1" operator="equal">
      <formula>"þ"</formula>
    </cfRule>
  </conditionalFormatting>
  <conditionalFormatting sqref="Q11">
    <cfRule type="cellIs" dxfId="50" priority="97" stopIfTrue="1" operator="greaterThanOrEqual">
      <formula>#REF!</formula>
    </cfRule>
  </conditionalFormatting>
  <conditionalFormatting sqref="Q11">
    <cfRule type="cellIs" dxfId="49" priority="96" stopIfTrue="1" operator="equal">
      <formula>"þ"</formula>
    </cfRule>
  </conditionalFormatting>
  <conditionalFormatting sqref="Q11">
    <cfRule type="cellIs" dxfId="48" priority="92" stopIfTrue="1" operator="equal">
      <formula>"þ"</formula>
    </cfRule>
  </conditionalFormatting>
  <conditionalFormatting sqref="Q11">
    <cfRule type="cellIs" dxfId="47" priority="91" stopIfTrue="1" operator="greaterThanOrEqual">
      <formula>#REF!</formula>
    </cfRule>
  </conditionalFormatting>
  <conditionalFormatting sqref="Q11">
    <cfRule type="cellIs" dxfId="46" priority="90" stopIfTrue="1" operator="equal">
      <formula>"þ"</formula>
    </cfRule>
  </conditionalFormatting>
  <conditionalFormatting sqref="Q11">
    <cfRule type="cellIs" dxfId="45" priority="86" stopIfTrue="1" operator="greaterThanOrEqual">
      <formula>#REF!</formula>
    </cfRule>
  </conditionalFormatting>
  <conditionalFormatting sqref="Q11">
    <cfRule type="cellIs" dxfId="44" priority="85" stopIfTrue="1" operator="equal">
      <formula>"þ"</formula>
    </cfRule>
  </conditionalFormatting>
  <conditionalFormatting sqref="Q11">
    <cfRule type="cellIs" dxfId="43" priority="81" stopIfTrue="1" operator="equal">
      <formula>"þ"</formula>
    </cfRule>
  </conditionalFormatting>
  <conditionalFormatting sqref="Q11">
    <cfRule type="cellIs" dxfId="42" priority="80" stopIfTrue="1" operator="greaterThanOrEqual">
      <formula>#REF!</formula>
    </cfRule>
  </conditionalFormatting>
  <conditionalFormatting sqref="Q11">
    <cfRule type="cellIs" dxfId="41" priority="79" stopIfTrue="1" operator="equal">
      <formula>"þ"</formula>
    </cfRule>
  </conditionalFormatting>
  <conditionalFormatting sqref="Q11">
    <cfRule type="cellIs" dxfId="40" priority="75" stopIfTrue="1" operator="greaterThanOrEqual">
      <formula>#REF!</formula>
    </cfRule>
  </conditionalFormatting>
  <conditionalFormatting sqref="Q11">
    <cfRule type="cellIs" dxfId="39" priority="74" stopIfTrue="1" operator="equal">
      <formula>"þ"</formula>
    </cfRule>
  </conditionalFormatting>
  <conditionalFormatting sqref="Q11">
    <cfRule type="cellIs" dxfId="38" priority="70" stopIfTrue="1" operator="greaterThanOrEqual">
      <formula>#REF!</formula>
    </cfRule>
  </conditionalFormatting>
  <conditionalFormatting sqref="Q11">
    <cfRule type="cellIs" dxfId="37" priority="69" stopIfTrue="1" operator="equal">
      <formula>"þ"</formula>
    </cfRule>
  </conditionalFormatting>
  <conditionalFormatting sqref="Q9:Q10">
    <cfRule type="cellIs" dxfId="36" priority="65" stopIfTrue="1" operator="greaterThanOrEqual">
      <formula>#REF!</formula>
    </cfRule>
  </conditionalFormatting>
  <conditionalFormatting sqref="Q9:Q10">
    <cfRule type="cellIs" dxfId="35" priority="64" stopIfTrue="1" operator="equal">
      <formula>"þ"</formula>
    </cfRule>
  </conditionalFormatting>
  <conditionalFormatting sqref="Q11">
    <cfRule type="cellIs" dxfId="34" priority="60" stopIfTrue="1" operator="equal">
      <formula>"þ"</formula>
    </cfRule>
  </conditionalFormatting>
  <conditionalFormatting sqref="Q11">
    <cfRule type="cellIs" dxfId="33" priority="59" stopIfTrue="1" operator="equal">
      <formula>"þ"</formula>
    </cfRule>
  </conditionalFormatting>
  <conditionalFormatting sqref="Q11">
    <cfRule type="cellIs" dxfId="32" priority="58" stopIfTrue="1" operator="greaterThanOrEqual">
      <formula>#REF!</formula>
    </cfRule>
  </conditionalFormatting>
  <conditionalFormatting sqref="Q11">
    <cfRule type="cellIs" dxfId="31" priority="57" stopIfTrue="1" operator="equal">
      <formula>"þ"</formula>
    </cfRule>
  </conditionalFormatting>
  <conditionalFormatting sqref="Q11">
    <cfRule type="cellIs" dxfId="30" priority="53" stopIfTrue="1" operator="equal">
      <formula>"þ"</formula>
    </cfRule>
  </conditionalFormatting>
  <conditionalFormatting sqref="Q11">
    <cfRule type="cellIs" dxfId="29" priority="52" stopIfTrue="1" operator="greaterThanOrEqual">
      <formula>#REF!</formula>
    </cfRule>
  </conditionalFormatting>
  <conditionalFormatting sqref="Q11">
    <cfRule type="cellIs" dxfId="28" priority="51" stopIfTrue="1" operator="equal">
      <formula>"þ"</formula>
    </cfRule>
  </conditionalFormatting>
  <conditionalFormatting sqref="Q11">
    <cfRule type="cellIs" dxfId="27" priority="47" stopIfTrue="1" operator="greaterThanOrEqual">
      <formula>#REF!</formula>
    </cfRule>
  </conditionalFormatting>
  <conditionalFormatting sqref="Q11">
    <cfRule type="cellIs" dxfId="26" priority="46" stopIfTrue="1" operator="equal">
      <formula>"þ"</formula>
    </cfRule>
  </conditionalFormatting>
  <conditionalFormatting sqref="Q11">
    <cfRule type="cellIs" dxfId="25" priority="42" stopIfTrue="1" operator="equal">
      <formula>"þ"</formula>
    </cfRule>
  </conditionalFormatting>
  <conditionalFormatting sqref="Q11">
    <cfRule type="cellIs" dxfId="24" priority="41" stopIfTrue="1" operator="greaterThanOrEqual">
      <formula>#REF!</formula>
    </cfRule>
  </conditionalFormatting>
  <conditionalFormatting sqref="Q11">
    <cfRule type="cellIs" dxfId="23" priority="40" stopIfTrue="1" operator="equal">
      <formula>"þ"</formula>
    </cfRule>
  </conditionalFormatting>
  <conditionalFormatting sqref="Q11">
    <cfRule type="cellIs" dxfId="22" priority="36" stopIfTrue="1" operator="greaterThanOrEqual">
      <formula>#REF!</formula>
    </cfRule>
  </conditionalFormatting>
  <conditionalFormatting sqref="Q11">
    <cfRule type="cellIs" dxfId="21" priority="35" stopIfTrue="1" operator="equal">
      <formula>"þ"</formula>
    </cfRule>
  </conditionalFormatting>
  <conditionalFormatting sqref="Q11">
    <cfRule type="cellIs" dxfId="20" priority="31" stopIfTrue="1" operator="greaterThanOrEqual">
      <formula>#REF!</formula>
    </cfRule>
  </conditionalFormatting>
  <conditionalFormatting sqref="Q11">
    <cfRule type="cellIs" dxfId="19" priority="30" stopIfTrue="1" operator="equal">
      <formula>"þ"</formula>
    </cfRule>
  </conditionalFormatting>
  <conditionalFormatting sqref="Q11">
    <cfRule type="cellIs" dxfId="18" priority="26" stopIfTrue="1" operator="equal">
      <formula>"þ"</formula>
    </cfRule>
  </conditionalFormatting>
  <conditionalFormatting sqref="Q11">
    <cfRule type="cellIs" dxfId="17" priority="25" stopIfTrue="1" operator="greaterThanOrEqual">
      <formula>#REF!</formula>
    </cfRule>
  </conditionalFormatting>
  <conditionalFormatting sqref="Q11">
    <cfRule type="cellIs" dxfId="16" priority="24" stopIfTrue="1" operator="equal">
      <formula>"þ"</formula>
    </cfRule>
  </conditionalFormatting>
  <conditionalFormatting sqref="Q11">
    <cfRule type="cellIs" dxfId="15" priority="20" stopIfTrue="1" operator="greaterThanOrEqual">
      <formula>#REF!</formula>
    </cfRule>
  </conditionalFormatting>
  <conditionalFormatting sqref="Q11">
    <cfRule type="cellIs" dxfId="14" priority="19" stopIfTrue="1" operator="equal">
      <formula>"þ"</formula>
    </cfRule>
  </conditionalFormatting>
  <conditionalFormatting sqref="Q11">
    <cfRule type="cellIs" dxfId="13" priority="15" stopIfTrue="1" operator="greaterThanOrEqual">
      <formula>#REF!</formula>
    </cfRule>
  </conditionalFormatting>
  <conditionalFormatting sqref="Q11">
    <cfRule type="cellIs" dxfId="12" priority="14" stopIfTrue="1" operator="equal">
      <formula>"þ"</formula>
    </cfRule>
  </conditionalFormatting>
  <conditionalFormatting sqref="Q11">
    <cfRule type="cellIs" dxfId="11" priority="10" stopIfTrue="1" operator="greaterThanOrEqual">
      <formula>#REF!</formula>
    </cfRule>
  </conditionalFormatting>
  <conditionalFormatting sqref="Q11">
    <cfRule type="cellIs" dxfId="10" priority="9" stopIfTrue="1" operator="equal">
      <formula>"þ"</formula>
    </cfRule>
  </conditionalFormatting>
  <conditionalFormatting sqref="Q11">
    <cfRule type="cellIs" dxfId="9" priority="5" stopIfTrue="1" operator="greaterThanOrEqual">
      <formula>#REF!</formula>
    </cfRule>
  </conditionalFormatting>
  <conditionalFormatting sqref="Q11">
    <cfRule type="cellIs" dxfId="8" priority="4"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5"/>
  <sheetViews>
    <sheetView showGridLines="0" workbookViewId="0"/>
  </sheetViews>
  <sheetFormatPr defaultColWidth="10.59765625" defaultRowHeight="16.8"/>
  <cols>
    <col min="1" max="1" width="40.59765625" style="92" bestFit="1" customWidth="1"/>
    <col min="2" max="2" width="2.59765625" style="90" customWidth="1"/>
    <col min="3" max="3" width="33.09765625" style="91" bestFit="1" customWidth="1"/>
    <col min="4" max="16384" width="10.59765625" style="91"/>
  </cols>
  <sheetData>
    <row r="1" spans="1:3" ht="22.2" thickTop="1" thickBot="1">
      <c r="A1" s="368" t="s">
        <v>93</v>
      </c>
      <c r="C1" s="1" t="s">
        <v>103</v>
      </c>
    </row>
    <row r="2" spans="1:3">
      <c r="A2" s="250" t="s">
        <v>184</v>
      </c>
      <c r="C2" s="94" t="s">
        <v>119</v>
      </c>
    </row>
    <row r="3" spans="1:3">
      <c r="A3" s="587" t="s">
        <v>202</v>
      </c>
      <c r="C3" s="94" t="s">
        <v>118</v>
      </c>
    </row>
    <row r="4" spans="1:3">
      <c r="A4" s="408" t="s">
        <v>213</v>
      </c>
      <c r="C4" s="97" t="s">
        <v>104</v>
      </c>
    </row>
    <row r="5" spans="1:3" ht="17.399999999999999" thickBot="1">
      <c r="A5" s="411" t="s">
        <v>626</v>
      </c>
      <c r="C5" s="97" t="s">
        <v>141</v>
      </c>
    </row>
    <row r="6" spans="1:3" ht="18" thickTop="1" thickBot="1">
      <c r="C6" s="520" t="s">
        <v>589</v>
      </c>
    </row>
    <row r="7" spans="1:3" ht="22.2" thickTop="1" thickBot="1">
      <c r="A7" s="586" t="s">
        <v>216</v>
      </c>
      <c r="C7" s="365" t="s">
        <v>214</v>
      </c>
    </row>
    <row r="8" spans="1:3" ht="17.399999999999999" thickBot="1">
      <c r="A8" s="412" t="s">
        <v>217</v>
      </c>
    </row>
    <row r="9" spans="1:3" ht="22.2" thickTop="1" thickBot="1">
      <c r="A9" s="412" t="s">
        <v>218</v>
      </c>
      <c r="C9" s="394" t="s">
        <v>91</v>
      </c>
    </row>
    <row r="10" spans="1:3">
      <c r="A10" s="412" t="s">
        <v>219</v>
      </c>
      <c r="C10" s="93" t="s">
        <v>178</v>
      </c>
    </row>
    <row r="11" spans="1:3" ht="17.399999999999999" thickBot="1">
      <c r="A11" s="412" t="s">
        <v>616</v>
      </c>
      <c r="C11" s="96" t="s">
        <v>121</v>
      </c>
    </row>
    <row r="12" spans="1:3" ht="18" thickTop="1" thickBot="1">
      <c r="A12" s="412" t="s">
        <v>617</v>
      </c>
      <c r="C12" s="92"/>
    </row>
    <row r="13" spans="1:3" ht="22.2" thickTop="1" thickBot="1">
      <c r="A13" s="413" t="s">
        <v>220</v>
      </c>
      <c r="C13" s="395" t="s">
        <v>76</v>
      </c>
    </row>
    <row r="14" spans="1:3" ht="17.399999999999999" thickBot="1">
      <c r="A14" s="414" t="s">
        <v>221</v>
      </c>
      <c r="C14" s="95" t="s">
        <v>190</v>
      </c>
    </row>
    <row r="15" spans="1:3" ht="17.399999999999999" thickTop="1"/>
  </sheetData>
  <sortState ref="C8:C11">
    <sortCondition ref="C8:C11"/>
  </sortState>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6"/>
  <sheetViews>
    <sheetView showGridLines="0" zoomScaleNormal="100" workbookViewId="0"/>
  </sheetViews>
  <sheetFormatPr defaultColWidth="13" defaultRowHeight="15.6"/>
  <cols>
    <col min="1" max="1" width="18" style="27" bestFit="1" customWidth="1"/>
    <col min="2" max="2" width="8.59765625" style="27" customWidth="1"/>
    <col min="3" max="3" width="4.3984375" style="27" bestFit="1" customWidth="1"/>
    <col min="4" max="4" width="6.19921875" style="27" bestFit="1" customWidth="1"/>
    <col min="5" max="5" width="8.5" style="27" bestFit="1" customWidth="1"/>
    <col min="6" max="6" width="10.09765625" style="27" bestFit="1" customWidth="1"/>
    <col min="7" max="7" width="4.5" style="27" bestFit="1" customWidth="1"/>
    <col min="8" max="8" width="5.59765625" style="27" bestFit="1" customWidth="1"/>
    <col min="9" max="9" width="5.5" style="27" bestFit="1" customWidth="1"/>
    <col min="10" max="10" width="6.19921875" style="27" bestFit="1" customWidth="1"/>
    <col min="11" max="11" width="22.69921875" style="27" bestFit="1" customWidth="1"/>
    <col min="12" max="12" width="2" style="22" customWidth="1"/>
    <col min="13" max="13" width="5.8984375" style="242" bestFit="1" customWidth="1"/>
    <col min="14" max="16384" width="13" style="22"/>
  </cols>
  <sheetData>
    <row r="1" spans="1:13" ht="23.4" thickBot="1">
      <c r="A1" s="20" t="s">
        <v>23</v>
      </c>
      <c r="B1" s="20"/>
      <c r="C1" s="20"/>
      <c r="D1" s="20"/>
      <c r="E1" s="20"/>
      <c r="F1" s="20"/>
      <c r="G1" s="20"/>
      <c r="H1" s="20"/>
      <c r="I1" s="20"/>
      <c r="J1" s="20"/>
      <c r="K1" s="20"/>
    </row>
    <row r="2" spans="1:13" ht="16.8" thickTop="1" thickBot="1">
      <c r="A2" s="46" t="s">
        <v>4</v>
      </c>
      <c r="B2" s="47" t="s">
        <v>5</v>
      </c>
      <c r="C2" s="47" t="s">
        <v>25</v>
      </c>
      <c r="D2" s="47" t="s">
        <v>26</v>
      </c>
      <c r="E2" s="48" t="s">
        <v>67</v>
      </c>
      <c r="F2" s="47" t="s">
        <v>24</v>
      </c>
      <c r="G2" s="47" t="s">
        <v>27</v>
      </c>
      <c r="H2" s="49" t="s">
        <v>92</v>
      </c>
      <c r="I2" s="50" t="s">
        <v>97</v>
      </c>
      <c r="J2" s="49" t="s">
        <v>82</v>
      </c>
      <c r="K2" s="51" t="s">
        <v>80</v>
      </c>
      <c r="M2" s="243" t="s">
        <v>125</v>
      </c>
    </row>
    <row r="3" spans="1:13">
      <c r="A3" s="387" t="s">
        <v>174</v>
      </c>
      <c r="B3" s="388" t="s">
        <v>109</v>
      </c>
      <c r="C3" s="389" t="s">
        <v>129</v>
      </c>
      <c r="D3" s="283" t="s">
        <v>62</v>
      </c>
      <c r="E3" s="390" t="s">
        <v>124</v>
      </c>
      <c r="F3" s="391" t="s">
        <v>110</v>
      </c>
      <c r="G3" s="392">
        <v>0</v>
      </c>
      <c r="H3" s="272">
        <f>'Personal File'!$B$6+'Personal File'!$C$8+D3</f>
        <v>3</v>
      </c>
      <c r="I3" s="12">
        <f t="shared" ref="I3:I5" ca="1" si="0">RANDBETWEEN(1,20)</f>
        <v>5</v>
      </c>
      <c r="J3" s="273">
        <f t="shared" ref="J3:J5" ca="1" si="1">I3+RIGHT(H3,1)</f>
        <v>8</v>
      </c>
      <c r="K3" s="274" t="s">
        <v>104</v>
      </c>
      <c r="M3" s="518" t="s">
        <v>204</v>
      </c>
    </row>
    <row r="4" spans="1:13">
      <c r="A4" s="397" t="s">
        <v>630</v>
      </c>
      <c r="B4" s="9" t="s">
        <v>109</v>
      </c>
      <c r="C4" s="398" t="s">
        <v>129</v>
      </c>
      <c r="D4" s="399" t="s">
        <v>62</v>
      </c>
      <c r="E4" s="399" t="s">
        <v>199</v>
      </c>
      <c r="F4" s="400" t="s">
        <v>200</v>
      </c>
      <c r="G4" s="77">
        <v>1</v>
      </c>
      <c r="H4" s="361">
        <f>'Personal File'!$B$6+'Personal File'!$C$8+D4</f>
        <v>3</v>
      </c>
      <c r="I4" s="12">
        <f t="shared" ca="1" si="0"/>
        <v>7</v>
      </c>
      <c r="J4" s="401">
        <f t="shared" ref="J4" ca="1" si="2">I4+RIGHT(H4,1)</f>
        <v>10</v>
      </c>
      <c r="K4" s="402" t="s">
        <v>104</v>
      </c>
      <c r="M4" s="249">
        <v>2000</v>
      </c>
    </row>
    <row r="5" spans="1:13">
      <c r="A5" s="356" t="s">
        <v>598</v>
      </c>
      <c r="B5" s="357" t="s">
        <v>111</v>
      </c>
      <c r="C5" s="358" t="s">
        <v>129</v>
      </c>
      <c r="D5" s="399" t="s">
        <v>599</v>
      </c>
      <c r="E5" s="399" t="s">
        <v>199</v>
      </c>
      <c r="F5" s="359" t="s">
        <v>189</v>
      </c>
      <c r="G5" s="360">
        <v>0.5</v>
      </c>
      <c r="H5" s="361">
        <f>'Personal File'!$B$6+'Personal File'!$C$8+D5</f>
        <v>4</v>
      </c>
      <c r="I5" s="386">
        <f t="shared" ca="1" si="0"/>
        <v>18</v>
      </c>
      <c r="J5" s="362">
        <f t="shared" ca="1" si="1"/>
        <v>22</v>
      </c>
      <c r="K5" s="363" t="s">
        <v>104</v>
      </c>
      <c r="M5" s="364">
        <v>302</v>
      </c>
    </row>
    <row r="6" spans="1:13" ht="16.2" thickBot="1">
      <c r="A6" s="13" t="s">
        <v>203</v>
      </c>
      <c r="B6" s="14" t="s">
        <v>204</v>
      </c>
      <c r="C6" s="15" t="s">
        <v>204</v>
      </c>
      <c r="D6" s="16" t="s">
        <v>62</v>
      </c>
      <c r="E6" s="16" t="s">
        <v>204</v>
      </c>
      <c r="F6" s="14" t="s">
        <v>204</v>
      </c>
      <c r="G6" s="17">
        <v>0</v>
      </c>
      <c r="H6" s="18">
        <f>'Personal File'!$B$6+'Personal File'!$C$8+D6</f>
        <v>3</v>
      </c>
      <c r="I6" s="52">
        <f t="shared" ref="I6" ca="1" si="3">RANDBETWEEN(1,20)</f>
        <v>19</v>
      </c>
      <c r="J6" s="53">
        <f t="shared" ref="J6" ca="1" si="4">I6+RIGHT(H6,1)</f>
        <v>22</v>
      </c>
      <c r="K6" s="19" t="s">
        <v>104</v>
      </c>
      <c r="M6" s="519" t="s">
        <v>204</v>
      </c>
    </row>
    <row r="7" spans="1:13" ht="6" customHeight="1" thickTop="1" thickBot="1">
      <c r="I7" s="54"/>
      <c r="J7" s="54"/>
      <c r="M7" s="246"/>
    </row>
    <row r="8" spans="1:13" ht="16.8" thickTop="1" thickBot="1">
      <c r="A8" s="46" t="s">
        <v>7</v>
      </c>
      <c r="B8" s="47" t="s">
        <v>8</v>
      </c>
      <c r="C8" s="47" t="s">
        <v>25</v>
      </c>
      <c r="D8" s="47" t="s">
        <v>26</v>
      </c>
      <c r="E8" s="48" t="s">
        <v>67</v>
      </c>
      <c r="F8" s="47" t="s">
        <v>9</v>
      </c>
      <c r="G8" s="47" t="s">
        <v>27</v>
      </c>
      <c r="H8" s="49" t="s">
        <v>92</v>
      </c>
      <c r="I8" s="50" t="s">
        <v>97</v>
      </c>
      <c r="J8" s="49" t="s">
        <v>82</v>
      </c>
      <c r="K8" s="51" t="s">
        <v>80</v>
      </c>
      <c r="M8" s="243" t="s">
        <v>125</v>
      </c>
    </row>
    <row r="9" spans="1:13">
      <c r="A9" s="570" t="s">
        <v>175</v>
      </c>
      <c r="B9" s="11" t="s">
        <v>191</v>
      </c>
      <c r="C9" s="282">
        <v>2</v>
      </c>
      <c r="D9" s="283" t="s">
        <v>96</v>
      </c>
      <c r="E9" s="283" t="s">
        <v>193</v>
      </c>
      <c r="F9" s="393" t="s">
        <v>192</v>
      </c>
      <c r="G9" s="284">
        <v>2</v>
      </c>
      <c r="H9" s="286" t="str">
        <f>CONCATENATE("+",RIGHT('Personal File'!$B$6,1)+RIGHT('Personal File'!$C$9)+D9+1)</f>
        <v>+8</v>
      </c>
      <c r="I9" s="10">
        <f t="shared" ref="I9:I10" ca="1" si="5">RANDBETWEEN(1,20)</f>
        <v>12</v>
      </c>
      <c r="J9" s="292">
        <f t="shared" ref="J9:J10" ca="1" si="6">I9+RIGHT(H9,1)</f>
        <v>20</v>
      </c>
      <c r="K9" s="293" t="s">
        <v>611</v>
      </c>
      <c r="M9" s="244">
        <v>8000</v>
      </c>
    </row>
    <row r="10" spans="1:13" ht="16.2" thickBot="1">
      <c r="A10" s="287" t="s">
        <v>612</v>
      </c>
      <c r="B10" s="288" t="s">
        <v>613</v>
      </c>
      <c r="C10" s="289" t="s">
        <v>614</v>
      </c>
      <c r="D10" s="289" t="s">
        <v>139</v>
      </c>
      <c r="E10" s="288" t="s">
        <v>204</v>
      </c>
      <c r="F10" s="289" t="s">
        <v>268</v>
      </c>
      <c r="G10" s="290">
        <v>0</v>
      </c>
      <c r="H10" s="291" t="str">
        <f>CONCATENATE("+",RIGHT('Personal File'!$B$6,1)+RIGHT('Personal File'!$C$9)+D10)</f>
        <v>+9</v>
      </c>
      <c r="I10" s="55">
        <f t="shared" ca="1" si="5"/>
        <v>6</v>
      </c>
      <c r="J10" s="291">
        <f t="shared" ca="1" si="6"/>
        <v>15</v>
      </c>
      <c r="K10" s="294" t="s">
        <v>611</v>
      </c>
      <c r="M10" s="247" t="s">
        <v>204</v>
      </c>
    </row>
    <row r="11" spans="1:13" ht="6" customHeight="1" thickTop="1" thickBot="1">
      <c r="D11" s="56"/>
      <c r="E11" s="56"/>
      <c r="G11" s="45"/>
      <c r="H11" s="45"/>
      <c r="I11" s="54"/>
      <c r="J11" s="45"/>
      <c r="M11" s="246"/>
    </row>
    <row r="12" spans="1:13" ht="16.8" thickTop="1" thickBot="1">
      <c r="A12" s="46" t="s">
        <v>71</v>
      </c>
      <c r="B12" s="47" t="s">
        <v>17</v>
      </c>
      <c r="C12" s="47" t="s">
        <v>34</v>
      </c>
      <c r="D12" s="47" t="s">
        <v>82</v>
      </c>
      <c r="E12" s="47" t="s">
        <v>83</v>
      </c>
      <c r="F12" s="47" t="s">
        <v>84</v>
      </c>
      <c r="G12" s="47" t="s">
        <v>27</v>
      </c>
      <c r="H12" s="57" t="s">
        <v>80</v>
      </c>
      <c r="I12" s="58"/>
      <c r="J12" s="58"/>
      <c r="K12" s="59"/>
      <c r="M12" s="243" t="s">
        <v>125</v>
      </c>
    </row>
    <row r="13" spans="1:13">
      <c r="A13" s="571" t="s">
        <v>629</v>
      </c>
      <c r="B13" s="295">
        <v>2</v>
      </c>
      <c r="C13" s="296">
        <v>5</v>
      </c>
      <c r="D13" s="295">
        <v>0</v>
      </c>
      <c r="E13" s="297">
        <v>0.15</v>
      </c>
      <c r="F13" s="298" t="s">
        <v>120</v>
      </c>
      <c r="G13" s="299">
        <f>15/2</f>
        <v>7.5</v>
      </c>
      <c r="H13" s="60"/>
      <c r="I13" s="61"/>
      <c r="J13" s="61"/>
      <c r="K13" s="62"/>
      <c r="M13" s="248">
        <v>4000</v>
      </c>
    </row>
    <row r="14" spans="1:13" ht="16.2" thickBot="1">
      <c r="A14" s="13" t="s">
        <v>205</v>
      </c>
      <c r="B14" s="14">
        <v>4</v>
      </c>
      <c r="C14" s="63" t="s">
        <v>204</v>
      </c>
      <c r="D14" s="63">
        <v>-2</v>
      </c>
      <c r="E14" s="409">
        <v>0.15</v>
      </c>
      <c r="F14" s="63" t="s">
        <v>204</v>
      </c>
      <c r="G14" s="17">
        <v>15</v>
      </c>
      <c r="H14" s="64"/>
      <c r="I14" s="65"/>
      <c r="J14" s="65"/>
      <c r="K14" s="66"/>
      <c r="M14" s="245">
        <v>4000</v>
      </c>
    </row>
    <row r="15" spans="1:13" ht="6.75" customHeight="1" thickTop="1" thickBot="1">
      <c r="M15" s="246"/>
    </row>
    <row r="16" spans="1:13" ht="16.8" thickTop="1" thickBot="1">
      <c r="A16" s="67"/>
      <c r="B16" s="45"/>
      <c r="D16" s="68" t="s">
        <v>72</v>
      </c>
      <c r="E16" s="69"/>
      <c r="F16" s="57" t="s">
        <v>6</v>
      </c>
      <c r="G16" s="47" t="s">
        <v>27</v>
      </c>
      <c r="H16" s="49" t="s">
        <v>92</v>
      </c>
      <c r="I16" s="57" t="s">
        <v>80</v>
      </c>
      <c r="J16" s="58"/>
      <c r="K16" s="59"/>
      <c r="M16" s="243" t="s">
        <v>125</v>
      </c>
    </row>
    <row r="17" spans="1:13">
      <c r="A17" s="67"/>
      <c r="B17" s="45"/>
      <c r="D17" s="410" t="s">
        <v>212</v>
      </c>
      <c r="E17" s="300"/>
      <c r="F17" s="70">
        <v>50</v>
      </c>
      <c r="G17" s="284">
        <f>F17/4</f>
        <v>12.5</v>
      </c>
      <c r="H17" s="301" t="s">
        <v>129</v>
      </c>
      <c r="I17" s="71"/>
      <c r="J17" s="72"/>
      <c r="K17" s="73"/>
      <c r="M17" s="244">
        <v>0</v>
      </c>
    </row>
    <row r="18" spans="1:13">
      <c r="A18" s="67"/>
      <c r="B18" s="45"/>
      <c r="D18" s="74" t="s">
        <v>206</v>
      </c>
      <c r="E18" s="75"/>
      <c r="F18" s="76">
        <v>50</v>
      </c>
      <c r="G18" s="77">
        <v>12.5</v>
      </c>
      <c r="H18" s="78" t="s">
        <v>129</v>
      </c>
      <c r="I18" s="79"/>
      <c r="J18" s="80"/>
      <c r="K18" s="81"/>
      <c r="L18" s="233"/>
      <c r="M18" s="249">
        <v>0</v>
      </c>
    </row>
    <row r="19" spans="1:13" ht="16.2" thickBot="1">
      <c r="A19" s="67"/>
      <c r="B19" s="45"/>
      <c r="D19" s="82"/>
      <c r="E19" s="83"/>
      <c r="F19" s="84"/>
      <c r="G19" s="17"/>
      <c r="H19" s="85"/>
      <c r="I19" s="86"/>
      <c r="J19" s="87"/>
      <c r="K19" s="66"/>
      <c r="M19" s="245"/>
    </row>
    <row r="20" spans="1:13" ht="16.8" thickTop="1" thickBot="1"/>
    <row r="21" spans="1:13" ht="16.8" thickTop="1" thickBot="1">
      <c r="D21" s="68" t="s">
        <v>123</v>
      </c>
      <c r="E21" s="58"/>
      <c r="F21" s="58"/>
      <c r="G21" s="88" t="s">
        <v>6</v>
      </c>
      <c r="H21" s="88" t="s">
        <v>99</v>
      </c>
      <c r="I21" s="88" t="s">
        <v>114</v>
      </c>
      <c r="J21" s="89" t="s">
        <v>80</v>
      </c>
      <c r="K21" s="59"/>
      <c r="M21" s="243" t="s">
        <v>125</v>
      </c>
    </row>
    <row r="22" spans="1:13">
      <c r="D22" s="234" t="s">
        <v>600</v>
      </c>
      <c r="E22" s="235"/>
      <c r="F22" s="235"/>
      <c r="G22" s="9">
        <v>1</v>
      </c>
      <c r="H22" s="9">
        <v>1</v>
      </c>
      <c r="I22" s="9">
        <v>1</v>
      </c>
      <c r="J22" s="236"/>
      <c r="K22" s="237"/>
      <c r="L22" s="233"/>
      <c r="M22" s="249"/>
    </row>
    <row r="23" spans="1:13">
      <c r="D23" s="234" t="s">
        <v>608</v>
      </c>
      <c r="E23" s="235"/>
      <c r="F23" s="235"/>
      <c r="G23" s="9">
        <v>1</v>
      </c>
      <c r="H23" s="9" t="s">
        <v>609</v>
      </c>
      <c r="I23" s="9" t="s">
        <v>609</v>
      </c>
      <c r="J23" s="236" t="s">
        <v>610</v>
      </c>
      <c r="K23" s="237"/>
      <c r="M23" s="249"/>
    </row>
    <row r="24" spans="1:13" ht="16.2" thickBot="1">
      <c r="D24" s="238"/>
      <c r="E24" s="239"/>
      <c r="F24" s="239"/>
      <c r="G24" s="14"/>
      <c r="H24" s="14"/>
      <c r="I24" s="14"/>
      <c r="J24" s="240"/>
      <c r="K24" s="241"/>
      <c r="M24" s="245"/>
    </row>
    <row r="25" spans="1:13" ht="16.2" thickTop="1"/>
    <row r="26" spans="1:13">
      <c r="K26" s="180" t="s">
        <v>126</v>
      </c>
      <c r="L26" s="233"/>
      <c r="M26" s="251">
        <f>SUM(M3:M24)</f>
        <v>18302</v>
      </c>
    </row>
  </sheetData>
  <sortState ref="D19:K39">
    <sortCondition ref="I19:I39"/>
    <sortCondition ref="D19:D39"/>
  </sortState>
  <phoneticPr fontId="0" type="noConversion"/>
  <conditionalFormatting sqref="I3:I6">
    <cfRule type="cellIs" dxfId="7" priority="13" operator="equal">
      <formula>20</formula>
    </cfRule>
    <cfRule type="cellIs" dxfId="6" priority="14" operator="equal">
      <formula>1</formula>
    </cfRule>
  </conditionalFormatting>
  <conditionalFormatting sqref="I9">
    <cfRule type="cellIs" dxfId="5" priority="11" operator="equal">
      <formula>20</formula>
    </cfRule>
    <cfRule type="cellIs" dxfId="4" priority="12" operator="equal">
      <formula>1</formula>
    </cfRule>
  </conditionalFormatting>
  <conditionalFormatting sqref="I10">
    <cfRule type="cellIs" dxfId="3" priority="9" operator="equal">
      <formula>20</formula>
    </cfRule>
    <cfRule type="cellIs" dxfId="2" priority="10"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zoomScaleNormal="100" workbookViewId="0"/>
  </sheetViews>
  <sheetFormatPr defaultColWidth="13" defaultRowHeight="15.6"/>
  <cols>
    <col min="1" max="1" width="16.5" style="27" bestFit="1" customWidth="1"/>
    <col min="2" max="2" width="4.5" style="27" bestFit="1" customWidth="1"/>
    <col min="3" max="3" width="3.8984375" style="45" bestFit="1" customWidth="1"/>
    <col min="4" max="5" width="18.09765625" style="22" customWidth="1"/>
    <col min="6" max="6" width="2.09765625" style="22" customWidth="1"/>
    <col min="7" max="7" width="7.3984375" style="22" bestFit="1" customWidth="1"/>
    <col min="8" max="16384" width="13" style="22"/>
  </cols>
  <sheetData>
    <row r="1" spans="1:7" ht="23.4" thickBot="1">
      <c r="A1" s="20" t="s">
        <v>77</v>
      </c>
      <c r="B1" s="20"/>
      <c r="C1" s="21"/>
      <c r="D1" s="20"/>
      <c r="E1" s="20"/>
    </row>
    <row r="2" spans="1:7" s="27" customFormat="1" ht="16.8" thickTop="1" thickBot="1">
      <c r="A2" s="23" t="s">
        <v>78</v>
      </c>
      <c r="B2" s="23" t="s">
        <v>6</v>
      </c>
      <c r="C2" s="24" t="s">
        <v>27</v>
      </c>
      <c r="D2" s="25" t="s">
        <v>79</v>
      </c>
      <c r="E2" s="26" t="s">
        <v>80</v>
      </c>
      <c r="G2" s="231" t="s">
        <v>125</v>
      </c>
    </row>
    <row r="3" spans="1:7">
      <c r="A3" s="28" t="s">
        <v>122</v>
      </c>
      <c r="B3" s="29">
        <v>1</v>
      </c>
      <c r="C3" s="30">
        <v>0.5</v>
      </c>
      <c r="D3" s="31"/>
      <c r="E3" s="32"/>
      <c r="G3" s="592">
        <v>1</v>
      </c>
    </row>
    <row r="4" spans="1:7">
      <c r="A4" s="588" t="s">
        <v>208</v>
      </c>
      <c r="B4" s="589">
        <v>1</v>
      </c>
      <c r="C4" s="344" t="s">
        <v>209</v>
      </c>
      <c r="D4" s="590"/>
      <c r="E4" s="591"/>
      <c r="G4" s="593" t="s">
        <v>210</v>
      </c>
    </row>
    <row r="5" spans="1:7">
      <c r="A5" s="588" t="s">
        <v>627</v>
      </c>
      <c r="B5" s="589">
        <v>1</v>
      </c>
      <c r="C5" s="344">
        <v>2</v>
      </c>
      <c r="D5" s="590"/>
      <c r="E5" s="591"/>
      <c r="G5" s="593" t="s">
        <v>215</v>
      </c>
    </row>
    <row r="6" spans="1:7">
      <c r="A6" s="595" t="s">
        <v>628</v>
      </c>
      <c r="B6" s="596">
        <v>1</v>
      </c>
      <c r="C6" s="346">
        <v>5</v>
      </c>
      <c r="D6" s="597"/>
      <c r="E6" s="598"/>
      <c r="G6" s="599" t="s">
        <v>215</v>
      </c>
    </row>
    <row r="7" spans="1:7" ht="16.2" thickBot="1">
      <c r="A7" s="269" t="s">
        <v>207</v>
      </c>
      <c r="B7" s="270">
        <v>1</v>
      </c>
      <c r="C7" s="271">
        <v>0.5</v>
      </c>
      <c r="D7" s="34"/>
      <c r="E7" s="35"/>
      <c r="G7" s="594" t="s">
        <v>215</v>
      </c>
    </row>
    <row r="8" spans="1:7" ht="24" thickTop="1" thickBot="1">
      <c r="A8" s="20" t="s">
        <v>81</v>
      </c>
      <c r="B8" s="20"/>
      <c r="C8" s="36"/>
      <c r="D8" s="20"/>
      <c r="E8" s="37"/>
      <c r="G8" s="36"/>
    </row>
    <row r="9" spans="1:7" ht="16.8" thickTop="1" thickBot="1">
      <c r="A9" s="23" t="s">
        <v>78</v>
      </c>
      <c r="B9" s="23" t="s">
        <v>6</v>
      </c>
      <c r="C9" s="24" t="s">
        <v>27</v>
      </c>
      <c r="D9" s="25" t="s">
        <v>79</v>
      </c>
      <c r="E9" s="26" t="s">
        <v>80</v>
      </c>
      <c r="G9" s="231" t="s">
        <v>125</v>
      </c>
    </row>
    <row r="10" spans="1:7">
      <c r="A10" s="33" t="s">
        <v>112</v>
      </c>
      <c r="B10" s="38">
        <v>0</v>
      </c>
      <c r="C10" s="344">
        <f t="shared" ref="C10:C11" si="0">B10/100</f>
        <v>0</v>
      </c>
      <c r="D10" s="345"/>
      <c r="E10" s="39"/>
      <c r="F10" s="233"/>
      <c r="G10" s="232">
        <f>B10</f>
        <v>0</v>
      </c>
    </row>
    <row r="11" spans="1:7">
      <c r="A11" s="40" t="s">
        <v>176</v>
      </c>
      <c r="B11" s="41">
        <v>1</v>
      </c>
      <c r="C11" s="346">
        <f t="shared" si="0"/>
        <v>0.01</v>
      </c>
      <c r="D11" s="347"/>
      <c r="E11" s="42"/>
      <c r="F11" s="233"/>
      <c r="G11" s="302" t="s">
        <v>210</v>
      </c>
    </row>
    <row r="12" spans="1:7">
      <c r="A12" s="40" t="s">
        <v>177</v>
      </c>
      <c r="B12" s="41">
        <v>1</v>
      </c>
      <c r="C12" s="346">
        <v>0</v>
      </c>
      <c r="D12" s="347"/>
      <c r="E12" s="42"/>
      <c r="F12" s="233"/>
      <c r="G12" s="302" t="s">
        <v>210</v>
      </c>
    </row>
    <row r="13" spans="1:7">
      <c r="A13" s="40" t="s">
        <v>170</v>
      </c>
      <c r="B13" s="41">
        <v>1</v>
      </c>
      <c r="C13" s="346">
        <v>1.5</v>
      </c>
      <c r="D13" s="347"/>
      <c r="E13" s="42"/>
      <c r="F13" s="233"/>
      <c r="G13" s="302">
        <v>0</v>
      </c>
    </row>
    <row r="14" spans="1:7">
      <c r="A14" s="40" t="s">
        <v>107</v>
      </c>
      <c r="B14" s="41">
        <v>1</v>
      </c>
      <c r="C14" s="346">
        <v>0</v>
      </c>
      <c r="D14" s="347"/>
      <c r="E14" s="42"/>
      <c r="F14" s="233"/>
      <c r="G14" s="302">
        <v>1</v>
      </c>
    </row>
    <row r="15" spans="1:7">
      <c r="A15" s="40" t="s">
        <v>211</v>
      </c>
      <c r="B15" s="41">
        <v>2</v>
      </c>
      <c r="C15" s="346">
        <f>B15/2</f>
        <v>1</v>
      </c>
      <c r="D15" s="347"/>
      <c r="E15" s="42"/>
      <c r="F15" s="233"/>
      <c r="G15" s="302">
        <v>0.5</v>
      </c>
    </row>
    <row r="16" spans="1:7" ht="16.2" thickBot="1">
      <c r="A16" s="43" t="s">
        <v>140</v>
      </c>
      <c r="B16" s="44">
        <v>2</v>
      </c>
      <c r="C16" s="348">
        <f>B16</f>
        <v>2</v>
      </c>
      <c r="D16" s="349"/>
      <c r="E16" s="350"/>
      <c r="F16" s="233"/>
      <c r="G16" s="351">
        <f>B16/100</f>
        <v>0.02</v>
      </c>
    </row>
    <row r="17" spans="1:7" ht="16.2" thickTop="1"/>
    <row r="18" spans="1:7">
      <c r="A18" s="181"/>
      <c r="E18" s="180" t="s">
        <v>126</v>
      </c>
      <c r="F18" s="233"/>
      <c r="G18" s="285">
        <f>SUM(G3:G16)</f>
        <v>2.52</v>
      </c>
    </row>
    <row r="19" spans="1:7">
      <c r="A19" s="54"/>
      <c r="E19" s="180" t="s">
        <v>127</v>
      </c>
      <c r="F19" s="233"/>
      <c r="G19" s="285">
        <f>G18+Martial!M26</f>
        <v>18304.52</v>
      </c>
    </row>
    <row r="20" spans="1:7">
      <c r="A20" s="54"/>
    </row>
    <row r="21" spans="1:7">
      <c r="A21" s="54"/>
    </row>
    <row r="22" spans="1:7">
      <c r="A22" s="54"/>
    </row>
    <row r="23" spans="1:7">
      <c r="A23" s="54"/>
    </row>
  </sheetData>
  <sortState ref="A40:D52">
    <sortCondition ref="A40:A52"/>
  </sortState>
  <phoneticPr fontId="0" type="noConversion"/>
  <printOptions gridLinesSet="0"/>
  <pageMargins left="0.62" right="0.33" top="0.5" bottom="0.63" header="0.5" footer="0.5"/>
  <pageSetup orientation="portrait" horizontalDpi="120" verticalDpi="14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ColWidth="13" defaultRowHeight="15.6"/>
  <cols>
    <col min="1" max="1" width="13.69921875" style="523" bestFit="1" customWidth="1"/>
    <col min="2" max="2" width="10" style="522" customWidth="1"/>
    <col min="3" max="3" width="5.5" style="522" customWidth="1"/>
    <col min="4" max="4" width="13.69921875" style="523" bestFit="1" customWidth="1"/>
    <col min="5" max="5" width="9.59765625" style="522" bestFit="1" customWidth="1"/>
    <col min="6" max="6" width="14.8984375" style="523" customWidth="1"/>
    <col min="7" max="7" width="9.5" style="522" customWidth="1"/>
    <col min="8" max="16384" width="13" style="521"/>
  </cols>
  <sheetData>
    <row r="1" spans="1:7" ht="29.4" thickTop="1" thickBot="1">
      <c r="A1" s="566" t="s">
        <v>596</v>
      </c>
      <c r="B1" s="565"/>
      <c r="C1" s="565"/>
      <c r="D1" s="564"/>
      <c r="E1" s="564"/>
      <c r="F1" s="563"/>
      <c r="G1" s="562" t="s">
        <v>217</v>
      </c>
    </row>
    <row r="2" spans="1:7" ht="17.399999999999999" thickTop="1">
      <c r="A2" s="532" t="s">
        <v>0</v>
      </c>
      <c r="B2" s="561" t="s">
        <v>595</v>
      </c>
      <c r="C2" s="560"/>
      <c r="D2" s="558" t="s">
        <v>1</v>
      </c>
      <c r="E2" s="559" t="s">
        <v>173</v>
      </c>
      <c r="F2" s="558" t="s">
        <v>108</v>
      </c>
      <c r="G2" s="557" t="str">
        <f>C5</f>
        <v>+3</v>
      </c>
    </row>
    <row r="3" spans="1:7" ht="17.399999999999999" thickBot="1">
      <c r="A3" s="556" t="s">
        <v>594</v>
      </c>
      <c r="B3" s="555" t="s">
        <v>597</v>
      </c>
      <c r="C3" s="555"/>
      <c r="D3" s="553" t="s">
        <v>582</v>
      </c>
      <c r="E3" s="554" t="s">
        <v>583</v>
      </c>
      <c r="F3" s="553" t="s">
        <v>593</v>
      </c>
      <c r="G3" s="552" t="s">
        <v>248</v>
      </c>
    </row>
    <row r="4" spans="1:7" ht="17.399999999999999" thickTop="1">
      <c r="A4" s="551" t="s">
        <v>2</v>
      </c>
      <c r="B4" s="550">
        <v>13</v>
      </c>
      <c r="C4" s="512" t="str">
        <f t="shared" ref="C4:C9" si="0">IF(B4&gt;9.9,CONCATENATE("+",ROUNDDOWN((B4-10)/2,0)),ROUNDUP((B4-10)/2,0))</f>
        <v>+1</v>
      </c>
      <c r="D4" s="542" t="s">
        <v>14</v>
      </c>
      <c r="E4" s="549">
        <v>13</v>
      </c>
      <c r="F4" s="548">
        <v>13</v>
      </c>
      <c r="G4" s="547"/>
    </row>
    <row r="5" spans="1:7" ht="16.8">
      <c r="A5" s="546" t="s">
        <v>3</v>
      </c>
      <c r="B5" s="539">
        <v>17</v>
      </c>
      <c r="C5" s="513" t="str">
        <f t="shared" si="0"/>
        <v>+3</v>
      </c>
      <c r="D5" s="545" t="s">
        <v>584</v>
      </c>
      <c r="E5" s="537" t="s">
        <v>592</v>
      </c>
      <c r="F5" s="537" t="s">
        <v>591</v>
      </c>
      <c r="G5" s="530"/>
    </row>
    <row r="6" spans="1:7" ht="16.8">
      <c r="A6" s="544" t="s">
        <v>12</v>
      </c>
      <c r="B6" s="539">
        <v>15</v>
      </c>
      <c r="C6" s="513" t="str">
        <f t="shared" si="0"/>
        <v>+2</v>
      </c>
      <c r="D6" s="542" t="s">
        <v>585</v>
      </c>
      <c r="E6" s="541">
        <v>1</v>
      </c>
      <c r="F6" s="514"/>
      <c r="G6" s="530"/>
    </row>
    <row r="7" spans="1:7" ht="16.8">
      <c r="A7" s="543" t="s">
        <v>13</v>
      </c>
      <c r="B7" s="539">
        <v>2</v>
      </c>
      <c r="C7" s="513">
        <f t="shared" si="0"/>
        <v>-4</v>
      </c>
      <c r="D7" s="542" t="s">
        <v>586</v>
      </c>
      <c r="E7" s="541">
        <v>5</v>
      </c>
      <c r="F7" s="515"/>
      <c r="G7" s="530"/>
    </row>
    <row r="8" spans="1:7" ht="16.8">
      <c r="A8" s="540" t="s">
        <v>15</v>
      </c>
      <c r="B8" s="539">
        <v>12</v>
      </c>
      <c r="C8" s="516" t="str">
        <f t="shared" si="0"/>
        <v>+1</v>
      </c>
      <c r="D8" s="538" t="s">
        <v>587</v>
      </c>
      <c r="E8" s="537" t="s">
        <v>590</v>
      </c>
      <c r="F8" s="515"/>
      <c r="G8" s="530"/>
    </row>
    <row r="9" spans="1:7" ht="17.399999999999999" thickBot="1">
      <c r="A9" s="536" t="s">
        <v>11</v>
      </c>
      <c r="B9" s="535">
        <v>6</v>
      </c>
      <c r="C9" s="517">
        <f t="shared" si="0"/>
        <v>-2</v>
      </c>
      <c r="D9" s="534" t="s">
        <v>588</v>
      </c>
      <c r="E9" s="533">
        <v>1</v>
      </c>
      <c r="F9" s="515"/>
      <c r="G9" s="530"/>
    </row>
    <row r="10" spans="1:7" ht="17.399999999999999" thickTop="1">
      <c r="A10" s="532"/>
      <c r="B10" s="528"/>
      <c r="C10" s="528"/>
      <c r="D10" s="528"/>
      <c r="E10" s="527"/>
      <c r="F10" s="515"/>
      <c r="G10" s="530"/>
    </row>
    <row r="11" spans="1:7" ht="16.8">
      <c r="A11" s="532"/>
      <c r="B11" s="528"/>
      <c r="C11" s="528"/>
      <c r="D11" s="528"/>
      <c r="E11" s="527"/>
      <c r="F11" s="531"/>
      <c r="G11" s="530"/>
    </row>
    <row r="12" spans="1:7" ht="16.8">
      <c r="A12" s="529"/>
      <c r="B12" s="528"/>
      <c r="C12" s="528"/>
      <c r="D12" s="528"/>
      <c r="E12" s="527"/>
      <c r="F12" s="528"/>
      <c r="G12" s="527"/>
    </row>
    <row r="13" spans="1:7" ht="17.399999999999999" thickBot="1">
      <c r="A13" s="526"/>
      <c r="B13" s="525"/>
      <c r="C13" s="525"/>
      <c r="D13" s="525"/>
      <c r="E13" s="524"/>
      <c r="F13" s="525"/>
      <c r="G13" s="524"/>
    </row>
    <row r="14" spans="1:7" ht="16.2" thickTop="1">
      <c r="A14"/>
    </row>
  </sheetData>
  <conditionalFormatting sqref="F4">
    <cfRule type="cellIs" dxfId="1" priority="1" stopIfTrue="1" operator="greaterThan">
      <formula>$E$4/2</formula>
    </cfRule>
    <cfRule type="cellIs" dxfId="0" priority="2" stopIfTrue="1" operator="between">
      <formula>$E$4/3</formula>
      <formula>$E$4/2</formula>
    </cfRule>
  </conditionalFormatting>
  <printOptions gridLinesSet="0"/>
  <pageMargins left="0.62" right="0.33" top="0.5" bottom="0.63" header="0.5" footer="0.5"/>
  <pageSetup orientation="portrait" horizontalDpi="120" verticalDpi="144"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showGridLines="0" zoomScaleNormal="100" workbookViewId="0"/>
  </sheetViews>
  <sheetFormatPr defaultColWidth="9" defaultRowHeight="15.6"/>
  <cols>
    <col min="1" max="1" width="1.8984375" style="303" customWidth="1"/>
    <col min="2" max="2" width="8.59765625" style="304" bestFit="1" customWidth="1"/>
    <col min="3" max="3" width="2.8984375" style="303" bestFit="1" customWidth="1"/>
    <col min="4" max="8" width="3.8984375" style="303" bestFit="1" customWidth="1"/>
    <col min="9" max="14" width="8.69921875" style="303" customWidth="1"/>
    <col min="15" max="16384" width="9" style="303"/>
  </cols>
  <sheetData>
    <row r="1" spans="1:16" s="304" customFormat="1" ht="16.8" thickTop="1" thickBot="1">
      <c r="B1" s="316" t="s">
        <v>157</v>
      </c>
      <c r="C1" s="315" t="s">
        <v>156</v>
      </c>
      <c r="D1" s="315" t="s">
        <v>155</v>
      </c>
      <c r="E1" s="315" t="s">
        <v>154</v>
      </c>
      <c r="F1" s="315" t="s">
        <v>153</v>
      </c>
      <c r="G1" s="315" t="s">
        <v>152</v>
      </c>
      <c r="H1" s="314" t="s">
        <v>151</v>
      </c>
    </row>
    <row r="2" spans="1:16">
      <c r="B2" s="313" t="s">
        <v>150</v>
      </c>
      <c r="C2" s="312">
        <f ca="1">RANDBETWEEN(1,3)</f>
        <v>2</v>
      </c>
      <c r="D2" s="312">
        <f ca="1">RANDBETWEEN(1,3)+RANDBETWEEN(1,3)</f>
        <v>4</v>
      </c>
      <c r="E2" s="312">
        <f ca="1">RANDBETWEEN(1,3)+RANDBETWEEN(1,3)+RANDBETWEEN(1,3)</f>
        <v>6</v>
      </c>
      <c r="F2" s="312">
        <f ca="1">RANDBETWEEN(1,3)+RANDBETWEEN(1,3)+RANDBETWEEN(1,3)+RANDBETWEEN(1,3)</f>
        <v>7</v>
      </c>
      <c r="G2" s="312">
        <f ca="1">RANDBETWEEN(1,3)+RANDBETWEEN(1,3)+RANDBETWEEN(1,3)+RANDBETWEEN(1,3)+RANDBETWEEN(1,3)</f>
        <v>13</v>
      </c>
      <c r="H2" s="311">
        <f ca="1">RANDBETWEEN(1,3)+RANDBETWEEN(1,3)+RANDBETWEEN(1,3)+RANDBETWEEN(1,3)+RANDBETWEEN(1,3)+RANDBETWEEN(1,3)</f>
        <v>13</v>
      </c>
      <c r="L2" s="304"/>
      <c r="M2" s="304"/>
      <c r="N2" s="304"/>
      <c r="O2" s="304"/>
      <c r="P2" s="304"/>
    </row>
    <row r="3" spans="1:16">
      <c r="B3" s="310" t="s">
        <v>149</v>
      </c>
      <c r="C3" s="309">
        <f ca="1">RANDBETWEEN(1,4)</f>
        <v>2</v>
      </c>
      <c r="D3" s="309">
        <f ca="1">RANDBETWEEN(1,4)+RANDBETWEEN(1,4)</f>
        <v>5</v>
      </c>
      <c r="E3" s="309">
        <f ca="1">RANDBETWEEN(1,4)+RANDBETWEEN(1,4)+RANDBETWEEN(1,4)</f>
        <v>11</v>
      </c>
      <c r="F3" s="309">
        <f ca="1">RANDBETWEEN(1,4)+RANDBETWEEN(1,4)+RANDBETWEEN(1,4)+RANDBETWEEN(1,4)</f>
        <v>5</v>
      </c>
      <c r="G3" s="309">
        <f ca="1">RANDBETWEEN(1,4)+RANDBETWEEN(1,4)+RANDBETWEEN(1,4)+RANDBETWEEN(1,4)+RANDBETWEEN(1,4)</f>
        <v>12</v>
      </c>
      <c r="H3" s="308">
        <f ca="1">RANDBETWEEN(1,4)+RANDBETWEEN(1,4)+RANDBETWEEN(1,4)+RANDBETWEEN(1,4)+RANDBETWEEN(1,4)+RANDBETWEEN(1,4)</f>
        <v>15</v>
      </c>
      <c r="L3" s="304"/>
      <c r="M3" s="304"/>
      <c r="N3" s="304"/>
      <c r="O3" s="304"/>
      <c r="P3" s="304"/>
    </row>
    <row r="4" spans="1:16">
      <c r="B4" s="310" t="s">
        <v>148</v>
      </c>
      <c r="C4" s="309">
        <f ca="1">RANDBETWEEN(1,6)</f>
        <v>6</v>
      </c>
      <c r="D4" s="309">
        <f ca="1">RANDBETWEEN(1,6)+RANDBETWEEN(1,6)</f>
        <v>8</v>
      </c>
      <c r="E4" s="309">
        <f ca="1">RANDBETWEEN(1,6)+RANDBETWEEN(1,6)+RANDBETWEEN(1,6)</f>
        <v>9</v>
      </c>
      <c r="F4" s="309">
        <f ca="1">RANDBETWEEN(1,6)+RANDBETWEEN(1,6)+RANDBETWEEN(1,6)+RANDBETWEEN(1,6)</f>
        <v>16</v>
      </c>
      <c r="G4" s="309">
        <f ca="1">RANDBETWEEN(1,6)+RANDBETWEEN(1,6)+RANDBETWEEN(1,6)+RANDBETWEEN(1,6)+RANDBETWEEN(1,6)</f>
        <v>17</v>
      </c>
      <c r="H4" s="308">
        <f ca="1">RANDBETWEEN(1,6)+RANDBETWEEN(1,6)+RANDBETWEEN(1,6)+RANDBETWEEN(1,6)+RANDBETWEEN(1,6)+RANDBETWEEN(1,6)</f>
        <v>20</v>
      </c>
      <c r="L4" s="304"/>
      <c r="M4" s="304"/>
      <c r="N4" s="304"/>
      <c r="O4" s="304"/>
      <c r="P4" s="304"/>
    </row>
    <row r="5" spans="1:16">
      <c r="B5" s="310" t="s">
        <v>147</v>
      </c>
      <c r="C5" s="309">
        <f ca="1">RANDBETWEEN(1,8)</f>
        <v>7</v>
      </c>
      <c r="D5" s="309">
        <f ca="1">RANDBETWEEN(1,8)+RANDBETWEEN(1,8)</f>
        <v>14</v>
      </c>
      <c r="E5" s="309">
        <f ca="1">RANDBETWEEN(1,8)+RANDBETWEEN(1,8)+RANDBETWEEN(1,8)</f>
        <v>18</v>
      </c>
      <c r="F5" s="309">
        <f ca="1">RANDBETWEEN(1,8)+RANDBETWEEN(1,8)+RANDBETWEEN(1,8)+RANDBETWEEN(1,8)</f>
        <v>10</v>
      </c>
      <c r="G5" s="309">
        <f ca="1">RANDBETWEEN(1,8)+RANDBETWEEN(1,8)+RANDBETWEEN(1,8)+RANDBETWEEN(1,8)+RANDBETWEEN(1,8)</f>
        <v>17</v>
      </c>
      <c r="H5" s="308">
        <f ca="1">RANDBETWEEN(1,8)+RANDBETWEEN(1,8)+RANDBETWEEN(1,8)+RANDBETWEEN(1,8)+RANDBETWEEN(1,8)+RANDBETWEEN(1,8)</f>
        <v>25</v>
      </c>
      <c r="L5" s="304"/>
      <c r="M5" s="304"/>
      <c r="N5" s="304"/>
      <c r="O5" s="304"/>
      <c r="P5" s="304"/>
    </row>
    <row r="6" spans="1:16">
      <c r="B6" s="310" t="s">
        <v>146</v>
      </c>
      <c r="C6" s="309">
        <f ca="1">RANDBETWEEN(1,10)</f>
        <v>1</v>
      </c>
      <c r="D6" s="309">
        <f ca="1">RANDBETWEEN(1,10)+RANDBETWEEN(1,10)</f>
        <v>8</v>
      </c>
      <c r="E6" s="309">
        <f ca="1">RANDBETWEEN(1,10)+RANDBETWEEN(1,10)+RANDBETWEEN(1,10)</f>
        <v>10</v>
      </c>
      <c r="F6" s="309">
        <f ca="1">RANDBETWEEN(1,10)+RANDBETWEEN(1,10)+RANDBETWEEN(1,10)+RANDBETWEEN(1,10)</f>
        <v>28</v>
      </c>
      <c r="G6" s="309">
        <f ca="1">RANDBETWEEN(1,10)+RANDBETWEEN(1,10)+RANDBETWEEN(1,10)+RANDBETWEEN(1,10)+RANDBETWEEN(1,10)</f>
        <v>28</v>
      </c>
      <c r="H6" s="308">
        <f ca="1">RANDBETWEEN(1,10)+RANDBETWEEN(1,10)+RANDBETWEEN(1,10)+RANDBETWEEN(1,10)+RANDBETWEEN(1,10)+RANDBETWEEN(1,10)</f>
        <v>34</v>
      </c>
      <c r="L6" s="304"/>
      <c r="M6" s="304"/>
      <c r="N6" s="304"/>
      <c r="O6" s="304"/>
      <c r="P6" s="304"/>
    </row>
    <row r="7" spans="1:16">
      <c r="B7" s="310" t="s">
        <v>145</v>
      </c>
      <c r="C7" s="309">
        <f ca="1">RANDBETWEEN(1,12)</f>
        <v>3</v>
      </c>
      <c r="D7" s="309">
        <f ca="1">RANDBETWEEN(1,12)+RANDBETWEEN(1,12)</f>
        <v>15</v>
      </c>
      <c r="E7" s="309">
        <f ca="1">RANDBETWEEN(1,12)+RANDBETWEEN(1,12)+RANDBETWEEN(1,12)</f>
        <v>17</v>
      </c>
      <c r="F7" s="309">
        <f ca="1">RANDBETWEEN(1,12)+RANDBETWEEN(1,12)+RANDBETWEEN(1,12)+RANDBETWEEN(1,12)</f>
        <v>18</v>
      </c>
      <c r="G7" s="309">
        <f ca="1">RANDBETWEEN(1,12)+RANDBETWEEN(1,12)+RANDBETWEEN(1,12)+RANDBETWEEN(1,12)+RANDBETWEEN(1,12)</f>
        <v>20</v>
      </c>
      <c r="H7" s="308">
        <f ca="1">RANDBETWEEN(1,12)+RANDBETWEEN(1,12)+RANDBETWEEN(1,12)+RANDBETWEEN(1,12)+RANDBETWEEN(1,12)+RANDBETWEEN(1,12)</f>
        <v>50</v>
      </c>
      <c r="L7" s="304"/>
      <c r="M7" s="304"/>
      <c r="N7" s="304"/>
      <c r="O7" s="304"/>
      <c r="P7" s="304"/>
    </row>
    <row r="8" spans="1:16">
      <c r="B8" s="310" t="s">
        <v>144</v>
      </c>
      <c r="C8" s="309">
        <f ca="1">RANDBETWEEN(1,20)</f>
        <v>7</v>
      </c>
      <c r="D8" s="309">
        <f ca="1">RANDBETWEEN(1,20)+RANDBETWEEN(1,20)</f>
        <v>11</v>
      </c>
      <c r="E8" s="309">
        <f ca="1">RANDBETWEEN(1,20)+RANDBETWEEN(1,20)+RANDBETWEEN(1,20)</f>
        <v>22</v>
      </c>
      <c r="F8" s="309">
        <f ca="1">RANDBETWEEN(1,20)+RANDBETWEEN(1,20)+RANDBETWEEN(1,20)+RANDBETWEEN(1,20)</f>
        <v>26</v>
      </c>
      <c r="G8" s="309">
        <f ca="1">RANDBETWEEN(1,20)+RANDBETWEEN(1,20)+RANDBETWEEN(1,20)+RANDBETWEEN(1,20)+RANDBETWEEN(1,20)</f>
        <v>70</v>
      </c>
      <c r="H8" s="308">
        <f ca="1">RANDBETWEEN(1,20)+RANDBETWEEN(1,20)+RANDBETWEEN(1,20)+RANDBETWEEN(1,20)+RANDBETWEEN(1,20)+RANDBETWEEN(1,20)</f>
        <v>30</v>
      </c>
      <c r="L8" s="304"/>
      <c r="M8" s="304"/>
      <c r="N8" s="304"/>
      <c r="O8" s="304"/>
      <c r="P8" s="304"/>
    </row>
    <row r="9" spans="1:16" ht="16.2" thickBot="1">
      <c r="B9" s="307" t="s">
        <v>143</v>
      </c>
      <c r="C9" s="306">
        <f ca="1">RANDBETWEEN(1,100)</f>
        <v>97</v>
      </c>
      <c r="D9" s="306">
        <f ca="1">RANDBETWEEN(1,100)+RANDBETWEEN(1,100)</f>
        <v>59</v>
      </c>
      <c r="E9" s="306">
        <f ca="1">RANDBETWEEN(1,100)+RANDBETWEEN(1,100)+RANDBETWEEN(1,100)</f>
        <v>127</v>
      </c>
      <c r="F9" s="306">
        <f ca="1">RANDBETWEEN(1,100)+RANDBETWEEN(1,100)+RANDBETWEEN(1,100)+RANDBETWEEN(1,100)</f>
        <v>209</v>
      </c>
      <c r="G9" s="306">
        <f ca="1">RANDBETWEEN(1,100)+RANDBETWEEN(1,100)+RANDBETWEEN(1,100)+RANDBETWEEN(1,100)+RANDBETWEEN(1,100)</f>
        <v>274</v>
      </c>
      <c r="H9" s="305">
        <f ca="1">RANDBETWEEN(1,100)+RANDBETWEEN(1,100)+RANDBETWEEN(1,100)+RANDBETWEEN(1,100)+RANDBETWEEN(1,100)+RANDBETWEEN(1,100)</f>
        <v>204</v>
      </c>
      <c r="L9" s="304"/>
      <c r="M9" s="304"/>
      <c r="N9" s="304"/>
      <c r="O9" s="304"/>
      <c r="P9" s="304"/>
    </row>
    <row r="10" spans="1:16" ht="16.2" thickTop="1">
      <c r="A10" s="304"/>
      <c r="C10" s="304"/>
      <c r="D10" s="304"/>
      <c r="E10" s="304"/>
      <c r="F10" s="304"/>
    </row>
    <row r="11" spans="1:16">
      <c r="A11" s="304"/>
      <c r="C11" s="304"/>
      <c r="D11" s="304"/>
      <c r="E11" s="304"/>
      <c r="F11" s="304"/>
    </row>
    <row r="12" spans="1:16">
      <c r="A12" s="304"/>
      <c r="C12" s="304"/>
      <c r="D12" s="304"/>
      <c r="E12" s="304"/>
      <c r="F12" s="304"/>
    </row>
    <row r="13" spans="1:16">
      <c r="A13" s="304"/>
      <c r="C13" s="304"/>
      <c r="D13" s="304"/>
      <c r="E13" s="304"/>
      <c r="F13" s="304"/>
    </row>
    <row r="14" spans="1:16">
      <c r="A14" s="304"/>
      <c r="C14" s="304"/>
      <c r="D14" s="304"/>
      <c r="E14" s="304"/>
      <c r="F14" s="304"/>
    </row>
    <row r="15" spans="1:16">
      <c r="A15" s="304"/>
      <c r="C15" s="304"/>
      <c r="D15" s="304"/>
      <c r="E15" s="304"/>
      <c r="F15" s="304"/>
    </row>
    <row r="16" spans="1:16">
      <c r="A16" s="304"/>
      <c r="C16" s="304"/>
      <c r="D16" s="304"/>
      <c r="E16" s="304"/>
      <c r="F16" s="304"/>
    </row>
    <row r="17" spans="1:7">
      <c r="A17" s="304"/>
      <c r="C17" s="304"/>
      <c r="D17" s="304"/>
      <c r="E17" s="304"/>
      <c r="F17" s="304"/>
    </row>
    <row r="18" spans="1:7">
      <c r="A18" s="304"/>
      <c r="C18" s="304"/>
      <c r="D18" s="304"/>
      <c r="E18" s="304"/>
      <c r="F18" s="304"/>
    </row>
    <row r="19" spans="1:7">
      <c r="A19" s="304"/>
      <c r="C19" s="304"/>
      <c r="D19" s="304"/>
      <c r="E19" s="304"/>
      <c r="F19" s="304"/>
    </row>
    <row r="20" spans="1:7">
      <c r="A20" s="304"/>
      <c r="C20" s="304"/>
      <c r="D20" s="304"/>
      <c r="E20" s="304"/>
      <c r="F20" s="304"/>
    </row>
    <row r="21" spans="1:7">
      <c r="A21" s="304"/>
      <c r="C21" s="304"/>
      <c r="D21" s="304"/>
      <c r="E21" s="304"/>
      <c r="F21" s="304"/>
    </row>
    <row r="22" spans="1:7">
      <c r="A22" s="304"/>
      <c r="C22" s="304"/>
      <c r="D22" s="304"/>
      <c r="E22" s="304"/>
      <c r="F22" s="304"/>
    </row>
    <row r="23" spans="1:7">
      <c r="A23" s="304"/>
      <c r="C23" s="304"/>
      <c r="D23" s="304"/>
      <c r="E23" s="304"/>
      <c r="F23" s="304"/>
    </row>
    <row r="24" spans="1:7">
      <c r="A24" s="304"/>
      <c r="C24" s="304"/>
      <c r="D24" s="304"/>
      <c r="E24" s="304"/>
      <c r="F24" s="304"/>
    </row>
    <row r="25" spans="1:7">
      <c r="A25" s="304"/>
      <c r="C25" s="304"/>
      <c r="D25" s="304"/>
      <c r="E25" s="304"/>
      <c r="F25" s="304"/>
    </row>
    <row r="26" spans="1:7">
      <c r="A26" s="304"/>
      <c r="C26" s="304"/>
      <c r="D26" s="304"/>
      <c r="E26" s="304"/>
      <c r="F26" s="304"/>
    </row>
    <row r="27" spans="1:7">
      <c r="A27" s="304"/>
      <c r="C27" s="304"/>
      <c r="D27" s="304"/>
      <c r="E27" s="304"/>
      <c r="F27" s="304"/>
    </row>
    <row r="28" spans="1:7">
      <c r="A28" s="304"/>
      <c r="C28" s="304"/>
      <c r="D28" s="304"/>
      <c r="E28" s="304"/>
      <c r="F28" s="304"/>
    </row>
    <row r="29" spans="1:7">
      <c r="A29" s="304"/>
      <c r="C29" s="304"/>
      <c r="D29" s="304"/>
      <c r="E29" s="304"/>
      <c r="F29" s="304"/>
    </row>
    <row r="30" spans="1:7">
      <c r="A30" s="304"/>
      <c r="C30" s="304"/>
      <c r="D30" s="304"/>
      <c r="E30" s="304"/>
      <c r="F30" s="304"/>
    </row>
    <row r="31" spans="1:7">
      <c r="C31" s="304"/>
      <c r="D31" s="304"/>
      <c r="E31" s="304"/>
      <c r="F31" s="304"/>
      <c r="G31" s="304"/>
    </row>
    <row r="32" spans="1:7">
      <c r="C32" s="304"/>
      <c r="D32" s="304"/>
      <c r="E32" s="304"/>
      <c r="F32" s="304"/>
      <c r="G32" s="304"/>
    </row>
    <row r="33" spans="3:7">
      <c r="C33" s="304"/>
      <c r="D33" s="304"/>
      <c r="E33" s="304"/>
      <c r="F33" s="304"/>
      <c r="G33" s="304"/>
    </row>
    <row r="34" spans="3:7">
      <c r="C34" s="304"/>
      <c r="D34" s="304"/>
      <c r="E34" s="304"/>
      <c r="F34" s="304"/>
      <c r="G34" s="304"/>
    </row>
  </sheetData>
  <pageMargins left="0.7" right="0.7" top="0.75" bottom="0.75" header="0.3" footer="0.3"/>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Personal File</vt:lpstr>
      <vt:lpstr>Skills</vt:lpstr>
      <vt:lpstr>Spells Granted</vt:lpstr>
      <vt:lpstr>Daily Spells</vt:lpstr>
      <vt:lpstr>Feats</vt:lpstr>
      <vt:lpstr>Martial</vt:lpstr>
      <vt:lpstr>Equipment</vt:lpstr>
      <vt:lpstr>Animal</vt:lpstr>
      <vt:lpstr>Rolls</vt:lpstr>
      <vt:lpstr>Animal!Print_Area</vt:lpstr>
      <vt:lpstr>'Personal File'!Print_Area</vt:lpstr>
      <vt:lpstr>Skills!Print_Area</vt:lpstr>
      <vt:lpstr>'Spells Granted'!Print_Area</vt:lpstr>
    </vt:vector>
  </TitlesOfParts>
  <LinksUpToDate>false</LinksUpToDate>
  <SharedDoc>false</SharedDoc>
  <HyperlinkBase>http://www.alexisalvarez.org/RPG/sof/</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2012-11-12T17:29:24Z</cp:lastPrinted>
  <dcterms:created xsi:type="dcterms:W3CDTF">2000-10-24T15:39:59Z</dcterms:created>
  <dcterms:modified xsi:type="dcterms:W3CDTF">2018-01-19T21:22:13Z</dcterms:modified>
</cp:coreProperties>
</file>