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48" windowWidth="11916" windowHeight="10668" tabRatio="638"/>
  </bookViews>
  <sheets>
    <sheet name="Personal File" sheetId="4" r:id="rId1"/>
    <sheet name="Skills" sheetId="15" r:id="rId2"/>
    <sheet name="Tempus" sheetId="20" r:id="rId3"/>
    <sheet name="Spells" sheetId="25" r:id="rId4"/>
    <sheet name="Feats" sheetId="24" r:id="rId5"/>
    <sheet name="Martial" sheetId="6" r:id="rId6"/>
    <sheet name="Equipment" sheetId="19" r:id="rId7"/>
  </sheets>
  <definedNames>
    <definedName name="OLE_LINK1" localSheetId="4">Feats!$A$10</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File'!$A$1:$H$104</definedName>
    <definedName name="_xlnm.Print_Area" localSheetId="1">Skills!$A$1:$K$29</definedName>
    <definedName name="_xlnm.Print_Area" localSheetId="3">Spells!#REF!</definedName>
    <definedName name="_xlnm.Print_Area" localSheetId="2">Tempus!$A$1:$J$24</definedName>
  </definedNames>
  <calcPr calcId="145621"/>
</workbook>
</file>

<file path=xl/calcChain.xml><?xml version="1.0" encoding="utf-8"?>
<calcChain xmlns="http://schemas.openxmlformats.org/spreadsheetml/2006/main">
  <c r="C3" i="6" l="1"/>
  <c r="H3" i="6"/>
  <c r="I3" i="6"/>
  <c r="J3" i="6" s="1"/>
  <c r="H4" i="6"/>
  <c r="I4" i="6"/>
  <c r="J4" i="6" l="1"/>
  <c r="C25" i="25"/>
  <c r="B8" i="4" l="1"/>
  <c r="C24" i="25"/>
  <c r="C26" i="25"/>
  <c r="C6" i="25"/>
  <c r="C7" i="25"/>
  <c r="C8" i="25"/>
  <c r="C9" i="25"/>
  <c r="C10" i="25"/>
  <c r="C11" i="25"/>
  <c r="C12" i="25"/>
  <c r="C13" i="25"/>
  <c r="C14" i="25"/>
  <c r="C15" i="25"/>
  <c r="C16" i="25"/>
  <c r="C17" i="25"/>
  <c r="C18" i="25"/>
  <c r="C19" i="25"/>
  <c r="C20" i="25"/>
  <c r="C21" i="25"/>
  <c r="C22" i="25"/>
  <c r="C23" i="25"/>
  <c r="K7" i="25"/>
  <c r="E44" i="15"/>
  <c r="E52" i="15"/>
  <c r="E10" i="4" l="1"/>
  <c r="C5" i="6" l="1"/>
  <c r="B12" i="4" l="1"/>
  <c r="F24" i="15" l="1"/>
  <c r="B13" i="4" l="1"/>
  <c r="A9" i="24" l="1"/>
  <c r="E9" i="4" l="1"/>
  <c r="I9" i="6"/>
  <c r="I8" i="6"/>
  <c r="I5" i="6"/>
  <c r="D3" i="15" l="1"/>
  <c r="E3" i="15" s="1"/>
  <c r="D4" i="15"/>
  <c r="D6"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H4" i="15"/>
  <c r="H3" i="15"/>
  <c r="E4" i="15"/>
  <c r="G4" i="15"/>
  <c r="I4" i="15" l="1"/>
  <c r="G3" i="15"/>
  <c r="I3" i="15" s="1"/>
  <c r="D12" i="15" l="1"/>
  <c r="E12" i="15" s="1"/>
  <c r="G12" i="15" s="1"/>
  <c r="I12" i="15" s="1"/>
  <c r="I10" i="25" l="1"/>
  <c r="I14" i="25"/>
  <c r="I12" i="25"/>
  <c r="I13" i="25" s="1"/>
  <c r="N7" i="25"/>
  <c r="M7" i="25"/>
  <c r="L7" i="25"/>
  <c r="J7" i="25"/>
  <c r="I7" i="25"/>
  <c r="H7" i="25"/>
  <c r="G7" i="25"/>
  <c r="I15" i="25" l="1"/>
  <c r="C13" i="4" l="1"/>
  <c r="I11" i="25" s="1"/>
  <c r="C12" i="4"/>
  <c r="H5" i="6" s="1"/>
  <c r="J5" i="6" s="1"/>
  <c r="C11" i="4"/>
  <c r="C10" i="4"/>
  <c r="C9" i="4"/>
  <c r="C8" i="4"/>
  <c r="B7" i="4" l="1"/>
  <c r="C5" i="25"/>
  <c r="C4" i="25"/>
  <c r="C3" i="25"/>
  <c r="D5" i="15"/>
  <c r="H9" i="6"/>
  <c r="J9" i="6" s="1"/>
  <c r="H8" i="6"/>
  <c r="J8" i="6" s="1"/>
  <c r="E5" i="15" l="1"/>
  <c r="G5" i="15"/>
  <c r="I5" i="15" s="1"/>
  <c r="B44" i="15" l="1"/>
  <c r="E12" i="4" l="1"/>
  <c r="D26" i="15"/>
  <c r="E26" i="15" s="1"/>
  <c r="G26" i="15" s="1"/>
  <c r="I26" i="15" s="1"/>
  <c r="D20" i="15"/>
  <c r="E20" i="15" s="1"/>
  <c r="G20" i="15" s="1"/>
  <c r="I20" i="15" s="1"/>
  <c r="D37" i="15"/>
  <c r="E37" i="15" s="1"/>
  <c r="G37" i="15" s="1"/>
  <c r="I37" i="15" s="1"/>
  <c r="D25" i="15"/>
  <c r="E25" i="15" s="1"/>
  <c r="G25" i="15" s="1"/>
  <c r="I25" i="15" s="1"/>
  <c r="D39" i="15"/>
  <c r="E39" i="15" s="1"/>
  <c r="G39" i="15" s="1"/>
  <c r="I39" i="15" s="1"/>
  <c r="D36" i="15"/>
  <c r="E36" i="15" s="1"/>
  <c r="G36" i="15" s="1"/>
  <c r="I36" i="15" s="1"/>
  <c r="D31" i="15"/>
  <c r="E31" i="15" s="1"/>
  <c r="G31" i="15" s="1"/>
  <c r="I31" i="15" s="1"/>
  <c r="D41" i="15"/>
  <c r="E41" i="15" s="1"/>
  <c r="G41" i="15" s="1"/>
  <c r="I41" i="15" s="1"/>
  <c r="E13" i="4"/>
  <c r="E11" i="4" s="1"/>
  <c r="D38" i="15"/>
  <c r="E38" i="15" s="1"/>
  <c r="G38" i="15" s="1"/>
  <c r="I38" i="15" s="1"/>
  <c r="D40" i="15"/>
  <c r="E40" i="15" s="1"/>
  <c r="G40" i="15" s="1"/>
  <c r="I40" i="15" s="1"/>
  <c r="D33" i="15"/>
  <c r="E33" i="15" s="1"/>
  <c r="G33" i="15" s="1"/>
  <c r="I33" i="15" s="1"/>
  <c r="D42" i="15"/>
  <c r="E42" i="15" s="1"/>
  <c r="G42" i="15" s="1"/>
  <c r="I42" i="15" s="1"/>
  <c r="D29" i="15"/>
  <c r="E29" i="15" s="1"/>
  <c r="G29" i="15" s="1"/>
  <c r="I29" i="15" s="1"/>
  <c r="D35" i="15"/>
  <c r="E35" i="15" s="1"/>
  <c r="G35" i="15" s="1"/>
  <c r="I35" i="15" s="1"/>
  <c r="D15" i="15"/>
  <c r="E15" i="15" s="1"/>
  <c r="G15" i="15" s="1"/>
  <c r="I15" i="15" s="1"/>
  <c r="D13" i="15"/>
  <c r="E13" i="15" s="1"/>
  <c r="G13" i="15" s="1"/>
  <c r="I13" i="15" s="1"/>
  <c r="D43" i="15"/>
  <c r="E43" i="15" s="1"/>
  <c r="G43" i="15" s="1"/>
  <c r="I43" i="15" s="1"/>
  <c r="D34" i="15"/>
  <c r="E34" i="15" s="1"/>
  <c r="G34" i="15" s="1"/>
  <c r="I34" i="15" s="1"/>
  <c r="D32" i="15"/>
  <c r="E32" i="15" s="1"/>
  <c r="G32" i="15" s="1"/>
  <c r="I32" i="15" s="1"/>
  <c r="D30" i="15"/>
  <c r="E30" i="15" s="1"/>
  <c r="G30" i="15" s="1"/>
  <c r="I30" i="15" s="1"/>
  <c r="D28" i="15"/>
  <c r="E28" i="15" s="1"/>
  <c r="G28" i="15" s="1"/>
  <c r="I28" i="15" s="1"/>
  <c r="D27" i="15"/>
  <c r="E27" i="15" s="1"/>
  <c r="G27" i="15" s="1"/>
  <c r="I27" i="15" s="1"/>
  <c r="D24" i="15"/>
  <c r="E24" i="15" s="1"/>
  <c r="G24" i="15" s="1"/>
  <c r="I24" i="15" s="1"/>
  <c r="D23" i="15"/>
  <c r="E23" i="15" s="1"/>
  <c r="G23" i="15" s="1"/>
  <c r="I23" i="15" s="1"/>
  <c r="D22" i="15"/>
  <c r="E22" i="15" s="1"/>
  <c r="G22" i="15" s="1"/>
  <c r="I22" i="15" s="1"/>
  <c r="D21" i="15"/>
  <c r="E21" i="15" s="1"/>
  <c r="G21" i="15" s="1"/>
  <c r="I21" i="15" s="1"/>
  <c r="D19" i="15"/>
  <c r="E19" i="15" s="1"/>
  <c r="G19" i="15" s="1"/>
  <c r="I19" i="15" s="1"/>
  <c r="D18" i="15"/>
  <c r="E18" i="15" s="1"/>
  <c r="G18" i="15" s="1"/>
  <c r="I18" i="15" s="1"/>
  <c r="D17" i="15"/>
  <c r="E17" i="15" s="1"/>
  <c r="G17" i="15" s="1"/>
  <c r="I17" i="15" s="1"/>
  <c r="D16" i="15"/>
  <c r="E16" i="15" s="1"/>
  <c r="G16" i="15" s="1"/>
  <c r="I16" i="15" s="1"/>
  <c r="D14" i="15"/>
  <c r="E14" i="15" s="1"/>
  <c r="G14" i="15" s="1"/>
  <c r="I14" i="15" s="1"/>
  <c r="D11" i="15"/>
  <c r="E11" i="15" s="1"/>
  <c r="G11" i="15" s="1"/>
  <c r="I11" i="15" s="1"/>
  <c r="D10" i="15"/>
  <c r="E10" i="15" s="1"/>
  <c r="G10" i="15" s="1"/>
  <c r="I10" i="15" s="1"/>
  <c r="D9" i="15"/>
  <c r="E9" i="15" s="1"/>
  <c r="G9" i="15" s="1"/>
  <c r="I9" i="15" s="1"/>
  <c r="D8" i="15"/>
  <c r="E8" i="15" s="1"/>
  <c r="G8" i="15" s="1"/>
  <c r="I8" i="15" s="1"/>
  <c r="D7" i="15"/>
  <c r="E7" i="15" s="1"/>
  <c r="G7" i="15" s="1"/>
  <c r="I7" i="15" s="1"/>
  <c r="E6" i="15"/>
  <c r="G6" i="15" s="1"/>
  <c r="I6" i="15" s="1"/>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Boots of Striding and Springing</t>
        </r>
      </text>
    </comment>
    <comment ref="E10" authorId="0">
      <text>
        <r>
          <rPr>
            <sz val="12"/>
            <color indexed="81"/>
            <rFont val="Times New Roman"/>
            <family val="1"/>
          </rPr>
          <t>[(6 * 8 Cleric) * 75%] + (6 * 1 Con)</t>
        </r>
      </text>
    </comment>
    <comment ref="B12" authorId="0">
      <text>
        <r>
          <rPr>
            <sz val="12"/>
            <color indexed="81"/>
            <rFont val="Times New Roman"/>
            <family val="1"/>
          </rPr>
          <t>16 + 2 Periapt of Wisdom</t>
        </r>
      </text>
    </comment>
    <comment ref="B13" authorId="0">
      <text>
        <r>
          <rPr>
            <sz val="12"/>
            <color indexed="81"/>
            <rFont val="Times New Roman"/>
            <family val="1"/>
          </rPr>
          <t>11 + Cloak of Charisma +2</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Strong Soul +1</t>
        </r>
      </text>
    </comment>
    <comment ref="F5" authorId="0">
      <text>
        <r>
          <rPr>
            <sz val="12"/>
            <color indexed="81"/>
            <rFont val="Times New Roman"/>
            <family val="1"/>
          </rPr>
          <t>Strong Soul +1</t>
        </r>
      </text>
    </comment>
    <comment ref="F7" authorId="0">
      <text>
        <r>
          <rPr>
            <sz val="12"/>
            <color indexed="81"/>
            <rFont val="Times New Roman"/>
            <family val="1"/>
          </rPr>
          <t>Full Plate +1 (-5)
Tower Shield +1 (-9)</t>
        </r>
      </text>
    </comment>
    <comment ref="F9" authorId="0">
      <text>
        <r>
          <rPr>
            <sz val="12"/>
            <color indexed="81"/>
            <rFont val="Times New Roman"/>
            <family val="1"/>
          </rPr>
          <t>Full Plate +1 (-5)
Tower Shield +1 (-9)</t>
        </r>
      </text>
    </comment>
    <comment ref="F17" authorId="0">
      <text>
        <r>
          <rPr>
            <sz val="12"/>
            <color indexed="81"/>
            <rFont val="Times New Roman"/>
            <family val="1"/>
          </rPr>
          <t>Full Plate +1 (-5)
Tower Shield +1 (-9)</t>
        </r>
      </text>
    </comment>
    <comment ref="F22" authorId="0">
      <text>
        <r>
          <rPr>
            <sz val="12"/>
            <color indexed="81"/>
            <rFont val="Times New Roman"/>
            <family val="1"/>
          </rPr>
          <t>Full Plate +1 (-5)
Tower Shield +1 (-9)</t>
        </r>
      </text>
    </comment>
    <comment ref="F24" authorId="0">
      <text>
        <r>
          <rPr>
            <sz val="12"/>
            <color indexed="81"/>
            <rFont val="Times New Roman"/>
            <family val="1"/>
          </rPr>
          <t>Full Plate +1 (-5)
Tower Shield +1 (-9)
Boots of S&amp;S (+5)</t>
        </r>
      </text>
    </comment>
    <comment ref="F28" authorId="0">
      <text>
        <r>
          <rPr>
            <sz val="12"/>
            <color indexed="81"/>
            <rFont val="Times New Roman"/>
            <family val="1"/>
          </rPr>
          <t>Full Plate +1 (-5)
Tower Shield +1 (-9)</t>
        </r>
      </text>
    </comment>
    <comment ref="F35" authorId="0">
      <text>
        <r>
          <rPr>
            <sz val="12"/>
            <color indexed="81"/>
            <rFont val="Times New Roman"/>
            <family val="1"/>
          </rPr>
          <t>Full Plate +1 (-5)
Tower Shield +1 (-9)</t>
        </r>
      </text>
    </comment>
    <comment ref="F41" authorId="0">
      <text>
        <r>
          <rPr>
            <sz val="12"/>
            <color indexed="81"/>
            <rFont val="Times New Roman"/>
            <family val="1"/>
          </rPr>
          <t>Full Plate +1 (-5)
Tower Shield +1 (-9)</t>
        </r>
      </text>
    </comment>
  </commentList>
</comments>
</file>

<file path=xl/comments3.xml><?xml version="1.0" encoding="utf-8"?>
<comments xmlns="http://schemas.openxmlformats.org/spreadsheetml/2006/main">
  <authors>
    <author>Alexis Álvarez</author>
  </authors>
  <commentList>
    <comment ref="E8" authorId="0">
      <text>
        <r>
          <rPr>
            <sz val="12"/>
            <color indexed="81"/>
            <rFont val="Times New Roman"/>
            <family val="1"/>
          </rPr>
          <t>Phosphorescent moss</t>
        </r>
      </text>
    </comment>
    <comment ref="E11" authorId="0">
      <text>
        <r>
          <rPr>
            <sz val="12"/>
            <color indexed="81"/>
            <rFont val="Times New Roman"/>
            <family val="1"/>
          </rPr>
          <t>Prism, lens, or monocle</t>
        </r>
      </text>
    </comment>
    <comment ref="E16" authorId="0">
      <text>
        <r>
          <rPr>
            <sz val="12"/>
            <color indexed="81"/>
            <rFont val="Times New Roman"/>
            <family val="1"/>
          </rPr>
          <t>Pure Water</t>
        </r>
      </text>
    </comment>
    <comment ref="E21" authorId="0">
      <text>
        <r>
          <rPr>
            <sz val="12"/>
            <color indexed="81"/>
            <rFont val="Times New Roman"/>
            <family val="1"/>
          </rPr>
          <t>Bacteria culture</t>
        </r>
      </text>
    </comment>
    <comment ref="E27" authorId="0">
      <text>
        <r>
          <rPr>
            <sz val="12"/>
            <color indexed="81"/>
            <rFont val="Times New Roman"/>
            <family val="1"/>
          </rPr>
          <t>Pinch of powdered iron</t>
        </r>
      </text>
    </comment>
    <comment ref="E30" authorId="0">
      <text>
        <r>
          <rPr>
            <sz val="12"/>
            <color indexed="81"/>
            <rFont val="Times New Roman"/>
            <family val="1"/>
          </rPr>
          <t>Pinch of dirt</t>
        </r>
      </text>
    </comment>
    <comment ref="E32" authorId="0">
      <text>
        <r>
          <rPr>
            <sz val="12"/>
            <color indexed="81"/>
            <rFont val="Times New Roman"/>
            <family val="1"/>
          </rPr>
          <t>Imbued weapon</t>
        </r>
      </text>
    </comment>
    <comment ref="E37" authorId="0">
      <text>
        <r>
          <rPr>
            <sz val="12"/>
            <color indexed="81"/>
            <rFont val="Times New Roman"/>
            <family val="1"/>
          </rPr>
          <t>Parchment w/ holy text</t>
        </r>
      </text>
    </comment>
    <comment ref="E40" authorId="0">
      <text>
        <r>
          <rPr>
            <sz val="12"/>
            <color indexed="81"/>
            <rFont val="Times New Roman"/>
            <family val="1"/>
          </rPr>
          <t>Dumathoin symbol, crystal lens</t>
        </r>
      </text>
    </comment>
    <comment ref="E41" authorId="0">
      <text>
        <r>
          <rPr>
            <sz val="12"/>
            <color indexed="81"/>
            <rFont val="Times New Roman"/>
            <family val="1"/>
          </rPr>
          <t>Bait for said animal</t>
        </r>
      </text>
    </comment>
    <comment ref="E42" authorId="0">
      <text>
        <r>
          <rPr>
            <sz val="12"/>
            <color indexed="81"/>
            <rFont val="Times New Roman"/>
            <family val="1"/>
          </rPr>
          <t>25 gp of sticks and bones</t>
        </r>
      </text>
    </comment>
    <comment ref="E50" authorId="0">
      <text>
        <r>
          <rPr>
            <sz val="12"/>
            <color indexed="81"/>
            <rFont val="Times New Roman"/>
            <family val="1"/>
          </rPr>
          <t>Dumathoin symbol, holy water, silver dust.</t>
        </r>
      </text>
    </comment>
    <comment ref="E61" authorId="0">
      <text>
        <r>
          <rPr>
            <sz val="12"/>
            <color indexed="81"/>
            <rFont val="Times New Roman"/>
            <family val="1"/>
          </rPr>
          <t>Dumathoin symbol, salt, copper pieces</t>
        </r>
      </text>
    </comment>
    <comment ref="E71" authorId="0">
      <text>
        <r>
          <rPr>
            <sz val="12"/>
            <color indexed="81"/>
            <rFont val="Times New Roman"/>
            <family val="1"/>
          </rPr>
          <t>25 gp of sticks and bones</t>
        </r>
      </text>
    </comment>
    <comment ref="E73" authorId="0">
      <text/>
    </comment>
    <comment ref="E81" authorId="0">
      <text>
        <r>
          <rPr>
            <sz val="12"/>
            <color indexed="81"/>
            <rFont val="Times New Roman"/>
            <family val="1"/>
          </rPr>
          <t>Black onyx gem</t>
        </r>
      </text>
    </comment>
    <comment ref="E85" authorId="0">
      <text>
        <r>
          <rPr>
            <sz val="12"/>
            <color indexed="81"/>
            <rFont val="Times New Roman"/>
            <family val="1"/>
          </rPr>
          <t>Phosphorous, sulfur, or other combustible powder</t>
        </r>
      </text>
    </comment>
    <comment ref="E96" authorId="0">
      <text/>
    </comment>
    <comment ref="E97" authorId="0">
      <text>
        <r>
          <rPr>
            <sz val="12"/>
            <color indexed="81"/>
            <rFont val="Times New Roman"/>
            <family val="1"/>
          </rPr>
          <t>Metal object with which to outline circle</t>
        </r>
      </text>
    </comment>
    <comment ref="E124" authorId="0">
      <text>
        <r>
          <rPr>
            <sz val="12"/>
            <color indexed="81"/>
            <rFont val="Times New Roman"/>
            <family val="1"/>
          </rPr>
          <t>Item distasteful to target</t>
        </r>
      </text>
    </comment>
    <comment ref="E125" authorId="0">
      <text>
        <r>
          <rPr>
            <sz val="12"/>
            <color indexed="81"/>
            <rFont val="Times New Roman"/>
            <family val="1"/>
          </rPr>
          <t>Herbal inhalant applied under nostrils, smoked, or imbibed</t>
        </r>
      </text>
    </comment>
    <comment ref="E135" authorId="0">
      <text>
        <r>
          <rPr>
            <sz val="12"/>
            <color indexed="81"/>
            <rFont val="Times New Roman"/>
            <family val="1"/>
          </rPr>
          <t>Parchment w/ unholy text</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can respond quickly and repeatedly to opponents who let their defenses down.
</t>
        </r>
        <r>
          <rPr>
            <b/>
            <sz val="12"/>
            <color indexed="81"/>
            <rFont val="Times New Roman"/>
            <family val="1"/>
          </rPr>
          <t xml:space="preserve">Benefit:  </t>
        </r>
        <r>
          <rPr>
            <sz val="12"/>
            <color indexed="81"/>
            <rFont val="Times New Roman"/>
            <family val="1"/>
          </rPr>
          <t xml:space="preserve">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Normal:</t>
        </r>
        <r>
          <rPr>
            <sz val="12"/>
            <color indexed="81"/>
            <rFont val="Times New Roman"/>
            <family val="1"/>
          </rPr>
          <t xml:space="preserve">  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The Combat Reflexes feat does not allow a rogue to use her opportunist ability (see page 51) more than once per round.  A fighter may select Combat Reflexes as one of his fighter bonus feats (see page 38).
PHB 92</t>
        </r>
      </text>
    </comment>
    <comment ref="A3" authorId="0">
      <text>
        <r>
          <rPr>
            <sz val="12"/>
            <color indexed="81"/>
            <rFont val="Times New Roman"/>
            <family val="1"/>
          </rPr>
          <t xml:space="preserve">You have an exceptional gift for magic.
</t>
        </r>
        <r>
          <rPr>
            <b/>
            <sz val="12"/>
            <color indexed="81"/>
            <rFont val="Times New Roman"/>
            <family val="1"/>
          </rPr>
          <t xml:space="preserve">Benefit:  </t>
        </r>
        <r>
          <rPr>
            <sz val="12"/>
            <color indexed="81"/>
            <rFont val="Times New Roman"/>
            <family val="1"/>
          </rPr>
          <t xml:space="preserve">For the purpose of determining bonus spells and the saving throw DCs of spells you cast, treat your primary spellcasting ability score (Charisma for bards and sorcerers, Wisdom for divine spellcasters, Intelligence for wizards) as 2 points higher than its actual value.  If you have more than one spellcasting class, the bonus applies to only one of those classes.
</t>
        </r>
        <r>
          <rPr>
            <b/>
            <sz val="12"/>
            <color indexed="81"/>
            <rFont val="Times New Roman"/>
            <family val="1"/>
          </rPr>
          <t xml:space="preserve">Special:  </t>
        </r>
        <r>
          <rPr>
            <sz val="12"/>
            <color indexed="81"/>
            <rFont val="Times New Roman"/>
            <family val="1"/>
          </rPr>
          <t>You may only take this feat as a 1st-level character.  If you take this feat more than once (for example, if you are a human or another type of creature that gets more than one feat at 1st level), it applies to a different spellcasting class each time.  You can take this feat even if you don’t have any spellcasting classes yet.
FRCS 38</t>
        </r>
      </text>
    </comment>
    <comment ref="A4" authorId="0">
      <text>
        <r>
          <rPr>
            <sz val="12"/>
            <color indexed="81"/>
            <rFont val="Times New Roman"/>
            <family val="1"/>
          </rPr>
          <t xml:space="preserve">The souls of your people are hard to separate from their bodies.
</t>
        </r>
        <r>
          <rPr>
            <b/>
            <sz val="12"/>
            <color indexed="81"/>
            <rFont val="Times New Roman"/>
            <family val="1"/>
          </rPr>
          <t xml:space="preserve">Regions:  </t>
        </r>
        <r>
          <rPr>
            <sz val="12"/>
            <color indexed="81"/>
            <rFont val="Times New Roman"/>
            <family val="1"/>
          </rPr>
          <t xml:space="preserve">Dalelands, Moonshaes, deep gnome, ghostwise halfling, 
lightfoot halfling, moon elf, rock gnome, strongheart halfling, sun elf, wild elf, wood elf.
</t>
        </r>
        <r>
          <rPr>
            <b/>
            <sz val="12"/>
            <color indexed="81"/>
            <rFont val="Times New Roman"/>
            <family val="1"/>
          </rPr>
          <t xml:space="preserve">Benefit:  </t>
        </r>
        <r>
          <rPr>
            <sz val="12"/>
            <color indexed="81"/>
            <rFont val="Times New Roman"/>
            <family val="1"/>
          </rPr>
          <t>You get a +1 bonus on all Fortitude and Will saves and an additional +1 bonus on saving throws against energy draining and death effects.
FRCS 38</t>
        </r>
      </text>
    </comment>
    <comment ref="A5" authorId="0">
      <text>
        <r>
          <rPr>
            <sz val="12"/>
            <color indexed="81"/>
            <rFont val="Times New Roman"/>
            <family val="1"/>
          </rPr>
          <t xml:space="preserve">You are proficient with tower shields.
</t>
        </r>
        <r>
          <rPr>
            <b/>
            <sz val="12"/>
            <color indexed="81"/>
            <rFont val="Times New Roman"/>
            <family val="1"/>
          </rPr>
          <t xml:space="preserve">Prerequisite:  </t>
        </r>
        <r>
          <rPr>
            <sz val="12"/>
            <color indexed="81"/>
            <rFont val="Times New Roman"/>
            <family val="1"/>
          </rPr>
          <t xml:space="preserve">Shield Proficiency.
</t>
        </r>
        <r>
          <rPr>
            <b/>
            <sz val="12"/>
            <color indexed="81"/>
            <rFont val="Times New Roman"/>
            <family val="1"/>
          </rPr>
          <t xml:space="preserve">Benefit:  </t>
        </r>
        <r>
          <rPr>
            <sz val="12"/>
            <color indexed="81"/>
            <rFont val="Times New Roman"/>
            <family val="1"/>
          </rPr>
          <t xml:space="preserve">You can use a tower shield and suffer only the standard penalties (see Table 7–6: Armor and Shields, page 123).
</t>
        </r>
        <r>
          <rPr>
            <b/>
            <sz val="12"/>
            <color indexed="81"/>
            <rFont val="Times New Roman"/>
            <family val="1"/>
          </rPr>
          <t xml:space="preserve">Normal:  </t>
        </r>
        <r>
          <rPr>
            <sz val="12"/>
            <color indexed="81"/>
            <rFont val="Times New Roman"/>
            <family val="1"/>
          </rPr>
          <t xml:space="preserve">A character who is using a shield with which he or she is not proficient takes the shield’s armor check penalty on attack rolls and on all skill checks that involve moving, including Ride.
</t>
        </r>
        <r>
          <rPr>
            <b/>
            <sz val="12"/>
            <color indexed="81"/>
            <rFont val="Times New Roman"/>
            <family val="1"/>
          </rPr>
          <t xml:space="preserve">Special:  </t>
        </r>
        <r>
          <rPr>
            <sz val="12"/>
            <color indexed="81"/>
            <rFont val="Times New Roman"/>
            <family val="1"/>
          </rPr>
          <t>Fighters automatically have Tower Shield Proficiency as a bonus feat. They need not select it.
PHB 101</t>
        </r>
      </text>
    </comment>
    <comment ref="A9" authorId="0">
      <text>
        <r>
          <rPr>
            <sz val="12"/>
            <color indexed="81"/>
            <rFont val="Times New Roman"/>
            <family val="1"/>
          </rPr>
          <t>You can perform a feat of strength as a supernatural ability.  You gain an enhancement bonus to Strength equal to your cleric level.  Activating the power is a free action, the power lasts 1 round, and it is usable once per day.</t>
        </r>
      </text>
    </comment>
    <comment ref="A10" authorId="0">
      <text>
        <r>
          <rPr>
            <sz val="12"/>
            <color indexed="81"/>
            <rFont val="Times New Roman"/>
            <family val="1"/>
          </rPr>
          <t>Free Martial Weapon Proficiency with deity’s favored weapon (if necessary) and Weapon Focus with the deity’s favored weapon.</t>
        </r>
      </text>
    </comment>
    <comment ref="A11"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Prerequisites:  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authors>
    <author>Alexis Álvarez</author>
  </authors>
  <commentList>
    <comment ref="A3" authorId="0">
      <text>
        <r>
          <rPr>
            <sz val="12"/>
            <color indexed="81"/>
            <rFont val="Times New Roman"/>
            <family val="1"/>
          </rPr>
          <t>Although it appears to be a normal pearl on a light chain, a periapt of wisdom actually increases the possessor’s Wisdom score in the form of an enhancement bonus of +2, +4, or +6 (depending on the individual item).
Moderate transmutation; CL 8th; Craft Wondrous Item, owl’s wisdom; Price 4,000 gp (+2), 16,000 gp (+4), 36,000 gp (+6).
DMG 263</t>
        </r>
      </text>
    </comment>
    <comment ref="A6" authorId="0">
      <text>
        <r>
          <rPr>
            <sz val="12"/>
            <color indexed="81"/>
            <rFont val="Times New Roman"/>
            <family val="1"/>
          </rPr>
          <t>These boots increase the wearer’s base land speed by 10 feet. In addition to this striding ability (considered an enhancement bonus), these boots allow the wearer to make great leaps.  She can jump with a +5 competence bonus on Jump checks.
Faint transmutation; CL 3rd; Craft Wondrous Item, longstrider, creator must have 5 ranks in the Jump skill; Price 5,500 gp; Weight 1 lb.
DMG 250</t>
        </r>
      </text>
    </comment>
  </commentList>
</comments>
</file>

<file path=xl/sharedStrings.xml><?xml version="1.0" encoding="utf-8"?>
<sst xmlns="http://schemas.openxmlformats.org/spreadsheetml/2006/main" count="1369" uniqueCount="512">
  <si>
    <t>Race:</t>
  </si>
  <si>
    <t>Sex:</t>
  </si>
  <si>
    <t>Strength:</t>
  </si>
  <si>
    <t>Dexterity:</t>
  </si>
  <si>
    <t>Skill</t>
  </si>
  <si>
    <t>Level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</si>
  <si>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</si>
  <si>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</si>
  <si>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</si>
  <si>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</si>
  <si>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</si>
  <si>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</si>
  <si>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</si>
  <si>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</si>
  <si>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</si>
  <si>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</si>
  <si>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</si>
  <si>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</si>
  <si>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</si>
  <si>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</si>
  <si>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</si>
  <si>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</si>
  <si>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</si>
  <si>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</si>
  <si>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</si>
  <si>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</si>
  <si>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</si>
  <si>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</si>
  <si>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</si>
  <si>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</si>
  <si>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</si>
  <si>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</si>
  <si>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</si>
  <si>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</si>
  <si>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</si>
  <si>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</si>
  <si>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</si>
  <si>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</si>
  <si>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</si>
  <si>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</si>
  <si>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</si>
  <si>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</si>
  <si>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</si>
  <si>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</si>
  <si>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</si>
  <si>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</si>
  <si>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</si>
  <si>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</si>
  <si>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</si>
  <si>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</si>
  <si>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</si>
  <si>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</si>
  <si>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</si>
  <si>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</si>
  <si>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</si>
  <si>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</si>
  <si>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</si>
  <si>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</si>
  <si>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</si>
  <si>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</si>
  <si>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</si>
  <si>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</si>
  <si>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</si>
  <si>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</si>
  <si>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</si>
  <si>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</si>
  <si>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</si>
  <si>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</si>
  <si>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</si>
  <si>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Class:</t>
  </si>
  <si>
    <t>Level:</t>
  </si>
  <si>
    <t>Alignment:</t>
  </si>
  <si>
    <t>Total</t>
  </si>
  <si>
    <t>Critical</t>
  </si>
  <si>
    <t>Armor &amp; Shield</t>
  </si>
  <si>
    <t>Missiles</t>
  </si>
  <si>
    <t>Lb. Capacity:</t>
  </si>
  <si>
    <t>Lb. Carried:</t>
  </si>
  <si>
    <t>Base Speed:</t>
  </si>
  <si>
    <t>Spell</t>
  </si>
  <si>
    <t>Cast?</t>
  </si>
  <si>
    <t>Languages</t>
  </si>
  <si>
    <t>Equipment Worn</t>
  </si>
  <si>
    <t>Item</t>
  </si>
  <si>
    <t>Effects/</t>
  </si>
  <si>
    <t>Notes</t>
  </si>
  <si>
    <t>Equipment Carried</t>
  </si>
  <si>
    <t>Check</t>
  </si>
  <si>
    <t>Arcane</t>
  </si>
  <si>
    <t>Speed</t>
  </si>
  <si>
    <t>Prepared Spells</t>
  </si>
  <si>
    <t>Speak Language</t>
  </si>
  <si>
    <t>Knowledge:  Arcana</t>
  </si>
  <si>
    <t>Knowledge:  Religion</t>
  </si>
  <si>
    <t>Perform:  (type)</t>
  </si>
  <si>
    <t>Male</t>
  </si>
  <si>
    <t>1 liter</t>
  </si>
  <si>
    <t>Sleight of Hand</t>
  </si>
  <si>
    <t>Survival</t>
  </si>
  <si>
    <t>Human</t>
  </si>
  <si>
    <t>Chaotic Good</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</si>
  <si>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</si>
  <si>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Touch AC:</t>
  </si>
  <si>
    <t>Cleric of Tempus</t>
  </si>
  <si>
    <t>School</t>
  </si>
  <si>
    <t>Components</t>
  </si>
  <si>
    <t>Casting</t>
  </si>
  <si>
    <t>Range</t>
  </si>
  <si>
    <t>Duration</t>
  </si>
  <si>
    <t>Create Water</t>
  </si>
  <si>
    <t>Conjuration</t>
  </si>
  <si>
    <t>V S</t>
  </si>
  <si>
    <t>1 SA</t>
  </si>
  <si>
    <t>25’ + 2½’/lvl</t>
  </si>
  <si>
    <t>Instant</t>
  </si>
  <si>
    <t>2 gallons/level</t>
  </si>
  <si>
    <t>Cure Minor Wounds</t>
  </si>
  <si>
    <t>Universal</t>
  </si>
  <si>
    <t>Touch</t>
  </si>
  <si>
    <t>1 HP</t>
  </si>
  <si>
    <t>Detect Magic</t>
  </si>
  <si>
    <t>60’</t>
  </si>
  <si>
    <t>1 min/lvl</t>
  </si>
  <si>
    <t>must concentrate</t>
  </si>
  <si>
    <t>Detect Poison</t>
  </si>
  <si>
    <t>Divination</t>
  </si>
  <si>
    <t>see PHB 219</t>
  </si>
  <si>
    <t>Guidance</t>
  </si>
  <si>
    <t>1 minute</t>
  </si>
  <si>
    <t>+1 to attack</t>
  </si>
  <si>
    <t>Light</t>
  </si>
  <si>
    <t>Evocation</t>
  </si>
  <si>
    <t>10 min/lvl</t>
  </si>
  <si>
    <t>7-meter radius</t>
  </si>
  <si>
    <t>Mending</t>
  </si>
  <si>
    <t>10’</t>
  </si>
  <si>
    <t>see PHB 253</t>
  </si>
  <si>
    <t>Purify Food/Drk.</t>
  </si>
  <si>
    <t>1 cu. m /3 caster levels</t>
  </si>
  <si>
    <t>Read Magic</t>
  </si>
  <si>
    <t>V S F</t>
  </si>
  <si>
    <t>Personal</t>
  </si>
  <si>
    <t>see PHB 269</t>
  </si>
  <si>
    <t>Resistance</t>
  </si>
  <si>
    <t>Abjuration</t>
  </si>
  <si>
    <t>V S M/DF</t>
  </si>
  <si>
    <t>+1 all saves</t>
  </si>
  <si>
    <t>Virtue</t>
  </si>
  <si>
    <t>V S DF</t>
  </si>
  <si>
    <t>+1 HP to target</t>
  </si>
  <si>
    <t>Bane/Bless</t>
  </si>
  <si>
    <t>Enchant</t>
  </si>
  <si>
    <t>+/-1 Att. &amp; vs Fear</t>
  </si>
  <si>
    <t>Bless Water</t>
  </si>
  <si>
    <t>V S M</t>
  </si>
  <si>
    <t>Cause Fear</t>
  </si>
  <si>
    <t>1d4 rnds</t>
  </si>
  <si>
    <t>-2 Morale penalty</t>
  </si>
  <si>
    <t>Command</t>
  </si>
  <si>
    <t>V</t>
  </si>
  <si>
    <t>1 round</t>
  </si>
  <si>
    <t>Single word command, PHB 211</t>
  </si>
  <si>
    <t>Comprehend Lang.</t>
  </si>
  <si>
    <t>see PHB 212</t>
  </si>
  <si>
    <t>Cure Light Wounds</t>
  </si>
  <si>
    <t>1d8 + 5 HP</t>
  </si>
  <si>
    <t>Curse Water</t>
  </si>
  <si>
    <t>Deathwatch</t>
  </si>
  <si>
    <t>see PHB 217</t>
  </si>
  <si>
    <t>Detect C/E/G/L</t>
  </si>
  <si>
    <t>see PHB 218 - 219</t>
  </si>
  <si>
    <t>Divine Favor</t>
  </si>
  <si>
    <t>+1 Luck bonus / 3 levels</t>
  </si>
  <si>
    <t>Doom</t>
  </si>
  <si>
    <t>100’ + 10’/lvl</t>
  </si>
  <si>
    <t>see PHB 225</t>
  </si>
  <si>
    <t>Endure Elements</t>
  </si>
  <si>
    <t>24 hours</t>
  </si>
  <si>
    <t>Element (5)</t>
  </si>
  <si>
    <t>Entropic Shield</t>
  </si>
  <si>
    <t>+20% avoid ranged attacks</t>
  </si>
  <si>
    <t>Longstrider</t>
  </si>
  <si>
    <t>1 hour/lvl</t>
  </si>
  <si>
    <t>see PHB 249</t>
  </si>
  <si>
    <t>Magic Stone</t>
  </si>
  <si>
    <t>30 minutes</t>
  </si>
  <si>
    <t>see PHB 251</t>
  </si>
  <si>
    <t>Magic Weapon</t>
  </si>
  <si>
    <t>V S F/DF</t>
  </si>
  <si>
    <t>+1 enhancement</t>
  </si>
  <si>
    <t>Obscuring Mist</t>
  </si>
  <si>
    <t>30’ radius</t>
  </si>
  <si>
    <t>10-m radius, see PHB 258</t>
  </si>
  <si>
    <t>Prot. fr. C/E/G/L</t>
  </si>
  <si>
    <t>see PHB 266</t>
  </si>
  <si>
    <t>Remove Fear</t>
  </si>
  <si>
    <t>see PHB 271</t>
  </si>
  <si>
    <t>Sanctuary</t>
  </si>
  <si>
    <t>1 rnd/lvl</t>
  </si>
  <si>
    <t>see PHB 274</t>
  </si>
  <si>
    <t>Shield of Faith</t>
  </si>
  <si>
    <t>+2 to deflect +1/lvl. (5 max)</t>
  </si>
  <si>
    <t>Summon Monster I</t>
  </si>
  <si>
    <t>1 FR</t>
  </si>
  <si>
    <t>1 1st-level monster, p. 258</t>
  </si>
  <si>
    <t>Aid</t>
  </si>
  <si>
    <t>+1 Att. &amp; vs Fear + 1d8 temp HP</t>
  </si>
  <si>
    <t>Analyze Portal</t>
  </si>
  <si>
    <t>see FRC 66</t>
  </si>
  <si>
    <t>Animal Messenger</t>
  </si>
  <si>
    <t>1 day/lvl</t>
  </si>
  <si>
    <t>Target’s Int. must be &lt; 3</t>
  </si>
  <si>
    <t>Augury/Oracle</t>
  </si>
  <si>
    <t>Bone oracle is most revealing</t>
  </si>
  <si>
    <t>Bull’s Strength</t>
  </si>
  <si>
    <t>1d4+1 Str. bonus</t>
  </si>
  <si>
    <t>Calm Emotions</t>
  </si>
  <si>
    <t>Requires concentration</t>
  </si>
  <si>
    <t>Consecrate</t>
  </si>
  <si>
    <t>2 hrs/lvl</t>
  </si>
  <si>
    <t>Cure Moderate Wounds</t>
  </si>
  <si>
    <t>2d8 + 8 HP</t>
  </si>
  <si>
    <t>Darkness</t>
  </si>
  <si>
    <t>V M/DF</t>
  </si>
  <si>
    <t>Death Knell</t>
  </si>
  <si>
    <t>special</t>
  </si>
  <si>
    <t>Delay Poison</t>
  </si>
  <si>
    <t>Does not cure damage</t>
  </si>
  <si>
    <t>Desecrate</t>
  </si>
  <si>
    <t>see PHB 218</t>
  </si>
  <si>
    <t>Endurance</t>
  </si>
  <si>
    <t>1d4+1 Con. bonus</t>
  </si>
  <si>
    <t>Enthrall</t>
  </si>
  <si>
    <t>1 hour</t>
  </si>
  <si>
    <t>like 2.0 Friends</t>
  </si>
  <si>
    <t>Find Traps</t>
  </si>
  <si>
    <t>Search skill as rogue</t>
  </si>
  <si>
    <t>Gentle Repose</t>
  </si>
  <si>
    <t>see PHB 235</t>
  </si>
  <si>
    <t>Hold Person</t>
  </si>
  <si>
    <t>see PHB 241</t>
  </si>
  <si>
    <t>Lesser Restoration</t>
  </si>
  <si>
    <t>Restores attribute pts.</t>
  </si>
  <si>
    <t>Make Whole</t>
  </si>
  <si>
    <t>see PHB 252 and Mending (253)</t>
  </si>
  <si>
    <t>Remove Paralysis</t>
  </si>
  <si>
    <t>Shatter</t>
  </si>
  <si>
    <t>see PHB 278</t>
  </si>
  <si>
    <t>Shield Other</t>
  </si>
  <si>
    <t>Silence</t>
  </si>
  <si>
    <t>Illusion</t>
  </si>
  <si>
    <t>400’ + 40’/lvl</t>
  </si>
  <si>
    <t>5-meter radius</t>
  </si>
  <si>
    <t>Sound Burst</t>
  </si>
  <si>
    <t>1d8 + stun, PHB 281</t>
  </si>
  <si>
    <t>Speak with Animals</t>
  </si>
  <si>
    <t>see PHB 281</t>
  </si>
  <si>
    <t>Spiritual Weapon</t>
  </si>
  <si>
    <t>see PHB 283</t>
  </si>
  <si>
    <t>Summon Monster II</t>
  </si>
  <si>
    <t>1 2nd-l., or 1d3 1st-l., p. 287</t>
  </si>
  <si>
    <t>Undetectable Alignment</t>
  </si>
  <si>
    <t>see PHB 297</t>
  </si>
  <si>
    <t>Zone of Truth</t>
  </si>
  <si>
    <t>V S/DF</t>
  </si>
  <si>
    <t>see PHB 303</t>
  </si>
  <si>
    <t>Animate Dead</t>
  </si>
  <si>
    <t>see PHB 198</t>
  </si>
  <si>
    <t>Bestow Curse</t>
  </si>
  <si>
    <t>Permanent</t>
  </si>
  <si>
    <t>see PHB 203</t>
  </si>
  <si>
    <t>Contagion</t>
  </si>
  <si>
    <t>see PHB 213</t>
  </si>
  <si>
    <t>Continual Flame</t>
  </si>
  <si>
    <t>Torch-equivalent, no heat</t>
  </si>
  <si>
    <t>Create Food &amp; Water</t>
  </si>
  <si>
    <t>10 min.</t>
  </si>
  <si>
    <t>3 humans/day sustained</t>
  </si>
  <si>
    <t>Cure Serious Wounds</t>
  </si>
  <si>
    <t>3d8 + 8 HP</t>
  </si>
  <si>
    <t>Daylight</t>
  </si>
  <si>
    <t>20-meter radius</t>
  </si>
  <si>
    <t>Deeper Darkness</t>
  </si>
  <si>
    <t>Dispel Magic</t>
  </si>
  <si>
    <t>see PHB 223</t>
  </si>
  <si>
    <t>Glyph of Warding</t>
  </si>
  <si>
    <t>Discharge</t>
  </si>
  <si>
    <t>1d4 monstrous scorpions</t>
  </si>
  <si>
    <t>Invisibility Purge</t>
  </si>
  <si>
    <t>2 m/lvl</t>
  </si>
  <si>
    <t>Locate Object</t>
  </si>
  <si>
    <t>Magic Circle v C/E/G/L</t>
  </si>
  <si>
    <t>M</t>
  </si>
  <si>
    <t>3-meter radius</t>
  </si>
  <si>
    <t>Magic Vestment</t>
  </si>
  <si>
    <t>+1/3 levels</t>
  </si>
  <si>
    <t>Meld into Stone</t>
  </si>
  <si>
    <t>see PHB 252</t>
  </si>
  <si>
    <t>Obscure Object</t>
  </si>
  <si>
    <t>8 hours</t>
  </si>
  <si>
    <t>Hides from magical divination</t>
  </si>
  <si>
    <t>Prayer</t>
  </si>
  <si>
    <t>30’</t>
  </si>
  <si>
    <t>+/-1 attack, damage, saves, skills</t>
  </si>
  <si>
    <t>Rem. Blind/Deafness</t>
  </si>
  <si>
    <t>see PHB 270</t>
  </si>
  <si>
    <t>Remove Curse</t>
  </si>
  <si>
    <t>Remove Disease</t>
  </si>
  <si>
    <t>Does not prevent reinfection</t>
  </si>
  <si>
    <t>Searing Light</t>
  </si>
  <si>
    <t>1d8/2 lvls., see PHB 275</t>
  </si>
  <si>
    <t>Speak with Dead</t>
  </si>
  <si>
    <t>Speak with Plants</t>
  </si>
  <si>
    <t>see PHB 282</t>
  </si>
  <si>
    <t>Stone Shape</t>
  </si>
  <si>
    <t>see PHB 284</t>
  </si>
  <si>
    <t>Summon Monster III</t>
  </si>
  <si>
    <t>1 3rd-l., 1d3 2nd-l., 1d4+1 1st</t>
  </si>
  <si>
    <t>Water Breathing</t>
  </si>
  <si>
    <t>see PHB 300</t>
  </si>
  <si>
    <t>Water Walk</t>
  </si>
  <si>
    <t>Wind Wall</t>
  </si>
  <si>
    <t>1 meter thick</t>
  </si>
  <si>
    <t>Air Walk</t>
  </si>
  <si>
    <t>see PHB 196</t>
  </si>
  <si>
    <t>Control Water</t>
  </si>
  <si>
    <t>Lower or raise 1 m/level</t>
  </si>
  <si>
    <t>Cure Critical Wounds</t>
  </si>
  <si>
    <t>4d8 + 8 HP</t>
  </si>
  <si>
    <t>Dimension Door</t>
  </si>
  <si>
    <t>see PHB 221</t>
  </si>
  <si>
    <t>Dimensional Anchor</t>
  </si>
  <si>
    <t>Discern Lies</t>
  </si>
  <si>
    <t>Dismissal</t>
  </si>
  <si>
    <t>Banishes Extraplanar being</t>
  </si>
  <si>
    <t>see PHB 224</t>
  </si>
  <si>
    <t>Divine Power</t>
  </si>
  <si>
    <t>Free Movement</t>
  </si>
  <si>
    <t>see PHB 233</t>
  </si>
  <si>
    <t>Giant Vermin</t>
  </si>
  <si>
    <t>Imbue w Spell Ability</t>
  </si>
  <si>
    <t>see PHB 243</t>
  </si>
  <si>
    <t>Lesser Planar Ally</t>
  </si>
  <si>
    <t>see PHB 261</t>
  </si>
  <si>
    <t>Neutralize Poison</t>
  </si>
  <si>
    <t>see PHB 257</t>
  </si>
  <si>
    <t>Repel Vermin</t>
  </si>
  <si>
    <t>Restoration</t>
  </si>
  <si>
    <t>see PHB 272</t>
  </si>
  <si>
    <t>Sending</t>
  </si>
  <si>
    <t>12 hours</t>
  </si>
  <si>
    <t>see PHB 275</t>
  </si>
  <si>
    <t>Spell Immunity</t>
  </si>
  <si>
    <t>Status</t>
  </si>
  <si>
    <t>1 target/3 levels</t>
  </si>
  <si>
    <t>Summon Monster IV</t>
  </si>
  <si>
    <t>1 4th-l., 1d3 3rd-l., 1d4+1 2nd</t>
  </si>
  <si>
    <t>Tongues</t>
  </si>
  <si>
    <t>see PHB 294</t>
  </si>
  <si>
    <t>Turn Undead</t>
  </si>
  <si>
    <t>Enlarge Person</t>
  </si>
  <si>
    <t>see PHB 227</t>
  </si>
  <si>
    <t>Protection from Energy</t>
  </si>
  <si>
    <t>20' radius, see PHB 248</t>
  </si>
  <si>
    <t>Spells Granted by Tempus</t>
  </si>
  <si>
    <t>Deity:</t>
  </si>
  <si>
    <t>Tempus</t>
  </si>
  <si>
    <t>Class Features</t>
  </si>
  <si>
    <t>Attack Bonus:</t>
  </si>
  <si>
    <t>DC</t>
  </si>
  <si>
    <t>Weapon Proficiencies</t>
  </si>
  <si>
    <t>Atk</t>
  </si>
  <si>
    <t>Summon Holy Symbol</t>
  </si>
  <si>
    <t>Complete Champion 128</t>
  </si>
  <si>
    <t>Impede</t>
  </si>
  <si>
    <t>Complete Champion 122</t>
  </si>
  <si>
    <t>Benediction</t>
  </si>
  <si>
    <t>Complete Champion 116</t>
  </si>
  <si>
    <t>Bewildering Substitution</t>
  </si>
  <si>
    <t>Bewildering Visions</t>
  </si>
  <si>
    <t>Complete Champion 117</t>
  </si>
  <si>
    <t>Body Ward</t>
  </si>
  <si>
    <t>Conduit of Life</t>
  </si>
  <si>
    <t>Complete Champion 118</t>
  </si>
  <si>
    <t>Divine Presence</t>
  </si>
  <si>
    <t>Complete Champion 119</t>
  </si>
  <si>
    <t>Execration</t>
  </si>
  <si>
    <t>Complete Champion 120</t>
  </si>
  <si>
    <t>Interfaith Blessing</t>
  </si>
  <si>
    <t>Complete Champion 123</t>
  </si>
  <si>
    <t>Light of Faith</t>
  </si>
  <si>
    <t>Lore of the Gods</t>
  </si>
  <si>
    <t>Complete Champion 124</t>
  </si>
  <si>
    <t>Master Cavalier</t>
  </si>
  <si>
    <t>Complete Champion 125</t>
  </si>
  <si>
    <t>Substitute Domain</t>
  </si>
  <si>
    <t>Turn Anathema</t>
  </si>
  <si>
    <t>10 minutes</t>
  </si>
  <si>
    <t>Complete Champion 129</t>
  </si>
  <si>
    <t>Bolster Aura</t>
  </si>
  <si>
    <t>Deific Bastion</t>
  </si>
  <si>
    <t>Footsteps of the Divine</t>
  </si>
  <si>
    <t>Light of Wisdom</t>
  </si>
  <si>
    <t>Subdue Aura</t>
  </si>
  <si>
    <t>Aligned Aura</t>
  </si>
  <si>
    <t>Confound</t>
  </si>
  <si>
    <t>Dampen Magic</t>
  </si>
  <si>
    <t>Light of Purity</t>
  </si>
  <si>
    <t>Moral Façade</t>
  </si>
  <si>
    <t>Sacred Item</t>
  </si>
  <si>
    <t>Complete Champion 126</t>
  </si>
  <si>
    <t>Seed of Life</t>
  </si>
  <si>
    <t>10+1 rnd/lvl</t>
  </si>
  <si>
    <t>Complete Champion 127</t>
  </si>
  <si>
    <t>Spiritual Advisor</t>
  </si>
  <si>
    <t>Played by Mike Laymon</t>
  </si>
  <si>
    <t>Demitri</t>
  </si>
  <si>
    <t>+5</t>
  </si>
  <si>
    <t>Domain:  Strength</t>
  </si>
  <si>
    <t>Domain:  War</t>
  </si>
  <si>
    <t>Common, Chondathan</t>
  </si>
  <si>
    <t>Wand of Cure Light Wounds</t>
  </si>
  <si>
    <t>Silver Holy Symbol</t>
  </si>
  <si>
    <t>Slashing</t>
  </si>
  <si>
    <t>FF AC:</t>
  </si>
  <si>
    <t>Actual Speed:</t>
  </si>
  <si>
    <t>Initiative:</t>
  </si>
  <si>
    <t>Battleaxe (from War domain)</t>
  </si>
  <si>
    <t>Spells per Day</t>
  </si>
  <si>
    <t>Spell Level</t>
  </si>
  <si>
    <t>0th</t>
  </si>
  <si>
    <t>1st</t>
  </si>
  <si>
    <t>2nd</t>
  </si>
  <si>
    <t>3rd</t>
  </si>
  <si>
    <t>4th</t>
  </si>
  <si>
    <t>5th</t>
  </si>
  <si>
    <t>6th</t>
  </si>
  <si>
    <t>7th</t>
  </si>
  <si>
    <t>Cleric Spells</t>
  </si>
  <si>
    <t>Wisdom Bonus</t>
  </si>
  <si>
    <t>Domain Spell</t>
  </si>
  <si>
    <t>Total Divine</t>
  </si>
  <si>
    <t>Turning Undead</t>
  </si>
  <si>
    <t>Max HD Turned</t>
  </si>
  <si>
    <t>Turns/Day</t>
  </si>
  <si>
    <t>1d20 Roll</t>
  </si>
  <si>
    <t>Turn Check</t>
  </si>
  <si>
    <t>2d6 Roll</t>
  </si>
  <si>
    <t>Turn Dmg.</t>
  </si>
  <si>
    <t>Turns Used</t>
  </si>
  <si>
    <t>1st:  Spellcasting Prodigy</t>
  </si>
  <si>
    <t>3rd:  Strong Soul</t>
  </si>
  <si>
    <t>6th:  Tower Shield Proficiency</t>
  </si>
  <si>
    <t>Craft:  Armorsmithing</t>
  </si>
  <si>
    <t>Craft:  Weaponsmithing</t>
  </si>
  <si>
    <t>Fortitude</t>
  </si>
  <si>
    <t>Reflex</t>
  </si>
  <si>
    <t>Will</t>
  </si>
  <si>
    <t>Roll</t>
  </si>
  <si>
    <t>Domain</t>
  </si>
  <si>
    <t>Transmutation</t>
  </si>
  <si>
    <t>Necromancy</t>
  </si>
  <si>
    <t>Enchantment</t>
  </si>
  <si>
    <t>Strength</t>
  </si>
  <si>
    <t>War</t>
  </si>
  <si>
    <t>Full Plate +1</t>
  </si>
  <si>
    <t>Tower Shield +1</t>
  </si>
  <si>
    <t>Value</t>
  </si>
  <si>
    <t>2,310</t>
  </si>
  <si>
    <t>Scrolls and Potions</t>
  </si>
  <si>
    <t>CLev</t>
  </si>
  <si>
    <t>1</t>
  </si>
  <si>
    <t>Periapt of Wisdom +2</t>
  </si>
  <si>
    <t>Potion of Cure Moderate Wounds</t>
  </si>
  <si>
    <t>Potion of Darkvision</t>
  </si>
  <si>
    <t>300</t>
  </si>
  <si>
    <t>20’</t>
  </si>
  <si>
    <t>Human:  Combat Casting</t>
  </si>
  <si>
    <t>-</t>
  </si>
  <si>
    <t>-14</t>
  </si>
  <si>
    <t>cleric 1</t>
  </si>
  <si>
    <t>human</t>
  </si>
  <si>
    <t>cleric 2</t>
  </si>
  <si>
    <t>cleric 3</t>
  </si>
  <si>
    <t>cleric 4</t>
  </si>
  <si>
    <t>cleric 5</t>
  </si>
  <si>
    <t>cleric 6</t>
  </si>
  <si>
    <t>1d8</t>
  </si>
  <si>
    <t>x3</t>
  </si>
  <si>
    <t>Shields (see Feats)</t>
  </si>
  <si>
    <t>Feats</t>
  </si>
  <si>
    <t>War/Strength</t>
  </si>
  <si>
    <t>Potion of Bull’s Strength</t>
  </si>
  <si>
    <t>Auras of Chaos &amp; Good</t>
  </si>
  <si>
    <t>Simple Weapons</t>
  </si>
  <si>
    <t>Weapon Focus:  Battleaxe</t>
  </si>
  <si>
    <t>+1 to energy drain &amp; death effects</t>
  </si>
  <si>
    <t>All Armor</t>
  </si>
  <si>
    <t>Detect Evil</t>
  </si>
  <si>
    <t>Coak of Charisma +2</t>
  </si>
  <si>
    <t>Ranged Touch Spells</t>
  </si>
  <si>
    <t>Boots of Springing and Striding</t>
  </si>
  <si>
    <t>Greataxe +1</t>
  </si>
  <si>
    <t>Spiritual Greataxe</t>
  </si>
  <si>
    <t>1d12</t>
  </si>
  <si>
    <t>+2+1</t>
  </si>
  <si>
    <t>2nd Attack</t>
  </si>
  <si>
    <t>cleric 7</t>
  </si>
  <si>
    <t>þ</t>
  </si>
  <si>
    <t>0’</t>
  </si>
  <si>
    <t>20’ or 60’</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</si>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</sst>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3"/>
      <name val="Wingdings"/>
      <charset val="2"/>
    </font>
    <font>
      <i/>
      <sz val="12"/>
      <color indexed="42"/>
      <name val="Times New Roman"/>
      <family val="1"/>
    </font>
    <font>
      <i/>
      <sz val="22"/>
      <color indexed="43"/>
      <name val="Times New Roman"/>
      <family val="1"/>
    </font>
    <font>
      <sz val="18"/>
      <color indexed="12"/>
      <name val="Times New Roman"/>
      <family val="1"/>
    </font>
    <font>
      <sz val="12"/>
      <color indexed="81"/>
      <name val="Times New Roman"/>
      <family val="1"/>
    </font>
    <font>
      <sz val="12"/>
      <color indexed="20"/>
      <name val="Times New Roman"/>
      <family val="1"/>
    </font>
    <font>
      <b/>
      <sz val="12"/>
      <color indexed="81"/>
      <name val="Times New Roman"/>
      <family val="1"/>
    </font>
    <font>
      <sz val="13"/>
      <color rgb="FFFF0000"/>
      <name val="Times New Roman"/>
      <family val="1"/>
    </font>
    <font>
      <i/>
      <sz val="17"/>
      <name val="Times New Roman"/>
      <family val="1"/>
    </font>
    <font>
      <b/>
      <sz val="13"/>
      <color rgb="FF00CC00"/>
      <name val="Times New Roman"/>
      <family val="1"/>
    </font>
    <font>
      <b/>
      <sz val="13"/>
      <color rgb="FF00B050"/>
      <name val="Times New Roman"/>
      <family val="1"/>
    </font>
    <font>
      <sz val="13"/>
      <color rgb="FF0000FF"/>
      <name val="Times New Roman"/>
      <family val="1"/>
    </font>
    <font>
      <i/>
      <sz val="18"/>
      <color rgb="FF0000FF"/>
      <name val="Times New Roman"/>
      <family val="1"/>
    </font>
    <font>
      <i/>
      <sz val="18"/>
      <color indexed="12"/>
      <name val="Times New Roman"/>
      <family val="1"/>
    </font>
    <font>
      <b/>
      <sz val="12"/>
      <color theme="0"/>
      <name val="Times New Roman"/>
      <family val="1"/>
    </font>
    <font>
      <b/>
      <sz val="12"/>
      <color rgb="FF0000FF"/>
      <name val="Times New Roman"/>
      <family val="1"/>
    </font>
    <font>
      <sz val="12"/>
      <color rgb="FF0000FF"/>
      <name val="Times New Roman"/>
      <family val="1"/>
    </font>
    <font>
      <sz val="12"/>
      <color rgb="FFFFC000"/>
      <name val="Times New Roman"/>
      <family val="1"/>
    </font>
    <font>
      <b/>
      <sz val="12"/>
      <color rgb="FFFFC0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i/>
      <sz val="16"/>
      <color indexed="53"/>
      <name val="Times New Roman"/>
      <family val="1"/>
    </font>
    <font>
      <i/>
      <sz val="16"/>
      <color indexed="10"/>
      <name val="Times New Roman"/>
      <family val="1"/>
    </font>
    <font>
      <b/>
      <i/>
      <sz val="16"/>
      <color indexed="57"/>
      <name val="Times New Roman"/>
      <family val="1"/>
    </font>
    <font>
      <i/>
      <sz val="16"/>
      <color indexed="12"/>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11"/>
        <bgColor indexed="64"/>
      </patternFill>
    </fill>
    <fill>
      <patternFill patternType="solid">
        <fgColor indexed="12"/>
        <bgColor indexed="64"/>
      </patternFill>
    </fill>
    <fill>
      <patternFill patternType="solid">
        <fgColor indexed="65"/>
        <bgColor indexed="64"/>
      </patternFill>
    </fill>
    <fill>
      <patternFill patternType="solid">
        <fgColor rgb="FF99FF99"/>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rgb="FF0000FF"/>
        <bgColor indexed="64"/>
      </patternFill>
    </fill>
    <fill>
      <patternFill patternType="solid">
        <fgColor theme="0" tint="-4.9989318521683403E-2"/>
        <bgColor indexed="64"/>
      </patternFill>
    </fill>
    <fill>
      <patternFill patternType="solid">
        <fgColor rgb="FF66FF33"/>
        <bgColor indexed="64"/>
      </patternFill>
    </fill>
    <fill>
      <patternFill patternType="solid">
        <fgColor rgb="FF7030A0"/>
        <bgColor indexed="64"/>
      </patternFill>
    </fill>
    <fill>
      <patternFill patternType="solid">
        <fgColor theme="7" tint="0.39997558519241921"/>
        <bgColor indexed="64"/>
      </patternFill>
    </fill>
    <fill>
      <patternFill patternType="solid">
        <fgColor rgb="FFFFC000"/>
        <bgColor indexed="64"/>
      </patternFill>
    </fill>
  </fills>
  <borders count="12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top style="double">
        <color indexed="64"/>
      </top>
      <bottom style="thick">
        <color indexed="16"/>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right/>
      <top style="hair">
        <color indexed="64"/>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s>
  <cellStyleXfs count="6">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0" fontId="4" fillId="0" borderId="0"/>
    <xf numFmtId="9" fontId="4" fillId="0" borderId="0" applyFont="0" applyFill="0" applyBorder="0" applyAlignment="0" applyProtection="0"/>
    <xf numFmtId="0" fontId="1" fillId="0" borderId="0"/>
  </cellStyleXfs>
  <cellXfs count="512">
    <xf numFmtId="0" fontId="0" fillId="0" borderId="0" xfId="0"/>
    <xf numFmtId="49" fontId="6" fillId="0" borderId="27" xfId="0" applyNumberFormat="1" applyFont="1" applyBorder="1" applyAlignment="1">
      <alignment horizontal="center" vertical="center" wrapText="1"/>
    </xf>
    <xf numFmtId="0" fontId="6" fillId="0" borderId="27" xfId="0" applyNumberFormat="1" applyFont="1" applyBorder="1" applyAlignment="1">
      <alignment horizontal="center" vertical="center" wrapText="1"/>
    </xf>
    <xf numFmtId="9" fontId="6" fillId="0" borderId="26" xfId="2" applyFont="1" applyBorder="1" applyAlignment="1">
      <alignment horizontal="center" vertical="center" shrinkToFit="1"/>
    </xf>
    <xf numFmtId="49" fontId="6" fillId="0" borderId="35" xfId="0" applyNumberFormat="1" applyFont="1" applyBorder="1" applyAlignment="1">
      <alignment horizontal="center" vertical="center" wrapText="1"/>
    </xf>
    <xf numFmtId="0" fontId="6" fillId="0" borderId="25" xfId="0" applyFont="1" applyBorder="1" applyAlignment="1">
      <alignment horizontal="center" vertical="center" wrapText="1"/>
    </xf>
    <xf numFmtId="9" fontId="6" fillId="0" borderId="25" xfId="2" applyFont="1" applyBorder="1" applyAlignment="1">
      <alignment horizontal="center" vertical="center" shrinkToFit="1"/>
    </xf>
    <xf numFmtId="0" fontId="6" fillId="0" borderId="26" xfId="2" applyNumberFormat="1" applyFont="1" applyBorder="1" applyAlignment="1">
      <alignment horizontal="center" vertical="center" shrinkToFit="1"/>
    </xf>
    <xf numFmtId="9" fontId="6" fillId="0" borderId="26" xfId="2" applyFont="1" applyFill="1" applyBorder="1" applyAlignment="1">
      <alignment horizontal="center" vertical="center" shrinkToFit="1"/>
    </xf>
    <xf numFmtId="9" fontId="6" fillId="0" borderId="62" xfId="2" applyFont="1" applyBorder="1" applyAlignment="1">
      <alignment horizontal="center" vertical="center" shrinkToFit="1"/>
    </xf>
    <xf numFmtId="9" fontId="6" fillId="0" borderId="12" xfId="2" applyFont="1" applyBorder="1" applyAlignment="1">
      <alignment horizontal="center" vertical="center" shrinkToFit="1"/>
    </xf>
    <xf numFmtId="0" fontId="6" fillId="0" borderId="12" xfId="2" applyNumberFormat="1" applyFont="1" applyBorder="1" applyAlignment="1">
      <alignment horizontal="center" vertical="center" shrinkToFit="1"/>
    </xf>
    <xf numFmtId="49" fontId="6" fillId="0" borderId="35" xfId="0" applyNumberFormat="1" applyFont="1" applyBorder="1" applyAlignment="1">
      <alignment horizontal="center" vertical="center" shrinkToFit="1"/>
    </xf>
    <xf numFmtId="9" fontId="6" fillId="4" borderId="26" xfId="2" applyFont="1" applyFill="1" applyBorder="1" applyAlignment="1">
      <alignment horizontal="center" vertical="center" shrinkToFit="1"/>
    </xf>
    <xf numFmtId="0" fontId="6" fillId="4" borderId="26" xfId="2" applyNumberFormat="1" applyFont="1" applyFill="1" applyBorder="1" applyAlignment="1">
      <alignment horizontal="center" vertical="center" shrinkToFit="1"/>
    </xf>
    <xf numFmtId="0" fontId="6" fillId="4" borderId="27" xfId="0" applyNumberFormat="1" applyFont="1" applyFill="1" applyBorder="1" applyAlignment="1">
      <alignment horizontal="center" vertical="center" wrapText="1"/>
    </xf>
    <xf numFmtId="9" fontId="6" fillId="4" borderId="25" xfId="2" applyFont="1" applyFill="1" applyBorder="1" applyAlignment="1">
      <alignment horizontal="center" vertical="center" shrinkToFit="1"/>
    </xf>
    <xf numFmtId="49" fontId="6" fillId="4" borderId="27" xfId="0" applyNumberFormat="1" applyFont="1" applyFill="1" applyBorder="1" applyAlignment="1">
      <alignment horizontal="center" vertical="center" shrinkToFit="1"/>
    </xf>
    <xf numFmtId="9" fontId="6" fillId="4" borderId="61" xfId="2" applyFont="1" applyFill="1" applyBorder="1" applyAlignment="1">
      <alignment horizontal="center" vertical="center" shrinkToFit="1"/>
    </xf>
    <xf numFmtId="0" fontId="6" fillId="0" borderId="26" xfId="2" applyNumberFormat="1" applyFont="1" applyFill="1" applyBorder="1" applyAlignment="1">
      <alignment horizontal="center" vertical="center" shrinkToFit="1"/>
    </xf>
    <xf numFmtId="0" fontId="6" fillId="0" borderId="27" xfId="0" applyNumberFormat="1" applyFont="1" applyFill="1" applyBorder="1" applyAlignment="1">
      <alignment horizontal="center" vertical="center" wrapText="1"/>
    </xf>
    <xf numFmtId="9" fontId="6" fillId="0" borderId="25" xfId="2" applyFont="1" applyFill="1" applyBorder="1" applyAlignment="1">
      <alignment horizontal="center" vertical="center" shrinkToFit="1"/>
    </xf>
    <xf numFmtId="49" fontId="6" fillId="0" borderId="27" xfId="0" applyNumberFormat="1" applyFont="1" applyFill="1" applyBorder="1" applyAlignment="1">
      <alignment horizontal="center" vertical="center" shrinkToFit="1"/>
    </xf>
    <xf numFmtId="0" fontId="4" fillId="0" borderId="26" xfId="2" applyNumberFormat="1" applyFont="1" applyFill="1" applyBorder="1" applyAlignment="1">
      <alignment horizontal="center" vertical="center" shrinkToFit="1"/>
    </xf>
    <xf numFmtId="0" fontId="4" fillId="4" borderId="26" xfId="2" applyNumberFormat="1" applyFont="1" applyFill="1" applyBorder="1" applyAlignment="1">
      <alignment horizontal="center" vertical="center" shrinkToFit="1"/>
    </xf>
    <xf numFmtId="0" fontId="6" fillId="0" borderId="27" xfId="0" quotePrefix="1" applyNumberFormat="1" applyFont="1" applyFill="1" applyBorder="1" applyAlignment="1">
      <alignment horizontal="center" vertical="center" wrapText="1"/>
    </xf>
    <xf numFmtId="9" fontId="6" fillId="0" borderId="12" xfId="2" applyFont="1" applyFill="1" applyBorder="1" applyAlignment="1">
      <alignment horizontal="center" vertical="center" shrinkToFit="1"/>
    </xf>
    <xf numFmtId="0" fontId="6" fillId="0" borderId="12" xfId="2" applyNumberFormat="1" applyFont="1" applyFill="1" applyBorder="1" applyAlignment="1">
      <alignment horizontal="center" vertical="center" shrinkToFit="1"/>
    </xf>
    <xf numFmtId="0" fontId="6" fillId="0" borderId="35" xfId="0" applyNumberFormat="1" applyFont="1" applyFill="1" applyBorder="1" applyAlignment="1">
      <alignment horizontal="center" vertical="center" wrapText="1"/>
    </xf>
    <xf numFmtId="0" fontId="52" fillId="13" borderId="107" xfId="0" applyFont="1" applyFill="1" applyBorder="1" applyAlignment="1">
      <alignment horizontal="right" vertical="center"/>
    </xf>
    <xf numFmtId="0" fontId="3" fillId="0" borderId="103" xfId="0" applyFont="1" applyFill="1" applyBorder="1" applyAlignment="1">
      <alignment horizontal="right" vertical="center"/>
    </xf>
    <xf numFmtId="0" fontId="52" fillId="13" borderId="103" xfId="0" applyFont="1" applyFill="1" applyBorder="1" applyAlignment="1">
      <alignment horizontal="right" vertical="center"/>
    </xf>
    <xf numFmtId="0" fontId="3" fillId="0" borderId="105" xfId="0" applyFont="1" applyFill="1" applyBorder="1" applyAlignment="1">
      <alignment horizontal="right" vertical="center"/>
    </xf>
    <xf numFmtId="0" fontId="57" fillId="16" borderId="38" xfId="0" applyNumberFormat="1" applyFont="1" applyFill="1" applyBorder="1" applyAlignment="1">
      <alignment horizontal="center" vertical="center" wrapText="1"/>
    </xf>
    <xf numFmtId="0" fontId="11" fillId="3" borderId="39" xfId="0" applyNumberFormat="1" applyFont="1" applyFill="1" applyBorder="1" applyAlignment="1">
      <alignment horizontal="center" vertical="center"/>
    </xf>
    <xf numFmtId="0" fontId="11" fillId="7" borderId="21" xfId="5" applyFont="1" applyFill="1" applyBorder="1" applyAlignment="1">
      <alignment horizontal="center" vertical="center"/>
    </xf>
    <xf numFmtId="1" fontId="51" fillId="16" borderId="81" xfId="0" applyNumberFormat="1" applyFont="1" applyFill="1" applyBorder="1" applyAlignment="1">
      <alignment horizontal="center" vertical="center"/>
    </xf>
    <xf numFmtId="1" fontId="1" fillId="0" borderId="98" xfId="0" applyNumberFormat="1" applyFont="1" applyBorder="1" applyAlignment="1">
      <alignment horizontal="center" vertical="center"/>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 fillId="0" borderId="0" xfId="0" applyFont="1" applyBorder="1" applyAlignment="1">
      <alignment vertical="center"/>
    </xf>
    <xf numFmtId="0" fontId="11" fillId="3" borderId="20" xfId="0" applyFont="1" applyFill="1" applyBorder="1" applyAlignment="1">
      <alignment horizontal="centerContinuous" vertical="center"/>
    </xf>
    <xf numFmtId="0" fontId="11" fillId="3" borderId="21" xfId="0" applyFont="1" applyFill="1" applyBorder="1" applyAlignment="1">
      <alignment horizontal="center" vertical="center"/>
    </xf>
    <xf numFmtId="0" fontId="11" fillId="3" borderId="21" xfId="0" applyFont="1" applyFill="1" applyBorder="1" applyAlignment="1">
      <alignment horizontal="center" vertical="center" wrapText="1"/>
    </xf>
    <xf numFmtId="0" fontId="11" fillId="3" borderId="21" xfId="0" applyNumberFormat="1" applyFont="1" applyFill="1" applyBorder="1" applyAlignment="1">
      <alignment horizontal="center" vertical="center" wrapText="1"/>
    </xf>
    <xf numFmtId="0" fontId="11" fillId="3" borderId="22" xfId="0" applyFont="1" applyFill="1" applyBorder="1" applyAlignment="1">
      <alignment horizontal="center" vertical="center"/>
    </xf>
    <xf numFmtId="0" fontId="3" fillId="0" borderId="0" xfId="0" applyFont="1" applyBorder="1" applyAlignment="1">
      <alignment vertical="center"/>
    </xf>
    <xf numFmtId="0" fontId="53" fillId="0" borderId="1" xfId="0" applyFont="1" applyFill="1" applyBorder="1" applyAlignment="1">
      <alignment vertical="center"/>
    </xf>
    <xf numFmtId="0" fontId="5" fillId="0" borderId="25" xfId="0" applyFont="1" applyFill="1" applyBorder="1" applyAlignment="1">
      <alignment horizontal="center" vertical="center"/>
    </xf>
    <xf numFmtId="0" fontId="6" fillId="0" borderId="25" xfId="0" applyFont="1" applyFill="1" applyBorder="1" applyAlignment="1">
      <alignment horizontal="center" vertical="center"/>
    </xf>
    <xf numFmtId="0" fontId="54" fillId="0" borderId="25" xfId="0" applyFont="1" applyFill="1" applyBorder="1" applyAlignment="1">
      <alignment horizontal="center" vertical="center" wrapText="1"/>
    </xf>
    <xf numFmtId="0" fontId="6" fillId="0" borderId="25" xfId="0" applyFont="1" applyFill="1" applyBorder="1" applyAlignment="1">
      <alignment horizontal="center" vertical="center" wrapText="1"/>
    </xf>
    <xf numFmtId="1" fontId="6" fillId="0" borderId="25" xfId="0" applyNumberFormat="1" applyFont="1" applyFill="1" applyBorder="1" applyAlignment="1">
      <alignment horizontal="center" vertical="center" wrapText="1"/>
    </xf>
    <xf numFmtId="0" fontId="55" fillId="16" borderId="26"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56" fillId="0" borderId="1" xfId="0" applyFont="1" applyFill="1" applyBorder="1" applyAlignment="1">
      <alignment vertical="center"/>
    </xf>
    <xf numFmtId="0" fontId="12" fillId="0" borderId="26" xfId="0" applyNumberFormat="1" applyFont="1" applyFill="1" applyBorder="1" applyAlignment="1">
      <alignment horizontal="center" vertical="center"/>
    </xf>
    <xf numFmtId="0" fontId="54" fillId="0" borderId="32" xfId="0" applyFont="1" applyFill="1" applyBorder="1" applyAlignment="1">
      <alignment vertical="center"/>
    </xf>
    <xf numFmtId="0" fontId="5" fillId="0" borderId="62" xfId="0" applyFont="1" applyFill="1" applyBorder="1" applyAlignment="1">
      <alignment horizontal="center" vertical="center"/>
    </xf>
    <xf numFmtId="0" fontId="6" fillId="0" borderId="62" xfId="0" applyFont="1" applyFill="1" applyBorder="1" applyAlignment="1">
      <alignment horizontal="center" vertical="center"/>
    </xf>
    <xf numFmtId="0" fontId="57" fillId="0" borderId="62" xfId="0" applyFont="1" applyFill="1" applyBorder="1" applyAlignment="1">
      <alignment horizontal="center" vertical="center" wrapText="1"/>
    </xf>
    <xf numFmtId="0" fontId="6" fillId="0" borderId="62" xfId="0" applyFont="1" applyFill="1" applyBorder="1" applyAlignment="1">
      <alignment horizontal="center" vertical="center" wrapText="1"/>
    </xf>
    <xf numFmtId="1" fontId="6" fillId="0" borderId="62" xfId="0" applyNumberFormat="1" applyFont="1" applyFill="1" applyBorder="1" applyAlignment="1">
      <alignment horizontal="center" vertical="center" wrapText="1"/>
    </xf>
    <xf numFmtId="0" fontId="55" fillId="16" borderId="62" xfId="0" applyNumberFormat="1" applyFont="1" applyFill="1" applyBorder="1" applyAlignment="1">
      <alignment horizontal="center" vertical="center"/>
    </xf>
    <xf numFmtId="0" fontId="6" fillId="0" borderId="34" xfId="0" quotePrefix="1" applyFont="1" applyFill="1" applyBorder="1" applyAlignment="1">
      <alignment horizontal="center" vertical="center"/>
    </xf>
    <xf numFmtId="0" fontId="10" fillId="0" borderId="1" xfId="0" applyFont="1" applyFill="1" applyBorder="1" applyAlignment="1">
      <alignment vertical="center"/>
    </xf>
    <xf numFmtId="0" fontId="6" fillId="0" borderId="25" xfId="0" applyNumberFormat="1" applyFont="1" applyFill="1" applyBorder="1" applyAlignment="1">
      <alignment horizontal="center"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0" fillId="0" borderId="26"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30" fillId="0" borderId="0" xfId="0" applyFont="1" applyBorder="1" applyAlignment="1">
      <alignment vertical="center"/>
    </xf>
    <xf numFmtId="0" fontId="7"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7" fillId="0" borderId="26" xfId="0" applyNumberFormat="1" applyFont="1" applyFill="1" applyBorder="1" applyAlignment="1">
      <alignment horizontal="center" vertical="center"/>
    </xf>
    <xf numFmtId="0" fontId="29" fillId="0" borderId="0" xfId="0" applyFont="1" applyBorder="1" applyAlignment="1">
      <alignment vertical="center"/>
    </xf>
    <xf numFmtId="0" fontId="9" fillId="9" borderId="1" xfId="0" applyFont="1" applyFill="1" applyBorder="1" applyAlignment="1">
      <alignment vertical="center"/>
    </xf>
    <xf numFmtId="0" fontId="6" fillId="9" borderId="25" xfId="0" applyNumberFormat="1" applyFont="1" applyFill="1" applyBorder="1" applyAlignment="1">
      <alignment horizontal="center" vertical="center"/>
    </xf>
    <xf numFmtId="49" fontId="27" fillId="9" borderId="25" xfId="0" applyNumberFormat="1" applyFont="1" applyFill="1" applyBorder="1" applyAlignment="1">
      <alignment horizontal="center" vertical="center"/>
    </xf>
    <xf numFmtId="0" fontId="27" fillId="9" borderId="26" xfId="0" applyNumberFormat="1" applyFont="1" applyFill="1" applyBorder="1" applyAlignment="1">
      <alignment horizontal="center" vertical="center"/>
    </xf>
    <xf numFmtId="0" fontId="9" fillId="9" borderId="26" xfId="0" applyNumberFormat="1" applyFont="1" applyFill="1" applyBorder="1" applyAlignment="1">
      <alignment horizontal="center" vertical="center"/>
    </xf>
    <xf numFmtId="49" fontId="6" fillId="9" borderId="26" xfId="0" applyNumberFormat="1" applyFont="1" applyFill="1" applyBorder="1" applyAlignment="1">
      <alignment horizontal="center" vertical="center"/>
    </xf>
    <xf numFmtId="0" fontId="6" fillId="9" borderId="27"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5" xfId="0" applyNumberFormat="1" applyFont="1" applyFill="1" applyBorder="1" applyAlignment="1">
      <alignment horizontal="center" vertical="center"/>
    </xf>
    <xf numFmtId="0" fontId="16" fillId="9" borderId="26" xfId="0" applyNumberFormat="1" applyFont="1" applyFill="1" applyBorder="1" applyAlignment="1">
      <alignment horizontal="center" vertical="center"/>
    </xf>
    <xf numFmtId="0" fontId="10" fillId="9" borderId="26" xfId="0" applyNumberFormat="1" applyFont="1" applyFill="1" applyBorder="1" applyAlignment="1">
      <alignment horizontal="center" vertical="center"/>
    </xf>
    <xf numFmtId="0" fontId="10" fillId="4" borderId="1" xfId="0" applyFont="1" applyFill="1" applyBorder="1" applyAlignment="1">
      <alignment vertical="center"/>
    </xf>
    <xf numFmtId="0" fontId="6" fillId="4" borderId="25" xfId="0" applyNumberFormat="1" applyFont="1" applyFill="1" applyBorder="1" applyAlignment="1">
      <alignment horizontal="center" vertical="center"/>
    </xf>
    <xf numFmtId="49" fontId="16" fillId="4" borderId="25" xfId="0" applyNumberFormat="1" applyFont="1" applyFill="1" applyBorder="1" applyAlignment="1">
      <alignment horizontal="center" vertical="center"/>
    </xf>
    <xf numFmtId="0" fontId="16" fillId="4" borderId="26" xfId="0" applyNumberFormat="1" applyFont="1" applyFill="1" applyBorder="1" applyAlignment="1">
      <alignment horizontal="center" vertical="center"/>
    </xf>
    <xf numFmtId="0" fontId="10" fillId="4" borderId="26" xfId="0" applyNumberFormat="1" applyFont="1" applyFill="1" applyBorder="1" applyAlignment="1">
      <alignment horizontal="center" vertical="center"/>
    </xf>
    <xf numFmtId="49" fontId="6" fillId="4" borderId="26" xfId="0" applyNumberFormat="1" applyFont="1" applyFill="1" applyBorder="1" applyAlignment="1">
      <alignment horizontal="center" vertical="center"/>
    </xf>
    <xf numFmtId="49" fontId="6" fillId="10" borderId="26" xfId="0" applyNumberFormat="1" applyFont="1" applyFill="1" applyBorder="1" applyAlignment="1">
      <alignment horizontal="center" vertical="center"/>
    </xf>
    <xf numFmtId="0" fontId="6" fillId="4" borderId="27" xfId="0" applyNumberFormat="1" applyFont="1" applyFill="1" applyBorder="1" applyAlignment="1">
      <alignment horizontal="center" vertical="center"/>
    </xf>
    <xf numFmtId="0" fontId="31" fillId="0" borderId="0" xfId="0" applyFont="1" applyBorder="1" applyAlignment="1">
      <alignment vertical="center"/>
    </xf>
    <xf numFmtId="0" fontId="13" fillId="9" borderId="1" xfId="0" applyFont="1" applyFill="1" applyBorder="1" applyAlignment="1">
      <alignment vertical="center"/>
    </xf>
    <xf numFmtId="49" fontId="23" fillId="9" borderId="25" xfId="0" applyNumberFormat="1" applyFont="1" applyFill="1" applyBorder="1" applyAlignment="1">
      <alignment horizontal="center" vertical="center"/>
    </xf>
    <xf numFmtId="0" fontId="23" fillId="9" borderId="26" xfId="0" applyNumberFormat="1" applyFont="1" applyFill="1" applyBorder="1" applyAlignment="1">
      <alignment horizontal="center" vertical="center"/>
    </xf>
    <xf numFmtId="0" fontId="13" fillId="9" borderId="26" xfId="0" applyNumberFormat="1" applyFont="1" applyFill="1" applyBorder="1" applyAlignment="1">
      <alignment horizontal="center" vertical="center"/>
    </xf>
    <xf numFmtId="0" fontId="22" fillId="9" borderId="1" xfId="0" applyFont="1" applyFill="1" applyBorder="1" applyAlignment="1">
      <alignment vertical="center"/>
    </xf>
    <xf numFmtId="49" fontId="28" fillId="9" borderId="25" xfId="0" applyNumberFormat="1" applyFont="1" applyFill="1" applyBorder="1" applyAlignment="1">
      <alignment horizontal="center" vertical="center"/>
    </xf>
    <xf numFmtId="0" fontId="28" fillId="9" borderId="26" xfId="0" applyNumberFormat="1" applyFont="1" applyFill="1" applyBorder="1" applyAlignment="1">
      <alignment horizontal="center" vertical="center"/>
    </xf>
    <xf numFmtId="0" fontId="22" fillId="9" borderId="26" xfId="0" applyNumberFormat="1" applyFont="1" applyFill="1" applyBorder="1" applyAlignment="1">
      <alignment horizontal="center" vertical="center"/>
    </xf>
    <xf numFmtId="0" fontId="10" fillId="10" borderId="1" xfId="0" applyFont="1" applyFill="1" applyBorder="1" applyAlignment="1">
      <alignment vertical="center"/>
    </xf>
    <xf numFmtId="0" fontId="6" fillId="10" borderId="25" xfId="0" applyNumberFormat="1" applyFont="1" applyFill="1" applyBorder="1" applyAlignment="1">
      <alignment horizontal="center" vertical="center"/>
    </xf>
    <xf numFmtId="49" fontId="16" fillId="10" borderId="25" xfId="0" applyNumberFormat="1" applyFont="1" applyFill="1" applyBorder="1" applyAlignment="1">
      <alignment horizontal="center" vertical="center"/>
    </xf>
    <xf numFmtId="0" fontId="16" fillId="10" borderId="26" xfId="0" applyNumberFormat="1" applyFont="1" applyFill="1" applyBorder="1" applyAlignment="1">
      <alignment horizontal="center" vertical="center"/>
    </xf>
    <xf numFmtId="0" fontId="10" fillId="10" borderId="26" xfId="0" applyNumberFormat="1" applyFont="1" applyFill="1" applyBorder="1" applyAlignment="1">
      <alignment horizontal="center" vertical="center"/>
    </xf>
    <xf numFmtId="0" fontId="6" fillId="10"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12" fillId="5" borderId="1" xfId="0" applyFont="1" applyFill="1" applyBorder="1" applyAlignment="1">
      <alignment vertical="center"/>
    </xf>
    <xf numFmtId="0" fontId="6" fillId="5" borderId="25" xfId="0" applyNumberFormat="1" applyFont="1" applyFill="1" applyBorder="1" applyAlignment="1">
      <alignment horizontal="center" vertical="center"/>
    </xf>
    <xf numFmtId="49" fontId="24" fillId="5" borderId="25" xfId="0" applyNumberFormat="1" applyFont="1" applyFill="1" applyBorder="1" applyAlignment="1">
      <alignment horizontal="center" vertical="center"/>
    </xf>
    <xf numFmtId="0" fontId="24" fillId="5" borderId="26" xfId="0" applyNumberFormat="1" applyFont="1" applyFill="1" applyBorder="1" applyAlignment="1">
      <alignment horizontal="center" vertical="center"/>
    </xf>
    <xf numFmtId="0" fontId="12" fillId="5" borderId="26" xfId="0" applyNumberFormat="1" applyFont="1" applyFill="1" applyBorder="1" applyAlignment="1">
      <alignment horizontal="center" vertical="center"/>
    </xf>
    <xf numFmtId="49" fontId="6" fillId="5" borderId="26" xfId="0" applyNumberFormat="1" applyFont="1" applyFill="1" applyBorder="1" applyAlignment="1">
      <alignment horizontal="center" vertical="center"/>
    </xf>
    <xf numFmtId="0" fontId="6" fillId="5" borderId="27" xfId="0" applyNumberFormat="1" applyFont="1" applyFill="1" applyBorder="1" applyAlignment="1">
      <alignment horizontal="center" vertical="center"/>
    </xf>
    <xf numFmtId="0" fontId="13" fillId="4" borderId="1" xfId="0" applyFont="1" applyFill="1" applyBorder="1" applyAlignment="1">
      <alignment vertical="center"/>
    </xf>
    <xf numFmtId="49" fontId="28" fillId="5" borderId="25" xfId="0" applyNumberFormat="1" applyFont="1" applyFill="1" applyBorder="1" applyAlignment="1">
      <alignment horizontal="center" vertical="center"/>
    </xf>
    <xf numFmtId="0" fontId="28" fillId="5" borderId="26" xfId="0" applyNumberFormat="1" applyFont="1" applyFill="1" applyBorder="1" applyAlignment="1">
      <alignment horizontal="center" vertical="center"/>
    </xf>
    <xf numFmtId="0" fontId="22" fillId="5" borderId="26" xfId="0" applyNumberFormat="1" applyFont="1" applyFill="1" applyBorder="1" applyAlignment="1">
      <alignment horizontal="center" vertical="center"/>
    </xf>
    <xf numFmtId="0" fontId="12" fillId="9" borderId="1" xfId="0" applyFont="1" applyFill="1" applyBorder="1" applyAlignment="1">
      <alignment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2" fillId="9" borderId="26" xfId="0" applyNumberFormat="1" applyFont="1" applyFill="1" applyBorder="1" applyAlignment="1">
      <alignment horizontal="center" vertical="center"/>
    </xf>
    <xf numFmtId="0" fontId="6" fillId="9" borderId="27" xfId="0" quotePrefix="1" applyNumberFormat="1" applyFont="1" applyFill="1" applyBorder="1" applyAlignment="1">
      <alignment horizontal="center" vertical="center"/>
    </xf>
    <xf numFmtId="0" fontId="7" fillId="4" borderId="1" xfId="0" applyFont="1" applyFill="1" applyBorder="1" applyAlignment="1">
      <alignment vertical="center"/>
    </xf>
    <xf numFmtId="49" fontId="17" fillId="4" borderId="25" xfId="0" applyNumberFormat="1" applyFont="1" applyFill="1" applyBorder="1" applyAlignment="1">
      <alignment horizontal="center" vertical="center"/>
    </xf>
    <xf numFmtId="0" fontId="17" fillId="4" borderId="26" xfId="0" applyNumberFormat="1" applyFont="1" applyFill="1" applyBorder="1" applyAlignment="1">
      <alignment horizontal="center" vertical="center"/>
    </xf>
    <xf numFmtId="0" fontId="7" fillId="4" borderId="26" xfId="0" applyNumberFormat="1" applyFont="1" applyFill="1" applyBorder="1" applyAlignment="1">
      <alignment horizontal="center" vertical="center"/>
    </xf>
    <xf numFmtId="0" fontId="12" fillId="4" borderId="1" xfId="0" applyFont="1" applyFill="1" applyBorder="1" applyAlignment="1">
      <alignment vertical="center"/>
    </xf>
    <xf numFmtId="49" fontId="24" fillId="4" borderId="25" xfId="0" applyNumberFormat="1" applyFont="1" applyFill="1" applyBorder="1" applyAlignment="1">
      <alignment horizontal="center" vertical="center"/>
    </xf>
    <xf numFmtId="0" fontId="24" fillId="4" borderId="26" xfId="0" applyNumberFormat="1" applyFont="1" applyFill="1" applyBorder="1" applyAlignment="1">
      <alignment horizontal="center" vertical="center"/>
    </xf>
    <xf numFmtId="0" fontId="12"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NumberFormat="1" applyFont="1" applyFill="1" applyBorder="1" applyAlignment="1">
      <alignment horizontal="center" vertical="center"/>
    </xf>
    <xf numFmtId="0" fontId="13" fillId="5" borderId="26" xfId="0" applyNumberFormat="1" applyFont="1" applyFill="1" applyBorder="1" applyAlignment="1">
      <alignment horizontal="center" vertical="center"/>
    </xf>
    <xf numFmtId="0" fontId="12" fillId="8" borderId="8" xfId="0" applyFont="1" applyFill="1" applyBorder="1" applyAlignment="1">
      <alignment vertical="center"/>
    </xf>
    <xf numFmtId="0" fontId="6" fillId="8" borderId="53" xfId="0" applyNumberFormat="1" applyFont="1" applyFill="1" applyBorder="1" applyAlignment="1">
      <alignment horizontal="center" vertical="center"/>
    </xf>
    <xf numFmtId="49" fontId="24" fillId="8" borderId="53" xfId="0" applyNumberFormat="1" applyFont="1" applyFill="1" applyBorder="1" applyAlignment="1">
      <alignment horizontal="center" vertical="center"/>
    </xf>
    <xf numFmtId="0" fontId="24" fillId="8" borderId="61" xfId="0" applyNumberFormat="1" applyFont="1" applyFill="1" applyBorder="1" applyAlignment="1">
      <alignment horizontal="center" vertical="center"/>
    </xf>
    <xf numFmtId="0" fontId="12" fillId="8" borderId="61" xfId="0" applyNumberFormat="1" applyFont="1" applyFill="1" applyBorder="1" applyAlignment="1">
      <alignment horizontal="center" vertical="center"/>
    </xf>
    <xf numFmtId="49" fontId="6" fillId="8" borderId="61" xfId="0" applyNumberFormat="1" applyFont="1" applyFill="1" applyBorder="1" applyAlignment="1">
      <alignment horizontal="center" vertical="center"/>
    </xf>
    <xf numFmtId="0" fontId="55" fillId="16" borderId="53" xfId="0" applyNumberFormat="1" applyFont="1" applyFill="1" applyBorder="1" applyAlignment="1">
      <alignment horizontal="center" vertical="center"/>
    </xf>
    <xf numFmtId="49" fontId="6" fillId="0" borderId="61" xfId="0" applyNumberFormat="1" applyFont="1" applyFill="1" applyBorder="1" applyAlignment="1">
      <alignment horizontal="center" vertical="center"/>
    </xf>
    <xf numFmtId="0" fontId="6" fillId="8" borderId="36" xfId="0" applyNumberFormat="1" applyFont="1" applyFill="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NumberFormat="1" applyFont="1" applyBorder="1" applyAlignment="1">
      <alignment horizontal="left" vertical="center"/>
    </xf>
    <xf numFmtId="0" fontId="37" fillId="0" borderId="23" xfId="0" applyFont="1" applyBorder="1" applyAlignment="1">
      <alignment horizontal="centerContinuous" vertical="center" wrapText="1"/>
    </xf>
    <xf numFmtId="0" fontId="15" fillId="0" borderId="0" xfId="0" applyFont="1" applyBorder="1" applyAlignment="1">
      <alignment horizontal="centerContinuous" vertical="center" wrapText="1"/>
    </xf>
    <xf numFmtId="0" fontId="4" fillId="0" borderId="0" xfId="0" applyFont="1" applyBorder="1" applyAlignment="1">
      <alignment vertical="center" wrapText="1"/>
    </xf>
    <xf numFmtId="0" fontId="11" fillId="7" borderId="20" xfId="0" applyFont="1" applyFill="1" applyBorder="1" applyAlignment="1">
      <alignment horizontal="centerContinuous" vertical="center" wrapText="1"/>
    </xf>
    <xf numFmtId="0" fontId="11" fillId="7" borderId="21"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11" fillId="7" borderId="22" xfId="0" applyFont="1" applyFill="1" applyBorder="1" applyAlignment="1">
      <alignment horizontal="centerContinuous" vertical="center" wrapText="1"/>
    </xf>
    <xf numFmtId="0" fontId="3" fillId="0" borderId="0" xfId="0" applyFont="1" applyBorder="1" applyAlignment="1">
      <alignment vertical="center" wrapText="1"/>
    </xf>
    <xf numFmtId="0" fontId="27" fillId="0" borderId="1" xfId="0" applyFont="1" applyFill="1" applyBorder="1" applyAlignment="1">
      <alignment horizontal="center" vertical="center" shrinkToFit="1"/>
    </xf>
    <xf numFmtId="0" fontId="6" fillId="10" borderId="25" xfId="5" applyFont="1" applyFill="1" applyBorder="1" applyAlignment="1">
      <alignment horizontal="center" vertical="center"/>
    </xf>
    <xf numFmtId="49" fontId="6" fillId="0" borderId="27" xfId="0" quotePrefix="1" applyNumberFormat="1" applyFont="1" applyBorder="1" applyAlignment="1">
      <alignment horizontal="center" vertical="center" wrapText="1"/>
    </xf>
    <xf numFmtId="0" fontId="4" fillId="0" borderId="26" xfId="0" applyFont="1" applyFill="1" applyBorder="1" applyAlignment="1">
      <alignment horizontal="center" vertical="center" wrapText="1"/>
    </xf>
    <xf numFmtId="0" fontId="27" fillId="0" borderId="32" xfId="0" applyFont="1" applyFill="1" applyBorder="1" applyAlignment="1">
      <alignment horizontal="center" vertical="center" shrinkToFit="1"/>
    </xf>
    <xf numFmtId="0" fontId="6" fillId="0" borderId="62" xfId="0" applyFont="1" applyBorder="1" applyAlignment="1">
      <alignment horizontal="center" vertical="center" wrapText="1"/>
    </xf>
    <xf numFmtId="0" fontId="6" fillId="10" borderId="62" xfId="5" applyFont="1" applyFill="1" applyBorder="1" applyAlignment="1">
      <alignment horizontal="center" vertical="center"/>
    </xf>
    <xf numFmtId="0" fontId="6" fillId="0" borderId="27" xfId="0" quotePrefix="1" applyNumberFormat="1" applyFont="1" applyBorder="1" applyAlignment="1">
      <alignment horizontal="center" vertical="center" wrapText="1"/>
    </xf>
    <xf numFmtId="0" fontId="9" fillId="0" borderId="1" xfId="0" applyFont="1" applyFill="1" applyBorder="1" applyAlignment="1">
      <alignment horizontal="center" vertical="center" shrinkToFit="1"/>
    </xf>
    <xf numFmtId="0" fontId="5" fillId="0" borderId="25" xfId="0" applyFont="1" applyBorder="1" applyAlignment="1">
      <alignment horizontal="center" vertical="center" wrapText="1"/>
    </xf>
    <xf numFmtId="0" fontId="5" fillId="0" borderId="25" xfId="0" applyFont="1" applyFill="1" applyBorder="1" applyAlignment="1">
      <alignment horizontal="center" vertical="center" wrapText="1"/>
    </xf>
    <xf numFmtId="9" fontId="6" fillId="0" borderId="62" xfId="2" applyFont="1" applyFill="1" applyBorder="1" applyAlignment="1">
      <alignment horizontal="center" vertical="center" shrinkToFit="1"/>
    </xf>
    <xf numFmtId="0" fontId="27" fillId="4" borderId="1" xfId="0" applyFont="1" applyFill="1" applyBorder="1" applyAlignment="1">
      <alignment horizontal="center" vertical="center" shrinkToFit="1"/>
    </xf>
    <xf numFmtId="0" fontId="6" fillId="4"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9" fillId="4" borderId="1" xfId="0" applyFont="1" applyFill="1" applyBorder="1" applyAlignment="1">
      <alignment horizontal="center" vertical="center" shrinkToFit="1"/>
    </xf>
    <xf numFmtId="0" fontId="5" fillId="4" borderId="25" xfId="0" applyFont="1" applyFill="1" applyBorder="1" applyAlignment="1">
      <alignment horizontal="center" vertical="center" wrapText="1"/>
    </xf>
    <xf numFmtId="0" fontId="27" fillId="4" borderId="8" xfId="0" applyFont="1" applyFill="1" applyBorder="1" applyAlignment="1">
      <alignment horizontal="center" vertical="center" shrinkToFit="1"/>
    </xf>
    <xf numFmtId="0" fontId="6" fillId="4" borderId="53" xfId="0" applyFont="1" applyFill="1" applyBorder="1" applyAlignment="1">
      <alignment horizontal="center" vertical="center" wrapText="1"/>
    </xf>
    <xf numFmtId="9" fontId="6" fillId="4" borderId="53" xfId="2" applyFont="1" applyFill="1" applyBorder="1" applyAlignment="1">
      <alignment horizontal="center" vertical="center" shrinkToFit="1"/>
    </xf>
    <xf numFmtId="0" fontId="6" fillId="4" borderId="61" xfId="2" applyNumberFormat="1" applyFont="1" applyFill="1" applyBorder="1" applyAlignment="1">
      <alignment horizontal="center" vertical="center" shrinkToFit="1"/>
    </xf>
    <xf numFmtId="0" fontId="6" fillId="4" borderId="36" xfId="0" applyNumberFormat="1" applyFont="1" applyFill="1" applyBorder="1" applyAlignment="1">
      <alignment horizontal="center" vertical="center" wrapText="1"/>
    </xf>
    <xf numFmtId="0" fontId="3" fillId="0" borderId="0" xfId="0" applyFont="1" applyBorder="1" applyAlignment="1">
      <alignment horizontal="right" vertical="center" wrapText="1"/>
    </xf>
    <xf numFmtId="0" fontId="4" fillId="0" borderId="0" xfId="0" applyFont="1" applyBorder="1" applyAlignment="1">
      <alignment horizontal="left" vertical="center" wrapText="1"/>
    </xf>
    <xf numFmtId="0" fontId="5" fillId="0" borderId="55" xfId="0" applyFont="1" applyFill="1" applyBorder="1" applyAlignment="1">
      <alignment horizontal="centerContinuous" vertical="center" wrapText="1"/>
    </xf>
    <xf numFmtId="0" fontId="5" fillId="0" borderId="56" xfId="0" applyFont="1" applyFill="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46" fillId="0" borderId="0" xfId="0" applyFont="1" applyBorder="1" applyAlignment="1">
      <alignment horizontal="centerContinuous" vertical="center" wrapText="1"/>
    </xf>
    <xf numFmtId="0" fontId="47" fillId="0" borderId="0" xfId="0" applyFont="1" applyBorder="1" applyAlignment="1">
      <alignment horizontal="centerContinuous" vertical="center" wrapText="1"/>
    </xf>
    <xf numFmtId="0" fontId="11" fillId="7" borderId="32" xfId="0" applyFont="1" applyFill="1" applyBorder="1" applyAlignment="1">
      <alignment horizontal="centerContinuous" vertical="center" wrapText="1"/>
    </xf>
    <xf numFmtId="0" fontId="11" fillId="7" borderId="33" xfId="0" applyFont="1" applyFill="1" applyBorder="1" applyAlignment="1">
      <alignment horizontal="center" vertical="center" wrapText="1"/>
    </xf>
    <xf numFmtId="0" fontId="11" fillId="7" borderId="34" xfId="0" applyFont="1" applyFill="1" applyBorder="1" applyAlignment="1">
      <alignment horizontal="center" vertical="center" wrapText="1"/>
    </xf>
    <xf numFmtId="0" fontId="6" fillId="0" borderId="0" xfId="0" applyFont="1" applyBorder="1" applyAlignment="1">
      <alignment horizontal="left" vertical="center"/>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6" fillId="0" borderId="1" xfId="0" applyFont="1" applyFill="1" applyBorder="1" applyAlignment="1">
      <alignment horizontal="center" vertical="center" shrinkToFit="1"/>
    </xf>
    <xf numFmtId="49" fontId="6" fillId="0" borderId="25" xfId="0" applyNumberFormat="1" applyFont="1" applyFill="1" applyBorder="1" applyAlignment="1">
      <alignment horizontal="center" vertical="center"/>
    </xf>
    <xf numFmtId="0" fontId="34" fillId="6" borderId="27"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3" xfId="0" applyFont="1" applyBorder="1" applyAlignment="1">
      <alignment horizontal="right"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14" borderId="95" xfId="0" applyFont="1" applyFill="1" applyBorder="1" applyAlignment="1">
      <alignment horizontal="center" vertical="center" wrapText="1"/>
    </xf>
    <xf numFmtId="0" fontId="1" fillId="14" borderId="96" xfId="0" applyFont="1" applyFill="1" applyBorder="1" applyAlignment="1">
      <alignment horizontal="center" vertical="center" wrapText="1"/>
    </xf>
    <xf numFmtId="0" fontId="3" fillId="0" borderId="37" xfId="0" applyFont="1" applyBorder="1" applyAlignment="1">
      <alignment horizontal="right" vertical="center" wrapText="1"/>
    </xf>
    <xf numFmtId="0" fontId="1" fillId="0" borderId="97" xfId="0" applyFont="1" applyBorder="1" applyAlignment="1">
      <alignment horizontal="center" vertical="center" wrapText="1"/>
    </xf>
    <xf numFmtId="0" fontId="1" fillId="0" borderId="42" xfId="0" applyFont="1" applyBorder="1" applyAlignment="1">
      <alignment horizontal="center" vertical="center" wrapText="1"/>
    </xf>
    <xf numFmtId="0" fontId="1" fillId="14" borderId="42" xfId="0" applyFont="1" applyFill="1" applyBorder="1" applyAlignment="1">
      <alignment horizontal="center" vertical="center" wrapText="1"/>
    </xf>
    <xf numFmtId="0" fontId="1" fillId="14" borderId="44" xfId="0" applyFont="1" applyFill="1" applyBorder="1" applyAlignment="1">
      <alignment horizontal="center" vertical="center" wrapText="1"/>
    </xf>
    <xf numFmtId="0" fontId="6" fillId="0" borderId="32" xfId="0" applyFont="1" applyFill="1" applyBorder="1" applyAlignment="1">
      <alignment horizontal="center" vertical="center" shrinkToFit="1"/>
    </xf>
    <xf numFmtId="49" fontId="6" fillId="0" borderId="62" xfId="0" applyNumberFormat="1" applyFont="1" applyFill="1" applyBorder="1" applyAlignment="1">
      <alignment horizontal="center" vertical="center"/>
    </xf>
    <xf numFmtId="0" fontId="34" fillId="6" borderId="35" xfId="2" applyNumberFormat="1" applyFont="1" applyFill="1" applyBorder="1" applyAlignment="1">
      <alignment horizontal="center" vertical="center" shrinkToFit="1"/>
    </xf>
    <xf numFmtId="0" fontId="3" fillId="0" borderId="63" xfId="0" applyFont="1" applyBorder="1" applyAlignment="1">
      <alignment horizontal="right" vertical="center" wrapText="1"/>
    </xf>
    <xf numFmtId="0" fontId="48" fillId="13" borderId="98" xfId="0" applyFont="1" applyFill="1" applyBorder="1" applyAlignment="1">
      <alignment horizontal="center" vertical="center" wrapText="1"/>
    </xf>
    <xf numFmtId="0" fontId="48" fillId="13" borderId="50" xfId="0" applyFont="1" applyFill="1" applyBorder="1" applyAlignment="1">
      <alignment horizontal="center" vertical="center" wrapText="1"/>
    </xf>
    <xf numFmtId="0" fontId="3" fillId="14" borderId="50" xfId="0" applyFont="1" applyFill="1" applyBorder="1" applyAlignment="1">
      <alignment horizontal="center" vertical="center" wrapText="1"/>
    </xf>
    <xf numFmtId="0" fontId="3" fillId="14" borderId="52" xfId="0" applyFont="1" applyFill="1" applyBorder="1" applyAlignment="1">
      <alignment horizontal="center" vertical="center" wrapText="1"/>
    </xf>
    <xf numFmtId="0" fontId="46" fillId="0" borderId="99" xfId="0" applyFont="1" applyBorder="1" applyAlignment="1">
      <alignment horizontal="centerContinuous" vertical="center"/>
    </xf>
    <xf numFmtId="0" fontId="46" fillId="0" borderId="100" xfId="0" applyFont="1" applyBorder="1" applyAlignment="1">
      <alignment horizontal="centerContinuous" vertical="center"/>
    </xf>
    <xf numFmtId="0" fontId="49" fillId="0" borderId="101" xfId="0" applyFont="1" applyBorder="1" applyAlignment="1">
      <alignment horizontal="centerContinuous" vertical="center"/>
    </xf>
    <xf numFmtId="0" fontId="50" fillId="0" borderId="102" xfId="0" applyFont="1" applyFill="1" applyBorder="1" applyAlignment="1">
      <alignment horizontal="centerContinuous" vertical="center"/>
    </xf>
    <xf numFmtId="0" fontId="3" fillId="0" borderId="41" xfId="0" applyFont="1" applyBorder="1" applyAlignment="1">
      <alignment vertical="center"/>
    </xf>
    <xf numFmtId="0" fontId="3" fillId="0" borderId="103" xfId="0" applyFont="1" applyBorder="1" applyAlignment="1">
      <alignment horizontal="right" vertical="center"/>
    </xf>
    <xf numFmtId="0" fontId="1" fillId="0" borderId="104" xfId="0" applyFont="1" applyFill="1" applyBorder="1" applyAlignment="1">
      <alignment horizontal="centerContinuous" vertical="center"/>
    </xf>
    <xf numFmtId="0" fontId="3" fillId="0" borderId="49" xfId="0" applyFont="1" applyBorder="1" applyAlignment="1">
      <alignment vertical="center"/>
    </xf>
    <xf numFmtId="0" fontId="3" fillId="0" borderId="105" xfId="0" applyFont="1" applyBorder="1" applyAlignment="1">
      <alignment horizontal="right" vertical="center"/>
    </xf>
    <xf numFmtId="49" fontId="1" fillId="0" borderId="82" xfId="0" applyNumberFormat="1" applyFont="1" applyFill="1" applyBorder="1" applyAlignment="1">
      <alignment horizontal="centerContinuous" vertical="center"/>
    </xf>
    <xf numFmtId="49" fontId="51" fillId="13" borderId="106" xfId="0" applyNumberFormat="1" applyFont="1" applyFill="1" applyBorder="1" applyAlignment="1">
      <alignment vertical="center"/>
    </xf>
    <xf numFmtId="0" fontId="51" fillId="13" borderId="108" xfId="0" applyNumberFormat="1" applyFont="1" applyFill="1" applyBorder="1" applyAlignment="1">
      <alignment horizontal="centerContinuous" vertical="center"/>
    </xf>
    <xf numFmtId="49" fontId="1" fillId="0" borderId="41" xfId="0" applyNumberFormat="1" applyFont="1" applyFill="1" applyBorder="1" applyAlignment="1">
      <alignment vertical="center"/>
    </xf>
    <xf numFmtId="49" fontId="1" fillId="0" borderId="78" xfId="0" applyNumberFormat="1" applyFont="1" applyFill="1" applyBorder="1" applyAlignment="1">
      <alignment horizontal="centerContinuous" vertical="center"/>
    </xf>
    <xf numFmtId="0" fontId="51" fillId="13" borderId="41" xfId="0" applyNumberFormat="1" applyFont="1" applyFill="1" applyBorder="1" applyAlignment="1">
      <alignment vertical="center"/>
    </xf>
    <xf numFmtId="0" fontId="51" fillId="13" borderId="78" xfId="0" applyNumberFormat="1" applyFont="1" applyFill="1" applyBorder="1" applyAlignment="1">
      <alignment horizontal="centerContinuous" vertical="center"/>
    </xf>
    <xf numFmtId="0" fontId="1" fillId="0" borderId="41" xfId="0" applyNumberFormat="1" applyFont="1" applyFill="1" applyBorder="1" applyAlignment="1">
      <alignment vertical="center"/>
    </xf>
    <xf numFmtId="49" fontId="1" fillId="0" borderId="49" xfId="0" applyNumberFormat="1" applyFont="1" applyFill="1" applyBorder="1" applyAlignment="1">
      <alignment vertical="center"/>
    </xf>
    <xf numFmtId="0" fontId="1" fillId="15" borderId="82" xfId="0" applyNumberFormat="1" applyFont="1" applyFill="1" applyBorder="1" applyAlignment="1">
      <alignment horizontal="centerContinuous" vertical="center"/>
    </xf>
    <xf numFmtId="0" fontId="34" fillId="6" borderId="36" xfId="2" applyNumberFormat="1" applyFont="1" applyFill="1" applyBorder="1" applyAlignment="1">
      <alignment horizontal="center" vertical="center" shrinkToFit="1"/>
    </xf>
    <xf numFmtId="0" fontId="5" fillId="0" borderId="0" xfId="0" applyFont="1" applyBorder="1" applyAlignment="1">
      <alignment horizontal="right" vertical="center" wrapText="1"/>
    </xf>
    <xf numFmtId="0" fontId="6" fillId="0" borderId="0" xfId="0" applyFont="1" applyBorder="1" applyAlignment="1">
      <alignment horizontal="left" vertical="center" wrapText="1"/>
    </xf>
    <xf numFmtId="0" fontId="2" fillId="0" borderId="0" xfId="0" applyFont="1" applyBorder="1" applyAlignment="1">
      <alignment horizontal="centerContinuous" vertical="center"/>
    </xf>
    <xf numFmtId="164" fontId="2" fillId="0" borderId="0" xfId="0" applyNumberFormat="1" applyFont="1" applyBorder="1" applyAlignment="1">
      <alignment horizontal="centerContinuous"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0" fontId="4" fillId="0" borderId="0" xfId="0" applyFont="1" applyBorder="1" applyAlignment="1">
      <alignment horizontal="center" vertical="center"/>
    </xf>
    <xf numFmtId="0" fontId="4" fillId="0" borderId="41" xfId="0" applyFont="1" applyBorder="1" applyAlignment="1">
      <alignment horizontal="center" vertical="center" shrinkToFit="1"/>
    </xf>
    <xf numFmtId="164" fontId="4" fillId="0" borderId="42" xfId="0" applyNumberFormat="1" applyFont="1" applyBorder="1" applyAlignment="1">
      <alignment horizontal="center" vertical="center" shrinkToFit="1"/>
    </xf>
    <xf numFmtId="0" fontId="4" fillId="0" borderId="43" xfId="0" applyFont="1" applyBorder="1" applyAlignment="1">
      <alignment horizontal="left" vertical="center"/>
    </xf>
    <xf numFmtId="0" fontId="4" fillId="0" borderId="44" xfId="0" applyFont="1" applyBorder="1" applyAlignment="1">
      <alignment horizontal="left" vertical="center" shrinkToFit="1"/>
    </xf>
    <xf numFmtId="0" fontId="4" fillId="0" borderId="45"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shrinkToFit="1"/>
    </xf>
    <xf numFmtId="0" fontId="4" fillId="0" borderId="49" xfId="0" applyFont="1" applyBorder="1" applyAlignment="1">
      <alignment horizontal="center" vertical="center" shrinkToFit="1"/>
    </xf>
    <xf numFmtId="164" fontId="4" fillId="0" borderId="50" xfId="0" applyNumberFormat="1" applyFont="1" applyBorder="1" applyAlignment="1">
      <alignment horizontal="center" vertical="center" shrinkToFit="1"/>
    </xf>
    <xf numFmtId="0" fontId="4" fillId="0" borderId="51" xfId="0" applyFont="1" applyBorder="1" applyAlignment="1">
      <alignment horizontal="left" vertical="center"/>
    </xf>
    <xf numFmtId="0" fontId="4" fillId="0" borderId="52"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4" fillId="0" borderId="44" xfId="0" quotePrefix="1" applyFont="1" applyBorder="1" applyAlignment="1">
      <alignment horizontal="left" vertical="center" shrinkToFit="1"/>
    </xf>
    <xf numFmtId="164" fontId="4" fillId="0" borderId="0" xfId="0" applyNumberFormat="1" applyFont="1" applyBorder="1" applyAlignment="1">
      <alignment horizontal="center" vertical="center"/>
    </xf>
    <xf numFmtId="0" fontId="42" fillId="0" borderId="0" xfId="0" applyFont="1" applyBorder="1" applyAlignment="1">
      <alignment vertical="center"/>
    </xf>
    <xf numFmtId="0" fontId="21" fillId="11" borderId="14" xfId="0" applyFont="1" applyFill="1" applyBorder="1" applyAlignment="1">
      <alignment horizontal="center" vertical="center"/>
    </xf>
    <xf numFmtId="0" fontId="21" fillId="11" borderId="15" xfId="0" applyFont="1" applyFill="1" applyBorder="1" applyAlignment="1">
      <alignment horizontal="center" vertical="center"/>
    </xf>
    <xf numFmtId="49" fontId="21" fillId="11" borderId="15" xfId="0" applyNumberFormat="1" applyFont="1" applyFill="1" applyBorder="1" applyAlignment="1">
      <alignment horizontal="center" vertical="center"/>
    </xf>
    <xf numFmtId="0" fontId="21" fillId="11" borderId="19" xfId="0" applyFont="1" applyFill="1" applyBorder="1" applyAlignment="1">
      <alignment horizontal="center" vertical="center"/>
    </xf>
    <xf numFmtId="0" fontId="52" fillId="16" borderId="19" xfId="0" applyFont="1" applyFill="1" applyBorder="1" applyAlignment="1">
      <alignment horizontal="center" vertical="center"/>
    </xf>
    <xf numFmtId="0" fontId="21" fillId="11" borderId="16" xfId="0" applyFont="1" applyFill="1" applyBorder="1" applyAlignment="1">
      <alignment horizontal="center" vertical="center"/>
    </xf>
    <xf numFmtId="0" fontId="21" fillId="11" borderId="31" xfId="0" applyFont="1" applyFill="1" applyBorder="1" applyAlignment="1">
      <alignment horizontal="center" vertical="center"/>
    </xf>
    <xf numFmtId="0" fontId="4" fillId="0" borderId="0" xfId="0" applyFont="1" applyBorder="1" applyAlignment="1">
      <alignment horizontal="centerContinuous" vertical="center"/>
    </xf>
    <xf numFmtId="0" fontId="21" fillId="11" borderId="19" xfId="0" applyFont="1" applyFill="1" applyBorder="1" applyAlignment="1">
      <alignment horizontal="centerContinuous" vertical="center"/>
    </xf>
    <xf numFmtId="0" fontId="21" fillId="11" borderId="109" xfId="0" applyFont="1" applyFill="1" applyBorder="1" applyAlignment="1">
      <alignment horizontal="centerContinuous" vertical="center"/>
    </xf>
    <xf numFmtId="0" fontId="21" fillId="11" borderId="64" xfId="0" applyFont="1" applyFill="1" applyBorder="1" applyAlignment="1">
      <alignment horizontal="centerContinuous" vertical="center"/>
    </xf>
    <xf numFmtId="0" fontId="18" fillId="0" borderId="0" xfId="0" applyFont="1" applyBorder="1" applyAlignment="1">
      <alignment horizontal="right" vertical="center"/>
    </xf>
    <xf numFmtId="0" fontId="21" fillId="11" borderId="17" xfId="0" applyFont="1" applyFill="1" applyBorder="1" applyAlignment="1">
      <alignment horizontal="centerContinuous" vertical="center"/>
    </xf>
    <xf numFmtId="0" fontId="21" fillId="11" borderId="18" xfId="0" applyFont="1" applyFill="1" applyBorder="1" applyAlignment="1">
      <alignment horizontal="centerContinuous" vertical="center"/>
    </xf>
    <xf numFmtId="0" fontId="4" fillId="0" borderId="70" xfId="0" applyFont="1" applyFill="1" applyBorder="1" applyAlignment="1">
      <alignment horizontal="centerContinuous" vertical="center"/>
    </xf>
    <xf numFmtId="0" fontId="4" fillId="0" borderId="111" xfId="0" applyFont="1" applyFill="1" applyBorder="1" applyAlignment="1">
      <alignment horizontal="centerContinuous" vertical="center"/>
    </xf>
    <xf numFmtId="0" fontId="4" fillId="0" borderId="71" xfId="0" applyFont="1" applyFill="1" applyBorder="1" applyAlignment="1">
      <alignment horizontal="centerContinuous" vertical="center"/>
    </xf>
    <xf numFmtId="0" fontId="4" fillId="0" borderId="72" xfId="0" applyFont="1" applyFill="1" applyBorder="1" applyAlignment="1">
      <alignment horizontal="centerContinuous" vertical="center"/>
    </xf>
    <xf numFmtId="164" fontId="4" fillId="0" borderId="73" xfId="0" applyNumberFormat="1" applyFont="1" applyFill="1" applyBorder="1" applyAlignment="1">
      <alignment horizontal="center" vertical="center"/>
    </xf>
    <xf numFmtId="49" fontId="4" fillId="0" borderId="73" xfId="0" applyNumberFormat="1" applyFont="1" applyFill="1" applyBorder="1" applyAlignment="1">
      <alignment horizontal="center" vertical="center"/>
    </xf>
    <xf numFmtId="49" fontId="4" fillId="0" borderId="72" xfId="0" applyNumberFormat="1" applyFont="1" applyFill="1" applyBorder="1" applyAlignment="1">
      <alignment horizontal="center" vertical="center"/>
    </xf>
    <xf numFmtId="0" fontId="4" fillId="0" borderId="74" xfId="0" applyFont="1" applyFill="1" applyBorder="1" applyAlignment="1">
      <alignment horizontal="center" vertical="center"/>
    </xf>
    <xf numFmtId="164" fontId="4" fillId="0" borderId="68" xfId="0" applyNumberFormat="1" applyFont="1" applyFill="1" applyBorder="1" applyAlignment="1">
      <alignment horizontal="center" vertical="center"/>
    </xf>
    <xf numFmtId="0" fontId="4" fillId="0" borderId="41" xfId="0" applyFont="1" applyFill="1" applyBorder="1" applyAlignment="1">
      <alignment horizontal="centerContinuous" vertical="center"/>
    </xf>
    <xf numFmtId="0" fontId="4" fillId="0" borderId="103" xfId="0" applyFont="1" applyFill="1" applyBorder="1" applyAlignment="1">
      <alignment horizontal="centerContinuous" vertical="center"/>
    </xf>
    <xf numFmtId="0" fontId="4" fillId="0" borderId="75" xfId="0" applyFont="1" applyFill="1" applyBorder="1" applyAlignment="1">
      <alignment horizontal="centerContinuous" vertical="center"/>
    </xf>
    <xf numFmtId="0" fontId="4" fillId="0" borderId="76" xfId="0" applyFont="1" applyFill="1" applyBorder="1" applyAlignment="1">
      <alignment horizontal="centerContinuous" vertical="center"/>
    </xf>
    <xf numFmtId="164" fontId="4" fillId="0" borderId="77" xfId="0" applyNumberFormat="1" applyFont="1" applyFill="1" applyBorder="1" applyAlignment="1">
      <alignment horizontal="center" vertical="center"/>
    </xf>
    <xf numFmtId="49" fontId="4" fillId="0" borderId="77" xfId="0" applyNumberFormat="1" applyFont="1" applyFill="1" applyBorder="1" applyAlignment="1">
      <alignment horizontal="center" vertical="center"/>
    </xf>
    <xf numFmtId="49" fontId="4" fillId="0" borderId="76" xfId="0" applyNumberFormat="1" applyFont="1" applyFill="1" applyBorder="1" applyAlignment="1">
      <alignment horizontal="center" vertical="center"/>
    </xf>
    <xf numFmtId="0" fontId="4" fillId="0" borderId="78" xfId="0" applyFont="1" applyFill="1" applyBorder="1" applyAlignment="1">
      <alignment horizontal="center" vertical="center"/>
    </xf>
    <xf numFmtId="164" fontId="4" fillId="0" borderId="37" xfId="0" applyNumberFormat="1" applyFont="1" applyFill="1" applyBorder="1" applyAlignment="1">
      <alignment horizontal="center" vertical="center"/>
    </xf>
    <xf numFmtId="0" fontId="4" fillId="10" borderId="49" xfId="0" applyFont="1" applyFill="1" applyBorder="1" applyAlignment="1">
      <alignment horizontal="centerContinuous" vertical="center"/>
    </xf>
    <xf numFmtId="0" fontId="4" fillId="10" borderId="105" xfId="0" applyFont="1" applyFill="1" applyBorder="1" applyAlignment="1">
      <alignment horizontal="centerContinuous" vertical="center"/>
    </xf>
    <xf numFmtId="0" fontId="4" fillId="10" borderId="79" xfId="0" applyFont="1" applyFill="1" applyBorder="1" applyAlignment="1">
      <alignment horizontal="centerContinuous" vertical="center"/>
    </xf>
    <xf numFmtId="0" fontId="4" fillId="10" borderId="80" xfId="0" applyFont="1" applyFill="1" applyBorder="1" applyAlignment="1">
      <alignment horizontal="centerContinuous" vertical="center"/>
    </xf>
    <xf numFmtId="164" fontId="4" fillId="10" borderId="81" xfId="0" applyNumberFormat="1" applyFont="1" applyFill="1" applyBorder="1" applyAlignment="1">
      <alignment horizontal="center" vertical="center"/>
    </xf>
    <xf numFmtId="49" fontId="4" fillId="10" borderId="81" xfId="0" applyNumberFormat="1" applyFont="1" applyFill="1" applyBorder="1" applyAlignment="1">
      <alignment horizontal="center" vertical="center"/>
    </xf>
    <xf numFmtId="49" fontId="4" fillId="10" borderId="80" xfId="0" applyNumberFormat="1" applyFont="1" applyFill="1" applyBorder="1" applyAlignment="1">
      <alignment horizontal="center" vertical="center"/>
    </xf>
    <xf numFmtId="0" fontId="4" fillId="10" borderId="82" xfId="0" applyFont="1" applyFill="1" applyBorder="1" applyAlignment="1">
      <alignment horizontal="center" vertical="center"/>
    </xf>
    <xf numFmtId="164" fontId="4" fillId="10" borderId="63" xfId="0" applyNumberFormat="1" applyFont="1" applyFill="1" applyBorder="1" applyAlignment="1">
      <alignment horizontal="center" vertical="center"/>
    </xf>
    <xf numFmtId="0" fontId="21" fillId="11" borderId="110" xfId="0" applyFont="1" applyFill="1" applyBorder="1" applyAlignment="1">
      <alignment horizontal="center" vertical="center"/>
    </xf>
    <xf numFmtId="0" fontId="1" fillId="0" borderId="0" xfId="0" applyFont="1" applyBorder="1" applyAlignment="1">
      <alignment horizontal="center" vertical="center"/>
    </xf>
    <xf numFmtId="0" fontId="1" fillId="0" borderId="70" xfId="0" applyFont="1" applyFill="1" applyBorder="1" applyAlignment="1">
      <alignment horizontal="centerContinuous" vertical="center" shrinkToFit="1"/>
    </xf>
    <xf numFmtId="0" fontId="21" fillId="0" borderId="111" xfId="0" applyFont="1" applyFill="1" applyBorder="1" applyAlignment="1">
      <alignment horizontal="centerContinuous" vertical="center"/>
    </xf>
    <xf numFmtId="0" fontId="1" fillId="0" borderId="73" xfId="0" applyFont="1" applyFill="1" applyBorder="1" applyAlignment="1">
      <alignment horizontal="center" vertical="center"/>
    </xf>
    <xf numFmtId="49" fontId="1" fillId="0" borderId="72" xfId="0" applyNumberFormat="1" applyFont="1" applyFill="1" applyBorder="1" applyAlignment="1">
      <alignment horizontal="centerContinuous" vertical="center"/>
    </xf>
    <xf numFmtId="0" fontId="1" fillId="0" borderId="112" xfId="0" applyFont="1" applyFill="1" applyBorder="1" applyAlignment="1">
      <alignment horizontal="centerContinuous" vertical="center"/>
    </xf>
    <xf numFmtId="0" fontId="1" fillId="0" borderId="68" xfId="0" applyFont="1" applyFill="1" applyBorder="1" applyAlignment="1">
      <alignment horizontal="center" vertical="center"/>
    </xf>
    <xf numFmtId="0" fontId="1" fillId="0" borderId="41" xfId="0" applyFont="1" applyFill="1" applyBorder="1" applyAlignment="1">
      <alignment horizontal="centerContinuous" vertical="center" shrinkToFit="1"/>
    </xf>
    <xf numFmtId="0" fontId="21" fillId="0" borderId="103" xfId="0" applyFont="1" applyFill="1" applyBorder="1" applyAlignment="1">
      <alignment horizontal="centerContinuous" vertical="center"/>
    </xf>
    <xf numFmtId="0" fontId="1" fillId="0" borderId="77" xfId="0" applyFont="1" applyFill="1" applyBorder="1" applyAlignment="1">
      <alignment horizontal="center" vertical="center"/>
    </xf>
    <xf numFmtId="49" fontId="1" fillId="0" borderId="76" xfId="0" applyNumberFormat="1" applyFont="1" applyFill="1" applyBorder="1" applyAlignment="1">
      <alignment horizontal="centerContinuous" vertical="center"/>
    </xf>
    <xf numFmtId="0" fontId="1" fillId="0" borderId="113" xfId="0" applyFont="1" applyFill="1" applyBorder="1" applyAlignment="1">
      <alignment horizontal="centerContinuous" vertical="center"/>
    </xf>
    <xf numFmtId="0" fontId="1" fillId="0" borderId="37" xfId="0" applyFont="1" applyFill="1" applyBorder="1" applyAlignment="1">
      <alignment horizontal="center" vertical="center"/>
    </xf>
    <xf numFmtId="0" fontId="1" fillId="0" borderId="45" xfId="0" applyFont="1" applyFill="1" applyBorder="1" applyAlignment="1">
      <alignment horizontal="centerContinuous" vertical="center" shrinkToFit="1"/>
    </xf>
    <xf numFmtId="0" fontId="21" fillId="0" borderId="115" xfId="0" applyFont="1" applyFill="1" applyBorder="1" applyAlignment="1">
      <alignment horizontal="centerContinuous" vertical="center"/>
    </xf>
    <xf numFmtId="0" fontId="1" fillId="0" borderId="116" xfId="0" applyFont="1" applyFill="1" applyBorder="1" applyAlignment="1">
      <alignment horizontal="center" vertical="center"/>
    </xf>
    <xf numFmtId="49" fontId="1" fillId="0" borderId="117" xfId="0" applyNumberFormat="1" applyFont="1" applyFill="1" applyBorder="1" applyAlignment="1">
      <alignment horizontal="centerContinuous" vertical="center"/>
    </xf>
    <xf numFmtId="0" fontId="1" fillId="0" borderId="118" xfId="0" applyFont="1" applyFill="1" applyBorder="1" applyAlignment="1">
      <alignment horizontal="centerContinuous" vertical="center"/>
    </xf>
    <xf numFmtId="0" fontId="1" fillId="0" borderId="85" xfId="0" applyFont="1" applyFill="1" applyBorder="1" applyAlignment="1">
      <alignment horizontal="center" vertical="center"/>
    </xf>
    <xf numFmtId="0" fontId="1" fillId="0" borderId="49" xfId="0" applyFont="1" applyFill="1" applyBorder="1" applyAlignment="1">
      <alignment horizontal="centerContinuous" vertical="center" shrinkToFit="1"/>
    </xf>
    <xf numFmtId="0" fontId="1" fillId="0" borderId="105" xfId="0" applyFont="1" applyFill="1" applyBorder="1" applyAlignment="1">
      <alignment horizontal="centerContinuous" vertical="center"/>
    </xf>
    <xf numFmtId="49" fontId="1" fillId="0" borderId="81" xfId="0" applyNumberFormat="1" applyFont="1" applyFill="1" applyBorder="1" applyAlignment="1">
      <alignment horizontal="center" vertical="center"/>
    </xf>
    <xf numFmtId="49" fontId="1" fillId="0" borderId="80" xfId="0" applyNumberFormat="1" applyFont="1" applyFill="1" applyBorder="1" applyAlignment="1">
      <alignment horizontal="centerContinuous" vertical="center"/>
    </xf>
    <xf numFmtId="0" fontId="1" fillId="0" borderId="114" xfId="0" applyFont="1" applyFill="1" applyBorder="1" applyAlignment="1">
      <alignment horizontal="centerContinuous" vertical="center"/>
    </xf>
    <xf numFmtId="49" fontId="1" fillId="0" borderId="63" xfId="0" applyNumberFormat="1" applyFont="1" applyFill="1" applyBorder="1" applyAlignment="1">
      <alignment horizontal="center" vertical="center"/>
    </xf>
    <xf numFmtId="0" fontId="6" fillId="0" borderId="0" xfId="0" applyFont="1" applyBorder="1" applyAlignment="1">
      <alignment vertical="center"/>
    </xf>
    <xf numFmtId="0" fontId="41" fillId="0" borderId="37" xfId="0" applyFont="1" applyFill="1" applyBorder="1" applyAlignment="1">
      <alignment horizontal="center" vertical="center" shrinkToFit="1"/>
    </xf>
    <xf numFmtId="0" fontId="17" fillId="0" borderId="37" xfId="0" applyFont="1" applyFill="1" applyBorder="1" applyAlignment="1">
      <alignment horizontal="centerContinuous" vertical="center"/>
    </xf>
    <xf numFmtId="0" fontId="17" fillId="0" borderId="63" xfId="0" applyFont="1" applyFill="1" applyBorder="1" applyAlignment="1">
      <alignment horizontal="centerContinuous" vertical="center"/>
    </xf>
    <xf numFmtId="0" fontId="27" fillId="0" borderId="83" xfId="0" applyFont="1" applyBorder="1" applyAlignment="1">
      <alignment horizontal="centerContinuous" vertical="center"/>
    </xf>
    <xf numFmtId="0" fontId="17" fillId="0" borderId="84" xfId="0" applyFont="1" applyBorder="1" applyAlignment="1">
      <alignment horizontal="centerContinuous" vertical="center"/>
    </xf>
    <xf numFmtId="0" fontId="27" fillId="0" borderId="85" xfId="0" applyFont="1" applyBorder="1" applyAlignment="1">
      <alignment horizontal="centerContinuous" vertical="center"/>
    </xf>
    <xf numFmtId="0" fontId="17" fillId="0" borderId="84" xfId="0" applyFont="1" applyFill="1" applyBorder="1" applyAlignment="1">
      <alignment horizontal="centerContinuous" vertical="center"/>
    </xf>
    <xf numFmtId="0" fontId="27" fillId="0" borderId="37" xfId="0" applyFont="1" applyBorder="1" applyAlignment="1">
      <alignment horizontal="centerContinuous" vertical="center"/>
    </xf>
    <xf numFmtId="0" fontId="45" fillId="0" borderId="63" xfId="0" applyFont="1" applyFill="1" applyBorder="1" applyAlignment="1">
      <alignment horizontal="center" vertical="center" shrinkToFit="1"/>
    </xf>
    <xf numFmtId="0" fontId="6" fillId="0" borderId="68" xfId="0" applyFont="1" applyFill="1" applyBorder="1" applyAlignment="1">
      <alignment horizontal="centerContinuous" vertical="center"/>
    </xf>
    <xf numFmtId="0" fontId="6" fillId="0" borderId="84" xfId="0" applyFont="1" applyFill="1" applyBorder="1" applyAlignment="1">
      <alignment horizontal="centerContinuous" vertical="center"/>
    </xf>
    <xf numFmtId="0" fontId="6" fillId="0" borderId="63" xfId="0" applyFont="1" applyFill="1" applyBorder="1" applyAlignment="1">
      <alignment horizontal="centerContinuous" vertical="center"/>
    </xf>
    <xf numFmtId="0" fontId="6" fillId="0" borderId="69" xfId="0" applyFont="1" applyFill="1" applyBorder="1" applyAlignment="1">
      <alignment horizontal="centerContinuous" vertical="center"/>
    </xf>
    <xf numFmtId="0" fontId="36" fillId="2" borderId="60" xfId="0" applyFont="1" applyFill="1" applyBorder="1" applyAlignment="1">
      <alignment horizontal="right" vertical="center"/>
    </xf>
    <xf numFmtId="0" fontId="36" fillId="2" borderId="58" xfId="0" applyFont="1" applyFill="1" applyBorder="1" applyAlignment="1">
      <alignment horizontal="left"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5" fillId="2" borderId="59"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6" fillId="0" borderId="0" xfId="0" applyFont="1" applyBorder="1" applyAlignment="1">
      <alignment horizontal="centerContinuous" vertical="center"/>
    </xf>
    <xf numFmtId="0" fontId="5" fillId="12" borderId="1" xfId="0" applyFont="1" applyFill="1" applyBorder="1" applyAlignment="1">
      <alignment horizontal="right" vertical="center"/>
    </xf>
    <xf numFmtId="0" fontId="6" fillId="12" borderId="0" xfId="0" applyFont="1" applyFill="1" applyBorder="1" applyAlignment="1">
      <alignment vertical="center"/>
    </xf>
    <xf numFmtId="0" fontId="6" fillId="12" borderId="0" xfId="0" applyFont="1" applyFill="1" applyBorder="1" applyAlignment="1">
      <alignment horizontal="centerContinuous" vertical="center"/>
    </xf>
    <xf numFmtId="0" fontId="5" fillId="12" borderId="0" xfId="0" applyFont="1" applyFill="1" applyBorder="1" applyAlignment="1">
      <alignment horizontal="right" vertical="center"/>
    </xf>
    <xf numFmtId="0" fontId="6" fillId="12" borderId="0" xfId="0" applyFont="1" applyFill="1" applyBorder="1" applyAlignment="1">
      <alignment horizontal="center" vertical="center"/>
    </xf>
    <xf numFmtId="0" fontId="5" fillId="0" borderId="0" xfId="0" applyFont="1" applyBorder="1" applyAlignment="1">
      <alignment horizontal="centerContinuous" vertical="center"/>
    </xf>
    <xf numFmtId="0" fontId="6" fillId="0" borderId="2" xfId="0" applyFont="1" applyBorder="1" applyAlignment="1">
      <alignment horizontal="centerContinuous" vertical="center"/>
    </xf>
    <xf numFmtId="0" fontId="5" fillId="4" borderId="86" xfId="0" applyFont="1" applyFill="1" applyBorder="1" applyAlignment="1">
      <alignment horizontal="right" vertical="center"/>
    </xf>
    <xf numFmtId="49" fontId="6" fillId="0" borderId="87" xfId="0" applyNumberFormat="1" applyFont="1" applyBorder="1" applyAlignment="1">
      <alignment horizontal="centerContinuous" vertical="center"/>
    </xf>
    <xf numFmtId="0" fontId="1" fillId="0" borderId="88" xfId="0" applyFont="1" applyBorder="1" applyAlignment="1">
      <alignment horizontal="centerContinuous" vertical="center"/>
    </xf>
    <xf numFmtId="0" fontId="5" fillId="4" borderId="89" xfId="0" applyFont="1" applyFill="1" applyBorder="1" applyAlignment="1">
      <alignment horizontal="right" vertical="center"/>
    </xf>
    <xf numFmtId="49" fontId="6" fillId="0" borderId="90" xfId="0" applyNumberFormat="1" applyFont="1" applyFill="1" applyBorder="1" applyAlignment="1">
      <alignment horizontal="center" vertical="center"/>
    </xf>
    <xf numFmtId="0" fontId="5" fillId="4" borderId="57" xfId="0" applyFont="1" applyFill="1" applyBorder="1" applyAlignment="1">
      <alignment horizontal="right" vertical="center"/>
    </xf>
    <xf numFmtId="49" fontId="6" fillId="0" borderId="24" xfId="0" applyNumberFormat="1" applyFont="1" applyBorder="1" applyAlignment="1">
      <alignment horizontal="centerContinuous" vertical="center"/>
    </xf>
    <xf numFmtId="0" fontId="1" fillId="0" borderId="92" xfId="0" applyFont="1" applyBorder="1" applyAlignment="1">
      <alignment horizontal="centerContinuous" vertical="center"/>
    </xf>
    <xf numFmtId="0" fontId="44" fillId="4" borderId="91" xfId="0" applyFont="1" applyFill="1" applyBorder="1" applyAlignment="1">
      <alignment horizontal="right" vertical="center"/>
    </xf>
    <xf numFmtId="0" fontId="6" fillId="0" borderId="29" xfId="0" applyFont="1" applyFill="1" applyBorder="1" applyAlignment="1">
      <alignment horizontal="center" vertical="center"/>
    </xf>
    <xf numFmtId="0" fontId="7" fillId="2" borderId="11" xfId="0" applyFont="1" applyFill="1" applyBorder="1" applyAlignment="1">
      <alignment horizontal="right" vertical="center"/>
    </xf>
    <xf numFmtId="0" fontId="26" fillId="0" borderId="12" xfId="0" applyNumberFormat="1" applyFont="1" applyBorder="1" applyAlignment="1">
      <alignment horizontal="center" vertical="center"/>
    </xf>
    <xf numFmtId="0" fontId="7" fillId="4" borderId="67" xfId="0" applyFont="1" applyFill="1" applyBorder="1" applyAlignment="1">
      <alignment horizontal="right" vertical="center"/>
    </xf>
    <xf numFmtId="49" fontId="16" fillId="0" borderId="35" xfId="0" applyNumberFormat="1" applyFont="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Border="1" applyAlignment="1">
      <alignment horizontal="center" vertical="center"/>
    </xf>
    <xf numFmtId="49" fontId="26" fillId="0" borderId="12" xfId="0" applyNumberFormat="1" applyFont="1" applyBorder="1" applyAlignment="1">
      <alignment horizontal="center" vertical="center"/>
    </xf>
    <xf numFmtId="0" fontId="7" fillId="4" borderId="65" xfId="0" applyFont="1" applyFill="1" applyBorder="1" applyAlignment="1">
      <alignment horizontal="right" vertical="center"/>
    </xf>
    <xf numFmtId="164" fontId="5" fillId="6" borderId="30"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5" fillId="0" borderId="28" xfId="0" applyFont="1" applyBorder="1" applyAlignment="1">
      <alignment horizontal="center" vertical="center"/>
    </xf>
    <xf numFmtId="0" fontId="43" fillId="2" borderId="4" xfId="0" applyFont="1" applyFill="1" applyBorder="1" applyAlignment="1">
      <alignment horizontal="right" vertical="center"/>
    </xf>
    <xf numFmtId="0" fontId="10" fillId="4" borderId="65" xfId="0" applyFont="1" applyFill="1" applyBorder="1" applyAlignment="1">
      <alignment horizontal="right" vertical="center"/>
    </xf>
    <xf numFmtId="49" fontId="6" fillId="0" borderId="28" xfId="0" applyNumberFormat="1" applyFont="1" applyBorder="1" applyAlignment="1">
      <alignment horizontal="center" vertical="center"/>
    </xf>
    <xf numFmtId="0" fontId="22" fillId="2" borderId="4" xfId="0" applyFont="1" applyFill="1" applyBorder="1" applyAlignment="1">
      <alignment horizontal="right" vertical="center"/>
    </xf>
    <xf numFmtId="0" fontId="13" fillId="2" borderId="13" xfId="0" applyFont="1" applyFill="1" applyBorder="1" applyAlignment="1">
      <alignment horizontal="right" vertical="center"/>
    </xf>
    <xf numFmtId="49" fontId="26" fillId="0" borderId="24" xfId="0" applyNumberFormat="1" applyFont="1" applyBorder="1" applyAlignment="1">
      <alignment horizontal="center" vertical="center"/>
    </xf>
    <xf numFmtId="0" fontId="10" fillId="4" borderId="66" xfId="0" applyFont="1" applyFill="1" applyBorder="1" applyAlignment="1">
      <alignment horizontal="right" vertical="center"/>
    </xf>
    <xf numFmtId="49" fontId="6" fillId="0" borderId="29" xfId="0" applyNumberFormat="1" applyFont="1" applyBorder="1" applyAlignment="1">
      <alignment horizontal="center" vertical="center"/>
    </xf>
    <xf numFmtId="0" fontId="4" fillId="0" borderId="0" xfId="0" applyFont="1" applyFill="1" applyBorder="1" applyAlignment="1">
      <alignmen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1" fillId="0" borderId="0" xfId="0" applyFont="1" applyBorder="1" applyAlignment="1">
      <alignment horizontal="left" vertical="center"/>
    </xf>
    <xf numFmtId="0" fontId="58" fillId="0" borderId="31" xfId="0" applyFont="1" applyBorder="1" applyAlignment="1">
      <alignment horizontal="centerContinuous" vertical="center"/>
    </xf>
    <xf numFmtId="0" fontId="59" fillId="0" borderId="31" xfId="0" applyFont="1" applyBorder="1" applyAlignment="1">
      <alignment horizontal="centerContinuous" vertical="center" wrapText="1"/>
    </xf>
    <xf numFmtId="0" fontId="60" fillId="0" borderId="31" xfId="0" applyFont="1" applyBorder="1" applyAlignment="1">
      <alignment horizontal="centerContinuous" vertical="center" wrapText="1"/>
    </xf>
    <xf numFmtId="0" fontId="61" fillId="0" borderId="54" xfId="0" applyFont="1" applyFill="1" applyBorder="1" applyAlignment="1">
      <alignment horizontal="centerContinuous" vertical="center" wrapText="1"/>
    </xf>
    <xf numFmtId="0" fontId="5" fillId="0" borderId="32" xfId="0" applyFont="1" applyFill="1" applyBorder="1" applyAlignment="1">
      <alignment horizontal="center" vertical="center" shrinkToFit="1"/>
    </xf>
    <xf numFmtId="0" fontId="1" fillId="0" borderId="45" xfId="0" applyFont="1" applyBorder="1" applyAlignment="1">
      <alignment horizontal="center" vertical="center" shrinkToFit="1"/>
    </xf>
    <xf numFmtId="0" fontId="1" fillId="0" borderId="47" xfId="0" applyFont="1" applyBorder="1" applyAlignment="1">
      <alignment horizontal="left" vertical="center"/>
    </xf>
    <xf numFmtId="0" fontId="1" fillId="17" borderId="119" xfId="0" applyFont="1" applyFill="1" applyBorder="1" applyAlignment="1">
      <alignment horizontal="center" vertical="center"/>
    </xf>
    <xf numFmtId="0" fontId="1" fillId="17" borderId="73" xfId="0" applyFont="1" applyFill="1" applyBorder="1" applyAlignment="1">
      <alignment horizontal="center" vertical="center"/>
    </xf>
    <xf numFmtId="0" fontId="1" fillId="17" borderId="73" xfId="0" quotePrefix="1" applyFont="1" applyFill="1" applyBorder="1" applyAlignment="1">
      <alignment horizontal="center" vertical="center" wrapText="1"/>
    </xf>
    <xf numFmtId="49" fontId="1" fillId="17" borderId="73" xfId="2" applyNumberFormat="1" applyFont="1" applyFill="1" applyBorder="1" applyAlignment="1">
      <alignment horizontal="center" vertical="center"/>
    </xf>
    <xf numFmtId="0" fontId="1" fillId="17" borderId="73" xfId="0" applyFont="1" applyFill="1" applyBorder="1" applyAlignment="1">
      <alignment horizontal="center" vertical="center" shrinkToFit="1"/>
    </xf>
    <xf numFmtId="164" fontId="1" fillId="17" borderId="73" xfId="0" applyNumberFormat="1" applyFont="1" applyFill="1" applyBorder="1" applyAlignment="1">
      <alignment horizontal="center" vertical="center"/>
    </xf>
    <xf numFmtId="1" fontId="1" fillId="17" borderId="72" xfId="0" applyNumberFormat="1" applyFont="1" applyFill="1" applyBorder="1" applyAlignment="1">
      <alignment horizontal="center" vertical="center"/>
    </xf>
    <xf numFmtId="0" fontId="1" fillId="17" borderId="74" xfId="0" applyFont="1" applyFill="1" applyBorder="1" applyAlignment="1">
      <alignment horizontal="center" vertical="center"/>
    </xf>
    <xf numFmtId="1" fontId="1" fillId="17" borderId="73" xfId="0" applyNumberFormat="1" applyFont="1" applyFill="1" applyBorder="1" applyAlignment="1">
      <alignment horizontal="center" vertical="center"/>
    </xf>
    <xf numFmtId="164" fontId="4" fillId="0" borderId="81" xfId="0" applyNumberFormat="1" applyFont="1" applyFill="1" applyBorder="1" applyAlignment="1">
      <alignment horizontal="center" vertical="center"/>
    </xf>
    <xf numFmtId="0" fontId="1" fillId="0" borderId="49" xfId="0" applyFont="1" applyBorder="1" applyAlignment="1">
      <alignment horizontal="center" vertical="center" shrinkToFit="1"/>
    </xf>
    <xf numFmtId="1" fontId="1" fillId="17" borderId="98" xfId="0" applyNumberFormat="1" applyFont="1" applyFill="1" applyBorder="1" applyAlignment="1">
      <alignment horizontal="center" vertical="center"/>
    </xf>
    <xf numFmtId="0" fontId="8" fillId="18" borderId="3" xfId="0" applyFont="1" applyFill="1" applyBorder="1" applyAlignment="1">
      <alignment horizontal="center" vertical="center"/>
    </xf>
    <xf numFmtId="0" fontId="6" fillId="18" borderId="24" xfId="0" quotePrefix="1" applyFont="1" applyFill="1" applyBorder="1" applyAlignment="1">
      <alignment horizontal="center" vertical="center"/>
    </xf>
    <xf numFmtId="0" fontId="3" fillId="0" borderId="119" xfId="0" applyFont="1" applyBorder="1" applyAlignment="1">
      <alignment horizontal="center" vertical="center"/>
    </xf>
    <xf numFmtId="0" fontId="1" fillId="0" borderId="73" xfId="0" applyFont="1" applyBorder="1" applyAlignment="1">
      <alignment horizontal="center" vertical="center"/>
    </xf>
    <xf numFmtId="0" fontId="39" fillId="0" borderId="73" xfId="0" quotePrefix="1" applyFont="1" applyBorder="1" applyAlignment="1">
      <alignment horizontal="center" vertical="center" wrapText="1"/>
    </xf>
    <xf numFmtId="49" fontId="39" fillId="0" borderId="73" xfId="2" applyNumberFormat="1" applyFont="1" applyBorder="1" applyAlignment="1">
      <alignment horizontal="center" vertical="center"/>
    </xf>
    <xf numFmtId="49" fontId="1" fillId="0" borderId="73" xfId="2" applyNumberFormat="1" applyFont="1" applyBorder="1" applyAlignment="1">
      <alignment horizontal="center" vertical="center"/>
    </xf>
    <xf numFmtId="0" fontId="1" fillId="0" borderId="73" xfId="0" applyFont="1" applyBorder="1" applyAlignment="1">
      <alignment horizontal="center" vertical="center" shrinkToFit="1"/>
    </xf>
    <xf numFmtId="164" fontId="4" fillId="0" borderId="73" xfId="0" applyNumberFormat="1" applyFont="1" applyBorder="1" applyAlignment="1">
      <alignment horizontal="center" vertical="center"/>
    </xf>
    <xf numFmtId="164" fontId="4" fillId="0" borderId="72" xfId="0" applyNumberFormat="1" applyFont="1" applyBorder="1" applyAlignment="1">
      <alignment horizontal="center" vertical="center"/>
    </xf>
    <xf numFmtId="1" fontId="51" fillId="16" borderId="72" xfId="0" applyNumberFormat="1" applyFont="1" applyFill="1" applyBorder="1" applyAlignment="1">
      <alignment horizontal="center" vertical="center"/>
    </xf>
    <xf numFmtId="1" fontId="1" fillId="0" borderId="72" xfId="0" applyNumberFormat="1" applyFont="1" applyFill="1" applyBorder="1" applyAlignment="1">
      <alignment horizontal="center" vertical="center"/>
    </xf>
    <xf numFmtId="0" fontId="3" fillId="0" borderId="120" xfId="0" applyFont="1" applyBorder="1" applyAlignment="1">
      <alignment horizontal="center" vertical="center"/>
    </xf>
    <xf numFmtId="0" fontId="1" fillId="0" borderId="77" xfId="0" applyFont="1" applyBorder="1" applyAlignment="1">
      <alignment horizontal="center" vertical="center"/>
    </xf>
    <xf numFmtId="0" fontId="39" fillId="0" borderId="77" xfId="0" quotePrefix="1" applyFont="1" applyBorder="1" applyAlignment="1">
      <alignment horizontal="center" vertical="center" wrapText="1"/>
    </xf>
    <xf numFmtId="49" fontId="39" fillId="0" borderId="77" xfId="2" applyNumberFormat="1" applyFont="1" applyBorder="1" applyAlignment="1">
      <alignment horizontal="center" vertical="center"/>
    </xf>
    <xf numFmtId="49" fontId="1" fillId="0" borderId="77" xfId="2" applyNumberFormat="1" applyFont="1" applyBorder="1" applyAlignment="1">
      <alignment horizontal="center" vertical="center"/>
    </xf>
    <xf numFmtId="0" fontId="1" fillId="0" borderId="77" xfId="0" applyFont="1" applyBorder="1" applyAlignment="1">
      <alignment horizontal="center" vertical="center" shrinkToFit="1"/>
    </xf>
    <xf numFmtId="164" fontId="4" fillId="0" borderId="76" xfId="0" applyNumberFormat="1" applyFont="1" applyBorder="1" applyAlignment="1">
      <alignment horizontal="center" vertical="center"/>
    </xf>
    <xf numFmtId="1" fontId="51" fillId="16" borderId="76" xfId="0" applyNumberFormat="1" applyFont="1" applyFill="1" applyBorder="1" applyAlignment="1">
      <alignment horizontal="center" vertical="center"/>
    </xf>
    <xf numFmtId="1" fontId="1" fillId="0" borderId="103" xfId="0" applyNumberFormat="1" applyFont="1" applyFill="1" applyBorder="1" applyAlignment="1">
      <alignment horizontal="center" vertical="center"/>
    </xf>
    <xf numFmtId="0" fontId="1" fillId="17" borderId="121" xfId="0" applyFont="1" applyFill="1" applyBorder="1" applyAlignment="1">
      <alignment horizontal="center" vertical="center"/>
    </xf>
    <xf numFmtId="0" fontId="1" fillId="17" borderId="81" xfId="0" applyFont="1" applyFill="1" applyBorder="1" applyAlignment="1">
      <alignment horizontal="center" vertical="center"/>
    </xf>
    <xf numFmtId="0" fontId="1" fillId="17" borderId="81" xfId="2" applyNumberFormat="1" applyFont="1" applyFill="1" applyBorder="1" applyAlignment="1">
      <alignment horizontal="center" vertical="center"/>
    </xf>
    <xf numFmtId="164" fontId="1" fillId="17" borderId="81" xfId="0" applyNumberFormat="1" applyFont="1" applyFill="1" applyBorder="1" applyAlignment="1">
      <alignment horizontal="center" vertical="center"/>
    </xf>
    <xf numFmtId="164" fontId="4" fillId="17" borderId="80" xfId="0" applyNumberFormat="1" applyFont="1" applyFill="1" applyBorder="1" applyAlignment="1">
      <alignment horizontal="center" vertical="center"/>
    </xf>
    <xf numFmtId="0" fontId="4" fillId="17" borderId="82" xfId="0" applyFont="1" applyFill="1" applyBorder="1" applyAlignment="1">
      <alignment horizontal="center" vertical="center" shrinkToFit="1"/>
    </xf>
    <xf numFmtId="0" fontId="4" fillId="0" borderId="121" xfId="0" applyFont="1" applyBorder="1" applyAlignment="1">
      <alignment horizontal="center" vertical="center" shrinkToFit="1"/>
    </xf>
    <xf numFmtId="0" fontId="4" fillId="0" borderId="81" xfId="0" applyFont="1" applyBorder="1" applyAlignment="1">
      <alignment horizontal="center" vertical="center"/>
    </xf>
    <xf numFmtId="49" fontId="4" fillId="0" borderId="81" xfId="0" applyNumberFormat="1" applyFont="1" applyBorder="1" applyAlignment="1">
      <alignment horizontal="center" vertical="center"/>
    </xf>
    <xf numFmtId="164" fontId="4" fillId="0" borderId="81" xfId="0" applyNumberFormat="1" applyFont="1" applyBorder="1" applyAlignment="1">
      <alignment horizontal="center" vertical="center"/>
    </xf>
    <xf numFmtId="0" fontId="4" fillId="0" borderId="82" xfId="0" applyFont="1" applyBorder="1" applyAlignment="1">
      <alignment horizontal="center" vertical="center"/>
    </xf>
    <xf numFmtId="0" fontId="3" fillId="0" borderId="119" xfId="0" applyFont="1" applyFill="1" applyBorder="1" applyAlignment="1">
      <alignment horizontal="center" vertical="center" shrinkToFit="1"/>
    </xf>
    <xf numFmtId="0" fontId="4" fillId="0" borderId="73" xfId="0" applyFont="1" applyFill="1" applyBorder="1" applyAlignment="1">
      <alignment horizontal="center" vertical="center"/>
    </xf>
    <xf numFmtId="9" fontId="4" fillId="0" borderId="73" xfId="0" applyNumberFormat="1" applyFont="1" applyFill="1" applyBorder="1" applyAlignment="1">
      <alignment horizontal="center" vertical="center"/>
    </xf>
    <xf numFmtId="164" fontId="4" fillId="0" borderId="72" xfId="0" applyNumberFormat="1" applyFont="1" applyFill="1" applyBorder="1" applyAlignment="1">
      <alignment horizontal="centerContinuous" vertical="center"/>
    </xf>
    <xf numFmtId="164" fontId="4" fillId="0" borderId="111" xfId="0" applyNumberFormat="1" applyFont="1" applyFill="1" applyBorder="1" applyAlignment="1">
      <alignment horizontal="centerContinuous" vertical="center"/>
    </xf>
    <xf numFmtId="0" fontId="4" fillId="0" borderId="112" xfId="0" quotePrefix="1" applyFont="1" applyFill="1" applyBorder="1" applyAlignment="1">
      <alignment horizontal="centerContinuous" vertical="center"/>
    </xf>
    <xf numFmtId="0" fontId="3" fillId="0" borderId="121"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81" xfId="0" quotePrefix="1" applyFont="1" applyFill="1" applyBorder="1" applyAlignment="1">
      <alignment horizontal="center" vertical="center"/>
    </xf>
    <xf numFmtId="9" fontId="4" fillId="0" borderId="81" xfId="0" applyNumberFormat="1" applyFont="1" applyFill="1" applyBorder="1" applyAlignment="1">
      <alignment horizontal="center" vertical="center"/>
    </xf>
    <xf numFmtId="0" fontId="1" fillId="0" borderId="81" xfId="0" quotePrefix="1" applyFont="1" applyFill="1" applyBorder="1" applyAlignment="1">
      <alignment horizontal="center" vertical="center"/>
    </xf>
    <xf numFmtId="164" fontId="4" fillId="0" borderId="80" xfId="0" applyNumberFormat="1" applyFont="1" applyBorder="1" applyAlignment="1">
      <alignment horizontal="centerContinuous" vertical="center"/>
    </xf>
    <xf numFmtId="164" fontId="4" fillId="0" borderId="105" xfId="0" applyNumberFormat="1" applyFont="1" applyBorder="1" applyAlignment="1">
      <alignment horizontal="centerContinuous" vertical="center"/>
    </xf>
    <xf numFmtId="0" fontId="4" fillId="0" borderId="114" xfId="0" applyFont="1" applyBorder="1" applyAlignment="1">
      <alignment horizontal="centerContinuous" vertical="center"/>
    </xf>
    <xf numFmtId="49" fontId="4" fillId="0" borderId="68" xfId="0" applyNumberFormat="1" applyFont="1" applyFill="1" applyBorder="1" applyAlignment="1">
      <alignment horizontal="center" vertical="center"/>
    </xf>
    <xf numFmtId="49" fontId="4" fillId="0" borderId="63" xfId="0" applyNumberFormat="1" applyFont="1" applyBorder="1" applyAlignment="1">
      <alignment horizontal="center" vertical="center"/>
    </xf>
    <xf numFmtId="49" fontId="39" fillId="0" borderId="68" xfId="2" applyNumberFormat="1" applyFont="1" applyBorder="1" applyAlignment="1">
      <alignment horizontal="center" vertical="center"/>
    </xf>
    <xf numFmtId="49" fontId="39" fillId="0" borderId="37" xfId="2" applyNumberFormat="1" applyFont="1" applyBorder="1" applyAlignment="1">
      <alignment horizontal="center" vertical="center"/>
    </xf>
    <xf numFmtId="0" fontId="4" fillId="0" borderId="63" xfId="0" applyFont="1" applyFill="1" applyBorder="1" applyAlignment="1">
      <alignment horizontal="center" vertical="center"/>
    </xf>
    <xf numFmtId="0" fontId="4" fillId="0" borderId="68" xfId="0" applyFont="1" applyFill="1" applyBorder="1" applyAlignment="1">
      <alignment horizontal="center" vertical="center"/>
    </xf>
    <xf numFmtId="3" fontId="4" fillId="0" borderId="63" xfId="0" applyNumberFormat="1" applyFont="1" applyFill="1" applyBorder="1" applyAlignment="1">
      <alignment horizontal="center" vertical="center"/>
    </xf>
    <xf numFmtId="164" fontId="1" fillId="0" borderId="77" xfId="0" applyNumberFormat="1" applyFont="1" applyBorder="1" applyAlignment="1">
      <alignment horizontal="center" vertical="center"/>
    </xf>
    <xf numFmtId="0" fontId="6" fillId="0" borderId="53" xfId="0" applyFont="1" applyFill="1" applyBorder="1" applyAlignment="1">
      <alignment horizontal="center" vertical="center"/>
    </xf>
    <xf numFmtId="49" fontId="6" fillId="0" borderId="53" xfId="0" applyNumberFormat="1" applyFont="1" applyFill="1" applyBorder="1" applyAlignment="1">
      <alignment horizontal="center" vertical="center"/>
    </xf>
    <xf numFmtId="0" fontId="8" fillId="0" borderId="12" xfId="0" applyFont="1" applyFill="1" applyBorder="1" applyAlignment="1">
      <alignment horizontal="center" vertical="center"/>
    </xf>
    <xf numFmtId="0" fontId="5" fillId="0" borderId="8" xfId="0" applyFont="1" applyFill="1" applyBorder="1" applyAlignment="1">
      <alignment horizontal="center" vertical="center" shrinkToFit="1"/>
    </xf>
    <xf numFmtId="1" fontId="4" fillId="0" borderId="0" xfId="0" applyNumberFormat="1" applyFont="1" applyBorder="1" applyAlignment="1">
      <alignment vertical="center"/>
    </xf>
    <xf numFmtId="1" fontId="21" fillId="3" borderId="31" xfId="0" applyNumberFormat="1" applyFont="1" applyFill="1" applyBorder="1" applyAlignment="1">
      <alignment horizontal="center" vertical="center"/>
    </xf>
    <xf numFmtId="1" fontId="4" fillId="0" borderId="37" xfId="0" applyNumberFormat="1" applyFont="1" applyBorder="1" applyAlignment="1">
      <alignment horizontal="center" vertical="center" shrinkToFit="1"/>
    </xf>
    <xf numFmtId="1" fontId="4" fillId="0" borderId="85" xfId="0" applyNumberFormat="1" applyFont="1" applyBorder="1" applyAlignment="1">
      <alignment horizontal="center" vertical="center" shrinkToFit="1"/>
    </xf>
    <xf numFmtId="1" fontId="4" fillId="0" borderId="63" xfId="0" applyNumberFormat="1" applyFont="1" applyBorder="1" applyAlignment="1">
      <alignment horizontal="center" vertical="center" shrinkToFit="1"/>
    </xf>
    <xf numFmtId="1" fontId="2" fillId="0" borderId="0" xfId="0" applyNumberFormat="1" applyFont="1" applyBorder="1" applyAlignment="1">
      <alignment horizontal="centerContinuous" vertical="center" shrinkToFit="1"/>
    </xf>
    <xf numFmtId="1" fontId="4" fillId="0" borderId="0" xfId="0" applyNumberFormat="1" applyFont="1" applyBorder="1" applyAlignment="1">
      <alignment horizontal="center" vertical="center"/>
    </xf>
  </cellXfs>
  <cellStyles count="6">
    <cellStyle name="Hyperlink" xfId="1" builtinId="8"/>
    <cellStyle name="Normal" xfId="0" builtinId="0"/>
    <cellStyle name="Normal 2" xfId="3"/>
    <cellStyle name="Normal 3" xfId="5"/>
    <cellStyle name="Percent" xfId="2" builtinId="5"/>
    <cellStyle name="Percent 2" xfId="4"/>
  </cellStyles>
  <dxfs count="7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99FF99"/>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14</xdr:row>
      <xdr:rowOff>47625</xdr:rowOff>
    </xdr:from>
    <xdr:to>
      <xdr:col>6</xdr:col>
      <xdr:colOff>1190625</xdr:colOff>
      <xdr:row>103</xdr:row>
      <xdr:rowOff>133350</xdr:rowOff>
    </xdr:to>
    <xdr:sp macro="" textlink="">
      <xdr:nvSpPr>
        <xdr:cNvPr id="1025" name="Text 6"/>
        <xdr:cNvSpPr txBox="1">
          <a:spLocks noChangeArrowheads="1"/>
        </xdr:cNvSpPr>
      </xdr:nvSpPr>
      <xdr:spPr bwMode="auto">
        <a:xfrm>
          <a:off x="47625" y="4152900"/>
          <a:ext cx="6886575" cy="323850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itchFamily="18" charset="0"/>
              <a:ea typeface="+mn-ea"/>
              <a:cs typeface="Times New Roman" pitchFamily="18" charset="0"/>
            </a:rPr>
            <a:t>Appearance:</a:t>
          </a:r>
          <a:r>
            <a:rPr lang="en-US" sz="1200">
              <a:effectLst/>
              <a:latin typeface="Times New Roman" pitchFamily="18" charset="0"/>
              <a:ea typeface="+mn-ea"/>
              <a:cs typeface="Times New Roman" pitchFamily="18" charset="0"/>
            </a:rPr>
            <a:t>  Demitri stands a little over six feet tall and is well muscled.  He has long, curly, dark brown hair that falls just past his shoulders.  He has a flowing dark brown mustache and piercing, dark blue eyes.  He wears sturdy dark brown leather knee-high boots, black pants and a dark crimson long-sleeved shirt.  He wears a suit of splint armor that is painted black.  Over this he wears a dark crimson tabard.  Embroidered on the breast of the tabard in black is the symbol of a blazing sword, the symbol of Tempus.  Across his back he wears a simple black cloak.  Strapped across his back is a sheathed two-handed sword.  Over the scabbard he carries a backpack filled with various items.</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History:</a:t>
          </a:r>
          <a:r>
            <a:rPr lang="en-US" sz="1200">
              <a:effectLst/>
              <a:latin typeface="Times New Roman" pitchFamily="18" charset="0"/>
              <a:ea typeface="+mn-ea"/>
              <a:cs typeface="Times New Roman" pitchFamily="18" charset="0"/>
            </a:rPr>
            <a:t>  The large sword flashed in the sunlight as it descended upon the young man.  And at the last possible moment, the man managed to raise his own sword to deflect the incoming blow.  The older man, more than twenty winters older, showed no sign of fatigue as he reversed his grip on his two-handed sword and quickly brought it around in another attack, cutting for the young man’s midsection.  But again, just in time the youth jumped back as the deadly blade whistled by barely missing him.  Steel rang on steel as the two men continued to fight.</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Sargen lunged for the young man, his nephew Demitri, but the young man quickly sidestepped and twisted, bringing his own two-handed sword around, catching his uncle unaware and placing the end of the blade at the base of his skull.  “You have improved much and have honored Tempus,” the older man said as he lowered his sword and turned to regard his sister’s son and his pupil.</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sheathed his sword and clasped Demitri on the shoulder.  “Your determination and courage and unwillingness to give up has brought honor to the Lord of Battles.  You are well on your way to joining the ranks of the Battleguard.  Stay focused and never give up,” he said sincerely and with a smile he lifted his hand and turned to walk back to the small house that he and Demitri shared.  The small house that consisted of four rooms (a kitchen, two bedrooms, and living room), sat in a large grove deep in the Archwood forest.</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froze when he noticed a figure dressed in a black robe with the hood drawn standing in the doorway to his house.  Suddenly, a shout came from behind him and before he could give a warning, Demitri rushed past him, holding his blade high in both hands.  “Tempus!!” the young man shouted as he ran toward the figure.  Without hesitation, the figure in black shouted some unintelligible phrases and gestured in the air and suddenly, a ball of black energy formed in his hands.</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As Maleki could only watch helplessly, sadly shaking his head at the brash action of his nephew (he knew what was coming), the figure launched the ball of magical energy at the onrushing young man.</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The globe slammed into the young man, sending him flying backward in the air to hit a tree some fifty feet away.  And without a sound, Demitri crumpled down onto the ground and lay still, unconscious.</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turned to the figure and said, “Did you have to hit him with that spell?”</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The figure replied, “He will be alright, and besides, we need some privacy.  I need to talk to you.”</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After carrying Demitri into the house and placing him on his bed and checking to make sure the young man would indeed be alright, Maleki joined the figure outside.</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“Hess, it is great to see you.  What has it been, almost ten years?” Maleki asked as he and his apparent friend walked around the grove.</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Ignoring the question, Hess turned to his friend and grabbed him by both shoulders.  “We have found it Maleki!  After all of these years searching, I have located the Dragon Mountain!” he exclaimed, excitement and lust for adventure in his eyes.  Maleki knew the look, but could only stare at his friend for several moments, letting the information process in his mind.  “Dragon Mountain, are you sure?” he asked.  “Yes, and I have already told Tristan the news.  He is gathering up Gwion and the brothers Owen and Kenadyr as we speak.  We want to leave soon and we want you to come with us.”</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was silent for a moment.  Dragon Mountain was something he and his friends had heard of long ago.  And it presented a tough challenge, one that he wanted to take badly.  And now, it had been located, ready for the plucking.  He nodded his head and said, “We will leave after I say my goodbyes to Demitri.  I am fond of the boy.”</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Hess nodded his assent and motioned for him and his friend to return to the house.</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When they entered the house, they found Demitri coming out of his room, rubbing his head.  “What happened to me?” he asked.  Hess looked at the young man and said sternly, “Next time try to learn about your foe before you rush to the attack.  I had to pound that into your uncle’s head when he was much younger too.  I am Hess, a friend of your uncle’s and he needs to talk with you.”  Turning to Maleki, the wizard said, “I will see you shortly,” before he whispered some words and simply disappeared.</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“What did he mean?” Demitri asked.</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“I will be leaving for some time” Maleki said after a moment.  “I have made arrangements for you, knowing that this day would come.  It is also why I agreed to take you in and train you in the ways of Tempus myself.  And you have excelled beyond anyone’s expectations.  But I must leave you now.”</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went to his room of the house and began gathering his supplies and equipment for his journey.  “You are to travel to the Abbey of the Sword tomorrow.  Do not worry; I have made provisions for you.  You will seek out a friend of mine, Eldan Ambrose and he will see to it that you are placed where you need to be.  I will contact him and he will be awaiting your arrival.”</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finished the rest of his packing and finally said to Demitri, “With Eldan’s help, you will finish your training and join the ranks of the Battleguard.”</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Moving closer to the younger man, Maleki clasped him on the shoulder and said, “You are more like a son to me Demitri.  You have taken my instruction without hesitation or complaint and have shown great progress.  You have learned the art of swordplay very well, and later when you learn to command the magical powers that Lord Tempus grants, you will be a fine addition within the priesthood indeed.”</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Grabbing the young man by both shoulders, Maleki finished quietly, “I know you have never been told about who your father is, but now I think is the time for you to find out.  If you ever find yourself near the Sword Coast, travel to the town of Daggerford and seek out the estate of one Sir Elorfindar Floshin, as I think your answer will be found there.  Your mother does not like to talk about it; that is why she does not travel here to visit us.  And so, after your birth I helped raise you.  And when you became of age to wield a sword, I brought you to live with me to begin your training.  It is what your mother wanted for you.  I love you, my son.  You be careful and take care of yourself.  Tempus be with you!”</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With that, Maleki grabbed his things and left the house.</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The next morning, Demitri did as his uncle had instructed him and left the small house behind and traveled to the Abbey of the Sword.</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Personality:</a:t>
          </a:r>
          <a:r>
            <a:rPr lang="en-US" sz="1200">
              <a:effectLst/>
              <a:latin typeface="Times New Roman" pitchFamily="18" charset="0"/>
              <a:ea typeface="+mn-ea"/>
              <a:cs typeface="Times New Roman" pitchFamily="18" charset="0"/>
            </a:rPr>
            <a:t>  Demitri tends to be quiet and observant.  He is not given to being hot tempered or impatient although he does prefer a much more chaotic way of life and does not like all of the senseless laws that people in power put in place to govern their subjects.  To him, laws and regulations equal abuse of power.  “Go where you want to go, do what you want to do (within reason of course)” is his way of life.  Despite his rough exterior, deep down he would really like to find a group of true friends, friends that he could adventure with and trust.  And if that were to ever happen, then they would find a most devoted and dependable friend and companion.</a:t>
          </a:r>
          <a:endParaRPr lang="es-VE" sz="1200">
            <a:effectLst/>
            <a:latin typeface="Times New Roman" pitchFamily="18" charset="0"/>
            <a:ea typeface="+mn-ea"/>
            <a:cs typeface="Times New Roman" pitchFamily="18" charset="0"/>
          </a:endParaRPr>
        </a:p>
        <a:p>
          <a:pPr algn="just" rtl="0">
            <a:defRPr sz="1000"/>
          </a:pPr>
          <a:endParaRPr lang="en-US" sz="1200" b="0" i="0" u="none" strike="noStrike" baseline="0">
            <a:solidFill>
              <a:srgbClr val="000000"/>
            </a:solidFill>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86"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228600</xdr:colOff>
      <xdr:row>0</xdr:row>
      <xdr:rowOff>0</xdr:rowOff>
    </xdr:from>
    <xdr:to>
      <xdr:col>9</xdr:col>
      <xdr:colOff>0</xdr:colOff>
      <xdr:row>0</xdr:row>
      <xdr:rowOff>0</xdr:rowOff>
    </xdr:to>
    <xdr:sp macro="" textlink="">
      <xdr:nvSpPr>
        <xdr:cNvPr id="18457"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60960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0485" name="Rectangle 1"/>
        <xdr:cNvSpPr>
          <a:spLocks noChangeArrowheads="1"/>
        </xdr:cNvSpPr>
      </xdr:nvSpPr>
      <xdr:spPr bwMode="auto">
        <a:xfrm>
          <a:off x="58674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47625</xdr:colOff>
      <xdr:row>1</xdr:row>
      <xdr:rowOff>123825</xdr:rowOff>
    </xdr:from>
    <xdr:to>
      <xdr:col>4</xdr:col>
      <xdr:colOff>114300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ke.Laymon@hpidc.com?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5"/>
  <sheetViews>
    <sheetView showGridLines="0" tabSelected="1" workbookViewId="0"/>
  </sheetViews>
  <sheetFormatPr defaultColWidth="13" defaultRowHeight="15.6"/>
  <cols>
    <col min="1" max="1" width="14.19921875" style="164" customWidth="1"/>
    <col min="2" max="2" width="10.59765625" style="166" customWidth="1"/>
    <col min="3" max="3" width="5.8984375" style="166" customWidth="1"/>
    <col min="4" max="4" width="13.69921875" style="164" bestFit="1" customWidth="1"/>
    <col min="5" max="5" width="9.09765625" style="166" bestFit="1" customWidth="1"/>
    <col min="6" max="6" width="14.69921875" style="164" customWidth="1"/>
    <col min="7" max="7" width="17.09765625" style="166" customWidth="1"/>
    <col min="8" max="16384" width="13" style="41"/>
  </cols>
  <sheetData>
    <row r="1" spans="1:8" ht="29.4" thickTop="1" thickBot="1">
      <c r="A1" s="364" t="s">
        <v>416</v>
      </c>
      <c r="B1" s="365"/>
      <c r="C1" s="366"/>
      <c r="D1" s="367"/>
      <c r="E1" s="368"/>
      <c r="F1" s="367"/>
      <c r="G1" s="369" t="s">
        <v>415</v>
      </c>
    </row>
    <row r="2" spans="1:8" ht="17.399999999999999" thickTop="1">
      <c r="A2" s="370" t="s">
        <v>0</v>
      </c>
      <c r="B2" s="350" t="s">
        <v>99</v>
      </c>
      <c r="C2" s="371"/>
      <c r="D2" s="372" t="s">
        <v>1</v>
      </c>
      <c r="E2" s="371" t="s">
        <v>95</v>
      </c>
      <c r="F2" s="373"/>
      <c r="G2" s="374"/>
    </row>
    <row r="3" spans="1:8" ht="16.8">
      <c r="A3" s="370" t="s">
        <v>69</v>
      </c>
      <c r="B3" s="350" t="s">
        <v>103</v>
      </c>
      <c r="C3" s="375"/>
      <c r="D3" s="372" t="s">
        <v>70</v>
      </c>
      <c r="E3" s="371">
        <v>7</v>
      </c>
      <c r="F3" s="372"/>
      <c r="G3" s="374"/>
    </row>
    <row r="4" spans="1:8" ht="16.8">
      <c r="A4" s="376" t="s">
        <v>69</v>
      </c>
      <c r="B4" s="377"/>
      <c r="C4" s="378"/>
      <c r="D4" s="379" t="s">
        <v>70</v>
      </c>
      <c r="E4" s="380"/>
      <c r="F4" s="372"/>
      <c r="G4" s="374"/>
    </row>
    <row r="5" spans="1:8" ht="17.399999999999999" thickBot="1">
      <c r="A5" s="370" t="s">
        <v>71</v>
      </c>
      <c r="B5" s="350" t="s">
        <v>100</v>
      </c>
      <c r="C5" s="371"/>
      <c r="D5" s="372" t="s">
        <v>365</v>
      </c>
      <c r="E5" s="371" t="s">
        <v>366</v>
      </c>
      <c r="F5" s="381"/>
      <c r="G5" s="382"/>
    </row>
    <row r="6" spans="1:8" ht="17.399999999999999" thickTop="1">
      <c r="A6" s="383" t="s">
        <v>368</v>
      </c>
      <c r="B6" s="384" t="s">
        <v>417</v>
      </c>
      <c r="C6" s="385"/>
      <c r="D6" s="386" t="s">
        <v>78</v>
      </c>
      <c r="E6" s="387" t="s">
        <v>302</v>
      </c>
      <c r="F6" s="381"/>
      <c r="G6" s="382"/>
    </row>
    <row r="7" spans="1:8" ht="17.399999999999999" thickBot="1">
      <c r="A7" s="388" t="s">
        <v>426</v>
      </c>
      <c r="B7" s="389" t="str">
        <f>C8</f>
        <v>+2</v>
      </c>
      <c r="C7" s="390"/>
      <c r="D7" s="391" t="s">
        <v>425</v>
      </c>
      <c r="E7" s="392" t="s">
        <v>302</v>
      </c>
      <c r="F7" s="381"/>
      <c r="G7" s="382"/>
    </row>
    <row r="8" spans="1:8" ht="17.399999999999999" thickTop="1">
      <c r="A8" s="393" t="s">
        <v>2</v>
      </c>
      <c r="B8" s="503">
        <f>14</f>
        <v>14</v>
      </c>
      <c r="C8" s="394" t="str">
        <f t="shared" ref="C8:C13" si="0">IF(B8&gt;9.9,CONCATENATE("+",ROUNDDOWN((B8-10)/2,0)),ROUNDUP((B8-10)/2,0))</f>
        <v>+2</v>
      </c>
      <c r="D8" s="395" t="s">
        <v>76</v>
      </c>
      <c r="E8" s="396" t="s">
        <v>101</v>
      </c>
      <c r="F8" s="209"/>
      <c r="G8" s="374"/>
    </row>
    <row r="9" spans="1:8" ht="16.8">
      <c r="A9" s="397" t="s">
        <v>3</v>
      </c>
      <c r="B9" s="398">
        <v>12</v>
      </c>
      <c r="C9" s="399" t="str">
        <f t="shared" si="0"/>
        <v>+1</v>
      </c>
      <c r="D9" s="400" t="s">
        <v>77</v>
      </c>
      <c r="E9" s="401">
        <f>SUM(Martial!G3:G18,Equipment!B3:B16)</f>
        <v>110</v>
      </c>
      <c r="F9" s="209"/>
      <c r="G9" s="374"/>
    </row>
    <row r="10" spans="1:8" ht="16.8">
      <c r="A10" s="402" t="s">
        <v>15</v>
      </c>
      <c r="B10" s="403">
        <v>12</v>
      </c>
      <c r="C10" s="404" t="str">
        <f t="shared" si="0"/>
        <v>+1</v>
      </c>
      <c r="D10" s="400" t="s">
        <v>17</v>
      </c>
      <c r="E10" s="405">
        <f>ROUNDUP(((E3*8)*0.75)+((E4*0)*0.75)+((E3+E4)*C11),0)</f>
        <v>42</v>
      </c>
      <c r="F10" s="209"/>
      <c r="G10" s="374"/>
    </row>
    <row r="11" spans="1:8" ht="16.8">
      <c r="A11" s="406" t="s">
        <v>16</v>
      </c>
      <c r="B11" s="403">
        <v>10</v>
      </c>
      <c r="C11" s="399" t="str">
        <f t="shared" si="0"/>
        <v>+0</v>
      </c>
      <c r="D11" s="407" t="s">
        <v>424</v>
      </c>
      <c r="E11" s="408">
        <f>E13-C9</f>
        <v>25</v>
      </c>
      <c r="F11" s="370"/>
      <c r="G11" s="374"/>
    </row>
    <row r="12" spans="1:8" ht="16.8">
      <c r="A12" s="409" t="s">
        <v>18</v>
      </c>
      <c r="B12" s="447">
        <f>16+2</f>
        <v>18</v>
      </c>
      <c r="C12" s="399" t="str">
        <f t="shared" si="0"/>
        <v>+4</v>
      </c>
      <c r="D12" s="407" t="s">
        <v>102</v>
      </c>
      <c r="E12" s="408">
        <f>10+C9+1</f>
        <v>12</v>
      </c>
      <c r="F12" s="209"/>
      <c r="G12" s="374"/>
    </row>
    <row r="13" spans="1:8" ht="17.399999999999999" thickBot="1">
      <c r="A13" s="410" t="s">
        <v>14</v>
      </c>
      <c r="B13" s="448">
        <f>11+2</f>
        <v>13</v>
      </c>
      <c r="C13" s="411" t="str">
        <f t="shared" si="0"/>
        <v>+1</v>
      </c>
      <c r="D13" s="412" t="s">
        <v>68</v>
      </c>
      <c r="E13" s="413">
        <f>E12+SUM(Martial!B12:B13)</f>
        <v>26</v>
      </c>
      <c r="F13" s="209"/>
      <c r="G13" s="374"/>
      <c r="H13" s="414"/>
    </row>
    <row r="14" spans="1:8" ht="24" thickTop="1" thickBot="1">
      <c r="A14" s="415" t="s">
        <v>28</v>
      </c>
      <c r="B14" s="416"/>
      <c r="C14" s="416"/>
      <c r="D14" s="417"/>
      <c r="E14" s="417"/>
      <c r="F14" s="417"/>
      <c r="G14" s="418"/>
    </row>
    <row r="15" spans="1:8" s="47" customFormat="1" ht="17.399999999999999" thickTop="1">
      <c r="A15" s="419"/>
      <c r="B15" s="420"/>
      <c r="C15" s="420"/>
      <c r="D15" s="420"/>
      <c r="E15" s="420"/>
      <c r="F15" s="420"/>
      <c r="G15" s="421"/>
    </row>
    <row r="16" spans="1:8" s="47" customFormat="1" ht="16.8">
      <c r="A16" s="422"/>
      <c r="B16" s="350"/>
      <c r="C16" s="350"/>
      <c r="D16" s="350"/>
      <c r="E16" s="350"/>
      <c r="F16" s="350"/>
      <c r="G16" s="423"/>
    </row>
    <row r="17" spans="1:7" s="47" customFormat="1" ht="16.8">
      <c r="A17" s="422"/>
      <c r="B17" s="350"/>
      <c r="C17" s="350"/>
      <c r="D17" s="350"/>
      <c r="E17" s="350"/>
      <c r="F17" s="350"/>
      <c r="G17" s="423"/>
    </row>
    <row r="18" spans="1:7" s="47" customFormat="1" ht="16.8">
      <c r="A18" s="422"/>
      <c r="B18" s="350"/>
      <c r="C18" s="350"/>
      <c r="D18" s="350"/>
      <c r="E18" s="350"/>
      <c r="F18" s="350"/>
      <c r="G18" s="423"/>
    </row>
    <row r="19" spans="1:7" s="47" customFormat="1" ht="16.8">
      <c r="A19" s="422"/>
      <c r="B19" s="350"/>
      <c r="C19" s="350"/>
      <c r="D19" s="350"/>
      <c r="E19" s="350"/>
      <c r="F19" s="350"/>
      <c r="G19" s="423"/>
    </row>
    <row r="20" spans="1:7" s="47" customFormat="1" ht="16.8">
      <c r="A20" s="422"/>
      <c r="B20" s="350"/>
      <c r="C20" s="350"/>
      <c r="D20" s="350"/>
      <c r="E20" s="350"/>
      <c r="F20" s="350"/>
      <c r="G20" s="423"/>
    </row>
    <row r="21" spans="1:7" s="47" customFormat="1" ht="16.8">
      <c r="A21" s="422"/>
      <c r="B21" s="350"/>
      <c r="C21" s="350"/>
      <c r="D21" s="350"/>
      <c r="E21" s="350"/>
      <c r="F21" s="350"/>
      <c r="G21" s="423"/>
    </row>
    <row r="22" spans="1:7" s="47" customFormat="1" ht="16.8">
      <c r="A22" s="422"/>
      <c r="B22" s="350"/>
      <c r="C22" s="350"/>
      <c r="D22" s="350"/>
      <c r="E22" s="350"/>
      <c r="F22" s="350"/>
      <c r="G22" s="423"/>
    </row>
    <row r="23" spans="1:7" s="47" customFormat="1" ht="16.8">
      <c r="A23" s="422"/>
      <c r="B23" s="350"/>
      <c r="C23" s="350"/>
      <c r="D23" s="350"/>
      <c r="E23" s="350"/>
      <c r="F23" s="350"/>
      <c r="G23" s="423"/>
    </row>
    <row r="24" spans="1:7" s="47" customFormat="1" ht="16.8">
      <c r="A24" s="422"/>
      <c r="B24" s="350"/>
      <c r="C24" s="350"/>
      <c r="D24" s="350"/>
      <c r="E24" s="350"/>
      <c r="F24" s="350"/>
      <c r="G24" s="423"/>
    </row>
    <row r="25" spans="1:7" s="47" customFormat="1" ht="16.8">
      <c r="A25" s="422"/>
      <c r="B25" s="350"/>
      <c r="C25" s="350"/>
      <c r="D25" s="350"/>
      <c r="E25" s="350"/>
      <c r="F25" s="350"/>
      <c r="G25" s="423"/>
    </row>
    <row r="26" spans="1:7" s="47" customFormat="1" ht="16.8">
      <c r="A26" s="422"/>
      <c r="B26" s="350"/>
      <c r="C26" s="350"/>
      <c r="D26" s="350"/>
      <c r="E26" s="350"/>
      <c r="F26" s="350"/>
      <c r="G26" s="423"/>
    </row>
    <row r="27" spans="1:7" s="47" customFormat="1" ht="16.8">
      <c r="A27" s="422"/>
      <c r="B27" s="350"/>
      <c r="C27" s="350"/>
      <c r="D27" s="350"/>
      <c r="E27" s="350"/>
      <c r="F27" s="350"/>
      <c r="G27" s="423"/>
    </row>
    <row r="28" spans="1:7" s="47" customFormat="1" ht="16.8">
      <c r="A28" s="422"/>
      <c r="B28" s="350"/>
      <c r="C28" s="350"/>
      <c r="D28" s="350"/>
      <c r="E28" s="350"/>
      <c r="F28" s="350"/>
      <c r="G28" s="423"/>
    </row>
    <row r="29" spans="1:7" s="47" customFormat="1" ht="16.8">
      <c r="A29" s="422"/>
      <c r="B29" s="350"/>
      <c r="C29" s="350"/>
      <c r="D29" s="350"/>
      <c r="E29" s="350"/>
      <c r="F29" s="350"/>
      <c r="G29" s="423"/>
    </row>
    <row r="30" spans="1:7" s="47" customFormat="1" ht="16.8">
      <c r="A30" s="422"/>
      <c r="B30" s="350"/>
      <c r="C30" s="350"/>
      <c r="D30" s="350"/>
      <c r="E30" s="350"/>
      <c r="F30" s="350"/>
      <c r="G30" s="423"/>
    </row>
    <row r="31" spans="1:7" s="47" customFormat="1" ht="16.8">
      <c r="A31" s="422"/>
      <c r="B31" s="350"/>
      <c r="C31" s="350"/>
      <c r="D31" s="350"/>
      <c r="E31" s="350"/>
      <c r="F31" s="350"/>
      <c r="G31" s="423"/>
    </row>
    <row r="32" spans="1:7" s="47" customFormat="1" ht="16.8">
      <c r="A32" s="422"/>
      <c r="B32" s="350"/>
      <c r="C32" s="350"/>
      <c r="D32" s="350"/>
      <c r="E32" s="350"/>
      <c r="F32" s="350"/>
      <c r="G32" s="423"/>
    </row>
    <row r="33" spans="1:7" s="47" customFormat="1" ht="16.8">
      <c r="A33" s="422"/>
      <c r="B33" s="350"/>
      <c r="C33" s="350"/>
      <c r="D33" s="350"/>
      <c r="E33" s="350"/>
      <c r="F33" s="350"/>
      <c r="G33" s="423"/>
    </row>
    <row r="34" spans="1:7" s="47" customFormat="1" ht="16.8">
      <c r="A34" s="422"/>
      <c r="B34" s="350"/>
      <c r="C34" s="350"/>
      <c r="D34" s="350"/>
      <c r="E34" s="350"/>
      <c r="F34" s="350"/>
      <c r="G34" s="423"/>
    </row>
    <row r="35" spans="1:7" s="47" customFormat="1" ht="16.8">
      <c r="A35" s="422"/>
      <c r="B35" s="350"/>
      <c r="C35" s="350"/>
      <c r="D35" s="350"/>
      <c r="E35" s="350"/>
      <c r="F35" s="350"/>
      <c r="G35" s="423"/>
    </row>
    <row r="36" spans="1:7" s="47" customFormat="1" ht="16.8">
      <c r="A36" s="422"/>
      <c r="B36" s="350"/>
      <c r="C36" s="350"/>
      <c r="D36" s="350"/>
      <c r="E36" s="350"/>
      <c r="F36" s="350"/>
      <c r="G36" s="423"/>
    </row>
    <row r="37" spans="1:7" s="47" customFormat="1" ht="16.8">
      <c r="A37" s="422"/>
      <c r="B37" s="350"/>
      <c r="C37" s="350"/>
      <c r="D37" s="350"/>
      <c r="E37" s="350"/>
      <c r="F37" s="350"/>
      <c r="G37" s="423"/>
    </row>
    <row r="38" spans="1:7" s="47" customFormat="1" ht="16.8">
      <c r="A38" s="422"/>
      <c r="B38" s="350"/>
      <c r="C38" s="350"/>
      <c r="D38" s="350"/>
      <c r="E38" s="350"/>
      <c r="F38" s="350"/>
      <c r="G38" s="423"/>
    </row>
    <row r="39" spans="1:7" s="47" customFormat="1" ht="16.8">
      <c r="A39" s="422"/>
      <c r="B39" s="350"/>
      <c r="C39" s="350"/>
      <c r="D39" s="350"/>
      <c r="E39" s="350"/>
      <c r="F39" s="350"/>
      <c r="G39" s="423"/>
    </row>
    <row r="40" spans="1:7" s="47" customFormat="1" ht="16.8">
      <c r="A40" s="422"/>
      <c r="B40" s="350"/>
      <c r="C40" s="350"/>
      <c r="D40" s="350"/>
      <c r="E40" s="350"/>
      <c r="F40" s="350"/>
      <c r="G40" s="423"/>
    </row>
    <row r="41" spans="1:7" s="47" customFormat="1" ht="16.8">
      <c r="A41" s="422"/>
      <c r="B41" s="350"/>
      <c r="C41" s="350"/>
      <c r="D41" s="350"/>
      <c r="E41" s="350"/>
      <c r="F41" s="350"/>
      <c r="G41" s="423"/>
    </row>
    <row r="42" spans="1:7" s="47" customFormat="1" ht="16.8">
      <c r="A42" s="422"/>
      <c r="B42" s="350"/>
      <c r="C42" s="350"/>
      <c r="D42" s="350"/>
      <c r="E42" s="350"/>
      <c r="F42" s="350"/>
      <c r="G42" s="423"/>
    </row>
    <row r="43" spans="1:7" s="47" customFormat="1" ht="16.8">
      <c r="A43" s="422"/>
      <c r="B43" s="350"/>
      <c r="C43" s="350"/>
      <c r="D43" s="350"/>
      <c r="E43" s="350"/>
      <c r="F43" s="350"/>
      <c r="G43" s="423"/>
    </row>
    <row r="44" spans="1:7" s="47" customFormat="1" ht="16.8">
      <c r="A44" s="422"/>
      <c r="B44" s="350"/>
      <c r="C44" s="350"/>
      <c r="D44" s="350"/>
      <c r="E44" s="350"/>
      <c r="F44" s="350"/>
      <c r="G44" s="423"/>
    </row>
    <row r="45" spans="1:7" s="47" customFormat="1" ht="16.8">
      <c r="A45" s="422"/>
      <c r="B45" s="350"/>
      <c r="C45" s="350"/>
      <c r="D45" s="350"/>
      <c r="E45" s="350"/>
      <c r="F45" s="350"/>
      <c r="G45" s="423"/>
    </row>
    <row r="46" spans="1:7" s="47" customFormat="1" ht="16.8">
      <c r="A46" s="422"/>
      <c r="B46" s="350"/>
      <c r="C46" s="350"/>
      <c r="D46" s="350"/>
      <c r="E46" s="350"/>
      <c r="F46" s="350"/>
      <c r="G46" s="423"/>
    </row>
    <row r="47" spans="1:7" s="47" customFormat="1" ht="16.8">
      <c r="A47" s="422"/>
      <c r="B47" s="350"/>
      <c r="C47" s="350"/>
      <c r="D47" s="350"/>
      <c r="E47" s="350"/>
      <c r="F47" s="350"/>
      <c r="G47" s="423"/>
    </row>
    <row r="48" spans="1:7" s="47" customFormat="1" ht="16.8">
      <c r="A48" s="422"/>
      <c r="B48" s="350"/>
      <c r="C48" s="350"/>
      <c r="D48" s="350"/>
      <c r="E48" s="350"/>
      <c r="F48" s="350"/>
      <c r="G48" s="423"/>
    </row>
    <row r="49" spans="1:7" s="47" customFormat="1" ht="16.8">
      <c r="A49" s="422"/>
      <c r="B49" s="350"/>
      <c r="C49" s="350"/>
      <c r="D49" s="350"/>
      <c r="E49" s="350"/>
      <c r="F49" s="350"/>
      <c r="G49" s="423"/>
    </row>
    <row r="50" spans="1:7" s="47" customFormat="1" ht="16.8">
      <c r="A50" s="422"/>
      <c r="B50" s="350"/>
      <c r="C50" s="350"/>
      <c r="D50" s="350"/>
      <c r="E50" s="350"/>
      <c r="F50" s="350"/>
      <c r="G50" s="423"/>
    </row>
    <row r="51" spans="1:7" s="47" customFormat="1" ht="16.8">
      <c r="A51" s="422"/>
      <c r="B51" s="350"/>
      <c r="C51" s="350"/>
      <c r="D51" s="350"/>
      <c r="E51" s="350"/>
      <c r="F51" s="350"/>
      <c r="G51" s="423"/>
    </row>
    <row r="52" spans="1:7" s="47" customFormat="1" ht="16.8">
      <c r="A52" s="422"/>
      <c r="B52" s="350"/>
      <c r="C52" s="350"/>
      <c r="D52" s="350"/>
      <c r="E52" s="350"/>
      <c r="F52" s="350"/>
      <c r="G52" s="423"/>
    </row>
    <row r="53" spans="1:7" s="47" customFormat="1" ht="16.8">
      <c r="A53" s="422"/>
      <c r="B53" s="350"/>
      <c r="C53" s="350"/>
      <c r="D53" s="350"/>
      <c r="E53" s="350"/>
      <c r="F53" s="350"/>
      <c r="G53" s="423"/>
    </row>
    <row r="54" spans="1:7" s="47" customFormat="1" ht="16.8">
      <c r="A54" s="422"/>
      <c r="B54" s="350"/>
      <c r="C54" s="350"/>
      <c r="D54" s="350"/>
      <c r="E54" s="350"/>
      <c r="F54" s="350"/>
      <c r="G54" s="423"/>
    </row>
    <row r="55" spans="1:7" s="47" customFormat="1" ht="16.8">
      <c r="A55" s="422"/>
      <c r="B55" s="350"/>
      <c r="C55" s="350"/>
      <c r="D55" s="350"/>
      <c r="E55" s="350"/>
      <c r="F55" s="350"/>
      <c r="G55" s="423"/>
    </row>
    <row r="56" spans="1:7" s="47" customFormat="1" ht="16.8">
      <c r="A56" s="422"/>
      <c r="B56" s="350"/>
      <c r="C56" s="350"/>
      <c r="D56" s="350"/>
      <c r="E56" s="350"/>
      <c r="F56" s="350"/>
      <c r="G56" s="423"/>
    </row>
    <row r="57" spans="1:7" s="47" customFormat="1" ht="16.8">
      <c r="A57" s="422"/>
      <c r="B57" s="350"/>
      <c r="C57" s="350"/>
      <c r="D57" s="350"/>
      <c r="E57" s="350"/>
      <c r="F57" s="350"/>
      <c r="G57" s="423"/>
    </row>
    <row r="58" spans="1:7" s="47" customFormat="1" ht="16.8">
      <c r="A58" s="422"/>
      <c r="B58" s="350"/>
      <c r="C58" s="350"/>
      <c r="D58" s="350"/>
      <c r="E58" s="350"/>
      <c r="F58" s="350"/>
      <c r="G58" s="423"/>
    </row>
    <row r="59" spans="1:7" s="47" customFormat="1" ht="16.8">
      <c r="A59" s="422"/>
      <c r="B59" s="350"/>
      <c r="C59" s="350"/>
      <c r="D59" s="350"/>
      <c r="E59" s="350"/>
      <c r="F59" s="350"/>
      <c r="G59" s="423"/>
    </row>
    <row r="60" spans="1:7" s="47" customFormat="1" ht="16.8">
      <c r="A60" s="422"/>
      <c r="B60" s="350"/>
      <c r="C60" s="350"/>
      <c r="D60" s="350"/>
      <c r="E60" s="350"/>
      <c r="F60" s="350"/>
      <c r="G60" s="423"/>
    </row>
    <row r="61" spans="1:7" s="47" customFormat="1" ht="16.8">
      <c r="A61" s="422"/>
      <c r="B61" s="350"/>
      <c r="C61" s="350"/>
      <c r="D61" s="350"/>
      <c r="E61" s="350"/>
      <c r="F61" s="350"/>
      <c r="G61" s="423"/>
    </row>
    <row r="62" spans="1:7" s="47" customFormat="1" ht="16.8">
      <c r="A62" s="422"/>
      <c r="B62" s="350"/>
      <c r="C62" s="350"/>
      <c r="D62" s="350"/>
      <c r="E62" s="350"/>
      <c r="F62" s="350"/>
      <c r="G62" s="423"/>
    </row>
    <row r="63" spans="1:7" s="47" customFormat="1" ht="16.8">
      <c r="A63" s="422"/>
      <c r="B63" s="350"/>
      <c r="C63" s="350"/>
      <c r="D63" s="350"/>
      <c r="E63" s="350"/>
      <c r="F63" s="350"/>
      <c r="G63" s="423"/>
    </row>
    <row r="64" spans="1:7" s="47" customFormat="1" ht="16.8">
      <c r="A64" s="422"/>
      <c r="B64" s="350"/>
      <c r="C64" s="350"/>
      <c r="D64" s="350"/>
      <c r="E64" s="350"/>
      <c r="F64" s="350"/>
      <c r="G64" s="423"/>
    </row>
    <row r="65" spans="1:7" s="47" customFormat="1" ht="16.8">
      <c r="A65" s="422"/>
      <c r="B65" s="350"/>
      <c r="C65" s="350"/>
      <c r="D65" s="350"/>
      <c r="E65" s="350"/>
      <c r="F65" s="350"/>
      <c r="G65" s="423"/>
    </row>
    <row r="66" spans="1:7" s="47" customFormat="1" ht="16.8">
      <c r="A66" s="422"/>
      <c r="B66" s="350"/>
      <c r="C66" s="350"/>
      <c r="D66" s="350"/>
      <c r="E66" s="350"/>
      <c r="F66" s="350"/>
      <c r="G66" s="423"/>
    </row>
    <row r="67" spans="1:7" s="47" customFormat="1" ht="16.8">
      <c r="A67" s="422"/>
      <c r="B67" s="350"/>
      <c r="C67" s="350"/>
      <c r="D67" s="350"/>
      <c r="E67" s="350"/>
      <c r="F67" s="350"/>
      <c r="G67" s="423"/>
    </row>
    <row r="68" spans="1:7" s="47" customFormat="1" ht="16.8">
      <c r="A68" s="422"/>
      <c r="B68" s="350"/>
      <c r="C68" s="350"/>
      <c r="D68" s="350"/>
      <c r="E68" s="350"/>
      <c r="F68" s="350"/>
      <c r="G68" s="423"/>
    </row>
    <row r="69" spans="1:7" s="47" customFormat="1" ht="16.8">
      <c r="A69" s="422"/>
      <c r="B69" s="350"/>
      <c r="C69" s="350"/>
      <c r="D69" s="350"/>
      <c r="E69" s="350"/>
      <c r="F69" s="350"/>
      <c r="G69" s="423"/>
    </row>
    <row r="70" spans="1:7" s="47" customFormat="1" ht="16.8">
      <c r="A70" s="422"/>
      <c r="B70" s="350"/>
      <c r="C70" s="350"/>
      <c r="D70" s="350"/>
      <c r="E70" s="350"/>
      <c r="F70" s="350"/>
      <c r="G70" s="423"/>
    </row>
    <row r="71" spans="1:7" s="47" customFormat="1" ht="16.8">
      <c r="A71" s="422"/>
      <c r="B71" s="350"/>
      <c r="C71" s="350"/>
      <c r="D71" s="350"/>
      <c r="E71" s="350"/>
      <c r="F71" s="350"/>
      <c r="G71" s="423"/>
    </row>
    <row r="72" spans="1:7" s="47" customFormat="1" ht="16.8">
      <c r="A72" s="422"/>
      <c r="B72" s="350"/>
      <c r="C72" s="350"/>
      <c r="D72" s="350"/>
      <c r="E72" s="350"/>
      <c r="F72" s="350"/>
      <c r="G72" s="423"/>
    </row>
    <row r="73" spans="1:7" s="47" customFormat="1" ht="16.8">
      <c r="A73" s="422"/>
      <c r="B73" s="350"/>
      <c r="C73" s="350"/>
      <c r="D73" s="350"/>
      <c r="E73" s="350"/>
      <c r="F73" s="350"/>
      <c r="G73" s="423"/>
    </row>
    <row r="74" spans="1:7" s="47" customFormat="1" ht="16.8">
      <c r="A74" s="422"/>
      <c r="B74" s="350"/>
      <c r="C74" s="350"/>
      <c r="D74" s="350"/>
      <c r="E74" s="350"/>
      <c r="F74" s="350"/>
      <c r="G74" s="423"/>
    </row>
    <row r="75" spans="1:7" s="47" customFormat="1" ht="16.8">
      <c r="A75" s="422"/>
      <c r="B75" s="350"/>
      <c r="C75" s="350"/>
      <c r="D75" s="350"/>
      <c r="E75" s="350"/>
      <c r="F75" s="350"/>
      <c r="G75" s="423"/>
    </row>
    <row r="76" spans="1:7" s="47" customFormat="1" ht="16.8">
      <c r="A76" s="422"/>
      <c r="B76" s="350"/>
      <c r="C76" s="350"/>
      <c r="D76" s="350"/>
      <c r="E76" s="350"/>
      <c r="F76" s="350"/>
      <c r="G76" s="423"/>
    </row>
    <row r="77" spans="1:7" s="47" customFormat="1" ht="16.8">
      <c r="A77" s="422"/>
      <c r="B77" s="350"/>
      <c r="C77" s="350"/>
      <c r="D77" s="350"/>
      <c r="E77" s="350"/>
      <c r="F77" s="350"/>
      <c r="G77" s="423"/>
    </row>
    <row r="78" spans="1:7" s="47" customFormat="1" ht="16.8">
      <c r="A78" s="422"/>
      <c r="B78" s="350"/>
      <c r="C78" s="350"/>
      <c r="D78" s="350"/>
      <c r="E78" s="350"/>
      <c r="F78" s="350"/>
      <c r="G78" s="423"/>
    </row>
    <row r="79" spans="1:7" s="47" customFormat="1" ht="16.8">
      <c r="A79" s="422"/>
      <c r="B79" s="350"/>
      <c r="C79" s="350"/>
      <c r="D79" s="350"/>
      <c r="E79" s="350"/>
      <c r="F79" s="350"/>
      <c r="G79" s="423"/>
    </row>
    <row r="80" spans="1:7" s="47" customFormat="1" ht="16.8">
      <c r="A80" s="422"/>
      <c r="B80" s="350"/>
      <c r="C80" s="350"/>
      <c r="D80" s="350"/>
      <c r="E80" s="350"/>
      <c r="F80" s="350"/>
      <c r="G80" s="423"/>
    </row>
    <row r="81" spans="1:7" s="47" customFormat="1" ht="16.8">
      <c r="A81" s="422"/>
      <c r="B81" s="350"/>
      <c r="C81" s="350"/>
      <c r="D81" s="350"/>
      <c r="E81" s="350"/>
      <c r="F81" s="350"/>
      <c r="G81" s="423"/>
    </row>
    <row r="82" spans="1:7" s="47" customFormat="1" ht="16.8">
      <c r="A82" s="422"/>
      <c r="B82" s="350"/>
      <c r="C82" s="350"/>
      <c r="D82" s="350"/>
      <c r="E82" s="350"/>
      <c r="F82" s="350"/>
      <c r="G82" s="423"/>
    </row>
    <row r="83" spans="1:7" s="47" customFormat="1" ht="16.8">
      <c r="A83" s="422"/>
      <c r="B83" s="350"/>
      <c r="C83" s="350"/>
      <c r="D83" s="350"/>
      <c r="E83" s="350"/>
      <c r="F83" s="350"/>
      <c r="G83" s="423"/>
    </row>
    <row r="84" spans="1:7" s="47" customFormat="1" ht="16.8">
      <c r="A84" s="422"/>
      <c r="B84" s="350"/>
      <c r="C84" s="350"/>
      <c r="D84" s="350"/>
      <c r="E84" s="350"/>
      <c r="F84" s="350"/>
      <c r="G84" s="423"/>
    </row>
    <row r="85" spans="1:7" s="47" customFormat="1" ht="16.8">
      <c r="A85" s="422"/>
      <c r="B85" s="350"/>
      <c r="C85" s="350"/>
      <c r="D85" s="350"/>
      <c r="E85" s="350"/>
      <c r="F85" s="350"/>
      <c r="G85" s="423"/>
    </row>
    <row r="86" spans="1:7" s="47" customFormat="1" ht="16.8">
      <c r="A86" s="422"/>
      <c r="B86" s="350"/>
      <c r="C86" s="350"/>
      <c r="D86" s="350"/>
      <c r="E86" s="350"/>
      <c r="F86" s="350"/>
      <c r="G86" s="423"/>
    </row>
    <row r="87" spans="1:7" s="47" customFormat="1" ht="16.8">
      <c r="A87" s="422"/>
      <c r="B87" s="350"/>
      <c r="C87" s="350"/>
      <c r="D87" s="350"/>
      <c r="E87" s="350"/>
      <c r="F87" s="350"/>
      <c r="G87" s="423"/>
    </row>
    <row r="88" spans="1:7" s="47" customFormat="1" ht="16.8">
      <c r="A88" s="422"/>
      <c r="B88" s="350"/>
      <c r="C88" s="350"/>
      <c r="D88" s="350"/>
      <c r="E88" s="350"/>
      <c r="F88" s="350"/>
      <c r="G88" s="423"/>
    </row>
    <row r="89" spans="1:7" s="47" customFormat="1" ht="16.8">
      <c r="A89" s="422"/>
      <c r="B89" s="350"/>
      <c r="C89" s="350"/>
      <c r="D89" s="350"/>
      <c r="E89" s="350"/>
      <c r="F89" s="350"/>
      <c r="G89" s="423"/>
    </row>
    <row r="90" spans="1:7" s="47" customFormat="1" ht="16.8">
      <c r="A90" s="422"/>
      <c r="B90" s="350"/>
      <c r="C90" s="350"/>
      <c r="D90" s="350"/>
      <c r="E90" s="350"/>
      <c r="F90" s="350"/>
      <c r="G90" s="423"/>
    </row>
    <row r="91" spans="1:7" s="47" customFormat="1" ht="16.8">
      <c r="A91" s="422"/>
      <c r="B91" s="350"/>
      <c r="C91" s="350"/>
      <c r="D91" s="350"/>
      <c r="E91" s="350"/>
      <c r="F91" s="350"/>
      <c r="G91" s="423"/>
    </row>
    <row r="92" spans="1:7" s="47" customFormat="1" ht="16.8">
      <c r="A92" s="422"/>
      <c r="B92" s="350"/>
      <c r="C92" s="350"/>
      <c r="D92" s="350"/>
      <c r="E92" s="350"/>
      <c r="F92" s="350"/>
      <c r="G92" s="423"/>
    </row>
    <row r="93" spans="1:7" s="47" customFormat="1" ht="16.8">
      <c r="A93" s="422"/>
      <c r="B93" s="350"/>
      <c r="C93" s="350"/>
      <c r="D93" s="350"/>
      <c r="E93" s="350"/>
      <c r="F93" s="350"/>
      <c r="G93" s="423"/>
    </row>
    <row r="94" spans="1:7" s="47" customFormat="1" ht="16.8">
      <c r="A94" s="422"/>
      <c r="B94" s="350"/>
      <c r="C94" s="350"/>
      <c r="D94" s="350"/>
      <c r="E94" s="350"/>
      <c r="F94" s="350"/>
      <c r="G94" s="423"/>
    </row>
    <row r="95" spans="1:7" s="47" customFormat="1" ht="16.8">
      <c r="A95" s="422"/>
      <c r="B95" s="350"/>
      <c r="C95" s="350"/>
      <c r="D95" s="350"/>
      <c r="E95" s="350"/>
      <c r="F95" s="350"/>
      <c r="G95" s="423"/>
    </row>
    <row r="96" spans="1:7" s="47" customFormat="1" ht="16.8">
      <c r="A96" s="422"/>
      <c r="B96" s="350"/>
      <c r="C96" s="350"/>
      <c r="D96" s="350"/>
      <c r="E96" s="350"/>
      <c r="F96" s="350"/>
      <c r="G96" s="423"/>
    </row>
    <row r="97" spans="1:7" s="47" customFormat="1" ht="16.8">
      <c r="A97" s="422"/>
      <c r="B97" s="350"/>
      <c r="C97" s="350"/>
      <c r="D97" s="350"/>
      <c r="E97" s="350"/>
      <c r="F97" s="350"/>
      <c r="G97" s="423"/>
    </row>
    <row r="98" spans="1:7" s="47" customFormat="1" ht="16.8">
      <c r="A98" s="422"/>
      <c r="B98" s="350"/>
      <c r="C98" s="350"/>
      <c r="D98" s="350"/>
      <c r="E98" s="350"/>
      <c r="F98" s="350"/>
      <c r="G98" s="423"/>
    </row>
    <row r="99" spans="1:7" s="47" customFormat="1" ht="16.8">
      <c r="A99" s="422"/>
      <c r="B99" s="350"/>
      <c r="C99" s="350"/>
      <c r="D99" s="350"/>
      <c r="E99" s="350"/>
      <c r="F99" s="350"/>
      <c r="G99" s="423"/>
    </row>
    <row r="100" spans="1:7" s="47" customFormat="1" ht="16.8">
      <c r="A100" s="422"/>
      <c r="B100" s="350"/>
      <c r="C100" s="350"/>
      <c r="D100" s="350"/>
      <c r="E100" s="350"/>
      <c r="F100" s="350"/>
      <c r="G100" s="423"/>
    </row>
    <row r="101" spans="1:7" s="47" customFormat="1" ht="16.8">
      <c r="A101" s="422"/>
      <c r="B101" s="350"/>
      <c r="C101" s="350"/>
      <c r="D101" s="350"/>
      <c r="E101" s="350"/>
      <c r="F101" s="350"/>
      <c r="G101" s="423"/>
    </row>
    <row r="102" spans="1:7" s="47" customFormat="1" ht="16.8">
      <c r="A102" s="422"/>
      <c r="B102" s="350"/>
      <c r="C102" s="350"/>
      <c r="D102" s="350"/>
      <c r="E102" s="350"/>
      <c r="F102" s="350"/>
      <c r="G102" s="423"/>
    </row>
    <row r="103" spans="1:7" s="47" customFormat="1" ht="16.8">
      <c r="A103" s="422"/>
      <c r="B103" s="350"/>
      <c r="C103" s="350"/>
      <c r="D103" s="350"/>
      <c r="E103" s="350"/>
      <c r="F103" s="350"/>
      <c r="G103" s="423"/>
    </row>
    <row r="104" spans="1:7" ht="17.399999999999999" thickBot="1">
      <c r="A104" s="424"/>
      <c r="B104" s="425"/>
      <c r="C104" s="425"/>
      <c r="D104" s="425"/>
      <c r="E104" s="425"/>
      <c r="F104" s="425"/>
      <c r="G104" s="426"/>
    </row>
    <row r="105" spans="1:7" ht="16.2" thickTop="1"/>
  </sheetData>
  <phoneticPr fontId="0" type="noConversion"/>
  <conditionalFormatting sqref="E9">
    <cfRule type="cellIs" dxfId="72" priority="4" stopIfTrue="1" operator="greaterThan">
      <formula>116</formula>
    </cfRule>
    <cfRule type="cellIs" dxfId="71"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showGridLines="0" workbookViewId="0">
      <pane ySplit="2" topLeftCell="A3" activePane="bottomLeft" state="frozen"/>
      <selection pane="bottomLeft" activeCell="A3" sqref="A3"/>
    </sheetView>
  </sheetViews>
  <sheetFormatPr defaultColWidth="13" defaultRowHeight="15.6"/>
  <cols>
    <col min="1" max="1" width="23.69921875" style="164" bestFit="1" customWidth="1"/>
    <col min="2" max="2" width="5.8984375" style="164" bestFit="1" customWidth="1"/>
    <col min="3" max="3" width="7.59765625" style="166" hidden="1" customWidth="1"/>
    <col min="4" max="4" width="5.8984375" style="166" hidden="1" customWidth="1"/>
    <col min="5" max="5" width="9.19921875" style="166" bestFit="1" customWidth="1"/>
    <col min="6" max="6" width="6.69921875" style="166" bestFit="1" customWidth="1"/>
    <col min="7" max="7" width="6" style="167" bestFit="1" customWidth="1"/>
    <col min="8" max="8" width="5.19921875" style="167" bestFit="1" customWidth="1"/>
    <col min="9" max="9" width="6.8984375" style="167" bestFit="1" customWidth="1"/>
    <col min="10" max="10" width="31" style="164" bestFit="1" customWidth="1"/>
    <col min="11" max="16384" width="13" style="41"/>
  </cols>
  <sheetData>
    <row r="1" spans="1:10" ht="23.4" thickBot="1">
      <c r="A1" s="38" t="s">
        <v>13</v>
      </c>
      <c r="B1" s="39"/>
      <c r="C1" s="39"/>
      <c r="D1" s="39"/>
      <c r="E1" s="39"/>
      <c r="F1" s="39"/>
      <c r="G1" s="40"/>
      <c r="H1" s="40"/>
      <c r="I1" s="40"/>
      <c r="J1" s="39"/>
    </row>
    <row r="2" spans="1:10" s="47" customFormat="1" ht="34.200000000000003" thickBot="1">
      <c r="A2" s="42" t="s">
        <v>4</v>
      </c>
      <c r="B2" s="43" t="s">
        <v>33</v>
      </c>
      <c r="C2" s="43" t="s">
        <v>40</v>
      </c>
      <c r="D2" s="43" t="s">
        <v>32</v>
      </c>
      <c r="E2" s="44" t="s">
        <v>66</v>
      </c>
      <c r="F2" s="44" t="s">
        <v>41</v>
      </c>
      <c r="G2" s="45" t="s">
        <v>72</v>
      </c>
      <c r="H2" s="33" t="s">
        <v>458</v>
      </c>
      <c r="I2" s="34" t="s">
        <v>87</v>
      </c>
      <c r="J2" s="46" t="s">
        <v>6</v>
      </c>
    </row>
    <row r="3" spans="1:10" s="47" customFormat="1" ht="16.8">
      <c r="A3" s="48" t="s">
        <v>455</v>
      </c>
      <c r="B3" s="49">
        <v>5</v>
      </c>
      <c r="C3" s="50" t="s">
        <v>35</v>
      </c>
      <c r="D3" s="50" t="str">
        <f>IF(C3="Str",'Personal File'!$C$8,IF(C3="Dex",'Personal File'!$C$9,IF(C3="Con",'Personal File'!$C$10,IF(C3="Int",'Personal File'!$C$11,IF(C3="Wis",'Personal File'!$C$12,IF(C3="Cha",'Personal File'!$C$13))))))</f>
        <v>+1</v>
      </c>
      <c r="E3" s="51" t="str">
        <f t="shared" ref="E3:E5" si="0">CONCATENATE(C3," (",D3,")")</f>
        <v>Con (+1)</v>
      </c>
      <c r="F3" s="52">
        <v>1</v>
      </c>
      <c r="G3" s="53">
        <f t="shared" ref="G3:G5" si="1">B3+D3+F3</f>
        <v>7</v>
      </c>
      <c r="H3" s="54">
        <f t="shared" ref="H3:H5" ca="1" si="2">RANDBETWEEN(1,20)</f>
        <v>9</v>
      </c>
      <c r="I3" s="53">
        <f ca="1">SUM(G3:H3)</f>
        <v>16</v>
      </c>
      <c r="J3" s="55" t="s">
        <v>496</v>
      </c>
    </row>
    <row r="4" spans="1:10" s="47" customFormat="1" ht="16.8">
      <c r="A4" s="56" t="s">
        <v>456</v>
      </c>
      <c r="B4" s="49">
        <v>2</v>
      </c>
      <c r="C4" s="50" t="s">
        <v>38</v>
      </c>
      <c r="D4" s="50" t="str">
        <f>IF(C4="Str",'Personal File'!$C$8,IF(C4="Dex",'Personal File'!$C$9,IF(C4="Con",'Personal File'!$C$10,IF(C4="Int",'Personal File'!$C$11,IF(C4="Wis",'Personal File'!$C$12,IF(C4="Cha",'Personal File'!$C$13))))))</f>
        <v>+1</v>
      </c>
      <c r="E4" s="57" t="str">
        <f t="shared" si="0"/>
        <v>Dex (+1)</v>
      </c>
      <c r="F4" s="52">
        <v>0</v>
      </c>
      <c r="G4" s="53">
        <f t="shared" si="1"/>
        <v>3</v>
      </c>
      <c r="H4" s="54">
        <f t="shared" ca="1" si="2"/>
        <v>16</v>
      </c>
      <c r="I4" s="53">
        <f ca="1">SUM(G4:H4)</f>
        <v>19</v>
      </c>
      <c r="J4" s="55"/>
    </row>
    <row r="5" spans="1:10" s="47" customFormat="1" ht="16.8">
      <c r="A5" s="58" t="s">
        <v>457</v>
      </c>
      <c r="B5" s="59">
        <v>5</v>
      </c>
      <c r="C5" s="60" t="s">
        <v>37</v>
      </c>
      <c r="D5" s="60" t="str">
        <f>IF(C5="Str",'Personal File'!$C$8,IF(C5="Dex",'Personal File'!$C$9,IF(C5="Con",'Personal File'!$C$10,IF(C5="Int",'Personal File'!$C$11,IF(C5="Wis",'Personal File'!$C$12,IF(C5="Cha",'Personal File'!$C$13))))))</f>
        <v>+4</v>
      </c>
      <c r="E5" s="61" t="str">
        <f t="shared" si="0"/>
        <v>Wis (+4)</v>
      </c>
      <c r="F5" s="62">
        <v>1</v>
      </c>
      <c r="G5" s="63">
        <f t="shared" si="1"/>
        <v>10</v>
      </c>
      <c r="H5" s="64">
        <f t="shared" ca="1" si="2"/>
        <v>20</v>
      </c>
      <c r="I5" s="63">
        <f ca="1">SUM(G5:H5)</f>
        <v>30</v>
      </c>
      <c r="J5" s="65" t="s">
        <v>496</v>
      </c>
    </row>
    <row r="6" spans="1:10" s="74" customFormat="1" ht="16.8">
      <c r="A6" s="66" t="s">
        <v>42</v>
      </c>
      <c r="B6" s="67">
        <v>0</v>
      </c>
      <c r="C6" s="68" t="s">
        <v>36</v>
      </c>
      <c r="D6" s="69" t="str">
        <f>IF(C6="Str",'Personal File'!$C$8,IF(C6="Dex",'Personal File'!$C$9,IF(C6="Con",'Personal File'!$C$10,IF(C6="Int",'Personal File'!$C$11,IF(C6="Wis",'Personal File'!$C$12,IF(C6="Cha",'Personal File'!$C$13))))))</f>
        <v>+0</v>
      </c>
      <c r="E6" s="70" t="str">
        <f t="shared" ref="E6:E43" si="3">CONCATENATE(C6," (",D6,")")</f>
        <v>Int (+0)</v>
      </c>
      <c r="F6" s="71" t="s">
        <v>67</v>
      </c>
      <c r="G6" s="72">
        <f t="shared" ref="G6:G11" si="4">B6+MID(E6,6,2)+F6</f>
        <v>0</v>
      </c>
      <c r="H6" s="54">
        <f t="shared" ref="H6:H42" ca="1" si="5">RANDBETWEEN(1,20)</f>
        <v>8</v>
      </c>
      <c r="I6" s="72">
        <f t="shared" ref="I6:I43" ca="1" si="6">SUM(G6:H6)</f>
        <v>8</v>
      </c>
      <c r="J6" s="73"/>
    </row>
    <row r="7" spans="1:10" s="78" customFormat="1" ht="16.8">
      <c r="A7" s="75" t="s">
        <v>43</v>
      </c>
      <c r="B7" s="67">
        <v>0</v>
      </c>
      <c r="C7" s="76" t="s">
        <v>38</v>
      </c>
      <c r="D7" s="77" t="str">
        <f>IF(C7="Str",'Personal File'!$C$8,IF(C7="Dex",'Personal File'!$C$9,IF(C7="Con",'Personal File'!$C$10,IF(C7="Int",'Personal File'!$C$11,IF(C7="Wis",'Personal File'!$C$12,IF(C7="Cha",'Personal File'!$C$13))))))</f>
        <v>+1</v>
      </c>
      <c r="E7" s="57" t="str">
        <f t="shared" si="3"/>
        <v>Dex (+1)</v>
      </c>
      <c r="F7" s="72" t="s">
        <v>479</v>
      </c>
      <c r="G7" s="72">
        <f t="shared" si="4"/>
        <v>-13</v>
      </c>
      <c r="H7" s="54">
        <f t="shared" ca="1" si="5"/>
        <v>1</v>
      </c>
      <c r="I7" s="72">
        <f t="shared" ca="1" si="6"/>
        <v>-12</v>
      </c>
      <c r="J7" s="73"/>
    </row>
    <row r="8" spans="1:10" s="83" customFormat="1" ht="16.8">
      <c r="A8" s="79" t="s">
        <v>44</v>
      </c>
      <c r="B8" s="67">
        <v>0</v>
      </c>
      <c r="C8" s="80" t="s">
        <v>34</v>
      </c>
      <c r="D8" s="81" t="str">
        <f>IF(C8="Str",'Personal File'!$C$8,IF(C8="Dex",'Personal File'!$C$9,IF(C8="Con",'Personal File'!$C$10,IF(C8="Int",'Personal File'!$C$11,IF(C8="Wis",'Personal File'!$C$12,IF(C8="Cha",'Personal File'!$C$13))))))</f>
        <v>+1</v>
      </c>
      <c r="E8" s="82" t="str">
        <f t="shared" si="3"/>
        <v>Cha (+1)</v>
      </c>
      <c r="F8" s="72" t="s">
        <v>67</v>
      </c>
      <c r="G8" s="72">
        <f t="shared" si="4"/>
        <v>1</v>
      </c>
      <c r="H8" s="54">
        <f t="shared" ca="1" si="5"/>
        <v>12</v>
      </c>
      <c r="I8" s="72">
        <f t="shared" ca="1" si="6"/>
        <v>13</v>
      </c>
      <c r="J8" s="73"/>
    </row>
    <row r="9" spans="1:10" s="88" customFormat="1" ht="16.8">
      <c r="A9" s="84" t="s">
        <v>45</v>
      </c>
      <c r="B9" s="67">
        <v>0</v>
      </c>
      <c r="C9" s="85" t="s">
        <v>39</v>
      </c>
      <c r="D9" s="86" t="str">
        <f>IF(C9="Str",'Personal File'!$C$8,IF(C9="Dex",'Personal File'!$C$9,IF(C9="Con",'Personal File'!$C$10,IF(C9="Int",'Personal File'!$C$11,IF(C9="Wis",'Personal File'!$C$12,IF(C9="Cha",'Personal File'!$C$13))))))</f>
        <v>+2</v>
      </c>
      <c r="E9" s="87" t="str">
        <f t="shared" si="3"/>
        <v>Str (+2)</v>
      </c>
      <c r="F9" s="72" t="s">
        <v>479</v>
      </c>
      <c r="G9" s="72">
        <f t="shared" si="4"/>
        <v>-12</v>
      </c>
      <c r="H9" s="54">
        <f t="shared" ca="1" si="5"/>
        <v>19</v>
      </c>
      <c r="I9" s="72">
        <f t="shared" ca="1" si="6"/>
        <v>7</v>
      </c>
      <c r="J9" s="73"/>
    </row>
    <row r="10" spans="1:10" s="88" customFormat="1" ht="16.8">
      <c r="A10" s="89" t="s">
        <v>19</v>
      </c>
      <c r="B10" s="90">
        <v>3</v>
      </c>
      <c r="C10" s="91" t="s">
        <v>35</v>
      </c>
      <c r="D10" s="92" t="str">
        <f>IF(C10="Str",'Personal File'!$C$8,IF(C10="Dex",'Personal File'!$C$9,IF(C10="Con",'Personal File'!$C$10,IF(C10="Int",'Personal File'!$C$11,IF(C10="Wis",'Personal File'!$C$12,IF(C10="Cha",'Personal File'!$C$13))))))</f>
        <v>+1</v>
      </c>
      <c r="E10" s="93" t="str">
        <f t="shared" si="3"/>
        <v>Con (+1)</v>
      </c>
      <c r="F10" s="94" t="s">
        <v>67</v>
      </c>
      <c r="G10" s="94">
        <f t="shared" si="4"/>
        <v>4</v>
      </c>
      <c r="H10" s="54">
        <f t="shared" ca="1" si="5"/>
        <v>5</v>
      </c>
      <c r="I10" s="94">
        <f t="shared" ca="1" si="6"/>
        <v>9</v>
      </c>
      <c r="J10" s="95"/>
    </row>
    <row r="11" spans="1:10" s="74" customFormat="1" ht="16.8">
      <c r="A11" s="96" t="s">
        <v>453</v>
      </c>
      <c r="B11" s="90">
        <v>3</v>
      </c>
      <c r="C11" s="97" t="s">
        <v>36</v>
      </c>
      <c r="D11" s="98" t="str">
        <f>IF(C11="Str",'Personal File'!$C$8,IF(C11="Dex",'Personal File'!$C$9,IF(C11="Con",'Personal File'!$C$10,IF(C11="Int",'Personal File'!$C$11,IF(C11="Wis",'Personal File'!$C$12,IF(C11="Cha",'Personal File'!$C$13))))))</f>
        <v>+0</v>
      </c>
      <c r="E11" s="99" t="str">
        <f t="shared" si="3"/>
        <v>Int (+0)</v>
      </c>
      <c r="F11" s="94" t="s">
        <v>67</v>
      </c>
      <c r="G11" s="94">
        <f t="shared" si="4"/>
        <v>3</v>
      </c>
      <c r="H11" s="54">
        <f t="shared" ca="1" si="5"/>
        <v>2</v>
      </c>
      <c r="I11" s="94">
        <f t="shared" ca="1" si="6"/>
        <v>5</v>
      </c>
      <c r="J11" s="95"/>
    </row>
    <row r="12" spans="1:10" s="74" customFormat="1" ht="16.8">
      <c r="A12" s="96" t="s">
        <v>454</v>
      </c>
      <c r="B12" s="90">
        <v>3</v>
      </c>
      <c r="C12" s="97" t="s">
        <v>36</v>
      </c>
      <c r="D12" s="98" t="str">
        <f>IF(C12="Str",'Personal File'!$C$8,IF(C12="Dex",'Personal File'!$C$9,IF(C12="Con",'Personal File'!$C$10,IF(C12="Int",'Personal File'!$C$11,IF(C12="Wis",'Personal File'!$C$12,IF(C12="Cha",'Personal File'!$C$13))))))</f>
        <v>+0</v>
      </c>
      <c r="E12" s="99" t="str">
        <f t="shared" ref="E12" si="7">CONCATENATE(C12," (",D12,")")</f>
        <v>Int (+0)</v>
      </c>
      <c r="F12" s="94" t="s">
        <v>67</v>
      </c>
      <c r="G12" s="94">
        <f t="shared" ref="G12" si="8">B12+MID(E12,6,2)+F12</f>
        <v>3</v>
      </c>
      <c r="H12" s="54">
        <f t="shared" ca="1" si="5"/>
        <v>8</v>
      </c>
      <c r="I12" s="94">
        <f t="shared" ca="1" si="6"/>
        <v>11</v>
      </c>
      <c r="J12" s="95"/>
    </row>
    <row r="13" spans="1:10" s="108" customFormat="1" ht="16.8">
      <c r="A13" s="100" t="s">
        <v>46</v>
      </c>
      <c r="B13" s="101">
        <v>0</v>
      </c>
      <c r="C13" s="102" t="s">
        <v>36</v>
      </c>
      <c r="D13" s="103" t="str">
        <f>IF(C13="Str",'Personal File'!$C$8,IF(C13="Dex",'Personal File'!$C$9,IF(C13="Con",'Personal File'!$C$10,IF(C13="Int",'Personal File'!$C$11,IF(C13="Wis",'Personal File'!$C$12,IF(C13="Cha",'Personal File'!$C$13))))))</f>
        <v>+0</v>
      </c>
      <c r="E13" s="104" t="str">
        <f t="shared" si="3"/>
        <v>Int (+0)</v>
      </c>
      <c r="F13" s="105" t="s">
        <v>67</v>
      </c>
      <c r="G13" s="106">
        <f>B13+MID(E13,6,2)+F13</f>
        <v>0</v>
      </c>
      <c r="H13" s="54">
        <f t="shared" ca="1" si="5"/>
        <v>6</v>
      </c>
      <c r="I13" s="106">
        <f t="shared" ca="1" si="6"/>
        <v>6</v>
      </c>
      <c r="J13" s="107"/>
    </row>
    <row r="14" spans="1:10" s="78" customFormat="1" ht="16.8">
      <c r="A14" s="79" t="s">
        <v>47</v>
      </c>
      <c r="B14" s="67">
        <v>0</v>
      </c>
      <c r="C14" s="80" t="s">
        <v>34</v>
      </c>
      <c r="D14" s="81" t="str">
        <f>IF(C14="Str",'Personal File'!$C$8,IF(C14="Dex",'Personal File'!$C$9,IF(C14="Con",'Personal File'!$C$10,IF(C14="Int",'Personal File'!$C$11,IF(C14="Wis",'Personal File'!$C$12,IF(C14="Cha",'Personal File'!$C$13))))))</f>
        <v>+1</v>
      </c>
      <c r="E14" s="82" t="str">
        <f t="shared" si="3"/>
        <v>Cha (+1)</v>
      </c>
      <c r="F14" s="72" t="s">
        <v>67</v>
      </c>
      <c r="G14" s="72">
        <f>B14+MID(E14,6,2)+F14</f>
        <v>1</v>
      </c>
      <c r="H14" s="54">
        <f t="shared" ca="1" si="5"/>
        <v>19</v>
      </c>
      <c r="I14" s="72">
        <f t="shared" ca="1" si="6"/>
        <v>20</v>
      </c>
      <c r="J14" s="73"/>
    </row>
    <row r="15" spans="1:10" s="78" customFormat="1" ht="16.8">
      <c r="A15" s="100" t="s">
        <v>48</v>
      </c>
      <c r="B15" s="101">
        <v>0</v>
      </c>
      <c r="C15" s="102" t="s">
        <v>36</v>
      </c>
      <c r="D15" s="103" t="str">
        <f>IF(C15="Str",'Personal File'!$C$8,IF(C15="Dex",'Personal File'!$C$9,IF(C15="Con",'Personal File'!$C$10,IF(C15="Int",'Personal File'!$C$11,IF(C15="Wis",'Personal File'!$C$12,IF(C15="Cha",'Personal File'!$C$13))))))</f>
        <v>+0</v>
      </c>
      <c r="E15" s="104" t="str">
        <f t="shared" si="3"/>
        <v>Int (+0)</v>
      </c>
      <c r="F15" s="105" t="s">
        <v>67</v>
      </c>
      <c r="G15" s="106">
        <f>B15+MID(E15,6,2)+F15</f>
        <v>0</v>
      </c>
      <c r="H15" s="54">
        <f t="shared" ca="1" si="5"/>
        <v>15</v>
      </c>
      <c r="I15" s="106">
        <f t="shared" ca="1" si="6"/>
        <v>15</v>
      </c>
      <c r="J15" s="107"/>
    </row>
    <row r="16" spans="1:10" s="78" customFormat="1" ht="16.8">
      <c r="A16" s="79" t="s">
        <v>49</v>
      </c>
      <c r="B16" s="67">
        <v>0</v>
      </c>
      <c r="C16" s="80" t="s">
        <v>34</v>
      </c>
      <c r="D16" s="81" t="str">
        <f>IF(C16="Str",'Personal File'!$C$8,IF(C16="Dex",'Personal File'!$C$9,IF(C16="Con",'Personal File'!$C$10,IF(C16="Int",'Personal File'!$C$11,IF(C16="Wis",'Personal File'!$C$12,IF(C16="Cha",'Personal File'!$C$13))))))</f>
        <v>+1</v>
      </c>
      <c r="E16" s="82" t="str">
        <f t="shared" si="3"/>
        <v>Cha (+1)</v>
      </c>
      <c r="F16" s="72" t="s">
        <v>67</v>
      </c>
      <c r="G16" s="72">
        <f t="shared" ref="G16:G22" si="9">B16+MID(E16,6,2)+F16</f>
        <v>1</v>
      </c>
      <c r="H16" s="54">
        <f t="shared" ca="1" si="5"/>
        <v>9</v>
      </c>
      <c r="I16" s="72">
        <f t="shared" ca="1" si="6"/>
        <v>10</v>
      </c>
      <c r="J16" s="73"/>
    </row>
    <row r="17" spans="1:10" s="78" customFormat="1" ht="16.8">
      <c r="A17" s="75" t="s">
        <v>50</v>
      </c>
      <c r="B17" s="67">
        <v>0</v>
      </c>
      <c r="C17" s="76" t="s">
        <v>38</v>
      </c>
      <c r="D17" s="77" t="str">
        <f>IF(C17="Str",'Personal File'!$C$8,IF(C17="Dex",'Personal File'!$C$9,IF(C17="Con",'Personal File'!$C$10,IF(C17="Int",'Personal File'!$C$11,IF(C17="Wis",'Personal File'!$C$12,IF(C17="Cha",'Personal File'!$C$13))))))</f>
        <v>+1</v>
      </c>
      <c r="E17" s="57" t="str">
        <f t="shared" si="3"/>
        <v>Dex (+1)</v>
      </c>
      <c r="F17" s="72" t="s">
        <v>479</v>
      </c>
      <c r="G17" s="72">
        <f t="shared" si="9"/>
        <v>-13</v>
      </c>
      <c r="H17" s="54">
        <f t="shared" ca="1" si="5"/>
        <v>11</v>
      </c>
      <c r="I17" s="72">
        <f t="shared" ca="1" si="6"/>
        <v>-2</v>
      </c>
      <c r="J17" s="73"/>
    </row>
    <row r="18" spans="1:10" s="78" customFormat="1" ht="16.8">
      <c r="A18" s="66" t="s">
        <v>51</v>
      </c>
      <c r="B18" s="67">
        <v>0</v>
      </c>
      <c r="C18" s="68" t="s">
        <v>36</v>
      </c>
      <c r="D18" s="69" t="str">
        <f>IF(C18="Str",'Personal File'!$C$8,IF(C18="Dex",'Personal File'!$C$9,IF(C18="Con",'Personal File'!$C$10,IF(C18="Int",'Personal File'!$C$11,IF(C18="Wis",'Personal File'!$C$12,IF(C18="Cha",'Personal File'!$C$13))))))</f>
        <v>+0</v>
      </c>
      <c r="E18" s="70" t="str">
        <f t="shared" si="3"/>
        <v>Int (+0)</v>
      </c>
      <c r="F18" s="72" t="s">
        <v>67</v>
      </c>
      <c r="G18" s="72">
        <f t="shared" si="9"/>
        <v>0</v>
      </c>
      <c r="H18" s="54">
        <f t="shared" ca="1" si="5"/>
        <v>11</v>
      </c>
      <c r="I18" s="72">
        <f t="shared" ca="1" si="6"/>
        <v>11</v>
      </c>
      <c r="J18" s="73"/>
    </row>
    <row r="19" spans="1:10" s="78" customFormat="1" ht="16.8">
      <c r="A19" s="79" t="s">
        <v>52</v>
      </c>
      <c r="B19" s="67">
        <v>0</v>
      </c>
      <c r="C19" s="80" t="s">
        <v>34</v>
      </c>
      <c r="D19" s="81" t="str">
        <f>IF(C19="Str",'Personal File'!$C$8,IF(C19="Dex",'Personal File'!$C$9,IF(C19="Con",'Personal File'!$C$10,IF(C19="Int",'Personal File'!$C$11,IF(C19="Wis",'Personal File'!$C$12,IF(C19="Cha",'Personal File'!$C$13))))))</f>
        <v>+1</v>
      </c>
      <c r="E19" s="82" t="str">
        <f t="shared" si="3"/>
        <v>Cha (+1)</v>
      </c>
      <c r="F19" s="72" t="s">
        <v>67</v>
      </c>
      <c r="G19" s="72">
        <f t="shared" si="9"/>
        <v>1</v>
      </c>
      <c r="H19" s="54">
        <f t="shared" ca="1" si="5"/>
        <v>1</v>
      </c>
      <c r="I19" s="72">
        <f t="shared" ca="1" si="6"/>
        <v>2</v>
      </c>
      <c r="J19" s="73"/>
    </row>
    <row r="20" spans="1:10" s="78" customFormat="1" ht="16.8">
      <c r="A20" s="109" t="s">
        <v>21</v>
      </c>
      <c r="B20" s="90">
        <v>2</v>
      </c>
      <c r="C20" s="110" t="s">
        <v>34</v>
      </c>
      <c r="D20" s="111" t="str">
        <f>IF(C20="Str",'Personal File'!$C$8,IF(C20="Dex",'Personal File'!$C$9,IF(C20="Con",'Personal File'!$C$10,IF(C20="Int",'Personal File'!$C$11,IF(C20="Wis",'Personal File'!$C$12,IF(C20="Cha",'Personal File'!$C$13))))))</f>
        <v>+1</v>
      </c>
      <c r="E20" s="112" t="str">
        <f t="shared" si="3"/>
        <v>Cha (+1)</v>
      </c>
      <c r="F20" s="94" t="s">
        <v>67</v>
      </c>
      <c r="G20" s="94">
        <f t="shared" si="9"/>
        <v>3</v>
      </c>
      <c r="H20" s="54">
        <f t="shared" ca="1" si="5"/>
        <v>9</v>
      </c>
      <c r="I20" s="94">
        <f t="shared" ca="1" si="6"/>
        <v>12</v>
      </c>
      <c r="J20" s="95"/>
    </row>
    <row r="21" spans="1:10" s="78" customFormat="1" ht="16.8">
      <c r="A21" s="113" t="s">
        <v>53</v>
      </c>
      <c r="B21" s="90">
        <v>3</v>
      </c>
      <c r="C21" s="114" t="s">
        <v>37</v>
      </c>
      <c r="D21" s="115" t="str">
        <f>IF(C21="Str",'Personal File'!$C$8,IF(C21="Dex",'Personal File'!$C$9,IF(C21="Con",'Personal File'!$C$10,IF(C21="Int",'Personal File'!$C$11,IF(C21="Wis",'Personal File'!$C$12,IF(C21="Cha",'Personal File'!$C$13))))))</f>
        <v>+4</v>
      </c>
      <c r="E21" s="116" t="str">
        <f t="shared" si="3"/>
        <v>Wis (+4)</v>
      </c>
      <c r="F21" s="94" t="s">
        <v>67</v>
      </c>
      <c r="G21" s="94">
        <f t="shared" si="9"/>
        <v>7</v>
      </c>
      <c r="H21" s="54">
        <f t="shared" ca="1" si="5"/>
        <v>18</v>
      </c>
      <c r="I21" s="94">
        <f t="shared" ca="1" si="6"/>
        <v>25</v>
      </c>
      <c r="J21" s="95"/>
    </row>
    <row r="22" spans="1:10" s="78" customFormat="1" ht="16.8">
      <c r="A22" s="75" t="s">
        <v>54</v>
      </c>
      <c r="B22" s="67">
        <v>0</v>
      </c>
      <c r="C22" s="76" t="s">
        <v>38</v>
      </c>
      <c r="D22" s="77" t="str">
        <f>IF(C22="Str",'Personal File'!$C$8,IF(C22="Dex",'Personal File'!$C$9,IF(C22="Con",'Personal File'!$C$10,IF(C22="Int",'Personal File'!$C$11,IF(C22="Wis",'Personal File'!$C$12,IF(C22="Cha",'Personal File'!$C$13))))))</f>
        <v>+1</v>
      </c>
      <c r="E22" s="57" t="str">
        <f t="shared" si="3"/>
        <v>Dex (+1)</v>
      </c>
      <c r="F22" s="72" t="s">
        <v>479</v>
      </c>
      <c r="G22" s="72">
        <f t="shared" si="9"/>
        <v>-13</v>
      </c>
      <c r="H22" s="54">
        <f t="shared" ca="1" si="5"/>
        <v>10</v>
      </c>
      <c r="I22" s="72">
        <f t="shared" ca="1" si="6"/>
        <v>-3</v>
      </c>
      <c r="J22" s="73"/>
    </row>
    <row r="23" spans="1:10" s="78" customFormat="1" ht="16.8">
      <c r="A23" s="79" t="s">
        <v>55</v>
      </c>
      <c r="B23" s="67">
        <v>0</v>
      </c>
      <c r="C23" s="80" t="s">
        <v>34</v>
      </c>
      <c r="D23" s="81" t="str">
        <f>IF(C23="Str",'Personal File'!$C$8,IF(C23="Dex",'Personal File'!$C$9,IF(C23="Con",'Personal File'!$C$10,IF(C23="Int",'Personal File'!$C$11,IF(C23="Wis",'Personal File'!$C$12,IF(C23="Cha",'Personal File'!$C$13))))))</f>
        <v>+1</v>
      </c>
      <c r="E23" s="82" t="str">
        <f t="shared" si="3"/>
        <v>Cha (+1)</v>
      </c>
      <c r="F23" s="72" t="s">
        <v>67</v>
      </c>
      <c r="G23" s="72">
        <f t="shared" ref="G23:G43" si="10">B23+MID(E23,6,2)+F23</f>
        <v>1</v>
      </c>
      <c r="H23" s="54">
        <f t="shared" ca="1" si="5"/>
        <v>20</v>
      </c>
      <c r="I23" s="72">
        <f t="shared" ca="1" si="6"/>
        <v>21</v>
      </c>
      <c r="J23" s="73"/>
    </row>
    <row r="24" spans="1:10" s="78" customFormat="1" ht="16.8">
      <c r="A24" s="84" t="s">
        <v>56</v>
      </c>
      <c r="B24" s="67">
        <v>0</v>
      </c>
      <c r="C24" s="85" t="s">
        <v>39</v>
      </c>
      <c r="D24" s="86" t="str">
        <f>IF(C24="Str",'Personal File'!$C$8,IF(C24="Dex",'Personal File'!$C$9,IF(C24="Con",'Personal File'!$C$10,IF(C24="Int",'Personal File'!$C$11,IF(C24="Wis",'Personal File'!$C$12,IF(C24="Cha",'Personal File'!$C$13))))))</f>
        <v>+2</v>
      </c>
      <c r="E24" s="87" t="str">
        <f t="shared" si="3"/>
        <v>Str (+2)</v>
      </c>
      <c r="F24" s="71">
        <f>-14+5</f>
        <v>-9</v>
      </c>
      <c r="G24" s="72">
        <f t="shared" si="10"/>
        <v>-7</v>
      </c>
      <c r="H24" s="54">
        <f t="shared" ca="1" si="5"/>
        <v>10</v>
      </c>
      <c r="I24" s="72">
        <f t="shared" ca="1" si="6"/>
        <v>3</v>
      </c>
      <c r="J24" s="73"/>
    </row>
    <row r="25" spans="1:10" s="78" customFormat="1" ht="16.8">
      <c r="A25" s="96" t="s">
        <v>92</v>
      </c>
      <c r="B25" s="90">
        <v>3</v>
      </c>
      <c r="C25" s="97" t="s">
        <v>36</v>
      </c>
      <c r="D25" s="98" t="str">
        <f>IF(C25="Str",'Personal File'!$C$8,IF(C25="Dex",'Personal File'!$C$9,IF(C25="Con",'Personal File'!$C$10,IF(C25="Int",'Personal File'!$C$11,IF(C25="Wis",'Personal File'!$C$12,IF(C25="Cha",'Personal File'!$C$13))))))</f>
        <v>+0</v>
      </c>
      <c r="E25" s="99" t="str">
        <f t="shared" si="3"/>
        <v>Int (+0)</v>
      </c>
      <c r="F25" s="94" t="s">
        <v>67</v>
      </c>
      <c r="G25" s="94">
        <f t="shared" si="10"/>
        <v>3</v>
      </c>
      <c r="H25" s="54">
        <f t="shared" ca="1" si="5"/>
        <v>20</v>
      </c>
      <c r="I25" s="94">
        <f t="shared" ca="1" si="6"/>
        <v>23</v>
      </c>
      <c r="J25" s="95"/>
    </row>
    <row r="26" spans="1:10" s="78" customFormat="1" ht="16.8">
      <c r="A26" s="117" t="s">
        <v>93</v>
      </c>
      <c r="B26" s="118">
        <v>0</v>
      </c>
      <c r="C26" s="119" t="s">
        <v>36</v>
      </c>
      <c r="D26" s="120" t="str">
        <f>IF(C26="Str",'Personal File'!$C$8,IF(C26="Dex",'Personal File'!$C$9,IF(C26="Con",'Personal File'!$C$10,IF(C26="Int",'Personal File'!$C$11,IF(C26="Wis",'Personal File'!$C$12,IF(C26="Cha",'Personal File'!$C$13))))))</f>
        <v>+0</v>
      </c>
      <c r="E26" s="121" t="str">
        <f t="shared" si="3"/>
        <v>Int (+0)</v>
      </c>
      <c r="F26" s="106" t="s">
        <v>67</v>
      </c>
      <c r="G26" s="106">
        <f t="shared" si="10"/>
        <v>0</v>
      </c>
      <c r="H26" s="54">
        <f t="shared" ca="1" si="5"/>
        <v>20</v>
      </c>
      <c r="I26" s="106">
        <f t="shared" ca="1" si="6"/>
        <v>20</v>
      </c>
      <c r="J26" s="122"/>
    </row>
    <row r="27" spans="1:10" s="78" customFormat="1" ht="16.8">
      <c r="A27" s="123" t="s">
        <v>57</v>
      </c>
      <c r="B27" s="67">
        <v>0</v>
      </c>
      <c r="C27" s="124" t="s">
        <v>37</v>
      </c>
      <c r="D27" s="125" t="str">
        <f>IF(C27="Str",'Personal File'!$C$8,IF(C27="Dex",'Personal File'!$C$9,IF(C27="Con",'Personal File'!$C$10,IF(C27="Int",'Personal File'!$C$11,IF(C27="Wis",'Personal File'!$C$12,IF(C27="Cha",'Personal File'!$C$13))))))</f>
        <v>+4</v>
      </c>
      <c r="E27" s="126" t="str">
        <f t="shared" si="3"/>
        <v>Wis (+4)</v>
      </c>
      <c r="F27" s="72" t="s">
        <v>67</v>
      </c>
      <c r="G27" s="72">
        <f t="shared" si="10"/>
        <v>4</v>
      </c>
      <c r="H27" s="54">
        <f t="shared" ca="1" si="5"/>
        <v>3</v>
      </c>
      <c r="I27" s="72">
        <f t="shared" ca="1" si="6"/>
        <v>7</v>
      </c>
      <c r="J27" s="73"/>
    </row>
    <row r="28" spans="1:10" s="78" customFormat="1" ht="16.8">
      <c r="A28" s="75" t="s">
        <v>22</v>
      </c>
      <c r="B28" s="67">
        <v>0</v>
      </c>
      <c r="C28" s="76" t="s">
        <v>38</v>
      </c>
      <c r="D28" s="77" t="str">
        <f>IF(C28="Str",'Personal File'!$C$8,IF(C28="Dex",'Personal File'!$C$9,IF(C28="Con",'Personal File'!$C$10,IF(C28="Int",'Personal File'!$C$11,IF(C28="Wis",'Personal File'!$C$12,IF(C28="Cha",'Personal File'!$C$13))))))</f>
        <v>+1</v>
      </c>
      <c r="E28" s="57" t="str">
        <f t="shared" si="3"/>
        <v>Dex (+1)</v>
      </c>
      <c r="F28" s="72" t="s">
        <v>479</v>
      </c>
      <c r="G28" s="72">
        <f t="shared" si="10"/>
        <v>-13</v>
      </c>
      <c r="H28" s="54">
        <f t="shared" ca="1" si="5"/>
        <v>2</v>
      </c>
      <c r="I28" s="72">
        <f t="shared" ca="1" si="6"/>
        <v>-11</v>
      </c>
      <c r="J28" s="73"/>
    </row>
    <row r="29" spans="1:10" s="78" customFormat="1" ht="16.8">
      <c r="A29" s="127" t="s">
        <v>58</v>
      </c>
      <c r="B29" s="128">
        <v>0</v>
      </c>
      <c r="C29" s="129" t="s">
        <v>38</v>
      </c>
      <c r="D29" s="130" t="str">
        <f>IF(C29="Str",'Personal File'!$C$8,IF(C29="Dex",'Personal File'!$C$9,IF(C29="Con",'Personal File'!$C$10,IF(C29="Int",'Personal File'!$C$11,IF(C29="Wis",'Personal File'!$C$12,IF(C29="Cha",'Personal File'!$C$13))))))</f>
        <v>+1</v>
      </c>
      <c r="E29" s="131" t="str">
        <f t="shared" si="3"/>
        <v>Dex (+1)</v>
      </c>
      <c r="F29" s="132" t="s">
        <v>67</v>
      </c>
      <c r="G29" s="106">
        <f t="shared" si="10"/>
        <v>1</v>
      </c>
      <c r="H29" s="54">
        <f t="shared" ca="1" si="5"/>
        <v>2</v>
      </c>
      <c r="I29" s="106">
        <f t="shared" ca="1" si="6"/>
        <v>3</v>
      </c>
      <c r="J29" s="133"/>
    </row>
    <row r="30" spans="1:10" ht="16.8">
      <c r="A30" s="79" t="s">
        <v>94</v>
      </c>
      <c r="B30" s="67">
        <v>0</v>
      </c>
      <c r="C30" s="80" t="s">
        <v>34</v>
      </c>
      <c r="D30" s="81" t="str">
        <f>IF(C30="Str",'Personal File'!$C$8,IF(C30="Dex",'Personal File'!$C$9,IF(C30="Con",'Personal File'!$C$10,IF(C30="Int",'Personal File'!$C$11,IF(C30="Wis",'Personal File'!$C$12,IF(C30="Cha",'Personal File'!$C$13))))))</f>
        <v>+1</v>
      </c>
      <c r="E30" s="82" t="str">
        <f t="shared" si="3"/>
        <v>Cha (+1)</v>
      </c>
      <c r="F30" s="72" t="s">
        <v>67</v>
      </c>
      <c r="G30" s="72">
        <f t="shared" si="10"/>
        <v>1</v>
      </c>
      <c r="H30" s="54">
        <f t="shared" ca="1" si="5"/>
        <v>17</v>
      </c>
      <c r="I30" s="72">
        <f t="shared" ca="1" si="6"/>
        <v>18</v>
      </c>
      <c r="J30" s="73"/>
    </row>
    <row r="31" spans="1:10" ht="16.8">
      <c r="A31" s="134" t="s">
        <v>59</v>
      </c>
      <c r="B31" s="128">
        <v>0</v>
      </c>
      <c r="C31" s="135" t="s">
        <v>37</v>
      </c>
      <c r="D31" s="136" t="str">
        <f>IF(C31="Str",'Personal File'!$C$8,IF(C31="Dex",'Personal File'!$C$9,IF(C31="Con",'Personal File'!$C$10,IF(C31="Int",'Personal File'!$C$11,IF(C31="Wis",'Personal File'!$C$12,IF(C31="Cha",'Personal File'!$C$13))))))</f>
        <v>+4</v>
      </c>
      <c r="E31" s="137" t="str">
        <f t="shared" si="3"/>
        <v>Wis (+4)</v>
      </c>
      <c r="F31" s="132" t="s">
        <v>67</v>
      </c>
      <c r="G31" s="106">
        <f t="shared" si="10"/>
        <v>4</v>
      </c>
      <c r="H31" s="54">
        <f t="shared" ca="1" si="5"/>
        <v>20</v>
      </c>
      <c r="I31" s="106">
        <f t="shared" ca="1" si="6"/>
        <v>24</v>
      </c>
      <c r="J31" s="133"/>
    </row>
    <row r="32" spans="1:10" ht="16.8">
      <c r="A32" s="138" t="s">
        <v>23</v>
      </c>
      <c r="B32" s="90">
        <v>3</v>
      </c>
      <c r="C32" s="139" t="s">
        <v>38</v>
      </c>
      <c r="D32" s="140" t="str">
        <f>IF(C32="Str",'Personal File'!$C$8,IF(C32="Dex",'Personal File'!$C$9,IF(C32="Con",'Personal File'!$C$10,IF(C32="Int",'Personal File'!$C$11,IF(C32="Wis",'Personal File'!$C$12,IF(C32="Cha",'Personal File'!$C$13))))))</f>
        <v>+1</v>
      </c>
      <c r="E32" s="141" t="str">
        <f t="shared" si="3"/>
        <v>Dex (+1)</v>
      </c>
      <c r="F32" s="94" t="s">
        <v>67</v>
      </c>
      <c r="G32" s="94">
        <f t="shared" si="10"/>
        <v>4</v>
      </c>
      <c r="H32" s="54">
        <f t="shared" ca="1" si="5"/>
        <v>16</v>
      </c>
      <c r="I32" s="94">
        <f t="shared" ca="1" si="6"/>
        <v>20</v>
      </c>
      <c r="J32" s="95"/>
    </row>
    <row r="33" spans="1:10" ht="16.8">
      <c r="A33" s="66" t="s">
        <v>24</v>
      </c>
      <c r="B33" s="67">
        <v>0</v>
      </c>
      <c r="C33" s="68" t="s">
        <v>36</v>
      </c>
      <c r="D33" s="69" t="str">
        <f>IF(C33="Str",'Personal File'!$C$8,IF(C33="Dex",'Personal File'!$C$9,IF(C33="Con",'Personal File'!$C$10,IF(C33="Int",'Personal File'!$C$11,IF(C33="Wis",'Personal File'!$C$12,IF(C33="Cha",'Personal File'!$C$13))))))</f>
        <v>+0</v>
      </c>
      <c r="E33" s="70" t="str">
        <f t="shared" si="3"/>
        <v>Int (+0)</v>
      </c>
      <c r="F33" s="72" t="s">
        <v>67</v>
      </c>
      <c r="G33" s="72">
        <f t="shared" si="10"/>
        <v>0</v>
      </c>
      <c r="H33" s="54">
        <f t="shared" ca="1" si="5"/>
        <v>20</v>
      </c>
      <c r="I33" s="72">
        <f t="shared" ca="1" si="6"/>
        <v>20</v>
      </c>
      <c r="J33" s="73"/>
    </row>
    <row r="34" spans="1:10" ht="16.8">
      <c r="A34" s="123" t="s">
        <v>60</v>
      </c>
      <c r="B34" s="67">
        <v>0</v>
      </c>
      <c r="C34" s="124" t="s">
        <v>37</v>
      </c>
      <c r="D34" s="125" t="str">
        <f>IF(C34="Str",'Personal File'!$C$8,IF(C34="Dex",'Personal File'!$C$9,IF(C34="Con",'Personal File'!$C$10,IF(C34="Int",'Personal File'!$C$11,IF(C34="Wis",'Personal File'!$C$12,IF(C34="Cha",'Personal File'!$C$13))))))</f>
        <v>+4</v>
      </c>
      <c r="E34" s="126" t="str">
        <f t="shared" si="3"/>
        <v>Wis (+4)</v>
      </c>
      <c r="F34" s="72" t="s">
        <v>67</v>
      </c>
      <c r="G34" s="72">
        <f t="shared" si="10"/>
        <v>4</v>
      </c>
      <c r="H34" s="54">
        <f t="shared" ca="1" si="5"/>
        <v>9</v>
      </c>
      <c r="I34" s="72">
        <f t="shared" ca="1" si="6"/>
        <v>13</v>
      </c>
      <c r="J34" s="73"/>
    </row>
    <row r="35" spans="1:10" ht="16.8">
      <c r="A35" s="127" t="s">
        <v>97</v>
      </c>
      <c r="B35" s="128">
        <v>0</v>
      </c>
      <c r="C35" s="129" t="s">
        <v>38</v>
      </c>
      <c r="D35" s="130" t="str">
        <f>IF(C35="Str",'Personal File'!$C$8,IF(C35="Dex",'Personal File'!$C$9,IF(C35="Con",'Personal File'!$C$10,IF(C35="Int",'Personal File'!$C$11,IF(C35="Wis",'Personal File'!$C$12,IF(C35="Cha",'Personal File'!$C$13))))))</f>
        <v>+1</v>
      </c>
      <c r="E35" s="131" t="str">
        <f t="shared" si="3"/>
        <v>Dex (+1)</v>
      </c>
      <c r="F35" s="105" t="s">
        <v>479</v>
      </c>
      <c r="G35" s="106">
        <f t="shared" si="10"/>
        <v>-13</v>
      </c>
      <c r="H35" s="54">
        <f t="shared" ca="1" si="5"/>
        <v>10</v>
      </c>
      <c r="I35" s="106">
        <f t="shared" ca="1" si="6"/>
        <v>-3</v>
      </c>
      <c r="J35" s="133"/>
    </row>
    <row r="36" spans="1:10" ht="16.8">
      <c r="A36" s="100" t="s">
        <v>91</v>
      </c>
      <c r="B36" s="101">
        <v>0</v>
      </c>
      <c r="C36" s="102" t="s">
        <v>36</v>
      </c>
      <c r="D36" s="103" t="str">
        <f>IF(C36="Str",'Personal File'!$C$8,IF(C36="Dex",'Personal File'!$C$9,IF(C36="Con",'Personal File'!$C$10,IF(C36="Int",'Personal File'!$C$11,IF(C36="Wis",'Personal File'!$C$12,IF(C36="Cha",'Personal File'!$C$13))))))</f>
        <v>+0</v>
      </c>
      <c r="E36" s="104" t="str">
        <f t="shared" si="3"/>
        <v>Int (+0)</v>
      </c>
      <c r="F36" s="105" t="s">
        <v>67</v>
      </c>
      <c r="G36" s="106">
        <f t="shared" si="10"/>
        <v>0</v>
      </c>
      <c r="H36" s="54">
        <f t="shared" ca="1" si="5"/>
        <v>14</v>
      </c>
      <c r="I36" s="106">
        <f t="shared" ca="1" si="6"/>
        <v>14</v>
      </c>
      <c r="J36" s="107"/>
    </row>
    <row r="37" spans="1:10" ht="16.8">
      <c r="A37" s="96" t="s">
        <v>61</v>
      </c>
      <c r="B37" s="90">
        <v>3</v>
      </c>
      <c r="C37" s="97" t="s">
        <v>36</v>
      </c>
      <c r="D37" s="98" t="str">
        <f>IF(C37="Str",'Personal File'!$C$8,IF(C37="Dex",'Personal File'!$C$9,IF(C37="Con",'Personal File'!$C$10,IF(C37="Int",'Personal File'!$C$11,IF(C37="Wis",'Personal File'!$C$12,IF(C37="Cha",'Personal File'!$C$13))))))</f>
        <v>+0</v>
      </c>
      <c r="E37" s="99" t="str">
        <f t="shared" si="3"/>
        <v>Int (+0)</v>
      </c>
      <c r="F37" s="94" t="s">
        <v>67</v>
      </c>
      <c r="G37" s="94">
        <f t="shared" si="10"/>
        <v>3</v>
      </c>
      <c r="H37" s="54">
        <f t="shared" ca="1" si="5"/>
        <v>7</v>
      </c>
      <c r="I37" s="94">
        <f t="shared" ca="1" si="6"/>
        <v>10</v>
      </c>
      <c r="J37" s="142"/>
    </row>
    <row r="38" spans="1:10" ht="16.8">
      <c r="A38" s="123" t="s">
        <v>62</v>
      </c>
      <c r="B38" s="67">
        <v>0</v>
      </c>
      <c r="C38" s="124" t="s">
        <v>37</v>
      </c>
      <c r="D38" s="125" t="str">
        <f>IF(C38="Str",'Personal File'!$C$8,IF(C38="Dex",'Personal File'!$C$9,IF(C38="Con",'Personal File'!$C$10,IF(C38="Int",'Personal File'!$C$11,IF(C38="Wis",'Personal File'!$C$12,IF(C38="Cha",'Personal File'!$C$13))))))</f>
        <v>+4</v>
      </c>
      <c r="E38" s="126" t="str">
        <f t="shared" si="3"/>
        <v>Wis (+4)</v>
      </c>
      <c r="F38" s="72" t="s">
        <v>67</v>
      </c>
      <c r="G38" s="72">
        <f t="shared" si="10"/>
        <v>4</v>
      </c>
      <c r="H38" s="54">
        <f t="shared" ca="1" si="5"/>
        <v>8</v>
      </c>
      <c r="I38" s="72">
        <f t="shared" ca="1" si="6"/>
        <v>12</v>
      </c>
      <c r="J38" s="73"/>
    </row>
    <row r="39" spans="1:10" ht="16.8">
      <c r="A39" s="123" t="s">
        <v>98</v>
      </c>
      <c r="B39" s="67">
        <v>0</v>
      </c>
      <c r="C39" s="124" t="s">
        <v>37</v>
      </c>
      <c r="D39" s="125" t="str">
        <f>IF(C39="Str",'Personal File'!$C$8,IF(C39="Dex",'Personal File'!$C$9,IF(C39="Con",'Personal File'!$C$10,IF(C39="Int",'Personal File'!$C$11,IF(C39="Wis",'Personal File'!$C$12,IF(C39="Cha",'Personal File'!$C$13))))))</f>
        <v>+4</v>
      </c>
      <c r="E39" s="126" t="str">
        <f t="shared" si="3"/>
        <v>Wis (+4)</v>
      </c>
      <c r="F39" s="72" t="s">
        <v>67</v>
      </c>
      <c r="G39" s="72">
        <f t="shared" si="10"/>
        <v>4</v>
      </c>
      <c r="H39" s="54">
        <f t="shared" ca="1" si="5"/>
        <v>5</v>
      </c>
      <c r="I39" s="72">
        <f t="shared" ca="1" si="6"/>
        <v>9</v>
      </c>
      <c r="J39" s="73"/>
    </row>
    <row r="40" spans="1:10" ht="16.8">
      <c r="A40" s="143" t="s">
        <v>25</v>
      </c>
      <c r="B40" s="101">
        <v>0</v>
      </c>
      <c r="C40" s="144" t="s">
        <v>39</v>
      </c>
      <c r="D40" s="145" t="str">
        <f>IF(C40="Str",'Personal File'!$C$8,IF(C40="Dex",'Personal File'!$C$9,IF(C40="Con",'Personal File'!$C$10,IF(C40="Int",'Personal File'!$C$11,IF(C40="Wis",'Personal File'!$C$12,IF(C40="Cha",'Personal File'!$C$13))))))</f>
        <v>+2</v>
      </c>
      <c r="E40" s="146" t="str">
        <f t="shared" si="3"/>
        <v>Str (+2)</v>
      </c>
      <c r="F40" s="105" t="s">
        <v>67</v>
      </c>
      <c r="G40" s="106">
        <f t="shared" si="10"/>
        <v>2</v>
      </c>
      <c r="H40" s="54">
        <f t="shared" ca="1" si="5"/>
        <v>11</v>
      </c>
      <c r="I40" s="106">
        <f t="shared" ca="1" si="6"/>
        <v>13</v>
      </c>
      <c r="J40" s="107"/>
    </row>
    <row r="41" spans="1:10" ht="16.8">
      <c r="A41" s="147" t="s">
        <v>63</v>
      </c>
      <c r="B41" s="101">
        <v>0</v>
      </c>
      <c r="C41" s="148" t="s">
        <v>38</v>
      </c>
      <c r="D41" s="149" t="str">
        <f>IF(C41="Str",'Personal File'!$C$8,IF(C41="Dex",'Personal File'!$C$9,IF(C41="Con",'Personal File'!$C$10,IF(C41="Int",'Personal File'!$C$11,IF(C41="Wis",'Personal File'!$C$12,IF(C41="Cha",'Personal File'!$C$13))))))</f>
        <v>+1</v>
      </c>
      <c r="E41" s="150" t="str">
        <f t="shared" si="3"/>
        <v>Dex (+1)</v>
      </c>
      <c r="F41" s="105" t="s">
        <v>479</v>
      </c>
      <c r="G41" s="106">
        <f t="shared" si="10"/>
        <v>-13</v>
      </c>
      <c r="H41" s="54">
        <f t="shared" ca="1" si="5"/>
        <v>12</v>
      </c>
      <c r="I41" s="106">
        <f t="shared" ca="1" si="6"/>
        <v>-1</v>
      </c>
      <c r="J41" s="107"/>
    </row>
    <row r="42" spans="1:10" ht="16.8">
      <c r="A42" s="151" t="s">
        <v>64</v>
      </c>
      <c r="B42" s="128">
        <v>0</v>
      </c>
      <c r="C42" s="152" t="s">
        <v>34</v>
      </c>
      <c r="D42" s="153" t="str">
        <f>IF(C42="Str",'Personal File'!$C$8,IF(C42="Dex",'Personal File'!$C$9,IF(C42="Con",'Personal File'!$C$10,IF(C42="Int",'Personal File'!$C$11,IF(C42="Wis",'Personal File'!$C$12,IF(C42="Cha",'Personal File'!$C$13))))))</f>
        <v>+1</v>
      </c>
      <c r="E42" s="154" t="str">
        <f t="shared" si="3"/>
        <v>Cha (+1)</v>
      </c>
      <c r="F42" s="132" t="s">
        <v>67</v>
      </c>
      <c r="G42" s="106">
        <f t="shared" si="10"/>
        <v>1</v>
      </c>
      <c r="H42" s="54">
        <f t="shared" ca="1" si="5"/>
        <v>3</v>
      </c>
      <c r="I42" s="106">
        <f t="shared" ca="1" si="6"/>
        <v>4</v>
      </c>
      <c r="J42" s="133"/>
    </row>
    <row r="43" spans="1:10" ht="17.399999999999999" thickBot="1">
      <c r="A43" s="155" t="s">
        <v>65</v>
      </c>
      <c r="B43" s="156">
        <v>0</v>
      </c>
      <c r="C43" s="157" t="s">
        <v>38</v>
      </c>
      <c r="D43" s="158" t="str">
        <f>IF(C43="Str",'Personal File'!$C$8,IF(C43="Dex",'Personal File'!$C$9,IF(C43="Con",'Personal File'!$C$10,IF(C43="Int",'Personal File'!$C$11,IF(C43="Wis",'Personal File'!$C$12,IF(C43="Cha",'Personal File'!$C$13))))))</f>
        <v>+1</v>
      </c>
      <c r="E43" s="159" t="str">
        <f t="shared" si="3"/>
        <v>Dex (+1)</v>
      </c>
      <c r="F43" s="160" t="s">
        <v>67</v>
      </c>
      <c r="G43" s="160">
        <f t="shared" si="10"/>
        <v>1</v>
      </c>
      <c r="H43" s="161">
        <f t="shared" ref="H43" ca="1" si="11">RANDBETWEEN(1,20)</f>
        <v>13</v>
      </c>
      <c r="I43" s="162">
        <f t="shared" ca="1" si="6"/>
        <v>14</v>
      </c>
      <c r="J43" s="163"/>
    </row>
    <row r="44" spans="1:10" ht="16.2" thickTop="1">
      <c r="B44" s="165">
        <f>SUM(B6:B43)</f>
        <v>23</v>
      </c>
      <c r="E44" s="265">
        <f>SUM(E45:E52)</f>
        <v>23</v>
      </c>
    </row>
    <row r="45" spans="1:10">
      <c r="B45" s="165"/>
      <c r="E45" s="265">
        <v>8</v>
      </c>
      <c r="F45" s="427" t="s">
        <v>480</v>
      </c>
    </row>
    <row r="46" spans="1:10">
      <c r="E46" s="265">
        <v>2</v>
      </c>
      <c r="F46" s="427" t="s">
        <v>482</v>
      </c>
    </row>
    <row r="47" spans="1:10">
      <c r="E47" s="265">
        <v>2</v>
      </c>
      <c r="F47" s="427" t="s">
        <v>483</v>
      </c>
    </row>
    <row r="48" spans="1:10">
      <c r="E48" s="265">
        <v>2</v>
      </c>
      <c r="F48" s="427" t="s">
        <v>484</v>
      </c>
    </row>
    <row r="49" spans="5:6">
      <c r="E49" s="265">
        <v>2</v>
      </c>
      <c r="F49" s="427" t="s">
        <v>485</v>
      </c>
    </row>
    <row r="50" spans="5:6">
      <c r="E50" s="265">
        <v>2</v>
      </c>
      <c r="F50" s="427" t="s">
        <v>486</v>
      </c>
    </row>
    <row r="51" spans="5:6">
      <c r="E51" s="265">
        <v>2</v>
      </c>
      <c r="F51" s="427" t="s">
        <v>507</v>
      </c>
    </row>
    <row r="52" spans="5:6">
      <c r="E52" s="265">
        <f>3+'Personal File'!E4</f>
        <v>3</v>
      </c>
      <c r="F52" s="427" t="s">
        <v>481</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44"/>
  <sheetViews>
    <sheetView showGridLines="0" workbookViewId="0">
      <pane ySplit="2" topLeftCell="A3" activePane="bottomLeft" state="frozen"/>
      <selection pane="bottomLeft" activeCell="A3" sqref="A3"/>
    </sheetView>
  </sheetViews>
  <sheetFormatPr defaultColWidth="13" defaultRowHeight="15.6"/>
  <cols>
    <col min="1" max="1" width="22.59765625" style="198" bestFit="1" customWidth="1"/>
    <col min="2" max="2" width="6.19921875" style="198" bestFit="1" customWidth="1"/>
    <col min="3" max="3" width="12.5" style="198" bestFit="1" customWidth="1"/>
    <col min="4" max="4" width="13.3984375" style="199" bestFit="1" customWidth="1"/>
    <col min="5" max="5" width="11.19921875" style="199" bestFit="1" customWidth="1"/>
    <col min="6" max="6" width="8.59765625" style="199" bestFit="1" customWidth="1"/>
    <col min="7" max="7" width="11" style="199" customWidth="1"/>
    <col min="8" max="8" width="9.5" style="199" bestFit="1" customWidth="1"/>
    <col min="9" max="9" width="29.8984375" style="198" customWidth="1"/>
    <col min="10" max="16384" width="13" style="170"/>
  </cols>
  <sheetData>
    <row r="1" spans="1:9" ht="23.4" thickBot="1">
      <c r="A1" s="168" t="s">
        <v>364</v>
      </c>
      <c r="B1" s="169"/>
      <c r="C1" s="169"/>
      <c r="D1" s="169"/>
      <c r="E1" s="169"/>
      <c r="F1" s="169"/>
      <c r="G1" s="169"/>
      <c r="H1" s="169"/>
      <c r="I1" s="169"/>
    </row>
    <row r="2" spans="1:9" s="175" customFormat="1" ht="31.2">
      <c r="A2" s="171" t="s">
        <v>79</v>
      </c>
      <c r="B2" s="172" t="s">
        <v>5</v>
      </c>
      <c r="C2" s="35" t="s">
        <v>459</v>
      </c>
      <c r="D2" s="172" t="s">
        <v>104</v>
      </c>
      <c r="E2" s="173" t="s">
        <v>105</v>
      </c>
      <c r="F2" s="173" t="s">
        <v>106</v>
      </c>
      <c r="G2" s="172" t="s">
        <v>107</v>
      </c>
      <c r="H2" s="172" t="s">
        <v>108</v>
      </c>
      <c r="I2" s="174" t="s">
        <v>6</v>
      </c>
    </row>
    <row r="3" spans="1:9" s="175" customFormat="1" ht="16.8">
      <c r="A3" s="176" t="s">
        <v>109</v>
      </c>
      <c r="B3" s="5">
        <v>0</v>
      </c>
      <c r="C3" s="177"/>
      <c r="D3" s="6" t="s">
        <v>110</v>
      </c>
      <c r="E3" s="3" t="s">
        <v>111</v>
      </c>
      <c r="F3" s="3" t="s">
        <v>112</v>
      </c>
      <c r="G3" s="7" t="s">
        <v>113</v>
      </c>
      <c r="H3" s="7" t="s">
        <v>114</v>
      </c>
      <c r="I3" s="2" t="s">
        <v>115</v>
      </c>
    </row>
    <row r="4" spans="1:9" ht="16.8">
      <c r="A4" s="176" t="s">
        <v>116</v>
      </c>
      <c r="B4" s="5">
        <v>0</v>
      </c>
      <c r="C4" s="177"/>
      <c r="D4" s="6" t="s">
        <v>117</v>
      </c>
      <c r="E4" s="3" t="s">
        <v>111</v>
      </c>
      <c r="F4" s="3" t="s">
        <v>112</v>
      </c>
      <c r="G4" s="7" t="s">
        <v>118</v>
      </c>
      <c r="H4" s="7" t="s">
        <v>114</v>
      </c>
      <c r="I4" s="2" t="s">
        <v>119</v>
      </c>
    </row>
    <row r="5" spans="1:9" ht="16.8">
      <c r="A5" s="176" t="s">
        <v>120</v>
      </c>
      <c r="B5" s="5">
        <v>0</v>
      </c>
      <c r="C5" s="177"/>
      <c r="D5" s="6" t="s">
        <v>117</v>
      </c>
      <c r="E5" s="3" t="s">
        <v>111</v>
      </c>
      <c r="F5" s="3" t="s">
        <v>112</v>
      </c>
      <c r="G5" s="7" t="s">
        <v>121</v>
      </c>
      <c r="H5" s="7" t="s">
        <v>122</v>
      </c>
      <c r="I5" s="1" t="s">
        <v>123</v>
      </c>
    </row>
    <row r="6" spans="1:9" ht="16.8">
      <c r="A6" s="176" t="s">
        <v>124</v>
      </c>
      <c r="B6" s="5">
        <v>0</v>
      </c>
      <c r="C6" s="177"/>
      <c r="D6" s="6" t="s">
        <v>125</v>
      </c>
      <c r="E6" s="3" t="s">
        <v>111</v>
      </c>
      <c r="F6" s="3" t="s">
        <v>112</v>
      </c>
      <c r="G6" s="7" t="s">
        <v>113</v>
      </c>
      <c r="H6" s="7" t="s">
        <v>114</v>
      </c>
      <c r="I6" s="2" t="s">
        <v>126</v>
      </c>
    </row>
    <row r="7" spans="1:9" ht="16.8">
      <c r="A7" s="176" t="s">
        <v>127</v>
      </c>
      <c r="B7" s="5">
        <v>0</v>
      </c>
      <c r="C7" s="177"/>
      <c r="D7" s="6" t="s">
        <v>125</v>
      </c>
      <c r="E7" s="3" t="s">
        <v>111</v>
      </c>
      <c r="F7" s="3" t="s">
        <v>112</v>
      </c>
      <c r="G7" s="7" t="s">
        <v>118</v>
      </c>
      <c r="H7" s="7" t="s">
        <v>128</v>
      </c>
      <c r="I7" s="178" t="s">
        <v>129</v>
      </c>
    </row>
    <row r="8" spans="1:9" ht="16.8">
      <c r="A8" s="176" t="s">
        <v>130</v>
      </c>
      <c r="B8" s="52">
        <v>0</v>
      </c>
      <c r="C8" s="177"/>
      <c r="D8" s="21" t="s">
        <v>131</v>
      </c>
      <c r="E8" s="8" t="s">
        <v>223</v>
      </c>
      <c r="F8" s="8" t="s">
        <v>112</v>
      </c>
      <c r="G8" s="19" t="s">
        <v>118</v>
      </c>
      <c r="H8" s="19" t="s">
        <v>132</v>
      </c>
      <c r="I8" s="20" t="s">
        <v>363</v>
      </c>
    </row>
    <row r="9" spans="1:9" ht="16.8">
      <c r="A9" s="176" t="s">
        <v>134</v>
      </c>
      <c r="B9" s="52">
        <v>0</v>
      </c>
      <c r="C9" s="177"/>
      <c r="D9" s="21" t="s">
        <v>460</v>
      </c>
      <c r="E9" s="3" t="s">
        <v>111</v>
      </c>
      <c r="F9" s="3" t="s">
        <v>112</v>
      </c>
      <c r="G9" s="19" t="s">
        <v>135</v>
      </c>
      <c r="H9" s="19" t="s">
        <v>114</v>
      </c>
      <c r="I9" s="2" t="s">
        <v>136</v>
      </c>
    </row>
    <row r="10" spans="1:9" ht="16.8">
      <c r="A10" s="176" t="s">
        <v>137</v>
      </c>
      <c r="B10" s="52">
        <v>0</v>
      </c>
      <c r="C10" s="177"/>
      <c r="D10" s="21" t="s">
        <v>117</v>
      </c>
      <c r="E10" s="3" t="s">
        <v>111</v>
      </c>
      <c r="F10" s="3" t="s">
        <v>112</v>
      </c>
      <c r="G10" s="19" t="s">
        <v>135</v>
      </c>
      <c r="H10" s="19" t="s">
        <v>114</v>
      </c>
      <c r="I10" s="20" t="s">
        <v>138</v>
      </c>
    </row>
    <row r="11" spans="1:9" ht="16.8">
      <c r="A11" s="176" t="s">
        <v>139</v>
      </c>
      <c r="B11" s="5">
        <v>0</v>
      </c>
      <c r="C11" s="177"/>
      <c r="D11" s="6" t="s">
        <v>117</v>
      </c>
      <c r="E11" s="3" t="s">
        <v>140</v>
      </c>
      <c r="F11" s="3" t="s">
        <v>112</v>
      </c>
      <c r="G11" s="7" t="s">
        <v>141</v>
      </c>
      <c r="H11" s="7" t="s">
        <v>132</v>
      </c>
      <c r="I11" s="2" t="s">
        <v>142</v>
      </c>
    </row>
    <row r="12" spans="1:9" ht="16.8">
      <c r="A12" s="176" t="s">
        <v>143</v>
      </c>
      <c r="B12" s="5">
        <v>0</v>
      </c>
      <c r="C12" s="177"/>
      <c r="D12" s="6" t="s">
        <v>144</v>
      </c>
      <c r="E12" s="3" t="s">
        <v>145</v>
      </c>
      <c r="F12" s="3" t="s">
        <v>112</v>
      </c>
      <c r="G12" s="7" t="s">
        <v>118</v>
      </c>
      <c r="H12" s="7" t="s">
        <v>128</v>
      </c>
      <c r="I12" s="1" t="s">
        <v>146</v>
      </c>
    </row>
    <row r="13" spans="1:9" ht="16.8">
      <c r="A13" s="176" t="s">
        <v>372</v>
      </c>
      <c r="B13" s="52">
        <v>0</v>
      </c>
      <c r="C13" s="177"/>
      <c r="D13" s="21" t="s">
        <v>110</v>
      </c>
      <c r="E13" s="8" t="s">
        <v>111</v>
      </c>
      <c r="F13" s="179" t="s">
        <v>112</v>
      </c>
      <c r="G13" s="19" t="s">
        <v>509</v>
      </c>
      <c r="H13" s="19" t="s">
        <v>198</v>
      </c>
      <c r="I13" s="20" t="s">
        <v>373</v>
      </c>
    </row>
    <row r="14" spans="1:9" ht="16.8">
      <c r="A14" s="180" t="s">
        <v>147</v>
      </c>
      <c r="B14" s="181">
        <v>0</v>
      </c>
      <c r="C14" s="182"/>
      <c r="D14" s="9" t="s">
        <v>460</v>
      </c>
      <c r="E14" s="10" t="s">
        <v>148</v>
      </c>
      <c r="F14" s="10" t="s">
        <v>112</v>
      </c>
      <c r="G14" s="11" t="s">
        <v>118</v>
      </c>
      <c r="H14" s="11" t="s">
        <v>128</v>
      </c>
      <c r="I14" s="4" t="s">
        <v>149</v>
      </c>
    </row>
    <row r="15" spans="1:9" ht="16.8">
      <c r="A15" s="176" t="s">
        <v>150</v>
      </c>
      <c r="B15" s="5">
        <v>1</v>
      </c>
      <c r="C15" s="177"/>
      <c r="D15" s="6" t="s">
        <v>151</v>
      </c>
      <c r="E15" s="3" t="s">
        <v>148</v>
      </c>
      <c r="F15" s="3" t="s">
        <v>112</v>
      </c>
      <c r="G15" s="7" t="s">
        <v>121</v>
      </c>
      <c r="H15" s="7" t="s">
        <v>122</v>
      </c>
      <c r="I15" s="183" t="s">
        <v>152</v>
      </c>
    </row>
    <row r="16" spans="1:9" ht="16.8">
      <c r="A16" s="176" t="s">
        <v>153</v>
      </c>
      <c r="B16" s="5">
        <v>1</v>
      </c>
      <c r="C16" s="177"/>
      <c r="D16" s="6" t="s">
        <v>460</v>
      </c>
      <c r="E16" s="3" t="s">
        <v>154</v>
      </c>
      <c r="F16" s="3" t="s">
        <v>112</v>
      </c>
      <c r="G16" s="7" t="s">
        <v>118</v>
      </c>
      <c r="H16" s="7" t="s">
        <v>114</v>
      </c>
      <c r="I16" s="1" t="s">
        <v>96</v>
      </c>
    </row>
    <row r="17" spans="1:9" ht="16.8">
      <c r="A17" s="176" t="s">
        <v>155</v>
      </c>
      <c r="B17" s="5">
        <v>1</v>
      </c>
      <c r="C17" s="177"/>
      <c r="D17" s="6" t="s">
        <v>461</v>
      </c>
      <c r="E17" s="3" t="s">
        <v>111</v>
      </c>
      <c r="F17" s="3" t="s">
        <v>112</v>
      </c>
      <c r="G17" s="7" t="s">
        <v>113</v>
      </c>
      <c r="H17" s="7" t="s">
        <v>156</v>
      </c>
      <c r="I17" s="1" t="s">
        <v>157</v>
      </c>
    </row>
    <row r="18" spans="1:9" ht="16.8">
      <c r="A18" s="176" t="s">
        <v>158</v>
      </c>
      <c r="B18" s="5">
        <v>1</v>
      </c>
      <c r="C18" s="177"/>
      <c r="D18" s="6" t="s">
        <v>151</v>
      </c>
      <c r="E18" s="3" t="s">
        <v>159</v>
      </c>
      <c r="F18" s="3" t="s">
        <v>112</v>
      </c>
      <c r="G18" s="7" t="s">
        <v>113</v>
      </c>
      <c r="H18" s="7" t="s">
        <v>160</v>
      </c>
      <c r="I18" s="2" t="s">
        <v>161</v>
      </c>
    </row>
    <row r="19" spans="1:9" ht="16.8">
      <c r="A19" s="176" t="s">
        <v>162</v>
      </c>
      <c r="B19" s="5">
        <v>1</v>
      </c>
      <c r="C19" s="177"/>
      <c r="D19" s="6" t="s">
        <v>125</v>
      </c>
      <c r="E19" s="3" t="s">
        <v>145</v>
      </c>
      <c r="F19" s="3" t="s">
        <v>112</v>
      </c>
      <c r="G19" s="7" t="s">
        <v>141</v>
      </c>
      <c r="H19" s="7" t="s">
        <v>132</v>
      </c>
      <c r="I19" s="2" t="s">
        <v>163</v>
      </c>
    </row>
    <row r="20" spans="1:9" ht="16.8">
      <c r="A20" s="176" t="s">
        <v>164</v>
      </c>
      <c r="B20" s="5">
        <v>1</v>
      </c>
      <c r="C20" s="177"/>
      <c r="D20" s="6" t="s">
        <v>117</v>
      </c>
      <c r="E20" s="3" t="s">
        <v>111</v>
      </c>
      <c r="F20" s="3" t="s">
        <v>112</v>
      </c>
      <c r="G20" s="7" t="s">
        <v>118</v>
      </c>
      <c r="H20" s="7" t="s">
        <v>114</v>
      </c>
      <c r="I20" s="2" t="s">
        <v>165</v>
      </c>
    </row>
    <row r="21" spans="1:9" ht="16.8">
      <c r="A21" s="176" t="s">
        <v>166</v>
      </c>
      <c r="B21" s="5">
        <v>1</v>
      </c>
      <c r="C21" s="177"/>
      <c r="D21" s="6" t="s">
        <v>460</v>
      </c>
      <c r="E21" s="3" t="s">
        <v>154</v>
      </c>
      <c r="F21" s="3" t="s">
        <v>128</v>
      </c>
      <c r="G21" s="7" t="s">
        <v>118</v>
      </c>
      <c r="H21" s="7" t="s">
        <v>114</v>
      </c>
      <c r="I21" s="2" t="s">
        <v>96</v>
      </c>
    </row>
    <row r="22" spans="1:9" ht="16.8">
      <c r="A22" s="176" t="s">
        <v>167</v>
      </c>
      <c r="B22" s="5">
        <v>1</v>
      </c>
      <c r="C22" s="177"/>
      <c r="D22" s="6" t="s">
        <v>461</v>
      </c>
      <c r="E22" s="3" t="s">
        <v>111</v>
      </c>
      <c r="F22" s="3" t="s">
        <v>112</v>
      </c>
      <c r="G22" s="7" t="s">
        <v>113</v>
      </c>
      <c r="H22" s="7" t="s">
        <v>132</v>
      </c>
      <c r="I22" s="2" t="s">
        <v>168</v>
      </c>
    </row>
    <row r="23" spans="1:9" ht="16.8">
      <c r="A23" s="176" t="s">
        <v>169</v>
      </c>
      <c r="B23" s="5">
        <v>1</v>
      </c>
      <c r="C23" s="177"/>
      <c r="D23" s="6" t="s">
        <v>125</v>
      </c>
      <c r="E23" s="3" t="s">
        <v>148</v>
      </c>
      <c r="F23" s="3" t="s">
        <v>112</v>
      </c>
      <c r="G23" s="7" t="s">
        <v>121</v>
      </c>
      <c r="H23" s="7" t="s">
        <v>132</v>
      </c>
      <c r="I23" s="2" t="s">
        <v>170</v>
      </c>
    </row>
    <row r="24" spans="1:9" ht="16.8">
      <c r="A24" s="176" t="s">
        <v>171</v>
      </c>
      <c r="B24" s="5">
        <v>1</v>
      </c>
      <c r="C24" s="177"/>
      <c r="D24" s="6" t="s">
        <v>131</v>
      </c>
      <c r="E24" s="3" t="s">
        <v>148</v>
      </c>
      <c r="F24" s="3" t="s">
        <v>112</v>
      </c>
      <c r="G24" s="7" t="s">
        <v>141</v>
      </c>
      <c r="H24" s="7" t="s">
        <v>128</v>
      </c>
      <c r="I24" s="183" t="s">
        <v>172</v>
      </c>
    </row>
    <row r="25" spans="1:9" ht="16.8">
      <c r="A25" s="176" t="s">
        <v>173</v>
      </c>
      <c r="B25" s="5">
        <v>1</v>
      </c>
      <c r="C25" s="177"/>
      <c r="D25" s="6" t="s">
        <v>151</v>
      </c>
      <c r="E25" s="3" t="s">
        <v>148</v>
      </c>
      <c r="F25" s="3" t="s">
        <v>112</v>
      </c>
      <c r="G25" s="7" t="s">
        <v>174</v>
      </c>
      <c r="H25" s="7" t="s">
        <v>122</v>
      </c>
      <c r="I25" s="2" t="s">
        <v>175</v>
      </c>
    </row>
    <row r="26" spans="1:9" ht="16.8">
      <c r="A26" s="176" t="s">
        <v>176</v>
      </c>
      <c r="B26" s="5">
        <v>1</v>
      </c>
      <c r="C26" s="177"/>
      <c r="D26" s="6" t="s">
        <v>144</v>
      </c>
      <c r="E26" s="3" t="s">
        <v>111</v>
      </c>
      <c r="F26" s="3" t="s">
        <v>112</v>
      </c>
      <c r="G26" s="7" t="s">
        <v>118</v>
      </c>
      <c r="H26" s="7" t="s">
        <v>177</v>
      </c>
      <c r="I26" s="2" t="s">
        <v>178</v>
      </c>
    </row>
    <row r="27" spans="1:9" ht="16.8">
      <c r="A27" s="184" t="s">
        <v>360</v>
      </c>
      <c r="B27" s="185">
        <v>1</v>
      </c>
      <c r="C27" s="6" t="s">
        <v>463</v>
      </c>
      <c r="D27" s="21" t="s">
        <v>460</v>
      </c>
      <c r="E27" s="8" t="s">
        <v>154</v>
      </c>
      <c r="F27" s="179" t="s">
        <v>203</v>
      </c>
      <c r="G27" s="23" t="s">
        <v>113</v>
      </c>
      <c r="H27" s="19" t="s">
        <v>122</v>
      </c>
      <c r="I27" s="20" t="s">
        <v>361</v>
      </c>
    </row>
    <row r="28" spans="1:9" ht="16.8">
      <c r="A28" s="176" t="s">
        <v>179</v>
      </c>
      <c r="B28" s="5">
        <v>1</v>
      </c>
      <c r="C28" s="177"/>
      <c r="D28" s="6" t="s">
        <v>144</v>
      </c>
      <c r="E28" s="3" t="s">
        <v>111</v>
      </c>
      <c r="F28" s="3" t="s">
        <v>112</v>
      </c>
      <c r="G28" s="7" t="s">
        <v>141</v>
      </c>
      <c r="H28" s="7" t="s">
        <v>122</v>
      </c>
      <c r="I28" s="183" t="s">
        <v>180</v>
      </c>
    </row>
    <row r="29" spans="1:9" ht="16.8">
      <c r="A29" s="176" t="s">
        <v>374</v>
      </c>
      <c r="B29" s="52">
        <v>1</v>
      </c>
      <c r="C29" s="177"/>
      <c r="D29" s="21" t="s">
        <v>462</v>
      </c>
      <c r="E29" s="8" t="s">
        <v>148</v>
      </c>
      <c r="F29" s="179" t="s">
        <v>112</v>
      </c>
      <c r="G29" s="23" t="s">
        <v>174</v>
      </c>
      <c r="H29" s="19" t="s">
        <v>198</v>
      </c>
      <c r="I29" s="20" t="s">
        <v>375</v>
      </c>
    </row>
    <row r="30" spans="1:9" ht="16.8">
      <c r="A30" s="176" t="s">
        <v>181</v>
      </c>
      <c r="B30" s="5">
        <v>1</v>
      </c>
      <c r="C30" s="177"/>
      <c r="D30" s="6" t="s">
        <v>460</v>
      </c>
      <c r="E30" s="3" t="s">
        <v>154</v>
      </c>
      <c r="F30" s="3" t="s">
        <v>112</v>
      </c>
      <c r="G30" s="7" t="s">
        <v>141</v>
      </c>
      <c r="H30" s="7" t="s">
        <v>182</v>
      </c>
      <c r="I30" s="2" t="s">
        <v>183</v>
      </c>
    </row>
    <row r="31" spans="1:9" ht="16.8">
      <c r="A31" s="176" t="s">
        <v>184</v>
      </c>
      <c r="B31" s="5">
        <v>1</v>
      </c>
      <c r="C31" s="177"/>
      <c r="D31" s="6" t="s">
        <v>460</v>
      </c>
      <c r="E31" s="3" t="s">
        <v>148</v>
      </c>
      <c r="F31" s="3" t="s">
        <v>112</v>
      </c>
      <c r="G31" s="7" t="s">
        <v>118</v>
      </c>
      <c r="H31" s="7" t="s">
        <v>185</v>
      </c>
      <c r="I31" s="2" t="s">
        <v>186</v>
      </c>
    </row>
    <row r="32" spans="1:9" ht="16.8">
      <c r="A32" s="184" t="s">
        <v>187</v>
      </c>
      <c r="B32" s="185">
        <v>1</v>
      </c>
      <c r="C32" s="6" t="s">
        <v>464</v>
      </c>
      <c r="D32" s="6" t="s">
        <v>460</v>
      </c>
      <c r="E32" s="3" t="s">
        <v>188</v>
      </c>
      <c r="F32" s="3" t="s">
        <v>112</v>
      </c>
      <c r="G32" s="7" t="s">
        <v>118</v>
      </c>
      <c r="H32" s="7" t="s">
        <v>122</v>
      </c>
      <c r="I32" s="183" t="s">
        <v>189</v>
      </c>
    </row>
    <row r="33" spans="1:9" ht="16.8">
      <c r="A33" s="176" t="s">
        <v>190</v>
      </c>
      <c r="B33" s="5">
        <v>1</v>
      </c>
      <c r="C33" s="177"/>
      <c r="D33" s="6" t="s">
        <v>110</v>
      </c>
      <c r="E33" s="3" t="s">
        <v>111</v>
      </c>
      <c r="F33" s="3" t="s">
        <v>112</v>
      </c>
      <c r="G33" s="7" t="s">
        <v>191</v>
      </c>
      <c r="H33" s="7" t="s">
        <v>122</v>
      </c>
      <c r="I33" s="2" t="s">
        <v>192</v>
      </c>
    </row>
    <row r="34" spans="1:9" ht="16.8">
      <c r="A34" s="176" t="s">
        <v>193</v>
      </c>
      <c r="B34" s="5">
        <v>1</v>
      </c>
      <c r="C34" s="177"/>
      <c r="D34" s="6" t="s">
        <v>144</v>
      </c>
      <c r="E34" s="3" t="s">
        <v>145</v>
      </c>
      <c r="F34" s="3" t="s">
        <v>112</v>
      </c>
      <c r="G34" s="7" t="s">
        <v>118</v>
      </c>
      <c r="H34" s="7" t="s">
        <v>122</v>
      </c>
      <c r="I34" s="2" t="s">
        <v>194</v>
      </c>
    </row>
    <row r="35" spans="1:9" ht="16.8">
      <c r="A35" s="176" t="s">
        <v>195</v>
      </c>
      <c r="B35" s="5">
        <v>1</v>
      </c>
      <c r="C35" s="177"/>
      <c r="D35" s="6" t="s">
        <v>144</v>
      </c>
      <c r="E35" s="3" t="s">
        <v>111</v>
      </c>
      <c r="F35" s="3" t="s">
        <v>112</v>
      </c>
      <c r="G35" s="7" t="s">
        <v>113</v>
      </c>
      <c r="H35" s="7" t="s">
        <v>132</v>
      </c>
      <c r="I35" s="2" t="s">
        <v>196</v>
      </c>
    </row>
    <row r="36" spans="1:9" ht="16.8">
      <c r="A36" s="176" t="s">
        <v>197</v>
      </c>
      <c r="B36" s="5">
        <v>1</v>
      </c>
      <c r="C36" s="177"/>
      <c r="D36" s="6" t="s">
        <v>144</v>
      </c>
      <c r="E36" s="8" t="s">
        <v>148</v>
      </c>
      <c r="F36" s="8" t="s">
        <v>112</v>
      </c>
      <c r="G36" s="7" t="s">
        <v>118</v>
      </c>
      <c r="H36" s="7" t="s">
        <v>198</v>
      </c>
      <c r="I36" s="2" t="s">
        <v>199</v>
      </c>
    </row>
    <row r="37" spans="1:9" ht="16.8">
      <c r="A37" s="176" t="s">
        <v>200</v>
      </c>
      <c r="B37" s="5">
        <v>1</v>
      </c>
      <c r="C37" s="177"/>
      <c r="D37" s="6" t="s">
        <v>144</v>
      </c>
      <c r="E37" s="3" t="s">
        <v>154</v>
      </c>
      <c r="F37" s="3" t="s">
        <v>112</v>
      </c>
      <c r="G37" s="7" t="s">
        <v>118</v>
      </c>
      <c r="H37" s="7" t="s">
        <v>122</v>
      </c>
      <c r="I37" s="183" t="s">
        <v>201</v>
      </c>
    </row>
    <row r="38" spans="1:9" ht="16.8">
      <c r="A38" s="180" t="s">
        <v>202</v>
      </c>
      <c r="B38" s="181">
        <v>1</v>
      </c>
      <c r="C38" s="182"/>
      <c r="D38" s="9" t="s">
        <v>110</v>
      </c>
      <c r="E38" s="10" t="s">
        <v>145</v>
      </c>
      <c r="F38" s="10" t="s">
        <v>203</v>
      </c>
      <c r="G38" s="11" t="s">
        <v>113</v>
      </c>
      <c r="H38" s="11" t="s">
        <v>198</v>
      </c>
      <c r="I38" s="12" t="s">
        <v>204</v>
      </c>
    </row>
    <row r="39" spans="1:9" ht="33.6">
      <c r="A39" s="176" t="s">
        <v>205</v>
      </c>
      <c r="B39" s="52">
        <v>2</v>
      </c>
      <c r="C39" s="177"/>
      <c r="D39" s="21" t="s">
        <v>151</v>
      </c>
      <c r="E39" s="8" t="s">
        <v>148</v>
      </c>
      <c r="F39" s="8" t="s">
        <v>112</v>
      </c>
      <c r="G39" s="19" t="s">
        <v>118</v>
      </c>
      <c r="H39" s="19" t="s">
        <v>122</v>
      </c>
      <c r="I39" s="25" t="s">
        <v>206</v>
      </c>
    </row>
    <row r="40" spans="1:9" ht="16.8">
      <c r="A40" s="176" t="s">
        <v>207</v>
      </c>
      <c r="B40" s="52">
        <v>2</v>
      </c>
      <c r="C40" s="177"/>
      <c r="D40" s="21" t="s">
        <v>125</v>
      </c>
      <c r="E40" s="8" t="s">
        <v>145</v>
      </c>
      <c r="F40" s="8" t="s">
        <v>128</v>
      </c>
      <c r="G40" s="19" t="s">
        <v>121</v>
      </c>
      <c r="H40" s="19" t="s">
        <v>198</v>
      </c>
      <c r="I40" s="20" t="s">
        <v>208</v>
      </c>
    </row>
    <row r="41" spans="1:9" ht="16.8">
      <c r="A41" s="176" t="s">
        <v>209</v>
      </c>
      <c r="B41" s="52">
        <v>2</v>
      </c>
      <c r="C41" s="177"/>
      <c r="D41" s="21" t="s">
        <v>151</v>
      </c>
      <c r="E41" s="8" t="s">
        <v>154</v>
      </c>
      <c r="F41" s="8" t="s">
        <v>112</v>
      </c>
      <c r="G41" s="19" t="s">
        <v>113</v>
      </c>
      <c r="H41" s="19" t="s">
        <v>210</v>
      </c>
      <c r="I41" s="20" t="s">
        <v>211</v>
      </c>
    </row>
    <row r="42" spans="1:9" ht="16.8">
      <c r="A42" s="176" t="s">
        <v>212</v>
      </c>
      <c r="B42" s="52">
        <v>2</v>
      </c>
      <c r="C42" s="177"/>
      <c r="D42" s="21" t="s">
        <v>125</v>
      </c>
      <c r="E42" s="8" t="s">
        <v>140</v>
      </c>
      <c r="F42" s="8" t="s">
        <v>112</v>
      </c>
      <c r="G42" s="19" t="s">
        <v>141</v>
      </c>
      <c r="H42" s="19" t="s">
        <v>114</v>
      </c>
      <c r="I42" s="20" t="s">
        <v>213</v>
      </c>
    </row>
    <row r="43" spans="1:9" ht="16.8">
      <c r="A43" s="176" t="s">
        <v>376</v>
      </c>
      <c r="B43" s="52">
        <v>2</v>
      </c>
      <c r="C43" s="177"/>
      <c r="D43" s="21" t="s">
        <v>144</v>
      </c>
      <c r="E43" s="8" t="s">
        <v>148</v>
      </c>
      <c r="F43" s="179" t="s">
        <v>203</v>
      </c>
      <c r="G43" s="23" t="s">
        <v>118</v>
      </c>
      <c r="H43" s="19" t="s">
        <v>132</v>
      </c>
      <c r="I43" s="20" t="s">
        <v>377</v>
      </c>
    </row>
    <row r="44" spans="1:9" ht="16.8">
      <c r="A44" s="176" t="s">
        <v>378</v>
      </c>
      <c r="B44" s="52">
        <v>2</v>
      </c>
      <c r="C44" s="177"/>
      <c r="D44" s="21" t="s">
        <v>250</v>
      </c>
      <c r="E44" s="8" t="s">
        <v>148</v>
      </c>
      <c r="F44" s="179" t="s">
        <v>112</v>
      </c>
      <c r="G44" s="19" t="s">
        <v>113</v>
      </c>
      <c r="H44" s="19" t="s">
        <v>198</v>
      </c>
      <c r="I44" s="20" t="s">
        <v>377</v>
      </c>
    </row>
    <row r="45" spans="1:9" ht="16.8">
      <c r="A45" s="176" t="s">
        <v>379</v>
      </c>
      <c r="B45" s="52">
        <v>2</v>
      </c>
      <c r="C45" s="177"/>
      <c r="D45" s="21" t="s">
        <v>250</v>
      </c>
      <c r="E45" s="8" t="s">
        <v>148</v>
      </c>
      <c r="F45" s="179" t="s">
        <v>112</v>
      </c>
      <c r="G45" s="19" t="s">
        <v>113</v>
      </c>
      <c r="H45" s="19" t="s">
        <v>198</v>
      </c>
      <c r="I45" s="20" t="s">
        <v>380</v>
      </c>
    </row>
    <row r="46" spans="1:9" ht="16.8">
      <c r="A46" s="176" t="s">
        <v>381</v>
      </c>
      <c r="B46" s="52">
        <v>2</v>
      </c>
      <c r="C46" s="177"/>
      <c r="D46" s="21" t="s">
        <v>144</v>
      </c>
      <c r="E46" s="8" t="s">
        <v>148</v>
      </c>
      <c r="F46" s="179" t="s">
        <v>112</v>
      </c>
      <c r="G46" s="19" t="s">
        <v>118</v>
      </c>
      <c r="H46" s="19" t="s">
        <v>122</v>
      </c>
      <c r="I46" s="20" t="s">
        <v>380</v>
      </c>
    </row>
    <row r="47" spans="1:9" ht="16.8">
      <c r="A47" s="184" t="s">
        <v>214</v>
      </c>
      <c r="B47" s="186">
        <v>2</v>
      </c>
      <c r="C47" s="6" t="s">
        <v>463</v>
      </c>
      <c r="D47" s="21" t="s">
        <v>460</v>
      </c>
      <c r="E47" s="8" t="s">
        <v>145</v>
      </c>
      <c r="F47" s="8" t="s">
        <v>112</v>
      </c>
      <c r="G47" s="19" t="s">
        <v>118</v>
      </c>
      <c r="H47" s="19" t="s">
        <v>182</v>
      </c>
      <c r="I47" s="20" t="s">
        <v>215</v>
      </c>
    </row>
    <row r="48" spans="1:9" ht="16.8">
      <c r="A48" s="176" t="s">
        <v>216</v>
      </c>
      <c r="B48" s="52">
        <v>2</v>
      </c>
      <c r="C48" s="177"/>
      <c r="D48" s="21" t="s">
        <v>151</v>
      </c>
      <c r="E48" s="8" t="s">
        <v>148</v>
      </c>
      <c r="F48" s="8" t="s">
        <v>112</v>
      </c>
      <c r="G48" s="19" t="s">
        <v>174</v>
      </c>
      <c r="H48" s="19" t="s">
        <v>198</v>
      </c>
      <c r="I48" s="20" t="s">
        <v>217</v>
      </c>
    </row>
    <row r="49" spans="1:9" ht="16.8">
      <c r="A49" s="176" t="s">
        <v>382</v>
      </c>
      <c r="B49" s="52">
        <v>2</v>
      </c>
      <c r="C49" s="177"/>
      <c r="D49" s="21" t="s">
        <v>110</v>
      </c>
      <c r="E49" s="8" t="s">
        <v>111</v>
      </c>
      <c r="F49" s="179" t="s">
        <v>112</v>
      </c>
      <c r="G49" s="19" t="s">
        <v>141</v>
      </c>
      <c r="H49" s="19" t="s">
        <v>132</v>
      </c>
      <c r="I49" s="20" t="s">
        <v>383</v>
      </c>
    </row>
    <row r="50" spans="1:9" ht="16.8">
      <c r="A50" s="176" t="s">
        <v>218</v>
      </c>
      <c r="B50" s="52">
        <v>2</v>
      </c>
      <c r="C50" s="177"/>
      <c r="D50" s="21" t="s">
        <v>131</v>
      </c>
      <c r="E50" s="8" t="s">
        <v>145</v>
      </c>
      <c r="F50" s="8" t="s">
        <v>112</v>
      </c>
      <c r="G50" s="19" t="s">
        <v>113</v>
      </c>
      <c r="H50" s="19" t="s">
        <v>219</v>
      </c>
      <c r="I50" s="20" t="s">
        <v>163</v>
      </c>
    </row>
    <row r="51" spans="1:9" ht="16.8">
      <c r="A51" s="176" t="s">
        <v>220</v>
      </c>
      <c r="B51" s="52">
        <v>2</v>
      </c>
      <c r="C51" s="177"/>
      <c r="D51" s="21" t="s">
        <v>117</v>
      </c>
      <c r="E51" s="8" t="s">
        <v>111</v>
      </c>
      <c r="F51" s="8" t="s">
        <v>112</v>
      </c>
      <c r="G51" s="19" t="s">
        <v>118</v>
      </c>
      <c r="H51" s="19" t="s">
        <v>114</v>
      </c>
      <c r="I51" s="20" t="s">
        <v>221</v>
      </c>
    </row>
    <row r="52" spans="1:9" ht="16.8">
      <c r="A52" s="176" t="s">
        <v>222</v>
      </c>
      <c r="B52" s="52">
        <v>2</v>
      </c>
      <c r="C52" s="177"/>
      <c r="D52" s="21" t="s">
        <v>131</v>
      </c>
      <c r="E52" s="8" t="s">
        <v>223</v>
      </c>
      <c r="F52" s="8" t="s">
        <v>112</v>
      </c>
      <c r="G52" s="19" t="s">
        <v>118</v>
      </c>
      <c r="H52" s="19" t="s">
        <v>132</v>
      </c>
      <c r="I52" s="20" t="s">
        <v>133</v>
      </c>
    </row>
    <row r="53" spans="1:9" ht="16.8">
      <c r="A53" s="176" t="s">
        <v>224</v>
      </c>
      <c r="B53" s="52">
        <v>2</v>
      </c>
      <c r="C53" s="177"/>
      <c r="D53" s="21" t="s">
        <v>461</v>
      </c>
      <c r="E53" s="8" t="s">
        <v>111</v>
      </c>
      <c r="F53" s="8" t="s">
        <v>112</v>
      </c>
      <c r="G53" s="19" t="s">
        <v>118</v>
      </c>
      <c r="H53" s="19" t="s">
        <v>225</v>
      </c>
      <c r="I53" s="20" t="s">
        <v>168</v>
      </c>
    </row>
    <row r="54" spans="1:9" ht="16.8">
      <c r="A54" s="176" t="s">
        <v>226</v>
      </c>
      <c r="B54" s="52">
        <v>2</v>
      </c>
      <c r="C54" s="177"/>
      <c r="D54" s="21" t="s">
        <v>110</v>
      </c>
      <c r="E54" s="8" t="s">
        <v>148</v>
      </c>
      <c r="F54" s="8" t="s">
        <v>112</v>
      </c>
      <c r="G54" s="19" t="s">
        <v>118</v>
      </c>
      <c r="H54" s="19" t="s">
        <v>182</v>
      </c>
      <c r="I54" s="20" t="s">
        <v>227</v>
      </c>
    </row>
    <row r="55" spans="1:9" ht="16.8">
      <c r="A55" s="176" t="s">
        <v>228</v>
      </c>
      <c r="B55" s="52">
        <v>2</v>
      </c>
      <c r="C55" s="177"/>
      <c r="D55" s="21" t="s">
        <v>131</v>
      </c>
      <c r="E55" s="8" t="s">
        <v>145</v>
      </c>
      <c r="F55" s="8" t="s">
        <v>112</v>
      </c>
      <c r="G55" s="19" t="s">
        <v>113</v>
      </c>
      <c r="H55" s="19" t="s">
        <v>219</v>
      </c>
      <c r="I55" s="20" t="s">
        <v>229</v>
      </c>
    </row>
    <row r="56" spans="1:9" ht="16.8">
      <c r="A56" s="176" t="s">
        <v>384</v>
      </c>
      <c r="B56" s="52">
        <v>2</v>
      </c>
      <c r="C56" s="177"/>
      <c r="D56" s="21" t="s">
        <v>460</v>
      </c>
      <c r="E56" s="8" t="s">
        <v>111</v>
      </c>
      <c r="F56" s="179" t="s">
        <v>112</v>
      </c>
      <c r="G56" s="19" t="s">
        <v>141</v>
      </c>
      <c r="H56" s="19" t="s">
        <v>132</v>
      </c>
      <c r="I56" s="20" t="s">
        <v>385</v>
      </c>
    </row>
    <row r="57" spans="1:9" ht="16.8">
      <c r="A57" s="176" t="s">
        <v>230</v>
      </c>
      <c r="B57" s="52">
        <v>2</v>
      </c>
      <c r="C57" s="177"/>
      <c r="D57" s="21" t="s">
        <v>460</v>
      </c>
      <c r="E57" s="8" t="s">
        <v>148</v>
      </c>
      <c r="F57" s="8" t="s">
        <v>112</v>
      </c>
      <c r="G57" s="19" t="s">
        <v>118</v>
      </c>
      <c r="H57" s="19" t="s">
        <v>182</v>
      </c>
      <c r="I57" s="20" t="s">
        <v>231</v>
      </c>
    </row>
    <row r="58" spans="1:9" ht="16.8">
      <c r="A58" s="176" t="s">
        <v>232</v>
      </c>
      <c r="B58" s="52">
        <v>2</v>
      </c>
      <c r="C58" s="177"/>
      <c r="D58" s="21" t="s">
        <v>151</v>
      </c>
      <c r="E58" s="8" t="s">
        <v>111</v>
      </c>
      <c r="F58" s="8" t="s">
        <v>112</v>
      </c>
      <c r="G58" s="19" t="s">
        <v>174</v>
      </c>
      <c r="H58" s="19" t="s">
        <v>233</v>
      </c>
      <c r="I58" s="20" t="s">
        <v>234</v>
      </c>
    </row>
    <row r="59" spans="1:9" ht="16.8">
      <c r="A59" s="176" t="s">
        <v>386</v>
      </c>
      <c r="B59" s="52">
        <v>2</v>
      </c>
      <c r="C59" s="177"/>
      <c r="D59" s="21" t="s">
        <v>461</v>
      </c>
      <c r="E59" s="8" t="s">
        <v>148</v>
      </c>
      <c r="F59" s="179" t="s">
        <v>112</v>
      </c>
      <c r="G59" s="19" t="s">
        <v>118</v>
      </c>
      <c r="H59" s="19" t="s">
        <v>132</v>
      </c>
      <c r="I59" s="20" t="s">
        <v>387</v>
      </c>
    </row>
    <row r="60" spans="1:9" ht="16.8">
      <c r="A60" s="176" t="s">
        <v>235</v>
      </c>
      <c r="B60" s="52">
        <v>2</v>
      </c>
      <c r="C60" s="177"/>
      <c r="D60" s="21" t="s">
        <v>125</v>
      </c>
      <c r="E60" s="8" t="s">
        <v>111</v>
      </c>
      <c r="F60" s="8" t="s">
        <v>112</v>
      </c>
      <c r="G60" s="19" t="s">
        <v>174</v>
      </c>
      <c r="H60" s="19" t="s">
        <v>122</v>
      </c>
      <c r="I60" s="20" t="s">
        <v>236</v>
      </c>
    </row>
    <row r="61" spans="1:9" ht="16.8">
      <c r="A61" s="176" t="s">
        <v>237</v>
      </c>
      <c r="B61" s="52">
        <v>2</v>
      </c>
      <c r="C61" s="177"/>
      <c r="D61" s="21" t="s">
        <v>461</v>
      </c>
      <c r="E61" s="8" t="s">
        <v>145</v>
      </c>
      <c r="F61" s="8" t="s">
        <v>112</v>
      </c>
      <c r="G61" s="19" t="s">
        <v>118</v>
      </c>
      <c r="H61" s="19" t="s">
        <v>210</v>
      </c>
      <c r="I61" s="20" t="s">
        <v>238</v>
      </c>
    </row>
    <row r="62" spans="1:9" ht="16.8">
      <c r="A62" s="176" t="s">
        <v>239</v>
      </c>
      <c r="B62" s="52">
        <v>2</v>
      </c>
      <c r="C62" s="177"/>
      <c r="D62" s="21" t="s">
        <v>151</v>
      </c>
      <c r="E62" s="8" t="s">
        <v>148</v>
      </c>
      <c r="F62" s="8" t="s">
        <v>112</v>
      </c>
      <c r="G62" s="19" t="s">
        <v>174</v>
      </c>
      <c r="H62" s="19" t="s">
        <v>198</v>
      </c>
      <c r="I62" s="20" t="s">
        <v>240</v>
      </c>
    </row>
    <row r="63" spans="1:9" ht="16.8">
      <c r="A63" s="176" t="s">
        <v>388</v>
      </c>
      <c r="B63" s="52">
        <v>2</v>
      </c>
      <c r="C63" s="177"/>
      <c r="D63" s="21" t="s">
        <v>462</v>
      </c>
      <c r="E63" s="8" t="s">
        <v>148</v>
      </c>
      <c r="F63" s="179" t="s">
        <v>203</v>
      </c>
      <c r="G63" s="19" t="s">
        <v>476</v>
      </c>
      <c r="H63" s="19" t="s">
        <v>198</v>
      </c>
      <c r="I63" s="20" t="s">
        <v>389</v>
      </c>
    </row>
    <row r="64" spans="1:9" ht="16.8">
      <c r="A64" s="176" t="s">
        <v>241</v>
      </c>
      <c r="B64" s="52">
        <v>2</v>
      </c>
      <c r="C64" s="177"/>
      <c r="D64" s="21" t="s">
        <v>110</v>
      </c>
      <c r="E64" s="8" t="s">
        <v>111</v>
      </c>
      <c r="F64" s="8" t="s">
        <v>112</v>
      </c>
      <c r="G64" s="19" t="s">
        <v>118</v>
      </c>
      <c r="H64" s="19" t="s">
        <v>114</v>
      </c>
      <c r="I64" s="20" t="s">
        <v>242</v>
      </c>
    </row>
    <row r="65" spans="1:9" ht="16.8">
      <c r="A65" s="176" t="s">
        <v>390</v>
      </c>
      <c r="B65" s="52">
        <v>2</v>
      </c>
      <c r="C65" s="177"/>
      <c r="D65" s="21" t="s">
        <v>144</v>
      </c>
      <c r="E65" s="8" t="s">
        <v>148</v>
      </c>
      <c r="F65" s="179" t="s">
        <v>112</v>
      </c>
      <c r="G65" s="19" t="s">
        <v>118</v>
      </c>
      <c r="H65" s="19" t="s">
        <v>198</v>
      </c>
      <c r="I65" s="20" t="s">
        <v>389</v>
      </c>
    </row>
    <row r="66" spans="1:9" ht="16.8">
      <c r="A66" s="176" t="s">
        <v>391</v>
      </c>
      <c r="B66" s="52">
        <v>2</v>
      </c>
      <c r="C66" s="177"/>
      <c r="D66" s="21" t="s">
        <v>125</v>
      </c>
      <c r="E66" s="8" t="s">
        <v>111</v>
      </c>
      <c r="F66" s="179" t="s">
        <v>112</v>
      </c>
      <c r="G66" s="19" t="s">
        <v>118</v>
      </c>
      <c r="H66" s="19" t="s">
        <v>132</v>
      </c>
      <c r="I66" s="20" t="s">
        <v>392</v>
      </c>
    </row>
    <row r="67" spans="1:9" ht="33.6">
      <c r="A67" s="176" t="s">
        <v>243</v>
      </c>
      <c r="B67" s="52">
        <v>2</v>
      </c>
      <c r="C67" s="177"/>
      <c r="D67" s="21" t="s">
        <v>460</v>
      </c>
      <c r="E67" s="8" t="s">
        <v>111</v>
      </c>
      <c r="F67" s="8" t="s">
        <v>112</v>
      </c>
      <c r="G67" s="19" t="s">
        <v>113</v>
      </c>
      <c r="H67" s="19" t="s">
        <v>114</v>
      </c>
      <c r="I67" s="20" t="s">
        <v>244</v>
      </c>
    </row>
    <row r="68" spans="1:9" ht="16.8">
      <c r="A68" s="176" t="s">
        <v>393</v>
      </c>
      <c r="B68" s="52">
        <v>2</v>
      </c>
      <c r="C68" s="177"/>
      <c r="D68" s="21" t="s">
        <v>460</v>
      </c>
      <c r="E68" s="8" t="s">
        <v>111</v>
      </c>
      <c r="F68" s="179" t="s">
        <v>112</v>
      </c>
      <c r="G68" s="19" t="s">
        <v>141</v>
      </c>
      <c r="H68" s="19" t="s">
        <v>198</v>
      </c>
      <c r="I68" s="20" t="s">
        <v>394</v>
      </c>
    </row>
    <row r="69" spans="1:9" ht="16.8">
      <c r="A69" s="176" t="s">
        <v>245</v>
      </c>
      <c r="B69" s="52">
        <v>2</v>
      </c>
      <c r="C69" s="177"/>
      <c r="D69" s="21" t="s">
        <v>110</v>
      </c>
      <c r="E69" s="8" t="s">
        <v>111</v>
      </c>
      <c r="F69" s="8" t="s">
        <v>112</v>
      </c>
      <c r="G69" s="19" t="s">
        <v>113</v>
      </c>
      <c r="H69" s="19" t="s">
        <v>114</v>
      </c>
      <c r="I69" s="20" t="s">
        <v>196</v>
      </c>
    </row>
    <row r="70" spans="1:9" ht="16.8">
      <c r="A70" s="176" t="s">
        <v>246</v>
      </c>
      <c r="B70" s="52">
        <v>2</v>
      </c>
      <c r="C70" s="177"/>
      <c r="D70" s="21" t="s">
        <v>131</v>
      </c>
      <c r="E70" s="8" t="s">
        <v>145</v>
      </c>
      <c r="F70" s="8" t="s">
        <v>112</v>
      </c>
      <c r="G70" s="19" t="s">
        <v>113</v>
      </c>
      <c r="H70" s="19" t="s">
        <v>114</v>
      </c>
      <c r="I70" s="20" t="s">
        <v>247</v>
      </c>
    </row>
    <row r="71" spans="1:9" ht="16.8">
      <c r="A71" s="176" t="s">
        <v>248</v>
      </c>
      <c r="B71" s="52">
        <v>2</v>
      </c>
      <c r="C71" s="177"/>
      <c r="D71" s="21" t="s">
        <v>144</v>
      </c>
      <c r="E71" s="8" t="s">
        <v>140</v>
      </c>
      <c r="F71" s="8" t="s">
        <v>112</v>
      </c>
      <c r="G71" s="19" t="s">
        <v>113</v>
      </c>
      <c r="H71" s="19" t="s">
        <v>182</v>
      </c>
      <c r="I71" s="20" t="s">
        <v>247</v>
      </c>
    </row>
    <row r="72" spans="1:9" ht="16.8">
      <c r="A72" s="176" t="s">
        <v>249</v>
      </c>
      <c r="B72" s="52">
        <v>2</v>
      </c>
      <c r="C72" s="177"/>
      <c r="D72" s="21" t="s">
        <v>250</v>
      </c>
      <c r="E72" s="8" t="s">
        <v>111</v>
      </c>
      <c r="F72" s="8" t="s">
        <v>112</v>
      </c>
      <c r="G72" s="19" t="s">
        <v>251</v>
      </c>
      <c r="H72" s="19" t="s">
        <v>122</v>
      </c>
      <c r="I72" s="20" t="s">
        <v>252</v>
      </c>
    </row>
    <row r="73" spans="1:9" ht="16.8">
      <c r="A73" s="176" t="s">
        <v>253</v>
      </c>
      <c r="B73" s="52">
        <v>2</v>
      </c>
      <c r="C73" s="177"/>
      <c r="D73" s="21" t="s">
        <v>131</v>
      </c>
      <c r="E73" s="8" t="s">
        <v>188</v>
      </c>
      <c r="F73" s="8" t="s">
        <v>112</v>
      </c>
      <c r="G73" s="19" t="s">
        <v>113</v>
      </c>
      <c r="H73" s="19" t="s">
        <v>114</v>
      </c>
      <c r="I73" s="20" t="s">
        <v>254</v>
      </c>
    </row>
    <row r="74" spans="1:9" ht="16.8">
      <c r="A74" s="176" t="s">
        <v>255</v>
      </c>
      <c r="B74" s="52">
        <v>2</v>
      </c>
      <c r="C74" s="177"/>
      <c r="D74" s="21" t="s">
        <v>125</v>
      </c>
      <c r="E74" s="8" t="s">
        <v>111</v>
      </c>
      <c r="F74" s="8" t="s">
        <v>112</v>
      </c>
      <c r="G74" s="19" t="s">
        <v>141</v>
      </c>
      <c r="H74" s="19" t="s">
        <v>122</v>
      </c>
      <c r="I74" s="20" t="s">
        <v>256</v>
      </c>
    </row>
    <row r="75" spans="1:9" ht="16.8">
      <c r="A75" s="184" t="s">
        <v>257</v>
      </c>
      <c r="B75" s="186">
        <v>2</v>
      </c>
      <c r="C75" s="6" t="s">
        <v>464</v>
      </c>
      <c r="D75" s="21" t="s">
        <v>131</v>
      </c>
      <c r="E75" s="8" t="s">
        <v>148</v>
      </c>
      <c r="F75" s="8" t="s">
        <v>112</v>
      </c>
      <c r="G75" s="19" t="s">
        <v>174</v>
      </c>
      <c r="H75" s="19" t="s">
        <v>198</v>
      </c>
      <c r="I75" s="20" t="s">
        <v>258</v>
      </c>
    </row>
    <row r="76" spans="1:9" ht="16.8">
      <c r="A76" s="176" t="s">
        <v>395</v>
      </c>
      <c r="B76" s="52">
        <v>2</v>
      </c>
      <c r="C76" s="177"/>
      <c r="D76" s="21" t="s">
        <v>460</v>
      </c>
      <c r="E76" s="8" t="s">
        <v>148</v>
      </c>
      <c r="F76" s="179" t="s">
        <v>276</v>
      </c>
      <c r="G76" s="19" t="s">
        <v>141</v>
      </c>
      <c r="H76" s="19" t="s">
        <v>210</v>
      </c>
      <c r="I76" s="20" t="s">
        <v>373</v>
      </c>
    </row>
    <row r="77" spans="1:9" ht="16.8">
      <c r="A77" s="176" t="s">
        <v>259</v>
      </c>
      <c r="B77" s="52">
        <v>2</v>
      </c>
      <c r="C77" s="177"/>
      <c r="D77" s="21" t="s">
        <v>110</v>
      </c>
      <c r="E77" s="8" t="s">
        <v>145</v>
      </c>
      <c r="F77" s="8" t="s">
        <v>203</v>
      </c>
      <c r="G77" s="19" t="s">
        <v>113</v>
      </c>
      <c r="H77" s="19" t="s">
        <v>198</v>
      </c>
      <c r="I77" s="22" t="s">
        <v>260</v>
      </c>
    </row>
    <row r="78" spans="1:9" ht="16.8">
      <c r="A78" s="176" t="s">
        <v>396</v>
      </c>
      <c r="B78" s="52">
        <v>2</v>
      </c>
      <c r="C78" s="177"/>
      <c r="D78" s="21" t="s">
        <v>462</v>
      </c>
      <c r="E78" s="8" t="s">
        <v>148</v>
      </c>
      <c r="F78" s="179" t="s">
        <v>112</v>
      </c>
      <c r="G78" s="19" t="s">
        <v>141</v>
      </c>
      <c r="H78" s="19" t="s">
        <v>397</v>
      </c>
      <c r="I78" s="20" t="s">
        <v>398</v>
      </c>
    </row>
    <row r="79" spans="1:9" ht="16.8">
      <c r="A79" s="176" t="s">
        <v>261</v>
      </c>
      <c r="B79" s="52">
        <v>2</v>
      </c>
      <c r="C79" s="177"/>
      <c r="D79" s="21" t="s">
        <v>144</v>
      </c>
      <c r="E79" s="8" t="s">
        <v>111</v>
      </c>
      <c r="F79" s="8" t="s">
        <v>112</v>
      </c>
      <c r="G79" s="19" t="s">
        <v>113</v>
      </c>
      <c r="H79" s="19" t="s">
        <v>177</v>
      </c>
      <c r="I79" s="20" t="s">
        <v>262</v>
      </c>
    </row>
    <row r="80" spans="1:9" ht="16.8">
      <c r="A80" s="180" t="s">
        <v>263</v>
      </c>
      <c r="B80" s="62">
        <v>2</v>
      </c>
      <c r="C80" s="182"/>
      <c r="D80" s="187" t="s">
        <v>151</v>
      </c>
      <c r="E80" s="26" t="s">
        <v>264</v>
      </c>
      <c r="F80" s="26" t="s">
        <v>112</v>
      </c>
      <c r="G80" s="27" t="s">
        <v>113</v>
      </c>
      <c r="H80" s="27" t="s">
        <v>122</v>
      </c>
      <c r="I80" s="28" t="s">
        <v>265</v>
      </c>
    </row>
    <row r="81" spans="1:9" ht="16.8">
      <c r="A81" s="176" t="s">
        <v>266</v>
      </c>
      <c r="B81" s="52">
        <v>3</v>
      </c>
      <c r="C81" s="177"/>
      <c r="D81" s="21" t="s">
        <v>461</v>
      </c>
      <c r="E81" s="8" t="s">
        <v>154</v>
      </c>
      <c r="F81" s="8" t="s">
        <v>112</v>
      </c>
      <c r="G81" s="19" t="s">
        <v>118</v>
      </c>
      <c r="H81" s="19" t="s">
        <v>114</v>
      </c>
      <c r="I81" s="20" t="s">
        <v>267</v>
      </c>
    </row>
    <row r="82" spans="1:9" ht="16.8">
      <c r="A82" s="176" t="s">
        <v>268</v>
      </c>
      <c r="B82" s="52">
        <v>3</v>
      </c>
      <c r="C82" s="177"/>
      <c r="D82" s="21" t="s">
        <v>460</v>
      </c>
      <c r="E82" s="8" t="s">
        <v>111</v>
      </c>
      <c r="F82" s="8" t="s">
        <v>112</v>
      </c>
      <c r="G82" s="19" t="s">
        <v>118</v>
      </c>
      <c r="H82" s="19" t="s">
        <v>269</v>
      </c>
      <c r="I82" s="20" t="s">
        <v>270</v>
      </c>
    </row>
    <row r="83" spans="1:9" ht="16.8">
      <c r="A83" s="176" t="s">
        <v>399</v>
      </c>
      <c r="B83" s="52">
        <v>3</v>
      </c>
      <c r="C83" s="177"/>
      <c r="D83" s="21" t="s">
        <v>144</v>
      </c>
      <c r="E83" s="8" t="s">
        <v>111</v>
      </c>
      <c r="F83" s="8" t="s">
        <v>112</v>
      </c>
      <c r="G83" s="19" t="s">
        <v>118</v>
      </c>
      <c r="H83" s="19" t="s">
        <v>132</v>
      </c>
      <c r="I83" s="20" t="s">
        <v>380</v>
      </c>
    </row>
    <row r="84" spans="1:9" ht="16.8">
      <c r="A84" s="176" t="s">
        <v>271</v>
      </c>
      <c r="B84" s="52">
        <v>3</v>
      </c>
      <c r="C84" s="177"/>
      <c r="D84" s="21" t="s">
        <v>461</v>
      </c>
      <c r="E84" s="8" t="s">
        <v>111</v>
      </c>
      <c r="F84" s="8" t="s">
        <v>112</v>
      </c>
      <c r="G84" s="19" t="s">
        <v>118</v>
      </c>
      <c r="H84" s="19" t="s">
        <v>114</v>
      </c>
      <c r="I84" s="20" t="s">
        <v>272</v>
      </c>
    </row>
    <row r="85" spans="1:9" ht="16.8">
      <c r="A85" s="176" t="s">
        <v>273</v>
      </c>
      <c r="B85" s="52">
        <v>3</v>
      </c>
      <c r="C85" s="177"/>
      <c r="D85" s="21" t="s">
        <v>250</v>
      </c>
      <c r="E85" s="8" t="s">
        <v>154</v>
      </c>
      <c r="F85" s="8" t="s">
        <v>112</v>
      </c>
      <c r="G85" s="19" t="s">
        <v>118</v>
      </c>
      <c r="H85" s="19" t="s">
        <v>269</v>
      </c>
      <c r="I85" s="20" t="s">
        <v>274</v>
      </c>
    </row>
    <row r="86" spans="1:9" ht="16.8">
      <c r="A86" s="176" t="s">
        <v>275</v>
      </c>
      <c r="B86" s="52">
        <v>3</v>
      </c>
      <c r="C86" s="177"/>
      <c r="D86" s="21" t="s">
        <v>110</v>
      </c>
      <c r="E86" s="8" t="s">
        <v>111</v>
      </c>
      <c r="F86" s="8" t="s">
        <v>276</v>
      </c>
      <c r="G86" s="19" t="s">
        <v>113</v>
      </c>
      <c r="H86" s="19" t="s">
        <v>177</v>
      </c>
      <c r="I86" s="20" t="s">
        <v>277</v>
      </c>
    </row>
    <row r="87" spans="1:9" ht="16.8">
      <c r="A87" s="176" t="s">
        <v>278</v>
      </c>
      <c r="B87" s="52">
        <v>3</v>
      </c>
      <c r="C87" s="177"/>
      <c r="D87" s="21" t="s">
        <v>117</v>
      </c>
      <c r="E87" s="8" t="s">
        <v>111</v>
      </c>
      <c r="F87" s="8" t="s">
        <v>112</v>
      </c>
      <c r="G87" s="19" t="s">
        <v>118</v>
      </c>
      <c r="H87" s="19" t="s">
        <v>114</v>
      </c>
      <c r="I87" s="20" t="s">
        <v>279</v>
      </c>
    </row>
    <row r="88" spans="1:9" ht="16.8">
      <c r="A88" s="176" t="s">
        <v>280</v>
      </c>
      <c r="B88" s="52">
        <v>3</v>
      </c>
      <c r="C88" s="177"/>
      <c r="D88" s="21" t="s">
        <v>131</v>
      </c>
      <c r="E88" s="8" t="s">
        <v>111</v>
      </c>
      <c r="F88" s="8" t="s">
        <v>112</v>
      </c>
      <c r="G88" s="19" t="s">
        <v>118</v>
      </c>
      <c r="H88" s="19" t="s">
        <v>132</v>
      </c>
      <c r="I88" s="20" t="s">
        <v>281</v>
      </c>
    </row>
    <row r="89" spans="1:9" ht="16.8">
      <c r="A89" s="176" t="s">
        <v>282</v>
      </c>
      <c r="B89" s="52">
        <v>3</v>
      </c>
      <c r="C89" s="177"/>
      <c r="D89" s="21" t="s">
        <v>131</v>
      </c>
      <c r="E89" s="8" t="s">
        <v>111</v>
      </c>
      <c r="F89" s="8" t="s">
        <v>112</v>
      </c>
      <c r="G89" s="19" t="s">
        <v>118</v>
      </c>
      <c r="H89" s="19" t="s">
        <v>210</v>
      </c>
      <c r="I89" s="20" t="s">
        <v>281</v>
      </c>
    </row>
    <row r="90" spans="1:9" ht="16.8">
      <c r="A90" s="176" t="s">
        <v>400</v>
      </c>
      <c r="B90" s="52">
        <v>3</v>
      </c>
      <c r="C90" s="177"/>
      <c r="D90" s="21" t="s">
        <v>460</v>
      </c>
      <c r="E90" s="8" t="s">
        <v>148</v>
      </c>
      <c r="F90" s="179" t="s">
        <v>112</v>
      </c>
      <c r="G90" s="19" t="s">
        <v>118</v>
      </c>
      <c r="H90" s="19" t="s">
        <v>198</v>
      </c>
      <c r="I90" s="20" t="s">
        <v>385</v>
      </c>
    </row>
    <row r="91" spans="1:9" ht="16.8">
      <c r="A91" s="176" t="s">
        <v>283</v>
      </c>
      <c r="B91" s="52">
        <v>3</v>
      </c>
      <c r="C91" s="177"/>
      <c r="D91" s="21" t="s">
        <v>144</v>
      </c>
      <c r="E91" s="8" t="s">
        <v>111</v>
      </c>
      <c r="F91" s="8" t="s">
        <v>112</v>
      </c>
      <c r="G91" s="19" t="s">
        <v>174</v>
      </c>
      <c r="H91" s="19" t="s">
        <v>114</v>
      </c>
      <c r="I91" s="20" t="s">
        <v>284</v>
      </c>
    </row>
    <row r="92" spans="1:9" ht="16.8">
      <c r="A92" s="176" t="s">
        <v>401</v>
      </c>
      <c r="B92" s="52">
        <v>3</v>
      </c>
      <c r="C92" s="177"/>
      <c r="D92" s="21" t="s">
        <v>460</v>
      </c>
      <c r="E92" s="8" t="s">
        <v>148</v>
      </c>
      <c r="F92" s="179" t="s">
        <v>112</v>
      </c>
      <c r="G92" s="19" t="s">
        <v>141</v>
      </c>
      <c r="H92" s="19" t="s">
        <v>198</v>
      </c>
      <c r="I92" s="20" t="s">
        <v>387</v>
      </c>
    </row>
    <row r="93" spans="1:9" ht="16.8">
      <c r="A93" s="176" t="s">
        <v>285</v>
      </c>
      <c r="B93" s="52">
        <v>3</v>
      </c>
      <c r="C93" s="177"/>
      <c r="D93" s="21" t="s">
        <v>144</v>
      </c>
      <c r="E93" s="8" t="s">
        <v>148</v>
      </c>
      <c r="F93" s="8" t="s">
        <v>276</v>
      </c>
      <c r="G93" s="19" t="s">
        <v>118</v>
      </c>
      <c r="H93" s="19" t="s">
        <v>286</v>
      </c>
      <c r="I93" s="20" t="s">
        <v>287</v>
      </c>
    </row>
    <row r="94" spans="1:9" ht="16.8">
      <c r="A94" s="176" t="s">
        <v>288</v>
      </c>
      <c r="B94" s="52">
        <v>3</v>
      </c>
      <c r="C94" s="177"/>
      <c r="D94" s="21" t="s">
        <v>131</v>
      </c>
      <c r="E94" s="8" t="s">
        <v>111</v>
      </c>
      <c r="F94" s="8" t="s">
        <v>112</v>
      </c>
      <c r="G94" s="19" t="s">
        <v>141</v>
      </c>
      <c r="H94" s="19" t="s">
        <v>122</v>
      </c>
      <c r="I94" s="20" t="s">
        <v>289</v>
      </c>
    </row>
    <row r="95" spans="1:9" ht="16.8">
      <c r="A95" s="176" t="s">
        <v>402</v>
      </c>
      <c r="B95" s="52">
        <v>3</v>
      </c>
      <c r="C95" s="177"/>
      <c r="D95" s="21" t="s">
        <v>144</v>
      </c>
      <c r="E95" s="8" t="s">
        <v>148</v>
      </c>
      <c r="F95" s="179" t="s">
        <v>112</v>
      </c>
      <c r="G95" s="19" t="s">
        <v>118</v>
      </c>
      <c r="H95" s="19" t="s">
        <v>198</v>
      </c>
      <c r="I95" s="20" t="s">
        <v>392</v>
      </c>
    </row>
    <row r="96" spans="1:9" ht="16.8">
      <c r="A96" s="176" t="s">
        <v>290</v>
      </c>
      <c r="B96" s="52">
        <v>3</v>
      </c>
      <c r="C96" s="177"/>
      <c r="D96" s="21" t="s">
        <v>125</v>
      </c>
      <c r="E96" s="8" t="s">
        <v>188</v>
      </c>
      <c r="F96" s="8" t="s">
        <v>112</v>
      </c>
      <c r="G96" s="19" t="s">
        <v>251</v>
      </c>
      <c r="H96" s="19" t="s">
        <v>122</v>
      </c>
      <c r="I96" s="20" t="s">
        <v>183</v>
      </c>
    </row>
    <row r="97" spans="1:9" ht="16.8">
      <c r="A97" s="176" t="s">
        <v>291</v>
      </c>
      <c r="B97" s="52">
        <v>3</v>
      </c>
      <c r="C97" s="177"/>
      <c r="D97" s="21" t="s">
        <v>144</v>
      </c>
      <c r="E97" s="8" t="s">
        <v>292</v>
      </c>
      <c r="F97" s="8" t="s">
        <v>112</v>
      </c>
      <c r="G97" s="19" t="s">
        <v>118</v>
      </c>
      <c r="H97" s="19" t="s">
        <v>132</v>
      </c>
      <c r="I97" s="20" t="s">
        <v>293</v>
      </c>
    </row>
    <row r="98" spans="1:9" ht="16.8">
      <c r="A98" s="184" t="s">
        <v>294</v>
      </c>
      <c r="B98" s="186">
        <v>3</v>
      </c>
      <c r="C98" s="6" t="s">
        <v>491</v>
      </c>
      <c r="D98" s="21" t="s">
        <v>460</v>
      </c>
      <c r="E98" s="8" t="s">
        <v>148</v>
      </c>
      <c r="F98" s="8" t="s">
        <v>112</v>
      </c>
      <c r="G98" s="19" t="s">
        <v>118</v>
      </c>
      <c r="H98" s="19" t="s">
        <v>182</v>
      </c>
      <c r="I98" s="25" t="s">
        <v>295</v>
      </c>
    </row>
    <row r="99" spans="1:9" ht="16.8">
      <c r="A99" s="176" t="s">
        <v>296</v>
      </c>
      <c r="B99" s="52">
        <v>3</v>
      </c>
      <c r="C99" s="177"/>
      <c r="D99" s="21" t="s">
        <v>460</v>
      </c>
      <c r="E99" s="8" t="s">
        <v>148</v>
      </c>
      <c r="F99" s="8" t="s">
        <v>112</v>
      </c>
      <c r="G99" s="19" t="s">
        <v>141</v>
      </c>
      <c r="H99" s="19" t="s">
        <v>132</v>
      </c>
      <c r="I99" s="20" t="s">
        <v>297</v>
      </c>
    </row>
    <row r="100" spans="1:9" ht="16.8">
      <c r="A100" s="176" t="s">
        <v>298</v>
      </c>
      <c r="B100" s="52">
        <v>3</v>
      </c>
      <c r="C100" s="177"/>
      <c r="D100" s="21" t="s">
        <v>144</v>
      </c>
      <c r="E100" s="8" t="s">
        <v>145</v>
      </c>
      <c r="F100" s="8" t="s">
        <v>112</v>
      </c>
      <c r="G100" s="19" t="s">
        <v>118</v>
      </c>
      <c r="H100" s="19" t="s">
        <v>299</v>
      </c>
      <c r="I100" s="20" t="s">
        <v>300</v>
      </c>
    </row>
    <row r="101" spans="1:9" ht="33.6">
      <c r="A101" s="176" t="s">
        <v>301</v>
      </c>
      <c r="B101" s="52">
        <v>3</v>
      </c>
      <c r="C101" s="177"/>
      <c r="D101" s="21" t="s">
        <v>110</v>
      </c>
      <c r="E101" s="8" t="s">
        <v>148</v>
      </c>
      <c r="F101" s="8" t="s">
        <v>112</v>
      </c>
      <c r="G101" s="19" t="s">
        <v>302</v>
      </c>
      <c r="H101" s="19" t="s">
        <v>198</v>
      </c>
      <c r="I101" s="25" t="s">
        <v>303</v>
      </c>
    </row>
    <row r="102" spans="1:9" ht="16.8">
      <c r="A102" s="176" t="s">
        <v>362</v>
      </c>
      <c r="B102" s="52">
        <v>3</v>
      </c>
      <c r="C102" s="177"/>
      <c r="D102" s="21" t="s">
        <v>144</v>
      </c>
      <c r="E102" s="8" t="s">
        <v>148</v>
      </c>
      <c r="F102" s="8" t="s">
        <v>112</v>
      </c>
      <c r="G102" s="19" t="s">
        <v>118</v>
      </c>
      <c r="H102" s="19" t="s">
        <v>132</v>
      </c>
      <c r="I102" s="25" t="s">
        <v>194</v>
      </c>
    </row>
    <row r="103" spans="1:9" ht="16.8">
      <c r="A103" s="176" t="s">
        <v>304</v>
      </c>
      <c r="B103" s="52">
        <v>3</v>
      </c>
      <c r="C103" s="177"/>
      <c r="D103" s="21" t="s">
        <v>110</v>
      </c>
      <c r="E103" s="8" t="s">
        <v>111</v>
      </c>
      <c r="F103" s="8" t="s">
        <v>112</v>
      </c>
      <c r="G103" s="19" t="s">
        <v>118</v>
      </c>
      <c r="H103" s="19" t="s">
        <v>114</v>
      </c>
      <c r="I103" s="20" t="s">
        <v>305</v>
      </c>
    </row>
    <row r="104" spans="1:9" ht="16.8">
      <c r="A104" s="176" t="s">
        <v>306</v>
      </c>
      <c r="B104" s="52">
        <v>3</v>
      </c>
      <c r="C104" s="177"/>
      <c r="D104" s="21" t="s">
        <v>144</v>
      </c>
      <c r="E104" s="8" t="s">
        <v>111</v>
      </c>
      <c r="F104" s="8" t="s">
        <v>112</v>
      </c>
      <c r="G104" s="19" t="s">
        <v>118</v>
      </c>
      <c r="H104" s="19" t="s">
        <v>114</v>
      </c>
      <c r="I104" s="20" t="s">
        <v>305</v>
      </c>
    </row>
    <row r="105" spans="1:9" ht="16.8">
      <c r="A105" s="176" t="s">
        <v>307</v>
      </c>
      <c r="B105" s="52">
        <v>3</v>
      </c>
      <c r="C105" s="177"/>
      <c r="D105" s="21" t="s">
        <v>110</v>
      </c>
      <c r="E105" s="8" t="s">
        <v>111</v>
      </c>
      <c r="F105" s="8" t="s">
        <v>112</v>
      </c>
      <c r="G105" s="19" t="s">
        <v>118</v>
      </c>
      <c r="H105" s="19" t="s">
        <v>114</v>
      </c>
      <c r="I105" s="20" t="s">
        <v>308</v>
      </c>
    </row>
    <row r="106" spans="1:9" ht="16.8">
      <c r="A106" s="176" t="s">
        <v>309</v>
      </c>
      <c r="B106" s="52">
        <v>3</v>
      </c>
      <c r="C106" s="177"/>
      <c r="D106" s="21" t="s">
        <v>131</v>
      </c>
      <c r="E106" s="8" t="s">
        <v>111</v>
      </c>
      <c r="F106" s="8" t="s">
        <v>112</v>
      </c>
      <c r="G106" s="19" t="s">
        <v>174</v>
      </c>
      <c r="H106" s="19" t="s">
        <v>114</v>
      </c>
      <c r="I106" s="20" t="s">
        <v>310</v>
      </c>
    </row>
    <row r="107" spans="1:9" ht="16.8">
      <c r="A107" s="176" t="s">
        <v>311</v>
      </c>
      <c r="B107" s="52">
        <v>3</v>
      </c>
      <c r="C107" s="177"/>
      <c r="D107" s="21" t="s">
        <v>461</v>
      </c>
      <c r="E107" s="8" t="s">
        <v>148</v>
      </c>
      <c r="F107" s="8" t="s">
        <v>112</v>
      </c>
      <c r="G107" s="19" t="s">
        <v>135</v>
      </c>
      <c r="H107" s="19" t="s">
        <v>122</v>
      </c>
      <c r="I107" s="20" t="s">
        <v>256</v>
      </c>
    </row>
    <row r="108" spans="1:9" ht="16.8">
      <c r="A108" s="176" t="s">
        <v>312</v>
      </c>
      <c r="B108" s="52">
        <v>3</v>
      </c>
      <c r="C108" s="177"/>
      <c r="D108" s="21" t="s">
        <v>125</v>
      </c>
      <c r="E108" s="8" t="s">
        <v>111</v>
      </c>
      <c r="F108" s="8" t="s">
        <v>112</v>
      </c>
      <c r="G108" s="19" t="s">
        <v>141</v>
      </c>
      <c r="H108" s="19" t="s">
        <v>122</v>
      </c>
      <c r="I108" s="20" t="s">
        <v>313</v>
      </c>
    </row>
    <row r="109" spans="1:9" ht="16.8">
      <c r="A109" s="176" t="s">
        <v>314</v>
      </c>
      <c r="B109" s="52">
        <v>3</v>
      </c>
      <c r="C109" s="177"/>
      <c r="D109" s="21" t="s">
        <v>460</v>
      </c>
      <c r="E109" s="8" t="s">
        <v>145</v>
      </c>
      <c r="F109" s="8" t="s">
        <v>112</v>
      </c>
      <c r="G109" s="19" t="s">
        <v>118</v>
      </c>
      <c r="H109" s="19" t="s">
        <v>114</v>
      </c>
      <c r="I109" s="20" t="s">
        <v>315</v>
      </c>
    </row>
    <row r="110" spans="1:9" ht="16.8">
      <c r="A110" s="176" t="s">
        <v>403</v>
      </c>
      <c r="B110" s="52">
        <v>3</v>
      </c>
      <c r="C110" s="177"/>
      <c r="D110" s="21" t="s">
        <v>144</v>
      </c>
      <c r="E110" s="8" t="s">
        <v>111</v>
      </c>
      <c r="F110" s="179" t="s">
        <v>112</v>
      </c>
      <c r="G110" s="19" t="s">
        <v>118</v>
      </c>
      <c r="H110" s="19" t="s">
        <v>132</v>
      </c>
      <c r="I110" s="20" t="s">
        <v>373</v>
      </c>
    </row>
    <row r="111" spans="1:9" ht="16.8">
      <c r="A111" s="176" t="s">
        <v>316</v>
      </c>
      <c r="B111" s="52">
        <v>3</v>
      </c>
      <c r="C111" s="177"/>
      <c r="D111" s="21" t="s">
        <v>110</v>
      </c>
      <c r="E111" s="8" t="s">
        <v>145</v>
      </c>
      <c r="F111" s="8" t="s">
        <v>203</v>
      </c>
      <c r="G111" s="19" t="s">
        <v>113</v>
      </c>
      <c r="H111" s="19" t="s">
        <v>198</v>
      </c>
      <c r="I111" s="22" t="s">
        <v>317</v>
      </c>
    </row>
    <row r="112" spans="1:9" ht="16.8">
      <c r="A112" s="176" t="s">
        <v>318</v>
      </c>
      <c r="B112" s="52">
        <v>3</v>
      </c>
      <c r="C112" s="177"/>
      <c r="D112" s="21" t="s">
        <v>460</v>
      </c>
      <c r="E112" s="8" t="s">
        <v>145</v>
      </c>
      <c r="F112" s="8" t="s">
        <v>112</v>
      </c>
      <c r="G112" s="19" t="s">
        <v>118</v>
      </c>
      <c r="H112" s="19" t="s">
        <v>219</v>
      </c>
      <c r="I112" s="20" t="s">
        <v>319</v>
      </c>
    </row>
    <row r="113" spans="1:9" ht="16.8">
      <c r="A113" s="176" t="s">
        <v>320</v>
      </c>
      <c r="B113" s="52">
        <v>3</v>
      </c>
      <c r="C113" s="177"/>
      <c r="D113" s="21" t="s">
        <v>460</v>
      </c>
      <c r="E113" s="8" t="s">
        <v>264</v>
      </c>
      <c r="F113" s="8" t="s">
        <v>112</v>
      </c>
      <c r="G113" s="19" t="s">
        <v>118</v>
      </c>
      <c r="H113" s="19" t="s">
        <v>132</v>
      </c>
      <c r="I113" s="20" t="s">
        <v>319</v>
      </c>
    </row>
    <row r="114" spans="1:9" ht="16.8">
      <c r="A114" s="180" t="s">
        <v>321</v>
      </c>
      <c r="B114" s="62">
        <v>3</v>
      </c>
      <c r="C114" s="182"/>
      <c r="D114" s="187" t="s">
        <v>131</v>
      </c>
      <c r="E114" s="26" t="s">
        <v>145</v>
      </c>
      <c r="F114" s="26" t="s">
        <v>112</v>
      </c>
      <c r="G114" s="27" t="s">
        <v>174</v>
      </c>
      <c r="H114" s="27" t="s">
        <v>198</v>
      </c>
      <c r="I114" s="28" t="s">
        <v>322</v>
      </c>
    </row>
    <row r="115" spans="1:9" ht="16.8">
      <c r="A115" s="188" t="s">
        <v>323</v>
      </c>
      <c r="B115" s="189">
        <v>4</v>
      </c>
      <c r="C115" s="177"/>
      <c r="D115" s="16" t="s">
        <v>460</v>
      </c>
      <c r="E115" s="13" t="s">
        <v>148</v>
      </c>
      <c r="F115" s="13" t="s">
        <v>112</v>
      </c>
      <c r="G115" s="14" t="s">
        <v>118</v>
      </c>
      <c r="H115" s="14" t="s">
        <v>132</v>
      </c>
      <c r="I115" s="15" t="s">
        <v>324</v>
      </c>
    </row>
    <row r="116" spans="1:9" ht="16.8">
      <c r="A116" s="188" t="s">
        <v>404</v>
      </c>
      <c r="B116" s="189">
        <v>4</v>
      </c>
      <c r="C116" s="177"/>
      <c r="D116" s="16" t="s">
        <v>144</v>
      </c>
      <c r="E116" s="13" t="s">
        <v>148</v>
      </c>
      <c r="F116" s="190" t="s">
        <v>112</v>
      </c>
      <c r="G116" s="24" t="s">
        <v>510</v>
      </c>
      <c r="H116" s="14" t="s">
        <v>198</v>
      </c>
      <c r="I116" s="15" t="s">
        <v>377</v>
      </c>
    </row>
    <row r="117" spans="1:9" ht="16.8">
      <c r="A117" s="188" t="s">
        <v>405</v>
      </c>
      <c r="B117" s="189">
        <v>4</v>
      </c>
      <c r="C117" s="189"/>
      <c r="D117" s="16" t="s">
        <v>462</v>
      </c>
      <c r="E117" s="13" t="s">
        <v>148</v>
      </c>
      <c r="F117" s="190" t="s">
        <v>112</v>
      </c>
      <c r="G117" s="14" t="s">
        <v>113</v>
      </c>
      <c r="H117" s="14" t="s">
        <v>198</v>
      </c>
      <c r="I117" s="15" t="s">
        <v>383</v>
      </c>
    </row>
    <row r="118" spans="1:9" ht="16.8">
      <c r="A118" s="188" t="s">
        <v>325</v>
      </c>
      <c r="B118" s="189">
        <v>4</v>
      </c>
      <c r="C118" s="189"/>
      <c r="D118" s="16" t="s">
        <v>460</v>
      </c>
      <c r="E118" s="13" t="s">
        <v>145</v>
      </c>
      <c r="F118" s="13" t="s">
        <v>112</v>
      </c>
      <c r="G118" s="14" t="s">
        <v>251</v>
      </c>
      <c r="H118" s="14" t="s">
        <v>132</v>
      </c>
      <c r="I118" s="15" t="s">
        <v>326</v>
      </c>
    </row>
    <row r="119" spans="1:9" ht="16.8">
      <c r="A119" s="188" t="s">
        <v>327</v>
      </c>
      <c r="B119" s="189">
        <v>4</v>
      </c>
      <c r="C119" s="189"/>
      <c r="D119" s="16" t="s">
        <v>117</v>
      </c>
      <c r="E119" s="13" t="s">
        <v>111</v>
      </c>
      <c r="F119" s="13" t="s">
        <v>112</v>
      </c>
      <c r="G119" s="14" t="s">
        <v>118</v>
      </c>
      <c r="H119" s="14" t="s">
        <v>114</v>
      </c>
      <c r="I119" s="15" t="s">
        <v>328</v>
      </c>
    </row>
    <row r="120" spans="1:9" ht="16.8">
      <c r="A120" s="188" t="s">
        <v>406</v>
      </c>
      <c r="B120" s="189">
        <v>4</v>
      </c>
      <c r="C120" s="189"/>
      <c r="D120" s="16" t="s">
        <v>144</v>
      </c>
      <c r="E120" s="13" t="s">
        <v>148</v>
      </c>
      <c r="F120" s="190" t="s">
        <v>112</v>
      </c>
      <c r="G120" s="14" t="s">
        <v>118</v>
      </c>
      <c r="H120" s="14" t="s">
        <v>198</v>
      </c>
      <c r="I120" s="15" t="s">
        <v>383</v>
      </c>
    </row>
    <row r="121" spans="1:9" ht="16.8">
      <c r="A121" s="188" t="s">
        <v>329</v>
      </c>
      <c r="B121" s="189">
        <v>4</v>
      </c>
      <c r="C121" s="189"/>
      <c r="D121" s="16" t="s">
        <v>460</v>
      </c>
      <c r="E121" s="13" t="s">
        <v>159</v>
      </c>
      <c r="F121" s="13" t="s">
        <v>112</v>
      </c>
      <c r="G121" s="14" t="s">
        <v>251</v>
      </c>
      <c r="H121" s="14" t="s">
        <v>114</v>
      </c>
      <c r="I121" s="15" t="s">
        <v>330</v>
      </c>
    </row>
    <row r="122" spans="1:9" ht="16.8">
      <c r="A122" s="188" t="s">
        <v>331</v>
      </c>
      <c r="B122" s="189">
        <v>4</v>
      </c>
      <c r="C122" s="189"/>
      <c r="D122" s="16" t="s">
        <v>144</v>
      </c>
      <c r="E122" s="13" t="s">
        <v>111</v>
      </c>
      <c r="F122" s="13" t="s">
        <v>112</v>
      </c>
      <c r="G122" s="14" t="s">
        <v>174</v>
      </c>
      <c r="H122" s="14" t="s">
        <v>122</v>
      </c>
      <c r="I122" s="15" t="s">
        <v>330</v>
      </c>
    </row>
    <row r="123" spans="1:9" ht="16.8">
      <c r="A123" s="188" t="s">
        <v>332</v>
      </c>
      <c r="B123" s="189">
        <v>4</v>
      </c>
      <c r="C123" s="189"/>
      <c r="D123" s="16" t="s">
        <v>125</v>
      </c>
      <c r="E123" s="13" t="s">
        <v>148</v>
      </c>
      <c r="F123" s="13" t="s">
        <v>112</v>
      </c>
      <c r="G123" s="14" t="s">
        <v>113</v>
      </c>
      <c r="H123" s="14" t="s">
        <v>198</v>
      </c>
      <c r="I123" s="15" t="s">
        <v>330</v>
      </c>
    </row>
    <row r="124" spans="1:9" ht="16.8">
      <c r="A124" s="188" t="s">
        <v>333</v>
      </c>
      <c r="B124" s="189">
        <v>4</v>
      </c>
      <c r="C124" s="189"/>
      <c r="D124" s="16" t="s">
        <v>144</v>
      </c>
      <c r="E124" s="13" t="s">
        <v>188</v>
      </c>
      <c r="F124" s="13" t="s">
        <v>112</v>
      </c>
      <c r="G124" s="14" t="s">
        <v>113</v>
      </c>
      <c r="H124" s="14" t="s">
        <v>114</v>
      </c>
      <c r="I124" s="15" t="s">
        <v>334</v>
      </c>
    </row>
    <row r="125" spans="1:9" ht="16.8">
      <c r="A125" s="188" t="s">
        <v>125</v>
      </c>
      <c r="B125" s="189">
        <v>4</v>
      </c>
      <c r="C125" s="189"/>
      <c r="D125" s="16" t="s">
        <v>125</v>
      </c>
      <c r="E125" s="13" t="s">
        <v>154</v>
      </c>
      <c r="F125" s="13" t="s">
        <v>276</v>
      </c>
      <c r="G125" s="14" t="s">
        <v>141</v>
      </c>
      <c r="H125" s="14" t="s">
        <v>114</v>
      </c>
      <c r="I125" s="15" t="s">
        <v>335</v>
      </c>
    </row>
    <row r="126" spans="1:9" ht="16.8">
      <c r="A126" s="191" t="s">
        <v>336</v>
      </c>
      <c r="B126" s="192">
        <v>4</v>
      </c>
      <c r="C126" s="6" t="s">
        <v>464</v>
      </c>
      <c r="D126" s="16" t="s">
        <v>131</v>
      </c>
      <c r="E126" s="13" t="s">
        <v>148</v>
      </c>
      <c r="F126" s="13" t="s">
        <v>112</v>
      </c>
      <c r="G126" s="14" t="s">
        <v>141</v>
      </c>
      <c r="H126" s="14" t="s">
        <v>198</v>
      </c>
      <c r="I126" s="15" t="s">
        <v>335</v>
      </c>
    </row>
    <row r="127" spans="1:9" ht="16.8">
      <c r="A127" s="188" t="s">
        <v>337</v>
      </c>
      <c r="B127" s="189">
        <v>4</v>
      </c>
      <c r="C127" s="189"/>
      <c r="D127" s="16" t="s">
        <v>144</v>
      </c>
      <c r="E127" s="13" t="s">
        <v>145</v>
      </c>
      <c r="F127" s="13" t="s">
        <v>112</v>
      </c>
      <c r="G127" s="14" t="s">
        <v>118</v>
      </c>
      <c r="H127" s="14" t="s">
        <v>132</v>
      </c>
      <c r="I127" s="15" t="s">
        <v>338</v>
      </c>
    </row>
    <row r="128" spans="1:9" ht="16.8">
      <c r="A128" s="188" t="s">
        <v>339</v>
      </c>
      <c r="B128" s="189">
        <v>4</v>
      </c>
      <c r="C128" s="189"/>
      <c r="D128" s="16" t="s">
        <v>460</v>
      </c>
      <c r="E128" s="13" t="s">
        <v>148</v>
      </c>
      <c r="F128" s="13" t="s">
        <v>112</v>
      </c>
      <c r="G128" s="14" t="s">
        <v>113</v>
      </c>
      <c r="H128" s="14" t="s">
        <v>122</v>
      </c>
      <c r="I128" s="15" t="s">
        <v>238</v>
      </c>
    </row>
    <row r="129" spans="1:9" ht="16.8">
      <c r="A129" s="188" t="s">
        <v>340</v>
      </c>
      <c r="B129" s="189">
        <v>4</v>
      </c>
      <c r="C129" s="189"/>
      <c r="D129" s="16" t="s">
        <v>131</v>
      </c>
      <c r="E129" s="13" t="s">
        <v>148</v>
      </c>
      <c r="F129" s="13" t="s">
        <v>276</v>
      </c>
      <c r="G129" s="14" t="s">
        <v>118</v>
      </c>
      <c r="H129" s="14" t="s">
        <v>225</v>
      </c>
      <c r="I129" s="15" t="s">
        <v>341</v>
      </c>
    </row>
    <row r="130" spans="1:9" ht="16.8">
      <c r="A130" s="188" t="s">
        <v>342</v>
      </c>
      <c r="B130" s="189">
        <v>4</v>
      </c>
      <c r="C130" s="189"/>
      <c r="D130" s="16" t="s">
        <v>110</v>
      </c>
      <c r="E130" s="13" t="s">
        <v>148</v>
      </c>
      <c r="F130" s="13" t="s">
        <v>112</v>
      </c>
      <c r="G130" s="14" t="s">
        <v>113</v>
      </c>
      <c r="H130" s="14" t="s">
        <v>114</v>
      </c>
      <c r="I130" s="15" t="s">
        <v>343</v>
      </c>
    </row>
    <row r="131" spans="1:9" ht="16.8">
      <c r="A131" s="188" t="s">
        <v>407</v>
      </c>
      <c r="B131" s="189">
        <v>4</v>
      </c>
      <c r="C131" s="189"/>
      <c r="D131" s="16" t="s">
        <v>144</v>
      </c>
      <c r="E131" s="13" t="s">
        <v>148</v>
      </c>
      <c r="F131" s="190" t="s">
        <v>112</v>
      </c>
      <c r="G131" s="14" t="s">
        <v>118</v>
      </c>
      <c r="H131" s="14" t="s">
        <v>198</v>
      </c>
      <c r="I131" s="15" t="s">
        <v>389</v>
      </c>
    </row>
    <row r="132" spans="1:9" ht="16.8">
      <c r="A132" s="188" t="s">
        <v>408</v>
      </c>
      <c r="B132" s="189">
        <v>4</v>
      </c>
      <c r="C132" s="189"/>
      <c r="D132" s="16" t="s">
        <v>144</v>
      </c>
      <c r="E132" s="13" t="s">
        <v>111</v>
      </c>
      <c r="F132" s="190" t="s">
        <v>112</v>
      </c>
      <c r="G132" s="24" t="s">
        <v>113</v>
      </c>
      <c r="H132" s="14" t="s">
        <v>177</v>
      </c>
      <c r="I132" s="15" t="s">
        <v>394</v>
      </c>
    </row>
    <row r="133" spans="1:9" ht="16.8">
      <c r="A133" s="188" t="s">
        <v>344</v>
      </c>
      <c r="B133" s="189">
        <v>4</v>
      </c>
      <c r="C133" s="189"/>
      <c r="D133" s="16" t="s">
        <v>110</v>
      </c>
      <c r="E133" s="13" t="s">
        <v>145</v>
      </c>
      <c r="F133" s="13" t="s">
        <v>112</v>
      </c>
      <c r="G133" s="14" t="s">
        <v>118</v>
      </c>
      <c r="H133" s="14" t="s">
        <v>114</v>
      </c>
      <c r="I133" s="15" t="s">
        <v>345</v>
      </c>
    </row>
    <row r="134" spans="1:9" ht="16.8">
      <c r="A134" s="188" t="s">
        <v>346</v>
      </c>
      <c r="B134" s="189">
        <v>4</v>
      </c>
      <c r="C134" s="189"/>
      <c r="D134" s="16" t="s">
        <v>144</v>
      </c>
      <c r="E134" s="13" t="s">
        <v>148</v>
      </c>
      <c r="F134" s="13" t="s">
        <v>112</v>
      </c>
      <c r="G134" s="14" t="s">
        <v>135</v>
      </c>
      <c r="H134" s="14" t="s">
        <v>132</v>
      </c>
      <c r="I134" s="15" t="s">
        <v>196</v>
      </c>
    </row>
    <row r="135" spans="1:9" ht="16.8">
      <c r="A135" s="188" t="s">
        <v>347</v>
      </c>
      <c r="B135" s="189">
        <v>4</v>
      </c>
      <c r="C135" s="189"/>
      <c r="D135" s="16" t="s">
        <v>110</v>
      </c>
      <c r="E135" s="13" t="s">
        <v>154</v>
      </c>
      <c r="F135" s="13" t="s">
        <v>112</v>
      </c>
      <c r="G135" s="14" t="s">
        <v>118</v>
      </c>
      <c r="H135" s="14" t="s">
        <v>114</v>
      </c>
      <c r="I135" s="15" t="s">
        <v>348</v>
      </c>
    </row>
    <row r="136" spans="1:9" ht="16.8">
      <c r="A136" s="188" t="s">
        <v>409</v>
      </c>
      <c r="B136" s="189">
        <v>4</v>
      </c>
      <c r="C136" s="189"/>
      <c r="D136" s="16" t="s">
        <v>460</v>
      </c>
      <c r="E136" s="13" t="s">
        <v>148</v>
      </c>
      <c r="F136" s="190" t="s">
        <v>112</v>
      </c>
      <c r="G136" s="14" t="s">
        <v>118</v>
      </c>
      <c r="H136" s="14" t="s">
        <v>269</v>
      </c>
      <c r="I136" s="15" t="s">
        <v>410</v>
      </c>
    </row>
    <row r="137" spans="1:9" ht="16.8">
      <c r="A137" s="188" t="s">
        <v>411</v>
      </c>
      <c r="B137" s="189">
        <v>4</v>
      </c>
      <c r="C137" s="189"/>
      <c r="D137" s="16" t="s">
        <v>110</v>
      </c>
      <c r="E137" s="13" t="s">
        <v>148</v>
      </c>
      <c r="F137" s="190" t="s">
        <v>112</v>
      </c>
      <c r="G137" s="14" t="s">
        <v>118</v>
      </c>
      <c r="H137" s="14" t="s">
        <v>412</v>
      </c>
      <c r="I137" s="15" t="s">
        <v>413</v>
      </c>
    </row>
    <row r="138" spans="1:9" ht="16.8">
      <c r="A138" s="188" t="s">
        <v>349</v>
      </c>
      <c r="B138" s="189">
        <v>4</v>
      </c>
      <c r="C138" s="189"/>
      <c r="D138" s="16" t="s">
        <v>131</v>
      </c>
      <c r="E138" s="13" t="s">
        <v>145</v>
      </c>
      <c r="F138" s="13" t="s">
        <v>276</v>
      </c>
      <c r="G138" s="14" t="s">
        <v>113</v>
      </c>
      <c r="H138" s="14" t="s">
        <v>350</v>
      </c>
      <c r="I138" s="15" t="s">
        <v>351</v>
      </c>
    </row>
    <row r="139" spans="1:9" ht="16.8">
      <c r="A139" s="188" t="s">
        <v>352</v>
      </c>
      <c r="B139" s="189">
        <v>4</v>
      </c>
      <c r="C139" s="6" t="s">
        <v>463</v>
      </c>
      <c r="D139" s="16" t="s">
        <v>144</v>
      </c>
      <c r="E139" s="13" t="s">
        <v>148</v>
      </c>
      <c r="F139" s="13" t="s">
        <v>112</v>
      </c>
      <c r="G139" s="14" t="s">
        <v>118</v>
      </c>
      <c r="H139" s="14" t="s">
        <v>132</v>
      </c>
      <c r="I139" s="15" t="s">
        <v>313</v>
      </c>
    </row>
    <row r="140" spans="1:9" ht="16.8">
      <c r="A140" s="188" t="s">
        <v>414</v>
      </c>
      <c r="B140" s="189">
        <v>4</v>
      </c>
      <c r="C140" s="189"/>
      <c r="D140" s="16" t="s">
        <v>125</v>
      </c>
      <c r="E140" s="13" t="s">
        <v>111</v>
      </c>
      <c r="F140" s="190" t="s">
        <v>112</v>
      </c>
      <c r="G140" s="14" t="s">
        <v>141</v>
      </c>
      <c r="H140" s="14" t="s">
        <v>198</v>
      </c>
      <c r="I140" s="15" t="s">
        <v>413</v>
      </c>
    </row>
    <row r="141" spans="1:9" ht="16.8">
      <c r="A141" s="188" t="s">
        <v>353</v>
      </c>
      <c r="B141" s="189">
        <v>4</v>
      </c>
      <c r="C141" s="189"/>
      <c r="D141" s="16" t="s">
        <v>125</v>
      </c>
      <c r="E141" s="13" t="s">
        <v>111</v>
      </c>
      <c r="F141" s="13" t="s">
        <v>112</v>
      </c>
      <c r="G141" s="14" t="s">
        <v>118</v>
      </c>
      <c r="H141" s="14" t="s">
        <v>182</v>
      </c>
      <c r="I141" s="15" t="s">
        <v>354</v>
      </c>
    </row>
    <row r="142" spans="1:9" ht="16.8">
      <c r="A142" s="188" t="s">
        <v>355</v>
      </c>
      <c r="B142" s="189">
        <v>4</v>
      </c>
      <c r="C142" s="189"/>
      <c r="D142" s="16" t="s">
        <v>110</v>
      </c>
      <c r="E142" s="13" t="s">
        <v>145</v>
      </c>
      <c r="F142" s="13" t="s">
        <v>203</v>
      </c>
      <c r="G142" s="14" t="s">
        <v>113</v>
      </c>
      <c r="H142" s="14" t="s">
        <v>198</v>
      </c>
      <c r="I142" s="17" t="s">
        <v>356</v>
      </c>
    </row>
    <row r="143" spans="1:9" ht="17.399999999999999" thickBot="1">
      <c r="A143" s="193" t="s">
        <v>357</v>
      </c>
      <c r="B143" s="194">
        <v>4</v>
      </c>
      <c r="C143" s="194"/>
      <c r="D143" s="195" t="s">
        <v>125</v>
      </c>
      <c r="E143" s="18" t="s">
        <v>223</v>
      </c>
      <c r="F143" s="18" t="s">
        <v>112</v>
      </c>
      <c r="G143" s="196" t="s">
        <v>118</v>
      </c>
      <c r="H143" s="196" t="s">
        <v>132</v>
      </c>
      <c r="I143" s="197" t="s">
        <v>358</v>
      </c>
    </row>
    <row r="144" spans="1:9"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ColWidth="13" defaultRowHeight="16.8"/>
  <cols>
    <col min="1" max="1" width="19" style="257" bestFit="1" customWidth="1"/>
    <col min="2" max="2" width="6.19921875" style="257" bestFit="1" customWidth="1"/>
    <col min="3" max="3" width="4.09765625" style="257" bestFit="1" customWidth="1"/>
    <col min="4" max="4" width="6.3984375" style="258" bestFit="1" customWidth="1"/>
    <col min="5" max="5" width="1.8984375" style="258" customWidth="1"/>
    <col min="6" max="6" width="14.09765625" style="202" customWidth="1"/>
    <col min="7" max="7" width="3.5" style="202" bestFit="1" customWidth="1"/>
    <col min="8" max="8" width="3.59765625" style="202" customWidth="1"/>
    <col min="9" max="9" width="3.8984375" style="202" bestFit="1" customWidth="1"/>
    <col min="10" max="10" width="3.59765625" style="202" bestFit="1" customWidth="1"/>
    <col min="11" max="14" width="3.5" style="202" bestFit="1" customWidth="1"/>
    <col min="15" max="16384" width="13" style="202"/>
  </cols>
  <sheetData>
    <row r="1" spans="1:14" ht="24" thickTop="1" thickBot="1">
      <c r="A1" s="431" t="s">
        <v>90</v>
      </c>
      <c r="B1" s="200"/>
      <c r="C1" s="200"/>
      <c r="D1" s="201"/>
      <c r="E1" s="202"/>
      <c r="F1" s="203"/>
      <c r="G1" s="204" t="s">
        <v>428</v>
      </c>
      <c r="H1" s="169"/>
      <c r="I1" s="169"/>
      <c r="J1" s="205"/>
      <c r="K1" s="169"/>
      <c r="L1" s="169"/>
      <c r="M1" s="169"/>
      <c r="N1" s="205"/>
    </row>
    <row r="2" spans="1:14" ht="17.399999999999999" thickTop="1">
      <c r="A2" s="206" t="s">
        <v>79</v>
      </c>
      <c r="B2" s="207" t="s">
        <v>5</v>
      </c>
      <c r="C2" s="207" t="s">
        <v>369</v>
      </c>
      <c r="D2" s="208" t="s">
        <v>80</v>
      </c>
      <c r="E2" s="209"/>
      <c r="F2" s="203"/>
      <c r="G2" s="210" t="s">
        <v>429</v>
      </c>
      <c r="H2" s="211"/>
      <c r="I2" s="211"/>
      <c r="J2" s="211"/>
      <c r="K2" s="211"/>
      <c r="L2" s="211"/>
      <c r="M2" s="211"/>
      <c r="N2" s="212"/>
    </row>
    <row r="3" spans="1:14" ht="31.8" thickBot="1">
      <c r="A3" s="213" t="s">
        <v>120</v>
      </c>
      <c r="B3" s="50">
        <v>0</v>
      </c>
      <c r="C3" s="214">
        <f>10+2+B3+'Personal File'!$C$12</f>
        <v>16</v>
      </c>
      <c r="D3" s="215" t="s">
        <v>511</v>
      </c>
      <c r="E3" s="209"/>
      <c r="F3" s="203"/>
      <c r="G3" s="216" t="s">
        <v>430</v>
      </c>
      <c r="H3" s="217" t="s">
        <v>431</v>
      </c>
      <c r="I3" s="217" t="s">
        <v>432</v>
      </c>
      <c r="J3" s="217" t="s">
        <v>433</v>
      </c>
      <c r="K3" s="217" t="s">
        <v>434</v>
      </c>
      <c r="L3" s="217" t="s">
        <v>435</v>
      </c>
      <c r="M3" s="217" t="s">
        <v>436</v>
      </c>
      <c r="N3" s="218" t="s">
        <v>437</v>
      </c>
    </row>
    <row r="4" spans="1:14" ht="17.399999999999999" thickTop="1">
      <c r="A4" s="213" t="s">
        <v>120</v>
      </c>
      <c r="B4" s="50">
        <v>0</v>
      </c>
      <c r="C4" s="214">
        <f>10+2+B4+'Personal File'!$C$12</f>
        <v>16</v>
      </c>
      <c r="D4" s="215" t="s">
        <v>511</v>
      </c>
      <c r="E4" s="209"/>
      <c r="F4" s="219" t="s">
        <v>438</v>
      </c>
      <c r="G4" s="220">
        <v>6</v>
      </c>
      <c r="H4" s="221">
        <v>4</v>
      </c>
      <c r="I4" s="221">
        <v>3</v>
      </c>
      <c r="J4" s="221">
        <v>2</v>
      </c>
      <c r="K4" s="221">
        <v>1</v>
      </c>
      <c r="L4" s="222">
        <v>0</v>
      </c>
      <c r="M4" s="222">
        <v>0</v>
      </c>
      <c r="N4" s="223">
        <v>0</v>
      </c>
    </row>
    <row r="5" spans="1:14">
      <c r="A5" s="213" t="s">
        <v>130</v>
      </c>
      <c r="B5" s="50">
        <v>0</v>
      </c>
      <c r="C5" s="214">
        <f>10+2+B5+'Personal File'!$C$12</f>
        <v>16</v>
      </c>
      <c r="D5" s="215" t="s">
        <v>511</v>
      </c>
      <c r="E5" s="209"/>
      <c r="F5" s="224" t="s">
        <v>439</v>
      </c>
      <c r="G5" s="225">
        <v>0</v>
      </c>
      <c r="H5" s="226">
        <v>1</v>
      </c>
      <c r="I5" s="226">
        <v>1</v>
      </c>
      <c r="J5" s="226">
        <v>1</v>
      </c>
      <c r="K5" s="226">
        <v>0</v>
      </c>
      <c r="L5" s="227">
        <v>0</v>
      </c>
      <c r="M5" s="227">
        <v>0</v>
      </c>
      <c r="N5" s="228">
        <v>0</v>
      </c>
    </row>
    <row r="6" spans="1:14">
      <c r="A6" s="213" t="s">
        <v>143</v>
      </c>
      <c r="B6" s="50">
        <v>0</v>
      </c>
      <c r="C6" s="214">
        <f>10+2+B6+'Personal File'!$C$12</f>
        <v>16</v>
      </c>
      <c r="D6" s="215" t="s">
        <v>511</v>
      </c>
      <c r="E6" s="209"/>
      <c r="F6" s="224" t="s">
        <v>440</v>
      </c>
      <c r="G6" s="225">
        <v>0</v>
      </c>
      <c r="H6" s="226">
        <v>1</v>
      </c>
      <c r="I6" s="226">
        <v>1</v>
      </c>
      <c r="J6" s="226">
        <v>1</v>
      </c>
      <c r="K6" s="226">
        <v>1</v>
      </c>
      <c r="L6" s="227">
        <v>0</v>
      </c>
      <c r="M6" s="227">
        <v>0</v>
      </c>
      <c r="N6" s="228">
        <v>0</v>
      </c>
    </row>
    <row r="7" spans="1:14" ht="17.399999999999999" thickBot="1">
      <c r="A7" s="213" t="s">
        <v>143</v>
      </c>
      <c r="B7" s="50">
        <v>0</v>
      </c>
      <c r="C7" s="214">
        <f>10+2+B7+'Personal File'!$C$12</f>
        <v>16</v>
      </c>
      <c r="D7" s="215" t="s">
        <v>511</v>
      </c>
      <c r="E7" s="209"/>
      <c r="F7" s="232" t="s">
        <v>441</v>
      </c>
      <c r="G7" s="233">
        <f t="shared" ref="G7" si="0">SUM(G4:G6)</f>
        <v>6</v>
      </c>
      <c r="H7" s="234">
        <f>SUM(H4:H6)</f>
        <v>6</v>
      </c>
      <c r="I7" s="234">
        <f>SUM(I4:I6)</f>
        <v>5</v>
      </c>
      <c r="J7" s="234">
        <f>SUM(J4:J6)</f>
        <v>4</v>
      </c>
      <c r="K7" s="234">
        <f>SUM(K4:K6)</f>
        <v>2</v>
      </c>
      <c r="L7" s="235">
        <f t="shared" ref="L7:N7" si="1">SUM(L5:L6)</f>
        <v>0</v>
      </c>
      <c r="M7" s="235">
        <f t="shared" si="1"/>
        <v>0</v>
      </c>
      <c r="N7" s="236">
        <f t="shared" si="1"/>
        <v>0</v>
      </c>
    </row>
    <row r="8" spans="1:14" ht="18" thickTop="1" thickBot="1">
      <c r="A8" s="229" t="s">
        <v>143</v>
      </c>
      <c r="B8" s="60">
        <v>0</v>
      </c>
      <c r="C8" s="230">
        <f>10+2+B8+'Personal File'!$C$12</f>
        <v>16</v>
      </c>
      <c r="D8" s="231" t="s">
        <v>511</v>
      </c>
      <c r="E8" s="209"/>
    </row>
    <row r="9" spans="1:14" ht="23.4" thickTop="1">
      <c r="A9" s="213" t="s">
        <v>498</v>
      </c>
      <c r="B9" s="50">
        <v>1</v>
      </c>
      <c r="C9" s="214">
        <f>10+2+B9+'Personal File'!$C$12</f>
        <v>17</v>
      </c>
      <c r="D9" s="215" t="s">
        <v>511</v>
      </c>
      <c r="E9" s="209"/>
      <c r="F9" s="237" t="s">
        <v>442</v>
      </c>
      <c r="G9" s="238"/>
      <c r="H9" s="239"/>
      <c r="I9" s="240"/>
    </row>
    <row r="10" spans="1:14">
      <c r="A10" s="213" t="s">
        <v>179</v>
      </c>
      <c r="B10" s="50">
        <v>1</v>
      </c>
      <c r="C10" s="214">
        <f>10+2+B10+'Personal File'!$C$12</f>
        <v>17</v>
      </c>
      <c r="D10" s="215" t="s">
        <v>511</v>
      </c>
      <c r="E10" s="209"/>
      <c r="F10" s="241"/>
      <c r="G10" s="242"/>
      <c r="H10" s="242" t="s">
        <v>443</v>
      </c>
      <c r="I10" s="243">
        <f>'Personal File'!E3</f>
        <v>7</v>
      </c>
    </row>
    <row r="11" spans="1:14" ht="17.399999999999999" thickBot="1">
      <c r="A11" s="213" t="s">
        <v>181</v>
      </c>
      <c r="B11" s="50">
        <v>1</v>
      </c>
      <c r="C11" s="214">
        <f>10+2+B11+'Personal File'!$C$12</f>
        <v>17</v>
      </c>
      <c r="D11" s="215" t="s">
        <v>511</v>
      </c>
      <c r="E11" s="209"/>
      <c r="F11" s="244"/>
      <c r="G11" s="245"/>
      <c r="H11" s="245" t="s">
        <v>444</v>
      </c>
      <c r="I11" s="246">
        <f>3+'Personal File'!$C$13</f>
        <v>4</v>
      </c>
    </row>
    <row r="12" spans="1:14" ht="17.399999999999999" thickTop="1">
      <c r="A12" s="213" t="s">
        <v>202</v>
      </c>
      <c r="B12" s="50">
        <v>1</v>
      </c>
      <c r="C12" s="214">
        <f>10+2+B12+'Personal File'!$C$12</f>
        <v>17</v>
      </c>
      <c r="D12" s="215" t="s">
        <v>511</v>
      </c>
      <c r="E12" s="209"/>
      <c r="F12" s="247"/>
      <c r="G12" s="29"/>
      <c r="H12" s="29" t="s">
        <v>445</v>
      </c>
      <c r="I12" s="248">
        <f ca="1">RANDBETWEEN(1,20)</f>
        <v>1</v>
      </c>
    </row>
    <row r="13" spans="1:14">
      <c r="A13" s="213" t="s">
        <v>200</v>
      </c>
      <c r="B13" s="50">
        <v>1</v>
      </c>
      <c r="C13" s="214">
        <f>10+2+B13+'Personal File'!$C$12</f>
        <v>17</v>
      </c>
      <c r="D13" s="215" t="s">
        <v>508</v>
      </c>
      <c r="E13" s="209"/>
      <c r="F13" s="249"/>
      <c r="G13" s="30"/>
      <c r="H13" s="30" t="s">
        <v>446</v>
      </c>
      <c r="I13" s="250">
        <f ca="1">I12+'Personal File'!C10</f>
        <v>2</v>
      </c>
    </row>
    <row r="14" spans="1:14">
      <c r="A14" s="432" t="s">
        <v>360</v>
      </c>
      <c r="B14" s="60">
        <v>1</v>
      </c>
      <c r="C14" s="230">
        <f>10+2+B14+'Personal File'!$C$12</f>
        <v>17</v>
      </c>
      <c r="D14" s="231" t="s">
        <v>511</v>
      </c>
      <c r="E14" s="209"/>
      <c r="F14" s="251"/>
      <c r="G14" s="31"/>
      <c r="H14" s="31" t="s">
        <v>447</v>
      </c>
      <c r="I14" s="252">
        <f ca="1">RANDBETWEEN(1,6)+RANDBETWEEN(1,6)</f>
        <v>4</v>
      </c>
    </row>
    <row r="15" spans="1:14">
      <c r="A15" s="213" t="s">
        <v>239</v>
      </c>
      <c r="B15" s="50">
        <v>2</v>
      </c>
      <c r="C15" s="214">
        <f>10+2+B15+'Personal File'!$C$12</f>
        <v>18</v>
      </c>
      <c r="D15" s="215" t="s">
        <v>511</v>
      </c>
      <c r="E15" s="209"/>
      <c r="F15" s="253"/>
      <c r="G15" s="30"/>
      <c r="H15" s="30" t="s">
        <v>448</v>
      </c>
      <c r="I15" s="250">
        <f ca="1">I10+'Personal File'!C10+I14</f>
        <v>12</v>
      </c>
    </row>
    <row r="16" spans="1:14" ht="17.399999999999999" thickBot="1">
      <c r="A16" s="213" t="s">
        <v>239</v>
      </c>
      <c r="B16" s="50">
        <v>2</v>
      </c>
      <c r="C16" s="214">
        <f>10+2+B16+'Personal File'!$C$12</f>
        <v>18</v>
      </c>
      <c r="D16" s="215" t="s">
        <v>511</v>
      </c>
      <c r="E16" s="209"/>
      <c r="F16" s="254"/>
      <c r="G16" s="32"/>
      <c r="H16" s="32" t="s">
        <v>449</v>
      </c>
      <c r="I16" s="255">
        <v>0</v>
      </c>
    </row>
    <row r="17" spans="1:5" ht="17.399999999999999" thickTop="1">
      <c r="A17" s="213" t="s">
        <v>248</v>
      </c>
      <c r="B17" s="50">
        <v>2</v>
      </c>
      <c r="C17" s="214">
        <f>10+2+B17+'Personal File'!$C$12</f>
        <v>18</v>
      </c>
      <c r="D17" s="215" t="s">
        <v>511</v>
      </c>
      <c r="E17" s="209"/>
    </row>
    <row r="18" spans="1:5">
      <c r="A18" s="213" t="s">
        <v>259</v>
      </c>
      <c r="B18" s="50">
        <v>2</v>
      </c>
      <c r="C18" s="214">
        <f>10+2+B18+'Personal File'!$C$12</f>
        <v>18</v>
      </c>
      <c r="D18" s="215" t="s">
        <v>511</v>
      </c>
      <c r="E18" s="209"/>
    </row>
    <row r="19" spans="1:5">
      <c r="A19" s="432" t="s">
        <v>257</v>
      </c>
      <c r="B19" s="60">
        <v>2</v>
      </c>
      <c r="C19" s="230">
        <f>10+2+B19+'Personal File'!$C$12</f>
        <v>18</v>
      </c>
      <c r="D19" s="231" t="s">
        <v>511</v>
      </c>
      <c r="E19" s="209"/>
    </row>
    <row r="20" spans="1:5">
      <c r="A20" s="213" t="s">
        <v>283</v>
      </c>
      <c r="B20" s="50">
        <v>3</v>
      </c>
      <c r="C20" s="214">
        <f>10+2+B20+'Personal File'!$C$12</f>
        <v>19</v>
      </c>
      <c r="D20" s="215" t="s">
        <v>508</v>
      </c>
      <c r="E20" s="209"/>
    </row>
    <row r="21" spans="1:5">
      <c r="A21" s="213" t="s">
        <v>309</v>
      </c>
      <c r="B21" s="50">
        <v>3</v>
      </c>
      <c r="C21" s="214">
        <f>10+2+B21+'Personal File'!$C$12</f>
        <v>19</v>
      </c>
      <c r="D21" s="215" t="s">
        <v>508</v>
      </c>
      <c r="E21" s="209"/>
    </row>
    <row r="22" spans="1:5">
      <c r="A22" s="213" t="s">
        <v>316</v>
      </c>
      <c r="B22" s="50">
        <v>3</v>
      </c>
      <c r="C22" s="214">
        <f>10+2+B22+'Personal File'!$C$12</f>
        <v>19</v>
      </c>
      <c r="D22" s="215" t="s">
        <v>511</v>
      </c>
      <c r="E22" s="209"/>
    </row>
    <row r="23" spans="1:5">
      <c r="A23" s="432" t="s">
        <v>294</v>
      </c>
      <c r="B23" s="60">
        <v>3</v>
      </c>
      <c r="C23" s="230">
        <f>10+2+B23+'Personal File'!$C$12</f>
        <v>19</v>
      </c>
      <c r="D23" s="231" t="s">
        <v>511</v>
      </c>
      <c r="E23" s="209"/>
    </row>
    <row r="24" spans="1:5">
      <c r="A24" s="213" t="s">
        <v>336</v>
      </c>
      <c r="B24" s="50">
        <v>4</v>
      </c>
      <c r="C24" s="214">
        <f>10+2+B24+'Personal File'!$C$12</f>
        <v>20</v>
      </c>
      <c r="D24" s="215" t="s">
        <v>508</v>
      </c>
      <c r="E24" s="209"/>
    </row>
    <row r="25" spans="1:5">
      <c r="A25" s="213" t="s">
        <v>355</v>
      </c>
      <c r="B25" s="50">
        <v>4</v>
      </c>
      <c r="C25" s="214">
        <f>10+2+B25+'Personal File'!$C$12</f>
        <v>20</v>
      </c>
      <c r="D25" s="215" t="s">
        <v>511</v>
      </c>
      <c r="E25" s="209"/>
    </row>
    <row r="26" spans="1:5" ht="17.399999999999999" thickBot="1">
      <c r="A26" s="504" t="s">
        <v>336</v>
      </c>
      <c r="B26" s="501">
        <v>4</v>
      </c>
      <c r="C26" s="502">
        <f>10+2+B26+'Personal File'!$C$12</f>
        <v>20</v>
      </c>
      <c r="D26" s="256" t="s">
        <v>511</v>
      </c>
    </row>
    <row r="27" spans="1:5" ht="17.399999999999999" thickTop="1">
      <c r="D27" s="257"/>
    </row>
    <row r="28" spans="1:5">
      <c r="D28" s="257"/>
      <c r="E28" s="209"/>
    </row>
    <row r="29" spans="1:5">
      <c r="D29" s="257"/>
      <c r="E29" s="257"/>
    </row>
    <row r="30" spans="1:5">
      <c r="D30" s="257"/>
      <c r="E30" s="257"/>
    </row>
    <row r="31" spans="1:5">
      <c r="E31" s="257"/>
    </row>
    <row r="32" spans="1:5">
      <c r="E32" s="257"/>
    </row>
    <row r="33" spans="5:5">
      <c r="E33" s="257"/>
    </row>
  </sheetData>
  <conditionalFormatting sqref="D3:D24 D26">
    <cfRule type="cellIs" dxfId="70" priority="63" stopIfTrue="1" operator="equal">
      <formula>"þ"</formula>
    </cfRule>
  </conditionalFormatting>
  <conditionalFormatting sqref="D17">
    <cfRule type="cellIs" dxfId="69" priority="62" stopIfTrue="1" operator="equal">
      <formula>"þ"</formula>
    </cfRule>
  </conditionalFormatting>
  <conditionalFormatting sqref="D18">
    <cfRule type="cellIs" dxfId="68" priority="61" stopIfTrue="1" operator="equal">
      <formula>"þ"</formula>
    </cfRule>
  </conditionalFormatting>
  <conditionalFormatting sqref="D13">
    <cfRule type="cellIs" dxfId="67" priority="60" stopIfTrue="1" operator="equal">
      <formula>"þ"</formula>
    </cfRule>
  </conditionalFormatting>
  <conditionalFormatting sqref="D18">
    <cfRule type="cellIs" dxfId="66" priority="59" stopIfTrue="1" operator="equal">
      <formula>"þ"</formula>
    </cfRule>
  </conditionalFormatting>
  <conditionalFormatting sqref="D19">
    <cfRule type="cellIs" dxfId="65" priority="58" stopIfTrue="1" operator="equal">
      <formula>"þ"</formula>
    </cfRule>
  </conditionalFormatting>
  <conditionalFormatting sqref="D14">
    <cfRule type="cellIs" dxfId="64" priority="57" stopIfTrue="1" operator="equal">
      <formula>"þ"</formula>
    </cfRule>
  </conditionalFormatting>
  <conditionalFormatting sqref="D18">
    <cfRule type="cellIs" dxfId="63" priority="56" stopIfTrue="1" operator="equal">
      <formula>"þ"</formula>
    </cfRule>
  </conditionalFormatting>
  <conditionalFormatting sqref="D19">
    <cfRule type="cellIs" dxfId="62" priority="55" stopIfTrue="1" operator="equal">
      <formula>"þ"</formula>
    </cfRule>
  </conditionalFormatting>
  <conditionalFormatting sqref="D19">
    <cfRule type="cellIs" dxfId="61" priority="54" stopIfTrue="1" operator="equal">
      <formula>"þ"</formula>
    </cfRule>
  </conditionalFormatting>
  <conditionalFormatting sqref="D20">
    <cfRule type="cellIs" dxfId="60" priority="53" stopIfTrue="1" operator="equal">
      <formula>"þ"</formula>
    </cfRule>
  </conditionalFormatting>
  <conditionalFormatting sqref="D15">
    <cfRule type="cellIs" dxfId="59" priority="52" stopIfTrue="1" operator="equal">
      <formula>"þ"</formula>
    </cfRule>
  </conditionalFormatting>
  <conditionalFormatting sqref="D20">
    <cfRule type="cellIs" dxfId="58" priority="51" stopIfTrue="1" operator="equal">
      <formula>"þ"</formula>
    </cfRule>
  </conditionalFormatting>
  <conditionalFormatting sqref="D20">
    <cfRule type="cellIs" dxfId="57" priority="50" stopIfTrue="1" operator="equal">
      <formula>"þ"</formula>
    </cfRule>
  </conditionalFormatting>
  <conditionalFormatting sqref="D20">
    <cfRule type="cellIs" dxfId="56" priority="49" stopIfTrue="1" operator="equal">
      <formula>"þ"</formula>
    </cfRule>
  </conditionalFormatting>
  <conditionalFormatting sqref="D21">
    <cfRule type="cellIs" dxfId="55" priority="48" stopIfTrue="1" operator="equal">
      <formula>"þ"</formula>
    </cfRule>
  </conditionalFormatting>
  <conditionalFormatting sqref="D18">
    <cfRule type="cellIs" dxfId="54" priority="47" stopIfTrue="1" operator="equal">
      <formula>"þ"</formula>
    </cfRule>
  </conditionalFormatting>
  <conditionalFormatting sqref="D19">
    <cfRule type="cellIs" dxfId="53" priority="46" stopIfTrue="1" operator="equal">
      <formula>"þ"</formula>
    </cfRule>
  </conditionalFormatting>
  <conditionalFormatting sqref="D14">
    <cfRule type="cellIs" dxfId="52" priority="45" stopIfTrue="1" operator="equal">
      <formula>"þ"</formula>
    </cfRule>
  </conditionalFormatting>
  <conditionalFormatting sqref="D19">
    <cfRule type="cellIs" dxfId="51" priority="44" stopIfTrue="1" operator="equal">
      <formula>"þ"</formula>
    </cfRule>
  </conditionalFormatting>
  <conditionalFormatting sqref="D20">
    <cfRule type="cellIs" dxfId="50" priority="43" stopIfTrue="1" operator="equal">
      <formula>"þ"</formula>
    </cfRule>
  </conditionalFormatting>
  <conditionalFormatting sqref="D15">
    <cfRule type="cellIs" dxfId="49" priority="42" stopIfTrue="1" operator="equal">
      <formula>"þ"</formula>
    </cfRule>
  </conditionalFormatting>
  <conditionalFormatting sqref="D19">
    <cfRule type="cellIs" dxfId="48" priority="41" stopIfTrue="1" operator="equal">
      <formula>"þ"</formula>
    </cfRule>
  </conditionalFormatting>
  <conditionalFormatting sqref="D20">
    <cfRule type="cellIs" dxfId="47" priority="40" stopIfTrue="1" operator="equal">
      <formula>"þ"</formula>
    </cfRule>
  </conditionalFormatting>
  <conditionalFormatting sqref="D20">
    <cfRule type="cellIs" dxfId="46" priority="39" stopIfTrue="1" operator="equal">
      <formula>"þ"</formula>
    </cfRule>
  </conditionalFormatting>
  <conditionalFormatting sqref="D21">
    <cfRule type="cellIs" dxfId="45" priority="38" stopIfTrue="1" operator="equal">
      <formula>"þ"</formula>
    </cfRule>
  </conditionalFormatting>
  <conditionalFormatting sqref="D16">
    <cfRule type="cellIs" dxfId="44" priority="37" stopIfTrue="1" operator="equal">
      <formula>"þ"</formula>
    </cfRule>
  </conditionalFormatting>
  <conditionalFormatting sqref="D21">
    <cfRule type="cellIs" dxfId="43" priority="36" stopIfTrue="1" operator="equal">
      <formula>"þ"</formula>
    </cfRule>
  </conditionalFormatting>
  <conditionalFormatting sqref="D21">
    <cfRule type="cellIs" dxfId="42" priority="35" stopIfTrue="1" operator="equal">
      <formula>"þ"</formula>
    </cfRule>
  </conditionalFormatting>
  <conditionalFormatting sqref="D21">
    <cfRule type="cellIs" dxfId="41" priority="34" stopIfTrue="1" operator="equal">
      <formula>"þ"</formula>
    </cfRule>
  </conditionalFormatting>
  <conditionalFormatting sqref="D22">
    <cfRule type="cellIs" dxfId="40" priority="33" stopIfTrue="1" operator="equal">
      <formula>"þ"</formula>
    </cfRule>
  </conditionalFormatting>
  <conditionalFormatting sqref="D18">
    <cfRule type="cellIs" dxfId="39" priority="32" stopIfTrue="1" operator="equal">
      <formula>"þ"</formula>
    </cfRule>
  </conditionalFormatting>
  <conditionalFormatting sqref="D19">
    <cfRule type="cellIs" dxfId="38" priority="31" stopIfTrue="1" operator="equal">
      <formula>"þ"</formula>
    </cfRule>
  </conditionalFormatting>
  <conditionalFormatting sqref="D14">
    <cfRule type="cellIs" dxfId="37" priority="30" stopIfTrue="1" operator="equal">
      <formula>"þ"</formula>
    </cfRule>
  </conditionalFormatting>
  <conditionalFormatting sqref="D19">
    <cfRule type="cellIs" dxfId="36" priority="29" stopIfTrue="1" operator="equal">
      <formula>"þ"</formula>
    </cfRule>
  </conditionalFormatting>
  <conditionalFormatting sqref="D20">
    <cfRule type="cellIs" dxfId="35" priority="28" stopIfTrue="1" operator="equal">
      <formula>"þ"</formula>
    </cfRule>
  </conditionalFormatting>
  <conditionalFormatting sqref="D15">
    <cfRule type="cellIs" dxfId="34" priority="27" stopIfTrue="1" operator="equal">
      <formula>"þ"</formula>
    </cfRule>
  </conditionalFormatting>
  <conditionalFormatting sqref="D19">
    <cfRule type="cellIs" dxfId="33" priority="26" stopIfTrue="1" operator="equal">
      <formula>"þ"</formula>
    </cfRule>
  </conditionalFormatting>
  <conditionalFormatting sqref="D20">
    <cfRule type="cellIs" dxfId="32" priority="25" stopIfTrue="1" operator="equal">
      <formula>"þ"</formula>
    </cfRule>
  </conditionalFormatting>
  <conditionalFormatting sqref="D20">
    <cfRule type="cellIs" dxfId="31" priority="24" stopIfTrue="1" operator="equal">
      <formula>"þ"</formula>
    </cfRule>
  </conditionalFormatting>
  <conditionalFormatting sqref="D21">
    <cfRule type="cellIs" dxfId="30" priority="23" stopIfTrue="1" operator="equal">
      <formula>"þ"</formula>
    </cfRule>
  </conditionalFormatting>
  <conditionalFormatting sqref="D16">
    <cfRule type="cellIs" dxfId="29" priority="22" stopIfTrue="1" operator="equal">
      <formula>"þ"</formula>
    </cfRule>
  </conditionalFormatting>
  <conditionalFormatting sqref="D21">
    <cfRule type="cellIs" dxfId="28" priority="21" stopIfTrue="1" operator="equal">
      <formula>"þ"</formula>
    </cfRule>
  </conditionalFormatting>
  <conditionalFormatting sqref="D21">
    <cfRule type="cellIs" dxfId="27" priority="20" stopIfTrue="1" operator="equal">
      <formula>"þ"</formula>
    </cfRule>
  </conditionalFormatting>
  <conditionalFormatting sqref="D21">
    <cfRule type="cellIs" dxfId="26" priority="19" stopIfTrue="1" operator="equal">
      <formula>"þ"</formula>
    </cfRule>
  </conditionalFormatting>
  <conditionalFormatting sqref="D22">
    <cfRule type="cellIs" dxfId="25" priority="18" stopIfTrue="1" operator="equal">
      <formula>"þ"</formula>
    </cfRule>
  </conditionalFormatting>
  <conditionalFormatting sqref="D19">
    <cfRule type="cellIs" dxfId="24" priority="17" stopIfTrue="1" operator="equal">
      <formula>"þ"</formula>
    </cfRule>
  </conditionalFormatting>
  <conditionalFormatting sqref="D20">
    <cfRule type="cellIs" dxfId="23" priority="16" stopIfTrue="1" operator="equal">
      <formula>"þ"</formula>
    </cfRule>
  </conditionalFormatting>
  <conditionalFormatting sqref="D15">
    <cfRule type="cellIs" dxfId="22" priority="15" stopIfTrue="1" operator="equal">
      <formula>"þ"</formula>
    </cfRule>
  </conditionalFormatting>
  <conditionalFormatting sqref="D20">
    <cfRule type="cellIs" dxfId="21" priority="14" stopIfTrue="1" operator="equal">
      <formula>"þ"</formula>
    </cfRule>
  </conditionalFormatting>
  <conditionalFormatting sqref="D21">
    <cfRule type="cellIs" dxfId="20" priority="13" stopIfTrue="1" operator="equal">
      <formula>"þ"</formula>
    </cfRule>
  </conditionalFormatting>
  <conditionalFormatting sqref="D16">
    <cfRule type="cellIs" dxfId="19" priority="12" stopIfTrue="1" operator="equal">
      <formula>"þ"</formula>
    </cfRule>
  </conditionalFormatting>
  <conditionalFormatting sqref="D20">
    <cfRule type="cellIs" dxfId="18" priority="11" stopIfTrue="1" operator="equal">
      <formula>"þ"</formula>
    </cfRule>
  </conditionalFormatting>
  <conditionalFormatting sqref="D21">
    <cfRule type="cellIs" dxfId="17" priority="10" stopIfTrue="1" operator="equal">
      <formula>"þ"</formula>
    </cfRule>
  </conditionalFormatting>
  <conditionalFormatting sqref="D21">
    <cfRule type="cellIs" dxfId="16" priority="9" stopIfTrue="1" operator="equal">
      <formula>"þ"</formula>
    </cfRule>
  </conditionalFormatting>
  <conditionalFormatting sqref="D22">
    <cfRule type="cellIs" dxfId="15" priority="8" stopIfTrue="1" operator="equal">
      <formula>"þ"</formula>
    </cfRule>
  </conditionalFormatting>
  <conditionalFormatting sqref="D17">
    <cfRule type="cellIs" dxfId="14" priority="7" stopIfTrue="1" operator="equal">
      <formula>"þ"</formula>
    </cfRule>
  </conditionalFormatting>
  <conditionalFormatting sqref="D22">
    <cfRule type="cellIs" dxfId="13" priority="6" stopIfTrue="1" operator="equal">
      <formula>"þ"</formula>
    </cfRule>
  </conditionalFormatting>
  <conditionalFormatting sqref="D22">
    <cfRule type="cellIs" dxfId="12" priority="5" stopIfTrue="1" operator="equal">
      <formula>"þ"</formula>
    </cfRule>
  </conditionalFormatting>
  <conditionalFormatting sqref="D22">
    <cfRule type="cellIs" dxfId="11" priority="4" stopIfTrue="1" operator="equal">
      <formula>"þ"</formula>
    </cfRule>
  </conditionalFormatting>
  <conditionalFormatting sqref="D23:D24">
    <cfRule type="cellIs" dxfId="10" priority="3" stopIfTrue="1" operator="equal">
      <formula>"þ"</formula>
    </cfRule>
  </conditionalFormatting>
  <conditionalFormatting sqref="D25">
    <cfRule type="cellIs" dxfId="9" priority="2" stopIfTrue="1" operator="equal">
      <formula>"þ"</formula>
    </cfRule>
  </conditionalFormatting>
  <conditionalFormatting sqref="D25">
    <cfRule type="cellIs" dxfId="8"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9"/>
  <sheetViews>
    <sheetView showGridLines="0" workbookViewId="0"/>
  </sheetViews>
  <sheetFormatPr defaultColWidth="13" defaultRowHeight="16.8"/>
  <cols>
    <col min="1" max="1" width="27.8984375" style="258" bestFit="1" customWidth="1"/>
    <col min="2" max="16384" width="13" style="202"/>
  </cols>
  <sheetData>
    <row r="1" spans="1:2" ht="21.6" thickTop="1" thickBot="1">
      <c r="A1" s="428" t="s">
        <v>490</v>
      </c>
      <c r="B1" s="350"/>
    </row>
    <row r="2" spans="1:2">
      <c r="A2" s="351" t="s">
        <v>477</v>
      </c>
      <c r="B2" s="350"/>
    </row>
    <row r="3" spans="1:2">
      <c r="A3" s="352" t="s">
        <v>450</v>
      </c>
      <c r="B3" s="350"/>
    </row>
    <row r="4" spans="1:2">
      <c r="A4" s="352" t="s">
        <v>451</v>
      </c>
      <c r="B4" s="350"/>
    </row>
    <row r="5" spans="1:2" ht="17.399999999999999" thickBot="1">
      <c r="A5" s="353" t="s">
        <v>452</v>
      </c>
      <c r="B5" s="350"/>
    </row>
    <row r="6" spans="1:2" ht="18" thickTop="1" thickBot="1"/>
    <row r="7" spans="1:2" ht="21.6" thickTop="1" thickBot="1">
      <c r="A7" s="428" t="s">
        <v>367</v>
      </c>
    </row>
    <row r="8" spans="1:2">
      <c r="A8" s="354" t="s">
        <v>418</v>
      </c>
    </row>
    <row r="9" spans="1:2">
      <c r="A9" s="355" t="str">
        <f>CONCATENATE("Feat of Strength (+",'Personal File'!E3," to Str.)")</f>
        <v>Feat of Strength (+7 to Str.)</v>
      </c>
    </row>
    <row r="10" spans="1:2">
      <c r="A10" s="356" t="s">
        <v>419</v>
      </c>
    </row>
    <row r="11" spans="1:2">
      <c r="A11" s="357" t="s">
        <v>495</v>
      </c>
    </row>
    <row r="12" spans="1:2">
      <c r="A12" s="358" t="s">
        <v>493</v>
      </c>
    </row>
    <row r="13" spans="1:2" ht="17.399999999999999" thickBot="1">
      <c r="A13" s="359" t="s">
        <v>359</v>
      </c>
    </row>
    <row r="14" spans="1:2" ht="18" thickTop="1" thickBot="1"/>
    <row r="15" spans="1:2" ht="22.2" thickTop="1" thickBot="1">
      <c r="A15" s="429" t="s">
        <v>370</v>
      </c>
    </row>
    <row r="16" spans="1:2">
      <c r="A16" s="360" t="s">
        <v>489</v>
      </c>
    </row>
    <row r="17" spans="1:1">
      <c r="A17" s="361" t="s">
        <v>497</v>
      </c>
    </row>
    <row r="18" spans="1:1">
      <c r="A18" s="361" t="s">
        <v>494</v>
      </c>
    </row>
    <row r="19" spans="1:1" ht="17.399999999999999" thickBot="1">
      <c r="A19" s="362" t="s">
        <v>427</v>
      </c>
    </row>
    <row r="20" spans="1:1" ht="18" thickTop="1" thickBot="1"/>
    <row r="21" spans="1:1" ht="21.6" thickTop="1" thickBot="1">
      <c r="A21" s="430" t="s">
        <v>81</v>
      </c>
    </row>
    <row r="22" spans="1:1" ht="17.399999999999999" thickBot="1">
      <c r="A22" s="363" t="s">
        <v>420</v>
      </c>
    </row>
    <row r="23" spans="1:1" ht="17.399999999999999" thickTop="1"/>
    <row r="26" spans="1:1">
      <c r="A26" s="202"/>
    </row>
    <row r="27" spans="1:1">
      <c r="A27" s="202"/>
    </row>
    <row r="28" spans="1:1">
      <c r="A28" s="202"/>
    </row>
    <row r="29" spans="1:1">
      <c r="A29" s="202"/>
    </row>
  </sheetData>
  <sortState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ColWidth="13" defaultRowHeight="15.6"/>
  <cols>
    <col min="1" max="1" width="17.09765625" style="265" bestFit="1" customWidth="1"/>
    <col min="2" max="2" width="8.59765625" style="265" customWidth="1"/>
    <col min="3" max="3" width="6.09765625" style="265" customWidth="1"/>
    <col min="4" max="4" width="8.19921875" style="265" customWidth="1"/>
    <col min="5" max="5" width="9.5" style="265" bestFit="1" customWidth="1"/>
    <col min="6" max="6" width="8.3984375" style="265" bestFit="1" customWidth="1"/>
    <col min="7" max="10" width="5.59765625" style="265" customWidth="1"/>
    <col min="11" max="11" width="26.59765625" style="265" customWidth="1"/>
    <col min="12" max="12" width="3.19921875" style="41" customWidth="1"/>
    <col min="13" max="13" width="5.69921875" style="41" bestFit="1" customWidth="1"/>
    <col min="14" max="16384" width="13" style="41"/>
  </cols>
  <sheetData>
    <row r="1" spans="1:13" ht="23.4" thickBot="1">
      <c r="A1" s="259" t="s">
        <v>26</v>
      </c>
      <c r="B1" s="259"/>
      <c r="C1" s="259"/>
      <c r="D1" s="259"/>
      <c r="E1" s="259"/>
      <c r="F1" s="259"/>
      <c r="G1" s="259"/>
      <c r="H1" s="259"/>
      <c r="I1" s="259"/>
      <c r="J1" s="259"/>
      <c r="K1" s="259"/>
    </row>
    <row r="2" spans="1:13" ht="16.8" thickTop="1" thickBot="1">
      <c r="A2" s="283" t="s">
        <v>7</v>
      </c>
      <c r="B2" s="284" t="s">
        <v>8</v>
      </c>
      <c r="C2" s="284" t="s">
        <v>29</v>
      </c>
      <c r="D2" s="284" t="s">
        <v>30</v>
      </c>
      <c r="E2" s="285" t="s">
        <v>73</v>
      </c>
      <c r="F2" s="284" t="s">
        <v>27</v>
      </c>
      <c r="G2" s="284" t="s">
        <v>31</v>
      </c>
      <c r="H2" s="286" t="s">
        <v>371</v>
      </c>
      <c r="I2" s="287" t="s">
        <v>458</v>
      </c>
      <c r="J2" s="286" t="s">
        <v>87</v>
      </c>
      <c r="K2" s="288" t="s">
        <v>6</v>
      </c>
      <c r="M2" s="289" t="s">
        <v>467</v>
      </c>
    </row>
    <row r="3" spans="1:13">
      <c r="A3" s="449" t="s">
        <v>502</v>
      </c>
      <c r="B3" s="450" t="s">
        <v>504</v>
      </c>
      <c r="C3" s="451" t="str">
        <f>CONCATENATE('Personal File'!C8,"+1")</f>
        <v>+2+1</v>
      </c>
      <c r="D3" s="452">
        <v>1</v>
      </c>
      <c r="E3" s="453" t="s">
        <v>488</v>
      </c>
      <c r="F3" s="454" t="s">
        <v>423</v>
      </c>
      <c r="G3" s="455">
        <v>12</v>
      </c>
      <c r="H3" s="456" t="str">
        <f>CONCATENATE("+",RIGHT('Personal File'!$B$6)+RIGHT('Personal File'!$C$8,1)+D3)</f>
        <v>+8</v>
      </c>
      <c r="I3" s="457">
        <f t="shared" ref="I3:I4" ca="1" si="0">RANDBETWEEN(1,20)</f>
        <v>6</v>
      </c>
      <c r="J3" s="458">
        <f t="shared" ref="J3:J5" ca="1" si="1">I3+H3</f>
        <v>14</v>
      </c>
      <c r="K3" s="304"/>
      <c r="M3" s="495" t="s">
        <v>468</v>
      </c>
    </row>
    <row r="4" spans="1:13">
      <c r="A4" s="459" t="s">
        <v>506</v>
      </c>
      <c r="B4" s="460" t="s">
        <v>504</v>
      </c>
      <c r="C4" s="461" t="s">
        <v>505</v>
      </c>
      <c r="D4" s="462">
        <v>1</v>
      </c>
      <c r="E4" s="463" t="s">
        <v>488</v>
      </c>
      <c r="F4" s="464" t="s">
        <v>423</v>
      </c>
      <c r="G4" s="500" t="s">
        <v>478</v>
      </c>
      <c r="H4" s="465" t="str">
        <f>CONCATENATE("+",RIGHT('Personal File'!$B$6)+RIGHT('Personal File'!$C$8,1)+D4-5)</f>
        <v>+3</v>
      </c>
      <c r="I4" s="466">
        <f t="shared" ca="1" si="0"/>
        <v>3</v>
      </c>
      <c r="J4" s="467">
        <f t="shared" ca="1" si="1"/>
        <v>6</v>
      </c>
      <c r="K4" s="313"/>
      <c r="M4" s="496"/>
    </row>
    <row r="5" spans="1:13" ht="16.2" thickBot="1">
      <c r="A5" s="468" t="s">
        <v>503</v>
      </c>
      <c r="B5" s="469" t="s">
        <v>487</v>
      </c>
      <c r="C5" s="470">
        <f>ROUNDDOWN('Personal File'!E3/3,0)</f>
        <v>2</v>
      </c>
      <c r="D5" s="469">
        <v>0</v>
      </c>
      <c r="E5" s="469" t="s">
        <v>488</v>
      </c>
      <c r="F5" s="469" t="s">
        <v>423</v>
      </c>
      <c r="G5" s="471">
        <v>0</v>
      </c>
      <c r="H5" s="472" t="str">
        <f>CONCATENATE("+",RIGHT('Personal File'!$B$6)+RIGHT('Personal File'!$C$12,1)+D5)</f>
        <v>+9</v>
      </c>
      <c r="I5" s="36">
        <f t="shared" ref="I5" ca="1" si="2">RANDBETWEEN(1,20)</f>
        <v>16</v>
      </c>
      <c r="J5" s="446">
        <f t="shared" ca="1" si="1"/>
        <v>25</v>
      </c>
      <c r="K5" s="473"/>
      <c r="M5" s="497">
        <v>0</v>
      </c>
    </row>
    <row r="6" spans="1:13" ht="6" customHeight="1" thickTop="1" thickBot="1">
      <c r="M6" s="265"/>
    </row>
    <row r="7" spans="1:13" ht="16.8" thickTop="1" thickBot="1">
      <c r="A7" s="283" t="s">
        <v>10</v>
      </c>
      <c r="B7" s="284" t="s">
        <v>11</v>
      </c>
      <c r="C7" s="284" t="s">
        <v>29</v>
      </c>
      <c r="D7" s="284" t="s">
        <v>30</v>
      </c>
      <c r="E7" s="285" t="s">
        <v>73</v>
      </c>
      <c r="F7" s="284" t="s">
        <v>12</v>
      </c>
      <c r="G7" s="284" t="s">
        <v>31</v>
      </c>
      <c r="H7" s="286" t="s">
        <v>371</v>
      </c>
      <c r="I7" s="287" t="s">
        <v>458</v>
      </c>
      <c r="J7" s="286" t="s">
        <v>87</v>
      </c>
      <c r="K7" s="288" t="s">
        <v>6</v>
      </c>
      <c r="M7" s="289" t="s">
        <v>467</v>
      </c>
    </row>
    <row r="8" spans="1:13">
      <c r="A8" s="435" t="s">
        <v>500</v>
      </c>
      <c r="B8" s="436" t="s">
        <v>478</v>
      </c>
      <c r="C8" s="437" t="s">
        <v>478</v>
      </c>
      <c r="D8" s="438" t="s">
        <v>67</v>
      </c>
      <c r="E8" s="438" t="s">
        <v>478</v>
      </c>
      <c r="F8" s="439" t="s">
        <v>478</v>
      </c>
      <c r="G8" s="440" t="s">
        <v>478</v>
      </c>
      <c r="H8" s="443" t="str">
        <f>CONCATENATE("+",RIGHT('Personal File'!$B$6)+RIGHT('Personal File'!$C$9,1)+D8)</f>
        <v>+6</v>
      </c>
      <c r="I8" s="457">
        <f ca="1">RANDBETWEEN(1,20)</f>
        <v>17</v>
      </c>
      <c r="J8" s="441">
        <f t="shared" ref="J8:J9" ca="1" si="3">I8+H8</f>
        <v>23</v>
      </c>
      <c r="K8" s="442"/>
      <c r="M8" s="493"/>
    </row>
    <row r="9" spans="1:13" ht="16.2" thickBot="1">
      <c r="A9" s="474"/>
      <c r="B9" s="475"/>
      <c r="C9" s="476"/>
      <c r="D9" s="476"/>
      <c r="E9" s="475"/>
      <c r="F9" s="476"/>
      <c r="G9" s="477"/>
      <c r="H9" s="444" t="str">
        <f>CONCATENATE("+",RIGHT('Personal File'!$B$6)+RIGHT('Personal File'!$C$9,1)+D9)</f>
        <v>+6</v>
      </c>
      <c r="I9" s="36">
        <f t="shared" ref="I9" ca="1" si="4">RANDBETWEEN(1,20)</f>
        <v>6</v>
      </c>
      <c r="J9" s="37">
        <f t="shared" ca="1" si="3"/>
        <v>12</v>
      </c>
      <c r="K9" s="478"/>
      <c r="M9" s="494"/>
    </row>
    <row r="10" spans="1:13" ht="6" customHeight="1" thickTop="1" thickBot="1">
      <c r="D10" s="290"/>
      <c r="E10" s="290"/>
      <c r="G10" s="281"/>
      <c r="H10" s="281"/>
      <c r="I10" s="281"/>
      <c r="J10" s="281"/>
      <c r="M10" s="290"/>
    </row>
    <row r="11" spans="1:13" ht="16.8" thickTop="1" thickBot="1">
      <c r="A11" s="283" t="s">
        <v>74</v>
      </c>
      <c r="B11" s="284" t="s">
        <v>20</v>
      </c>
      <c r="C11" s="284" t="s">
        <v>38</v>
      </c>
      <c r="D11" s="284" t="s">
        <v>87</v>
      </c>
      <c r="E11" s="284" t="s">
        <v>88</v>
      </c>
      <c r="F11" s="284" t="s">
        <v>89</v>
      </c>
      <c r="G11" s="284" t="s">
        <v>31</v>
      </c>
      <c r="H11" s="291" t="s">
        <v>6</v>
      </c>
      <c r="I11" s="292"/>
      <c r="J11" s="292"/>
      <c r="K11" s="293"/>
      <c r="M11" s="289" t="s">
        <v>467</v>
      </c>
    </row>
    <row r="12" spans="1:13">
      <c r="A12" s="479" t="s">
        <v>465</v>
      </c>
      <c r="B12" s="480">
        <v>9</v>
      </c>
      <c r="C12" s="480">
        <v>1</v>
      </c>
      <c r="D12" s="480">
        <v>-5</v>
      </c>
      <c r="E12" s="481">
        <v>0.35</v>
      </c>
      <c r="F12" s="328" t="s">
        <v>476</v>
      </c>
      <c r="G12" s="301">
        <v>50</v>
      </c>
      <c r="H12" s="482"/>
      <c r="I12" s="483"/>
      <c r="J12" s="483"/>
      <c r="K12" s="484"/>
      <c r="M12" s="498">
        <v>2650</v>
      </c>
    </row>
    <row r="13" spans="1:13" ht="16.2" thickBot="1">
      <c r="A13" s="485" t="s">
        <v>466</v>
      </c>
      <c r="B13" s="486">
        <v>5</v>
      </c>
      <c r="C13" s="487">
        <v>2</v>
      </c>
      <c r="D13" s="486">
        <v>-9</v>
      </c>
      <c r="E13" s="488">
        <v>0.5</v>
      </c>
      <c r="F13" s="489" t="s">
        <v>478</v>
      </c>
      <c r="G13" s="444">
        <v>45</v>
      </c>
      <c r="H13" s="490"/>
      <c r="I13" s="491"/>
      <c r="J13" s="491"/>
      <c r="K13" s="492"/>
      <c r="M13" s="499">
        <v>1180</v>
      </c>
    </row>
    <row r="14" spans="1:13" ht="6.75" customHeight="1" thickTop="1" thickBot="1"/>
    <row r="15" spans="1:13" ht="16.8" thickTop="1" thickBot="1">
      <c r="A15" s="294"/>
      <c r="B15" s="281"/>
      <c r="C15" s="295" t="s">
        <v>75</v>
      </c>
      <c r="D15" s="292"/>
      <c r="E15" s="296"/>
      <c r="F15" s="291" t="s">
        <v>9</v>
      </c>
      <c r="G15" s="284" t="s">
        <v>31</v>
      </c>
      <c r="H15" s="286" t="s">
        <v>371</v>
      </c>
      <c r="I15" s="286"/>
      <c r="J15" s="286"/>
      <c r="K15" s="288" t="s">
        <v>6</v>
      </c>
      <c r="M15" s="289" t="s">
        <v>467</v>
      </c>
    </row>
    <row r="16" spans="1:13">
      <c r="A16" s="294"/>
      <c r="B16" s="281"/>
      <c r="C16" s="297"/>
      <c r="D16" s="298"/>
      <c r="E16" s="299"/>
      <c r="F16" s="300"/>
      <c r="G16" s="301"/>
      <c r="H16" s="302"/>
      <c r="I16" s="303"/>
      <c r="J16" s="303"/>
      <c r="K16" s="304"/>
      <c r="M16" s="305"/>
    </row>
    <row r="17" spans="3:13">
      <c r="C17" s="306"/>
      <c r="D17" s="307"/>
      <c r="E17" s="308"/>
      <c r="F17" s="309"/>
      <c r="G17" s="310"/>
      <c r="H17" s="311"/>
      <c r="I17" s="312"/>
      <c r="J17" s="312"/>
      <c r="K17" s="313"/>
      <c r="M17" s="314"/>
    </row>
    <row r="18" spans="3:13" ht="16.2" thickBot="1">
      <c r="C18" s="315"/>
      <c r="D18" s="316"/>
      <c r="E18" s="317"/>
      <c r="F18" s="318"/>
      <c r="G18" s="319"/>
      <c r="H18" s="320"/>
      <c r="I18" s="321"/>
      <c r="J18" s="321"/>
      <c r="K18" s="322"/>
      <c r="M18" s="323"/>
    </row>
    <row r="19" spans="3:13" ht="6" customHeight="1" thickTop="1" thickBot="1"/>
    <row r="20" spans="3:13" ht="16.8" thickTop="1" thickBot="1">
      <c r="C20" s="295" t="s">
        <v>469</v>
      </c>
      <c r="D20" s="292"/>
      <c r="E20" s="292"/>
      <c r="F20" s="292"/>
      <c r="G20" s="324" t="s">
        <v>9</v>
      </c>
      <c r="H20" s="324" t="s">
        <v>5</v>
      </c>
      <c r="I20" s="324" t="s">
        <v>470</v>
      </c>
      <c r="J20" s="291" t="s">
        <v>85</v>
      </c>
      <c r="K20" s="293"/>
      <c r="L20" s="325"/>
      <c r="M20" s="289" t="s">
        <v>467</v>
      </c>
    </row>
    <row r="21" spans="3:13">
      <c r="C21" s="326" t="s">
        <v>421</v>
      </c>
      <c r="D21" s="327"/>
      <c r="E21" s="327"/>
      <c r="F21" s="327"/>
      <c r="G21" s="328">
        <v>50</v>
      </c>
      <c r="H21" s="328">
        <v>1</v>
      </c>
      <c r="I21" s="328">
        <v>1</v>
      </c>
      <c r="J21" s="329"/>
      <c r="K21" s="330"/>
      <c r="L21" s="325"/>
      <c r="M21" s="331">
        <v>750</v>
      </c>
    </row>
    <row r="22" spans="3:13">
      <c r="C22" s="332" t="s">
        <v>473</v>
      </c>
      <c r="D22" s="333"/>
      <c r="E22" s="333"/>
      <c r="F22" s="333"/>
      <c r="G22" s="334">
        <v>0</v>
      </c>
      <c r="H22" s="334">
        <v>2</v>
      </c>
      <c r="I22" s="334">
        <v>4</v>
      </c>
      <c r="J22" s="335"/>
      <c r="K22" s="336"/>
      <c r="L22" s="325"/>
      <c r="M22" s="337" t="s">
        <v>475</v>
      </c>
    </row>
    <row r="23" spans="3:13">
      <c r="C23" s="338" t="s">
        <v>492</v>
      </c>
      <c r="D23" s="339"/>
      <c r="E23" s="339"/>
      <c r="F23" s="339"/>
      <c r="G23" s="340">
        <v>0</v>
      </c>
      <c r="H23" s="340">
        <v>2</v>
      </c>
      <c r="I23" s="340">
        <v>4</v>
      </c>
      <c r="J23" s="341"/>
      <c r="K23" s="342"/>
      <c r="L23" s="325"/>
      <c r="M23" s="343" t="s">
        <v>475</v>
      </c>
    </row>
    <row r="24" spans="3:13" ht="16.2" thickBot="1">
      <c r="C24" s="344" t="s">
        <v>474</v>
      </c>
      <c r="D24" s="345"/>
      <c r="E24" s="345"/>
      <c r="F24" s="345"/>
      <c r="G24" s="346" t="s">
        <v>471</v>
      </c>
      <c r="H24" s="346">
        <v>2</v>
      </c>
      <c r="I24" s="346">
        <v>4</v>
      </c>
      <c r="J24" s="347"/>
      <c r="K24" s="348"/>
      <c r="L24" s="325"/>
      <c r="M24" s="349" t="s">
        <v>475</v>
      </c>
    </row>
    <row r="25" spans="3:13" ht="16.2" thickTop="1"/>
  </sheetData>
  <phoneticPr fontId="0" type="noConversion"/>
  <conditionalFormatting sqref="I3:I4">
    <cfRule type="cellIs" dxfId="7" priority="9" operator="equal">
      <formula>20</formula>
    </cfRule>
    <cfRule type="cellIs" dxfId="6" priority="10" operator="equal">
      <formula>1</formula>
    </cfRule>
  </conditionalFormatting>
  <conditionalFormatting sqref="I5">
    <cfRule type="cellIs" dxfId="5" priority="7" operator="equal">
      <formula>20</formula>
    </cfRule>
    <cfRule type="cellIs" dxfId="4" priority="8" operator="equal">
      <formula>1</formula>
    </cfRule>
  </conditionalFormatting>
  <conditionalFormatting sqref="I9">
    <cfRule type="cellIs" dxfId="3" priority="3" operator="equal">
      <formula>20</formula>
    </cfRule>
    <cfRule type="cellIs" dxfId="2" priority="4" operator="equal">
      <formula>1</formula>
    </cfRule>
  </conditionalFormatting>
  <conditionalFormatting sqref="I8">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8"/>
  <sheetViews>
    <sheetView showGridLines="0" workbookViewId="0"/>
  </sheetViews>
  <sheetFormatPr defaultColWidth="13" defaultRowHeight="15.6"/>
  <cols>
    <col min="1" max="1" width="24.69921875" style="265" bestFit="1" customWidth="1"/>
    <col min="2" max="2" width="5.59765625" style="281" bestFit="1" customWidth="1"/>
    <col min="3" max="4" width="26.59765625" style="41" customWidth="1"/>
    <col min="5" max="5" width="2.69921875" style="41" customWidth="1"/>
    <col min="6" max="6" width="6.3984375" style="505" bestFit="1" customWidth="1"/>
    <col min="7" max="16384" width="13" style="41"/>
  </cols>
  <sheetData>
    <row r="1" spans="1:6" ht="23.4" thickBot="1">
      <c r="A1" s="259" t="s">
        <v>82</v>
      </c>
      <c r="B1" s="260"/>
      <c r="C1" s="259"/>
      <c r="D1" s="259"/>
    </row>
    <row r="2" spans="1:6" s="265" customFormat="1" ht="16.8" thickTop="1" thickBot="1">
      <c r="A2" s="261" t="s">
        <v>83</v>
      </c>
      <c r="B2" s="262" t="s">
        <v>31</v>
      </c>
      <c r="C2" s="263" t="s">
        <v>84</v>
      </c>
      <c r="D2" s="264" t="s">
        <v>85</v>
      </c>
      <c r="F2" s="506" t="s">
        <v>467</v>
      </c>
    </row>
    <row r="3" spans="1:6">
      <c r="A3" s="266" t="s">
        <v>472</v>
      </c>
      <c r="B3" s="267">
        <v>0</v>
      </c>
      <c r="C3" s="268"/>
      <c r="D3" s="269"/>
      <c r="F3" s="507">
        <v>4000</v>
      </c>
    </row>
    <row r="4" spans="1:6">
      <c r="A4" s="270" t="s">
        <v>422</v>
      </c>
      <c r="B4" s="271">
        <v>1</v>
      </c>
      <c r="C4" s="272"/>
      <c r="D4" s="273"/>
      <c r="F4" s="508">
        <v>0</v>
      </c>
    </row>
    <row r="5" spans="1:6">
      <c r="A5" s="433" t="s">
        <v>499</v>
      </c>
      <c r="B5" s="271">
        <v>1</v>
      </c>
      <c r="C5" s="434"/>
      <c r="D5" s="273"/>
      <c r="F5" s="508">
        <v>4000</v>
      </c>
    </row>
    <row r="6" spans="1:6" ht="16.2" thickBot="1">
      <c r="A6" s="445" t="s">
        <v>501</v>
      </c>
      <c r="B6" s="275">
        <v>1</v>
      </c>
      <c r="C6" s="276"/>
      <c r="D6" s="277"/>
      <c r="F6" s="509">
        <v>5500</v>
      </c>
    </row>
    <row r="7" spans="1:6" ht="24" thickTop="1" thickBot="1">
      <c r="A7" s="259" t="s">
        <v>86</v>
      </c>
      <c r="B7" s="278"/>
      <c r="C7" s="259"/>
      <c r="D7" s="279"/>
      <c r="F7" s="510"/>
    </row>
    <row r="8" spans="1:6" ht="16.8" thickTop="1" thickBot="1">
      <c r="A8" s="261" t="s">
        <v>83</v>
      </c>
      <c r="B8" s="262" t="s">
        <v>31</v>
      </c>
      <c r="C8" s="263" t="s">
        <v>84</v>
      </c>
      <c r="D8" s="264" t="s">
        <v>85</v>
      </c>
      <c r="F8" s="506" t="s">
        <v>467</v>
      </c>
    </row>
    <row r="9" spans="1:6">
      <c r="A9" s="266"/>
      <c r="B9" s="267"/>
      <c r="C9" s="268"/>
      <c r="D9" s="269"/>
      <c r="F9" s="507"/>
    </row>
    <row r="10" spans="1:6">
      <c r="A10" s="266"/>
      <c r="B10" s="267"/>
      <c r="C10" s="268"/>
      <c r="D10" s="269"/>
      <c r="F10" s="507"/>
    </row>
    <row r="11" spans="1:6">
      <c r="A11" s="266"/>
      <c r="B11" s="267"/>
      <c r="C11" s="268"/>
      <c r="D11" s="269"/>
      <c r="F11" s="507"/>
    </row>
    <row r="12" spans="1:6">
      <c r="A12" s="266"/>
      <c r="B12" s="267"/>
      <c r="C12" s="268"/>
      <c r="D12" s="269"/>
      <c r="F12" s="507"/>
    </row>
    <row r="13" spans="1:6">
      <c r="A13" s="266"/>
      <c r="B13" s="267"/>
      <c r="C13" s="268"/>
      <c r="D13" s="269"/>
      <c r="F13" s="507"/>
    </row>
    <row r="14" spans="1:6">
      <c r="A14" s="266"/>
      <c r="B14" s="267"/>
      <c r="C14" s="268"/>
      <c r="D14" s="269"/>
      <c r="F14" s="507"/>
    </row>
    <row r="15" spans="1:6">
      <c r="A15" s="266"/>
      <c r="B15" s="267"/>
      <c r="C15" s="268"/>
      <c r="D15" s="280"/>
      <c r="F15" s="507"/>
    </row>
    <row r="16" spans="1:6" ht="16.2" thickBot="1">
      <c r="A16" s="274"/>
      <c r="B16" s="275"/>
      <c r="C16" s="276"/>
      <c r="D16" s="277"/>
      <c r="F16" s="509"/>
    </row>
    <row r="17" spans="1:6" ht="23.4" thickTop="1">
      <c r="A17" s="164"/>
      <c r="C17" s="282"/>
      <c r="D17" s="279"/>
      <c r="F17" s="511"/>
    </row>
    <row r="18" spans="1:6">
      <c r="A18" s="4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Tempus</vt:lpstr>
      <vt:lpstr>Spells</vt:lpstr>
      <vt:lpstr>Feats</vt:lpstr>
      <vt:lpstr>Martial</vt:lpstr>
      <vt:lpstr>Equipment</vt:lpstr>
      <vt:lpstr>Feats!OLE_LINK1</vt:lpstr>
      <vt:lpstr>'Personal File'!Print_Area</vt:lpstr>
      <vt:lpstr>Skills!Print_Area</vt:lpstr>
      <vt:lpstr>Tempus!Print_Area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2008-07-07T03:05:32Z</cp:lastPrinted>
  <dcterms:created xsi:type="dcterms:W3CDTF">2000-10-24T15:39:59Z</dcterms:created>
  <dcterms:modified xsi:type="dcterms:W3CDTF">2018-01-19T21:31:06Z</dcterms:modified>
</cp:coreProperties>
</file>