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48" windowWidth="11916" windowHeight="10668" tabRatio="638"/>
  </bookViews>
  <sheets>
    <sheet name="Personal File" sheetId="4" r:id="rId1"/>
    <sheet name="Skills" sheetId="15" r:id="rId2"/>
    <sheet name="Tempus" sheetId="20" r:id="rId3"/>
    <sheet name="Spells" sheetId="25" r:id="rId4"/>
    <sheet name="Feats" sheetId="24" r:id="rId5"/>
    <sheet name="Martial" sheetId="6" r:id="rId6"/>
    <sheet name="Equipment" sheetId="19" r:id="rId7"/>
  </sheets>
  <definedNames>
    <definedName name="OLE_LINK1" localSheetId="4">Feats!$A$10</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File'!$A$1:$H$104</definedName>
    <definedName name="_xlnm.Print_Area" localSheetId="1">Skills!$A$1:$K$29</definedName>
    <definedName name="_xlnm.Print_Area" localSheetId="3">Spells!#REF!</definedName>
    <definedName name="_xlnm.Print_Area" localSheetId="2">Tempus!$A$1:$J$24</definedName>
  </definedNames>
  <calcPr calcId="145621"/>
</workbook>
</file>

<file path=xl/calcChain.xml><?xml version="1.0" encoding="utf-8"?>
<calcChain xmlns="http://schemas.openxmlformats.org/spreadsheetml/2006/main">
  <c r="C3" i="6" l="1"/>
  <c r="H3" i="6"/>
  <c r="I3" i="6"/>
  <c r="J3" i="6" s="1"/>
  <c r="H4" i="6"/>
  <c r="I4" i="6"/>
  <c r="J4" i="6" l="1"/>
  <c r="C25" i="25"/>
  <c r="B8" i="4" l="1"/>
  <c r="C24" i="25"/>
  <c r="C26" i="25"/>
  <c r="C6" i="25"/>
  <c r="C7" i="25"/>
  <c r="C8" i="25"/>
  <c r="C9" i="25"/>
  <c r="C10" i="25"/>
  <c r="C11" i="25"/>
  <c r="C12" i="25"/>
  <c r="C13" i="25"/>
  <c r="C14" i="25"/>
  <c r="C15" i="25"/>
  <c r="C16" i="25"/>
  <c r="C17" i="25"/>
  <c r="C18" i="25"/>
  <c r="C19" i="25"/>
  <c r="C20" i="25"/>
  <c r="C21" i="25"/>
  <c r="C22" i="25"/>
  <c r="C23" i="25"/>
  <c r="K7" i="25"/>
  <c r="E44" i="15"/>
  <c r="E52" i="15"/>
  <c r="E10" i="4" l="1"/>
  <c r="C5" i="6" l="1"/>
  <c r="B12" i="4" l="1"/>
  <c r="F24" i="15" l="1"/>
  <c r="B13" i="4" l="1"/>
  <c r="A9" i="24" l="1"/>
  <c r="E9" i="4" l="1"/>
  <c r="I9" i="6"/>
  <c r="I8" i="6"/>
  <c r="I5" i="6"/>
  <c r="D3" i="15" l="1"/>
  <c r="E3" i="15" s="1"/>
  <c r="D4" i="15"/>
  <c r="D6"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E4" i="15"/>
  <c r="G4" i="15"/>
  <c r="I4" i="15" l="1"/>
  <c r="G3" i="15"/>
  <c r="I3" i="15" s="1"/>
  <c r="D12" i="15" l="1"/>
  <c r="E12" i="15" s="1"/>
  <c r="G12" i="15" s="1"/>
  <c r="I12" i="15" s="1"/>
  <c r="I10" i="25" l="1"/>
  <c r="I14" i="25"/>
  <c r="I12" i="25"/>
  <c r="I13" i="25" s="1"/>
  <c r="N7" i="25"/>
  <c r="M7" i="25"/>
  <c r="L7" i="25"/>
  <c r="J7" i="25"/>
  <c r="I7" i="25"/>
  <c r="H7" i="25"/>
  <c r="G7" i="25"/>
  <c r="I15" i="25" l="1"/>
  <c r="C13" i="4" l="1"/>
  <c r="I11" i="25" s="1"/>
  <c r="C12" i="4"/>
  <c r="H5" i="6" s="1"/>
  <c r="J5" i="6" s="1"/>
  <c r="C11" i="4"/>
  <c r="C10" i="4"/>
  <c r="C9" i="4"/>
  <c r="C8" i="4"/>
  <c r="B7" i="4" l="1"/>
  <c r="C5" i="25"/>
  <c r="C4" i="25"/>
  <c r="C3" i="25"/>
  <c r="D5" i="15"/>
  <c r="H9" i="6"/>
  <c r="J9" i="6" s="1"/>
  <c r="H8" i="6"/>
  <c r="J8" i="6" s="1"/>
  <c r="E5" i="15" l="1"/>
  <c r="G5" i="15"/>
  <c r="I5" i="15" s="1"/>
  <c r="B44" i="15" l="1"/>
  <c r="E12" i="4" l="1"/>
  <c r="D26" i="15"/>
  <c r="E26" i="15" s="1"/>
  <c r="G26" i="15" s="1"/>
  <c r="I26" i="15" s="1"/>
  <c r="D20" i="15"/>
  <c r="E20" i="15" s="1"/>
  <c r="G20" i="15" s="1"/>
  <c r="I20" i="15" s="1"/>
  <c r="D37" i="15"/>
  <c r="E37" i="15" s="1"/>
  <c r="G37" i="15" s="1"/>
  <c r="I37" i="15" s="1"/>
  <c r="D25" i="15"/>
  <c r="E25" i="15" s="1"/>
  <c r="G25" i="15" s="1"/>
  <c r="I25" i="15" s="1"/>
  <c r="D39" i="15"/>
  <c r="E39" i="15" s="1"/>
  <c r="G39" i="15" s="1"/>
  <c r="I39" i="15" s="1"/>
  <c r="D36" i="15"/>
  <c r="E36" i="15" s="1"/>
  <c r="G36" i="15" s="1"/>
  <c r="I36" i="15" s="1"/>
  <c r="D31" i="15"/>
  <c r="E31" i="15" s="1"/>
  <c r="G31" i="15" s="1"/>
  <c r="I31" i="15" s="1"/>
  <c r="D41" i="15"/>
  <c r="E41" i="15" s="1"/>
  <c r="G41" i="15" s="1"/>
  <c r="I41" i="15" s="1"/>
  <c r="E13" i="4"/>
  <c r="E11" i="4" s="1"/>
  <c r="D38" i="15"/>
  <c r="E38" i="15" s="1"/>
  <c r="G38" i="15" s="1"/>
  <c r="I38" i="15" s="1"/>
  <c r="D40" i="15"/>
  <c r="E40" i="15" s="1"/>
  <c r="G40" i="15" s="1"/>
  <c r="I40" i="15" s="1"/>
  <c r="D33" i="15"/>
  <c r="E33" i="15" s="1"/>
  <c r="G33" i="15" s="1"/>
  <c r="I33" i="15" s="1"/>
  <c r="D42" i="15"/>
  <c r="E42" i="15" s="1"/>
  <c r="G42" i="15" s="1"/>
  <c r="I42" i="15" s="1"/>
  <c r="D29" i="15"/>
  <c r="E29" i="15" s="1"/>
  <c r="G29" i="15" s="1"/>
  <c r="I29" i="15" s="1"/>
  <c r="D35" i="15"/>
  <c r="E35" i="15" s="1"/>
  <c r="G35" i="15" s="1"/>
  <c r="I35" i="15" s="1"/>
  <c r="D15" i="15"/>
  <c r="E15" i="15" s="1"/>
  <c r="G15" i="15" s="1"/>
  <c r="I15" i="15" s="1"/>
  <c r="D13" i="15"/>
  <c r="E13" i="15" s="1"/>
  <c r="G13" i="15" s="1"/>
  <c r="I13" i="15" s="1"/>
  <c r="D43" i="15"/>
  <c r="E43" i="15" s="1"/>
  <c r="G43" i="15" s="1"/>
  <c r="I43" i="15" s="1"/>
  <c r="D34" i="15"/>
  <c r="E34" i="15" s="1"/>
  <c r="G34" i="15" s="1"/>
  <c r="I34" i="15" s="1"/>
  <c r="D32" i="15"/>
  <c r="E32" i="15" s="1"/>
  <c r="G32" i="15" s="1"/>
  <c r="I32" i="15" s="1"/>
  <c r="D30" i="15"/>
  <c r="E30" i="15" s="1"/>
  <c r="G30" i="15" s="1"/>
  <c r="I30" i="15" s="1"/>
  <c r="D28" i="15"/>
  <c r="E28" i="15" s="1"/>
  <c r="G28" i="15" s="1"/>
  <c r="I28" i="15" s="1"/>
  <c r="D27" i="15"/>
  <c r="E27" i="15" s="1"/>
  <c r="G27" i="15" s="1"/>
  <c r="I27" i="15" s="1"/>
  <c r="D24" i="15"/>
  <c r="E24" i="15" s="1"/>
  <c r="G24" i="15" s="1"/>
  <c r="I24" i="15" s="1"/>
  <c r="D23" i="15"/>
  <c r="E23" i="15" s="1"/>
  <c r="G23" i="15" s="1"/>
  <c r="I23" i="15" s="1"/>
  <c r="D22" i="15"/>
  <c r="E22" i="15" s="1"/>
  <c r="G22" i="15" s="1"/>
  <c r="I22" i="15" s="1"/>
  <c r="D21" i="15"/>
  <c r="E21" i="15" s="1"/>
  <c r="G21" i="15" s="1"/>
  <c r="I21" i="15" s="1"/>
  <c r="D19" i="15"/>
  <c r="E19" i="15" s="1"/>
  <c r="G19" i="15" s="1"/>
  <c r="I19" i="15" s="1"/>
  <c r="D18" i="15"/>
  <c r="E18" i="15" s="1"/>
  <c r="G18" i="15" s="1"/>
  <c r="I18" i="15" s="1"/>
  <c r="D17" i="15"/>
  <c r="E17" i="15" s="1"/>
  <c r="G17" i="15" s="1"/>
  <c r="I17" i="15" s="1"/>
  <c r="D16" i="15"/>
  <c r="E16" i="15" s="1"/>
  <c r="G16" i="15" s="1"/>
  <c r="I16" i="15" s="1"/>
  <c r="D14" i="15"/>
  <c r="E14" i="15" s="1"/>
  <c r="G14" i="15" s="1"/>
  <c r="I14" i="15" s="1"/>
  <c r="D11" i="15"/>
  <c r="E11" i="15" s="1"/>
  <c r="G11" i="15" s="1"/>
  <c r="I11" i="15" s="1"/>
  <c r="D10" i="15"/>
  <c r="E10" i="15" s="1"/>
  <c r="G10" i="15" s="1"/>
  <c r="I10" i="15" s="1"/>
  <c r="D9" i="15"/>
  <c r="E9" i="15" s="1"/>
  <c r="G9" i="15" s="1"/>
  <c r="I9" i="15" s="1"/>
  <c r="D8" i="15"/>
  <c r="E8" i="15" s="1"/>
  <c r="G8" i="15" s="1"/>
  <c r="I8" i="15" s="1"/>
  <c r="D7" i="15"/>
  <c r="E7" i="15" s="1"/>
  <c r="G7" i="15" s="1"/>
  <c r="I7" i="15" s="1"/>
  <c r="E6" i="15"/>
  <c r="G6" i="15" s="1"/>
  <c r="I6" i="15" s="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Boots of Striding and Springing</t>
        </r>
      </text>
    </comment>
    <comment ref="E10" authorId="0">
      <text>
        <r>
          <rPr>
            <sz val="12"/>
            <color indexed="81"/>
            <rFont val="Times New Roman"/>
            <family val="1"/>
          </rPr>
          <t>[(6 * 8 Cleric) * 75%] + (6 * 1 Con)</t>
        </r>
      </text>
    </comment>
    <comment ref="B12" authorId="0">
      <text>
        <r>
          <rPr>
            <sz val="12"/>
            <color indexed="81"/>
            <rFont val="Times New Roman"/>
            <family val="1"/>
          </rPr>
          <t>16 + 2 Periapt of Wisdom</t>
        </r>
      </text>
    </comment>
    <comment ref="B13" authorId="0">
      <text>
        <r>
          <rPr>
            <sz val="12"/>
            <color indexed="81"/>
            <rFont val="Times New Roman"/>
            <family val="1"/>
          </rPr>
          <t>11 + Cloak of Charisma +2</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Strong Soul +1</t>
        </r>
      </text>
    </comment>
    <comment ref="F5" authorId="0">
      <text>
        <r>
          <rPr>
            <sz val="12"/>
            <color indexed="81"/>
            <rFont val="Times New Roman"/>
            <family val="1"/>
          </rPr>
          <t>Strong Soul +1</t>
        </r>
      </text>
    </comment>
    <comment ref="F7" authorId="0">
      <text>
        <r>
          <rPr>
            <sz val="12"/>
            <color indexed="81"/>
            <rFont val="Times New Roman"/>
            <family val="1"/>
          </rPr>
          <t>Full Plate +1 (-5)
Tower Shield +1 (-9)</t>
        </r>
      </text>
    </comment>
    <comment ref="F9" authorId="0">
      <text>
        <r>
          <rPr>
            <sz val="12"/>
            <color indexed="81"/>
            <rFont val="Times New Roman"/>
            <family val="1"/>
          </rPr>
          <t>Full Plate +1 (-5)
Tower Shield +1 (-9)</t>
        </r>
      </text>
    </comment>
    <comment ref="F17" authorId="0">
      <text>
        <r>
          <rPr>
            <sz val="12"/>
            <color indexed="81"/>
            <rFont val="Times New Roman"/>
            <family val="1"/>
          </rPr>
          <t>Full Plate +1 (-5)
Tower Shield +1 (-9)</t>
        </r>
      </text>
    </comment>
    <comment ref="F22" authorId="0">
      <text>
        <r>
          <rPr>
            <sz val="12"/>
            <color indexed="81"/>
            <rFont val="Times New Roman"/>
            <family val="1"/>
          </rPr>
          <t>Full Plate +1 (-5)
Tower Shield +1 (-9)</t>
        </r>
      </text>
    </comment>
    <comment ref="F24" authorId="0">
      <text>
        <r>
          <rPr>
            <sz val="12"/>
            <color indexed="81"/>
            <rFont val="Times New Roman"/>
            <family val="1"/>
          </rPr>
          <t>Full Plate +1 (-5)
Tower Shield +1 (-9)
Boots of S&amp;S (+5)</t>
        </r>
      </text>
    </comment>
    <comment ref="F28" authorId="0">
      <text>
        <r>
          <rPr>
            <sz val="12"/>
            <color indexed="81"/>
            <rFont val="Times New Roman"/>
            <family val="1"/>
          </rPr>
          <t>Full Plate +1 (-5)
Tower Shield +1 (-9)</t>
        </r>
      </text>
    </comment>
    <comment ref="F35" authorId="0">
      <text>
        <r>
          <rPr>
            <sz val="12"/>
            <color indexed="81"/>
            <rFont val="Times New Roman"/>
            <family val="1"/>
          </rPr>
          <t>Full Plate +1 (-5)
Tower Shield +1 (-9)</t>
        </r>
      </text>
    </comment>
    <comment ref="F41" authorId="0">
      <text>
        <r>
          <rPr>
            <sz val="12"/>
            <color indexed="81"/>
            <rFont val="Times New Roman"/>
            <family val="1"/>
          </rPr>
          <t>Full Plate +1 (-5)
Tower Shield +1 (-9)</t>
        </r>
      </text>
    </comment>
  </commentList>
</comments>
</file>

<file path=xl/comments3.xml><?xml version="1.0" encoding="utf-8"?>
<comments xmlns="http://schemas.openxmlformats.org/spreadsheetml/2006/main">
  <authors>
    <author>Alexis Álvarez</author>
  </authors>
  <commentList>
    <comment ref="E8" authorId="0">
      <text>
        <r>
          <rPr>
            <sz val="12"/>
            <color indexed="81"/>
            <rFont val="Times New Roman"/>
            <family val="1"/>
          </rPr>
          <t>Phosphorescent moss</t>
        </r>
      </text>
    </comment>
    <comment ref="E11" authorId="0">
      <text>
        <r>
          <rPr>
            <sz val="12"/>
            <color indexed="81"/>
            <rFont val="Times New Roman"/>
            <family val="1"/>
          </rPr>
          <t>Prism, lens, or monocle</t>
        </r>
      </text>
    </comment>
    <comment ref="E16" authorId="0">
      <text>
        <r>
          <rPr>
            <sz val="12"/>
            <color indexed="81"/>
            <rFont val="Times New Roman"/>
            <family val="1"/>
          </rPr>
          <t>Pure Water</t>
        </r>
      </text>
    </comment>
    <comment ref="E21" authorId="0">
      <text>
        <r>
          <rPr>
            <sz val="12"/>
            <color indexed="81"/>
            <rFont val="Times New Roman"/>
            <family val="1"/>
          </rPr>
          <t>Bacteria culture</t>
        </r>
      </text>
    </comment>
    <comment ref="E27" authorId="0">
      <text>
        <r>
          <rPr>
            <sz val="12"/>
            <color indexed="81"/>
            <rFont val="Times New Roman"/>
            <family val="1"/>
          </rPr>
          <t>Pinch of powdered iron</t>
        </r>
      </text>
    </comment>
    <comment ref="E30" authorId="0">
      <text>
        <r>
          <rPr>
            <sz val="12"/>
            <color indexed="81"/>
            <rFont val="Times New Roman"/>
            <family val="1"/>
          </rPr>
          <t>Pinch of dirt</t>
        </r>
      </text>
    </comment>
    <comment ref="E32" authorId="0">
      <text>
        <r>
          <rPr>
            <sz val="12"/>
            <color indexed="81"/>
            <rFont val="Times New Roman"/>
            <family val="1"/>
          </rPr>
          <t>Imbued weapon</t>
        </r>
      </text>
    </comment>
    <comment ref="E37" authorId="0">
      <text>
        <r>
          <rPr>
            <sz val="12"/>
            <color indexed="81"/>
            <rFont val="Times New Roman"/>
            <family val="1"/>
          </rPr>
          <t>Parchment w/ holy text</t>
        </r>
      </text>
    </comment>
    <comment ref="E40" authorId="0">
      <text>
        <r>
          <rPr>
            <sz val="12"/>
            <color indexed="81"/>
            <rFont val="Times New Roman"/>
            <family val="1"/>
          </rPr>
          <t>Dumathoin symbol, crystal lens</t>
        </r>
      </text>
    </comment>
    <comment ref="E41" authorId="0">
      <text>
        <r>
          <rPr>
            <sz val="12"/>
            <color indexed="81"/>
            <rFont val="Times New Roman"/>
            <family val="1"/>
          </rPr>
          <t>Bait for said animal</t>
        </r>
      </text>
    </comment>
    <comment ref="E42" authorId="0">
      <text>
        <r>
          <rPr>
            <sz val="12"/>
            <color indexed="81"/>
            <rFont val="Times New Roman"/>
            <family val="1"/>
          </rPr>
          <t>25 gp of sticks and bones</t>
        </r>
      </text>
    </comment>
    <comment ref="E50" authorId="0">
      <text>
        <r>
          <rPr>
            <sz val="12"/>
            <color indexed="81"/>
            <rFont val="Times New Roman"/>
            <family val="1"/>
          </rPr>
          <t>Dumathoin symbol, holy water, silver dust.</t>
        </r>
      </text>
    </comment>
    <comment ref="E61" authorId="0">
      <text>
        <r>
          <rPr>
            <sz val="12"/>
            <color indexed="81"/>
            <rFont val="Times New Roman"/>
            <family val="1"/>
          </rPr>
          <t>Dumathoin symbol, salt, copper pieces</t>
        </r>
      </text>
    </comment>
    <comment ref="E71" authorId="0">
      <text>
        <r>
          <rPr>
            <sz val="12"/>
            <color indexed="81"/>
            <rFont val="Times New Roman"/>
            <family val="1"/>
          </rPr>
          <t>25 gp of sticks and bones</t>
        </r>
      </text>
    </comment>
    <comment ref="E73" authorId="0">
      <text/>
    </comment>
    <comment ref="E81" authorId="0">
      <text>
        <r>
          <rPr>
            <sz val="12"/>
            <color indexed="81"/>
            <rFont val="Times New Roman"/>
            <family val="1"/>
          </rPr>
          <t>Black onyx gem</t>
        </r>
      </text>
    </comment>
    <comment ref="E85" authorId="0">
      <text>
        <r>
          <rPr>
            <sz val="12"/>
            <color indexed="81"/>
            <rFont val="Times New Roman"/>
            <family val="1"/>
          </rPr>
          <t>Phosphorous, sulfur, or other combustible powder</t>
        </r>
      </text>
    </comment>
    <comment ref="E96" authorId="0">
      <text/>
    </comment>
    <comment ref="E97" authorId="0">
      <text>
        <r>
          <rPr>
            <sz val="12"/>
            <color indexed="81"/>
            <rFont val="Times New Roman"/>
            <family val="1"/>
          </rPr>
          <t>Metal object with which to outline circle</t>
        </r>
      </text>
    </comment>
    <comment ref="E124" authorId="0">
      <text>
        <r>
          <rPr>
            <sz val="12"/>
            <color indexed="81"/>
            <rFont val="Times New Roman"/>
            <family val="1"/>
          </rPr>
          <t>Item distasteful to target</t>
        </r>
      </text>
    </comment>
    <comment ref="E125" authorId="0">
      <text>
        <r>
          <rPr>
            <sz val="12"/>
            <color indexed="81"/>
            <rFont val="Times New Roman"/>
            <family val="1"/>
          </rPr>
          <t>Herbal inhalant applied under nostrils, smoked, or imbibed</t>
        </r>
      </text>
    </comment>
    <comment ref="E135" authorId="0">
      <text>
        <r>
          <rPr>
            <sz val="12"/>
            <color indexed="81"/>
            <rFont val="Times New Roman"/>
            <family val="1"/>
          </rPr>
          <t>Parchment w/ unholy text</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Normal:</t>
        </r>
        <r>
          <rPr>
            <sz val="12"/>
            <color indexed="81"/>
            <rFont val="Times New Roman"/>
            <family val="1"/>
          </rPr>
          <t xml:space="preserve">  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PHB 92</t>
        </r>
      </text>
    </comment>
    <comment ref="A3" authorId="0">
      <text>
        <r>
          <rPr>
            <sz val="12"/>
            <color indexed="81"/>
            <rFont val="Times New Roman"/>
            <family val="1"/>
          </rPr>
          <t xml:space="preserve">You have an exceptional gift for magic.
</t>
        </r>
        <r>
          <rPr>
            <b/>
            <sz val="12"/>
            <color indexed="81"/>
            <rFont val="Times New Roman"/>
            <family val="1"/>
          </rPr>
          <t xml:space="preserve">Benefit:  </t>
        </r>
        <r>
          <rPr>
            <sz val="12"/>
            <color indexed="81"/>
            <rFont val="Times New Roman"/>
            <family val="1"/>
          </rPr>
          <t xml:space="preserve">For the purpose of determining bonus spells and the saving throw DCs of spells you cast, treat your primary spellcasting ability score (Charisma for bards and sorcerers, Wisdom for divine spellcasters, Intelligence for wizards) as 2 points higher than its actual value.  If you have more than one spellcasting class, the bonus applies to only one of those classes.
</t>
        </r>
        <r>
          <rPr>
            <b/>
            <sz val="12"/>
            <color indexed="81"/>
            <rFont val="Times New Roman"/>
            <family val="1"/>
          </rPr>
          <t xml:space="preserve">Special:  </t>
        </r>
        <r>
          <rPr>
            <sz val="12"/>
            <color indexed="81"/>
            <rFont val="Times New Roman"/>
            <family val="1"/>
          </rPr>
          <t>You may only take this feat as a 1st-level character.  If you take this feat more than once (for example, if you are a human or another type of creature that gets more than one feat at 1st level), it applies to a different spellcasting class each time.  You can take this feat even if you don’t have any spellcasting classes yet.
FRCS 38</t>
        </r>
      </text>
    </comment>
    <comment ref="A4" authorId="0">
      <text>
        <r>
          <rPr>
            <sz val="12"/>
            <color indexed="81"/>
            <rFont val="Times New Roman"/>
            <family val="1"/>
          </rPr>
          <t xml:space="preserve">The souls of your people are hard to separate from their bodies.
</t>
        </r>
        <r>
          <rPr>
            <b/>
            <sz val="12"/>
            <color indexed="81"/>
            <rFont val="Times New Roman"/>
            <family val="1"/>
          </rPr>
          <t xml:space="preserve">Regions:  </t>
        </r>
        <r>
          <rPr>
            <sz val="12"/>
            <color indexed="81"/>
            <rFont val="Times New Roman"/>
            <family val="1"/>
          </rPr>
          <t xml:space="preserve">Dalelands, Moonshaes, deep gnome, ghostwise halfling, 
lightfoot halfling, moon elf, rock gnome, strongheart halfling, sun elf, wild elf, wood elf.
</t>
        </r>
        <r>
          <rPr>
            <b/>
            <sz val="12"/>
            <color indexed="81"/>
            <rFont val="Times New Roman"/>
            <family val="1"/>
          </rPr>
          <t xml:space="preserve">Benefit:  </t>
        </r>
        <r>
          <rPr>
            <sz val="12"/>
            <color indexed="81"/>
            <rFont val="Times New Roman"/>
            <family val="1"/>
          </rPr>
          <t>You get a +1 bonus on all Fortitude and Will saves and an additional +1 bonus on saving throws against energy draining and death effects.
FRCS 38</t>
        </r>
      </text>
    </comment>
    <comment ref="A5" authorId="0">
      <text>
        <r>
          <rPr>
            <sz val="12"/>
            <color indexed="81"/>
            <rFont val="Times New Roman"/>
            <family val="1"/>
          </rPr>
          <t xml:space="preserve">You are proficient with tower shields.
</t>
        </r>
        <r>
          <rPr>
            <b/>
            <sz val="12"/>
            <color indexed="81"/>
            <rFont val="Times New Roman"/>
            <family val="1"/>
          </rPr>
          <t xml:space="preserve">Prerequisite:  </t>
        </r>
        <r>
          <rPr>
            <sz val="12"/>
            <color indexed="81"/>
            <rFont val="Times New Roman"/>
            <family val="1"/>
          </rPr>
          <t xml:space="preserve">Shield Proficiency.
</t>
        </r>
        <r>
          <rPr>
            <b/>
            <sz val="12"/>
            <color indexed="81"/>
            <rFont val="Times New Roman"/>
            <family val="1"/>
          </rPr>
          <t xml:space="preserve">Benefit:  </t>
        </r>
        <r>
          <rPr>
            <sz val="12"/>
            <color indexed="81"/>
            <rFont val="Times New Roman"/>
            <family val="1"/>
          </rPr>
          <t xml:space="preserve">You can use a tower shield and suffer only the standard penalties (see Table 7–6: Armor and Shields, page 123).
</t>
        </r>
        <r>
          <rPr>
            <b/>
            <sz val="12"/>
            <color indexed="81"/>
            <rFont val="Times New Roman"/>
            <family val="1"/>
          </rPr>
          <t xml:space="preserve">Normal:  </t>
        </r>
        <r>
          <rPr>
            <sz val="12"/>
            <color indexed="81"/>
            <rFont val="Times New Roman"/>
            <family val="1"/>
          </rPr>
          <t xml:space="preserve">A character who is using a shield with which he or she is not proficient takes the shield’s armor check penalty on attack rolls and on all skill checks that involve moving, including Ride.
</t>
        </r>
        <r>
          <rPr>
            <b/>
            <sz val="12"/>
            <color indexed="81"/>
            <rFont val="Times New Roman"/>
            <family val="1"/>
          </rPr>
          <t xml:space="preserve">Special:  </t>
        </r>
        <r>
          <rPr>
            <sz val="12"/>
            <color indexed="81"/>
            <rFont val="Times New Roman"/>
            <family val="1"/>
          </rPr>
          <t>Fighters automatically have Tower Shield Proficiency as a bonus feat. They need not select it.
PHB 101</t>
        </r>
      </text>
    </comment>
    <comment ref="A9" authorId="0">
      <text>
        <r>
          <rPr>
            <sz val="12"/>
            <color indexed="81"/>
            <rFont val="Times New Roman"/>
            <family val="1"/>
          </rPr>
          <t>You can perform a feat of strength as a supernatural ability.  You gain an enhancement bonus to Strength equal to your cleric level.  Activating the power is a free action, the power lasts 1 round, and it is usable once per day.</t>
        </r>
      </text>
    </comment>
    <comment ref="A10" authorId="0">
      <text>
        <r>
          <rPr>
            <sz val="12"/>
            <color indexed="81"/>
            <rFont val="Times New Roman"/>
            <family val="1"/>
          </rPr>
          <t>Free Martial Weapon Proficiency with deity’s favored weapon (if necessary) and Weapon Focus with the deity’s favored weapon.</t>
        </r>
      </text>
    </comment>
    <comment ref="A11"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Prerequisites:  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A3" authorId="0">
      <text>
        <r>
          <rPr>
            <sz val="12"/>
            <color indexed="81"/>
            <rFont val="Times New Roman"/>
            <family val="1"/>
          </rPr>
          <t>Although it appears to be a normal pearl on a light chain, a periapt of wisdom actually increases the possessor’s Wisdom score in the form of an enhancement bonus of +2, +4, or +6 (depending on the individual item).
Moderate transmutation; CL 8th; Craft Wondrous Item, owl’s wisdom; Price 4,000 gp (+2), 16,000 gp (+4), 36,000 gp (+6).
DMG 263</t>
        </r>
      </text>
    </comment>
    <comment ref="A6" authorId="0">
      <text>
        <r>
          <rPr>
            <sz val="12"/>
            <color indexed="81"/>
            <rFont val="Times New Roman"/>
            <family val="1"/>
          </rPr>
          <t>These boots increase the wearer’s base land speed by 10 feet. In addition to this striding ability (considered an enhancement bonus), these boots allow the wearer to make great leaps.  She can jump with a +5 competence bonus on Jump checks.
Faint transmutation; CL 3rd; Craft Wondrous Item, longstrider, creator must have 5 ranks in the Jump skill; Price 5,500 gp; Weight 1 lb.
DMG 250</t>
        </r>
      </text>
    </comment>
  </commentList>
</comments>
</file>

<file path=xl/sharedStrings.xml><?xml version="1.0" encoding="utf-8"?>
<sst xmlns="http://schemas.openxmlformats.org/spreadsheetml/2006/main" count="1369" uniqueCount="512">
  <si>
    <t>Race:</t>
  </si>
  <si>
    <t>Sex:</t>
  </si>
  <si>
    <t>Strength:</t>
  </si>
  <si>
    <t>Dexterity:</t>
  </si>
  <si>
    <t>Skill</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</si>
  <si>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</si>
  <si>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</si>
  <si>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</si>
  <si>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</si>
  <si>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</si>
  <si>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</si>
  <si>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</si>
  <si>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</si>
  <si>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</si>
  <si>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</si>
  <si>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</si>
  <si>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</si>
  <si>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</si>
  <si>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</si>
  <si>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</si>
  <si>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</si>
  <si>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</si>
  <si>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</si>
  <si>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</si>
  <si>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</si>
  <si>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</si>
  <si>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</si>
  <si>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</si>
  <si>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</si>
  <si>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</si>
  <si>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</si>
  <si>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</si>
  <si>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</si>
  <si>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</si>
  <si>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</si>
  <si>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</si>
  <si>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</si>
  <si>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</si>
  <si>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</si>
  <si>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</si>
  <si>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</si>
  <si>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</si>
  <si>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</si>
  <si>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</si>
  <si>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</si>
  <si>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</si>
  <si>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</si>
  <si>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</si>
  <si>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</si>
  <si>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</si>
  <si>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</si>
  <si>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</si>
  <si>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</si>
  <si>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</si>
  <si>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</si>
  <si>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</si>
  <si>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</si>
  <si>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</si>
  <si>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</si>
  <si>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</si>
  <si>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</si>
  <si>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</si>
  <si>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</si>
  <si>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</si>
  <si>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</si>
  <si>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</si>
  <si>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</si>
  <si>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</si>
  <si>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</si>
  <si>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Class:</t>
  </si>
  <si>
    <t>Level:</t>
  </si>
  <si>
    <t>Alignment:</t>
  </si>
  <si>
    <t>Total</t>
  </si>
  <si>
    <t>Critical</t>
  </si>
  <si>
    <t>Armor &amp; Shield</t>
  </si>
  <si>
    <t>Missiles</t>
  </si>
  <si>
    <t>Lb. Capacity:</t>
  </si>
  <si>
    <t>Lb. Carried:</t>
  </si>
  <si>
    <t>Base Speed:</t>
  </si>
  <si>
    <t>Spell</t>
  </si>
  <si>
    <t>Cast?</t>
  </si>
  <si>
    <t>Languages</t>
  </si>
  <si>
    <t>Equipment Worn</t>
  </si>
  <si>
    <t>Item</t>
  </si>
  <si>
    <t>Effects/</t>
  </si>
  <si>
    <t>Notes</t>
  </si>
  <si>
    <t>Equipment Carried</t>
  </si>
  <si>
    <t>Check</t>
  </si>
  <si>
    <t>Arcane</t>
  </si>
  <si>
    <t>Speed</t>
  </si>
  <si>
    <t>Prepared Spells</t>
  </si>
  <si>
    <t>Speak Language</t>
  </si>
  <si>
    <t>Knowledge:  Arcana</t>
  </si>
  <si>
    <t>Knowledge:  Religion</t>
  </si>
  <si>
    <t>Perform:  (type)</t>
  </si>
  <si>
    <t>Male</t>
  </si>
  <si>
    <t>1 liter</t>
  </si>
  <si>
    <t>Sleight of Hand</t>
  </si>
  <si>
    <t>Survival</t>
  </si>
  <si>
    <t>Human</t>
  </si>
  <si>
    <t>Chaotic Good</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</si>
  <si>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</si>
  <si>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Touch AC:</t>
  </si>
  <si>
    <t>Cleric of Tempus</t>
  </si>
  <si>
    <t>School</t>
  </si>
  <si>
    <t>Components</t>
  </si>
  <si>
    <t>Casting</t>
  </si>
  <si>
    <t>Range</t>
  </si>
  <si>
    <t>Duration</t>
  </si>
  <si>
    <t>Create Water</t>
  </si>
  <si>
    <t>Conjuration</t>
  </si>
  <si>
    <t>V S</t>
  </si>
  <si>
    <t>1 SA</t>
  </si>
  <si>
    <t>25’ + 2½’/lvl</t>
  </si>
  <si>
    <t>Instant</t>
  </si>
  <si>
    <t>2 gallons/level</t>
  </si>
  <si>
    <t>Cure Minor Wounds</t>
  </si>
  <si>
    <t>Universal</t>
  </si>
  <si>
    <t>Touch</t>
  </si>
  <si>
    <t>1 HP</t>
  </si>
  <si>
    <t>Detect Magic</t>
  </si>
  <si>
    <t>60’</t>
  </si>
  <si>
    <t>1 min/lvl</t>
  </si>
  <si>
    <t>must concentrate</t>
  </si>
  <si>
    <t>Detect Poison</t>
  </si>
  <si>
    <t>Divination</t>
  </si>
  <si>
    <t>see PHB 219</t>
  </si>
  <si>
    <t>Guidance</t>
  </si>
  <si>
    <t>1 minute</t>
  </si>
  <si>
    <t>+1 to attack</t>
  </si>
  <si>
    <t>Light</t>
  </si>
  <si>
    <t>Evocation</t>
  </si>
  <si>
    <t>10 min/lvl</t>
  </si>
  <si>
    <t>7-meter radius</t>
  </si>
  <si>
    <t>Mending</t>
  </si>
  <si>
    <t>10’</t>
  </si>
  <si>
    <t>see PHB 253</t>
  </si>
  <si>
    <t>Purify Food/Drk.</t>
  </si>
  <si>
    <t>1 cu. m /3 caster levels</t>
  </si>
  <si>
    <t>Read Magic</t>
  </si>
  <si>
    <t>V S F</t>
  </si>
  <si>
    <t>Personal</t>
  </si>
  <si>
    <t>see PHB 269</t>
  </si>
  <si>
    <t>Resistance</t>
  </si>
  <si>
    <t>Abjuration</t>
  </si>
  <si>
    <t>V S M/DF</t>
  </si>
  <si>
    <t>+1 all saves</t>
  </si>
  <si>
    <t>Virtue</t>
  </si>
  <si>
    <t>V S DF</t>
  </si>
  <si>
    <t>+1 HP to target</t>
  </si>
  <si>
    <t>Bane/Bless</t>
  </si>
  <si>
    <t>Enchant</t>
  </si>
  <si>
    <t>+/-1 Att. &amp; vs Fear</t>
  </si>
  <si>
    <t>Bless Water</t>
  </si>
  <si>
    <t>V S M</t>
  </si>
  <si>
    <t>Cause Fear</t>
  </si>
  <si>
    <t>1d4 rnds</t>
  </si>
  <si>
    <t>-2 Morale penalty</t>
  </si>
  <si>
    <t>Command</t>
  </si>
  <si>
    <t>V</t>
  </si>
  <si>
    <t>1 round</t>
  </si>
  <si>
    <t>Single word command, PHB 211</t>
  </si>
  <si>
    <t>Comprehend Lang.</t>
  </si>
  <si>
    <t>see PHB 212</t>
  </si>
  <si>
    <t>Cure Light Wounds</t>
  </si>
  <si>
    <t>1d8 + 5 HP</t>
  </si>
  <si>
    <t>Curse Water</t>
  </si>
  <si>
    <t>Deathwatch</t>
  </si>
  <si>
    <t>see PHB 217</t>
  </si>
  <si>
    <t>Detect C/E/G/L</t>
  </si>
  <si>
    <t>see PHB 218 - 219</t>
  </si>
  <si>
    <t>Divine Favor</t>
  </si>
  <si>
    <t>+1 Luck bonus / 3 levels</t>
  </si>
  <si>
    <t>Doom</t>
  </si>
  <si>
    <t>100’ + 10’/lvl</t>
  </si>
  <si>
    <t>see PHB 225</t>
  </si>
  <si>
    <t>Endure Elements</t>
  </si>
  <si>
    <t>24 hours</t>
  </si>
  <si>
    <t>Element (5)</t>
  </si>
  <si>
    <t>Entropic Shield</t>
  </si>
  <si>
    <t>+20% avoid ranged attacks</t>
  </si>
  <si>
    <t>Longstrider</t>
  </si>
  <si>
    <t>1 hour/lvl</t>
  </si>
  <si>
    <t>see PHB 249</t>
  </si>
  <si>
    <t>Magic Stone</t>
  </si>
  <si>
    <t>30 minutes</t>
  </si>
  <si>
    <t>see PHB 251</t>
  </si>
  <si>
    <t>Magic Weapon</t>
  </si>
  <si>
    <t>V S F/DF</t>
  </si>
  <si>
    <t>+1 enhancement</t>
  </si>
  <si>
    <t>Obscuring Mist</t>
  </si>
  <si>
    <t>30’ radius</t>
  </si>
  <si>
    <t>10-m radius, see PHB 258</t>
  </si>
  <si>
    <t>Prot. fr. C/E/G/L</t>
  </si>
  <si>
    <t>see PHB 266</t>
  </si>
  <si>
    <t>Remove Fear</t>
  </si>
  <si>
    <t>see PHB 271</t>
  </si>
  <si>
    <t>Sanctuary</t>
  </si>
  <si>
    <t>1 rnd/lvl</t>
  </si>
  <si>
    <t>see PHB 274</t>
  </si>
  <si>
    <t>Shield of Faith</t>
  </si>
  <si>
    <t>+2 to deflect +1/lvl. (5 max)</t>
  </si>
  <si>
    <t>Summon Monster I</t>
  </si>
  <si>
    <t>1 FR</t>
  </si>
  <si>
    <t>1 1st-level monster, p. 258</t>
  </si>
  <si>
    <t>Aid</t>
  </si>
  <si>
    <t>+1 Att. &amp; vs Fear + 1d8 temp HP</t>
  </si>
  <si>
    <t>Analyze Portal</t>
  </si>
  <si>
    <t>see FRC 66</t>
  </si>
  <si>
    <t>Animal Messenger</t>
  </si>
  <si>
    <t>1 day/lvl</t>
  </si>
  <si>
    <t>Target’s Int. must be &lt; 3</t>
  </si>
  <si>
    <t>Augury/Oracle</t>
  </si>
  <si>
    <t>Bone oracle is most revealing</t>
  </si>
  <si>
    <t>Bull’s Strength</t>
  </si>
  <si>
    <t>1d4+1 Str. bonus</t>
  </si>
  <si>
    <t>Calm Emotions</t>
  </si>
  <si>
    <t>Requires concentration</t>
  </si>
  <si>
    <t>Consecrate</t>
  </si>
  <si>
    <t>2 hrs/lvl</t>
  </si>
  <si>
    <t>Cure Moderate Wounds</t>
  </si>
  <si>
    <t>2d8 + 8 HP</t>
  </si>
  <si>
    <t>Darkness</t>
  </si>
  <si>
    <t>V M/DF</t>
  </si>
  <si>
    <t>Death Knell</t>
  </si>
  <si>
    <t>special</t>
  </si>
  <si>
    <t>Delay Poison</t>
  </si>
  <si>
    <t>Does not cure damage</t>
  </si>
  <si>
    <t>Desecrate</t>
  </si>
  <si>
    <t>see PHB 218</t>
  </si>
  <si>
    <t>Endurance</t>
  </si>
  <si>
    <t>1d4+1 Con. bonus</t>
  </si>
  <si>
    <t>Enthrall</t>
  </si>
  <si>
    <t>1 hour</t>
  </si>
  <si>
    <t>like 2.0 Friends</t>
  </si>
  <si>
    <t>Find Traps</t>
  </si>
  <si>
    <t>Search skill as rogue</t>
  </si>
  <si>
    <t>Gentle Repose</t>
  </si>
  <si>
    <t>see PHB 235</t>
  </si>
  <si>
    <t>Hold Person</t>
  </si>
  <si>
    <t>see PHB 241</t>
  </si>
  <si>
    <t>Lesser Restoration</t>
  </si>
  <si>
    <t>Restores attribute pts.</t>
  </si>
  <si>
    <t>Make Whole</t>
  </si>
  <si>
    <t>see PHB 252 and Mending (253)</t>
  </si>
  <si>
    <t>Remove Paralysis</t>
  </si>
  <si>
    <t>Shatter</t>
  </si>
  <si>
    <t>see PHB 278</t>
  </si>
  <si>
    <t>Shield Other</t>
  </si>
  <si>
    <t>Silence</t>
  </si>
  <si>
    <t>Illusion</t>
  </si>
  <si>
    <t>400’ + 40’/lvl</t>
  </si>
  <si>
    <t>5-meter radius</t>
  </si>
  <si>
    <t>Sound Burst</t>
  </si>
  <si>
    <t>1d8 + stun, PHB 281</t>
  </si>
  <si>
    <t>Speak with Animals</t>
  </si>
  <si>
    <t>see PHB 281</t>
  </si>
  <si>
    <t>Spiritual Weapon</t>
  </si>
  <si>
    <t>see PHB 283</t>
  </si>
  <si>
    <t>Summon Monster II</t>
  </si>
  <si>
    <t>1 2nd-l., or 1d3 1st-l., p. 287</t>
  </si>
  <si>
    <t>Undetectable Alignment</t>
  </si>
  <si>
    <t>see PHB 297</t>
  </si>
  <si>
    <t>Zone of Truth</t>
  </si>
  <si>
    <t>V S/DF</t>
  </si>
  <si>
    <t>see PHB 303</t>
  </si>
  <si>
    <t>Animate Dead</t>
  </si>
  <si>
    <t>see PHB 198</t>
  </si>
  <si>
    <t>Bestow Curse</t>
  </si>
  <si>
    <t>Permanent</t>
  </si>
  <si>
    <t>see PHB 203</t>
  </si>
  <si>
    <t>Contagion</t>
  </si>
  <si>
    <t>see PHB 213</t>
  </si>
  <si>
    <t>Continual Flame</t>
  </si>
  <si>
    <t>Torch-equivalent, no heat</t>
  </si>
  <si>
    <t>Create Food &amp; Water</t>
  </si>
  <si>
    <t>10 min.</t>
  </si>
  <si>
    <t>3 humans/day sustained</t>
  </si>
  <si>
    <t>Cure Serious Wounds</t>
  </si>
  <si>
    <t>3d8 + 8 HP</t>
  </si>
  <si>
    <t>Daylight</t>
  </si>
  <si>
    <t>20-meter radius</t>
  </si>
  <si>
    <t>Deeper Darkness</t>
  </si>
  <si>
    <t>Dispel Magic</t>
  </si>
  <si>
    <t>see PHB 223</t>
  </si>
  <si>
    <t>Glyph of Warding</t>
  </si>
  <si>
    <t>Discharge</t>
  </si>
  <si>
    <t>1d4 monstrous scorpions</t>
  </si>
  <si>
    <t>Invisibility Purge</t>
  </si>
  <si>
    <t>2 m/lvl</t>
  </si>
  <si>
    <t>Locate Object</t>
  </si>
  <si>
    <t>Magic Circle v C/E/G/L</t>
  </si>
  <si>
    <t>M</t>
  </si>
  <si>
    <t>3-meter radius</t>
  </si>
  <si>
    <t>Magic Vestment</t>
  </si>
  <si>
    <t>+1/3 levels</t>
  </si>
  <si>
    <t>Meld into Stone</t>
  </si>
  <si>
    <t>see PHB 252</t>
  </si>
  <si>
    <t>Obscure Object</t>
  </si>
  <si>
    <t>8 hours</t>
  </si>
  <si>
    <t>Hides from magical divination</t>
  </si>
  <si>
    <t>Prayer</t>
  </si>
  <si>
    <t>30’</t>
  </si>
  <si>
    <t>+/-1 attack, damage, saves, skills</t>
  </si>
  <si>
    <t>Rem. Blind/Deafness</t>
  </si>
  <si>
    <t>see PHB 270</t>
  </si>
  <si>
    <t>Remove Curse</t>
  </si>
  <si>
    <t>Remove Disease</t>
  </si>
  <si>
    <t>Does not prevent reinfection</t>
  </si>
  <si>
    <t>Searing Light</t>
  </si>
  <si>
    <t>1d8/2 lvls., see PHB 275</t>
  </si>
  <si>
    <t>Speak with Dead</t>
  </si>
  <si>
    <t>Speak with Plants</t>
  </si>
  <si>
    <t>see PHB 282</t>
  </si>
  <si>
    <t>Stone Shape</t>
  </si>
  <si>
    <t>see PHB 284</t>
  </si>
  <si>
    <t>Summon Monster III</t>
  </si>
  <si>
    <t>1 3rd-l., 1d3 2nd-l., 1d4+1 1st</t>
  </si>
  <si>
    <t>Water Breathing</t>
  </si>
  <si>
    <t>see PHB 300</t>
  </si>
  <si>
    <t>Water Walk</t>
  </si>
  <si>
    <t>Wind Wall</t>
  </si>
  <si>
    <t>1 meter thick</t>
  </si>
  <si>
    <t>Air Walk</t>
  </si>
  <si>
    <t>see PHB 196</t>
  </si>
  <si>
    <t>Control Water</t>
  </si>
  <si>
    <t>Lower or raise 1 m/level</t>
  </si>
  <si>
    <t>Cure Critical Wounds</t>
  </si>
  <si>
    <t>4d8 + 8 HP</t>
  </si>
  <si>
    <t>Dimension Door</t>
  </si>
  <si>
    <t>see PHB 221</t>
  </si>
  <si>
    <t>Dimensional Anchor</t>
  </si>
  <si>
    <t>Discern Lies</t>
  </si>
  <si>
    <t>Dismissal</t>
  </si>
  <si>
    <t>Banishes Extraplanar being</t>
  </si>
  <si>
    <t>see PHB 224</t>
  </si>
  <si>
    <t>Divine Power</t>
  </si>
  <si>
    <t>Free Movement</t>
  </si>
  <si>
    <t>see PHB 233</t>
  </si>
  <si>
    <t>Giant Vermin</t>
  </si>
  <si>
    <t>Imbue w Spell Ability</t>
  </si>
  <si>
    <t>see PHB 243</t>
  </si>
  <si>
    <t>Lesser Planar Ally</t>
  </si>
  <si>
    <t>see PHB 261</t>
  </si>
  <si>
    <t>Neutralize Poison</t>
  </si>
  <si>
    <t>see PHB 257</t>
  </si>
  <si>
    <t>Repel Vermin</t>
  </si>
  <si>
    <t>Restoration</t>
  </si>
  <si>
    <t>see PHB 272</t>
  </si>
  <si>
    <t>Sending</t>
  </si>
  <si>
    <t>12 hours</t>
  </si>
  <si>
    <t>see PHB 275</t>
  </si>
  <si>
    <t>Spell Immunity</t>
  </si>
  <si>
    <t>Status</t>
  </si>
  <si>
    <t>1 target/3 levels</t>
  </si>
  <si>
    <t>Summon Monster IV</t>
  </si>
  <si>
    <t>1 4th-l., 1d3 3rd-l., 1d4+1 2nd</t>
  </si>
  <si>
    <t>Tongues</t>
  </si>
  <si>
    <t>see PHB 294</t>
  </si>
  <si>
    <t>Turn Undead</t>
  </si>
  <si>
    <t>Enlarge Person</t>
  </si>
  <si>
    <t>see PHB 227</t>
  </si>
  <si>
    <t>Protection from Energy</t>
  </si>
  <si>
    <t>20' radius, see PHB 248</t>
  </si>
  <si>
    <t>Spells Granted by Tempus</t>
  </si>
  <si>
    <t>Deity:</t>
  </si>
  <si>
    <t>Tempus</t>
  </si>
  <si>
    <t>Class Features</t>
  </si>
  <si>
    <t>Attack Bonus:</t>
  </si>
  <si>
    <t>DC</t>
  </si>
  <si>
    <t>Weapon Proficiencies</t>
  </si>
  <si>
    <t>Atk</t>
  </si>
  <si>
    <t>Summon Holy Symbol</t>
  </si>
  <si>
    <t>Complete Champion 128</t>
  </si>
  <si>
    <t>Impede</t>
  </si>
  <si>
    <t>Complete Champion 122</t>
  </si>
  <si>
    <t>Benediction</t>
  </si>
  <si>
    <t>Complete Champion 116</t>
  </si>
  <si>
    <t>Bewildering Substitution</t>
  </si>
  <si>
    <t>Bewildering Visions</t>
  </si>
  <si>
    <t>Complete Champion 117</t>
  </si>
  <si>
    <t>Body Ward</t>
  </si>
  <si>
    <t>Conduit of Life</t>
  </si>
  <si>
    <t>Complete Champion 118</t>
  </si>
  <si>
    <t>Divine Presence</t>
  </si>
  <si>
    <t>Complete Champion 119</t>
  </si>
  <si>
    <t>Execration</t>
  </si>
  <si>
    <t>Complete Champion 120</t>
  </si>
  <si>
    <t>Interfaith Blessing</t>
  </si>
  <si>
    <t>Complete Champion 123</t>
  </si>
  <si>
    <t>Light of Faith</t>
  </si>
  <si>
    <t>Lore of the Gods</t>
  </si>
  <si>
    <t>Complete Champion 124</t>
  </si>
  <si>
    <t>Master Cavalier</t>
  </si>
  <si>
    <t>Complete Champion 125</t>
  </si>
  <si>
    <t>Substitute Domain</t>
  </si>
  <si>
    <t>Turn Anathema</t>
  </si>
  <si>
    <t>10 minutes</t>
  </si>
  <si>
    <t>Complete Champion 129</t>
  </si>
  <si>
    <t>Bolster Aura</t>
  </si>
  <si>
    <t>Deific Bastion</t>
  </si>
  <si>
    <t>Footsteps of the Divine</t>
  </si>
  <si>
    <t>Light of Wisdom</t>
  </si>
  <si>
    <t>Subdue Aura</t>
  </si>
  <si>
    <t>Aligned Aura</t>
  </si>
  <si>
    <t>Confound</t>
  </si>
  <si>
    <t>Dampen Magic</t>
  </si>
  <si>
    <t>Light of Purity</t>
  </si>
  <si>
    <t>Moral Façade</t>
  </si>
  <si>
    <t>Sacred Item</t>
  </si>
  <si>
    <t>Complete Champion 126</t>
  </si>
  <si>
    <t>Seed of Life</t>
  </si>
  <si>
    <t>10+1 rnd/lvl</t>
  </si>
  <si>
    <t>Complete Champion 127</t>
  </si>
  <si>
    <t>Spiritual Advisor</t>
  </si>
  <si>
    <t>Played by Mike Laymon</t>
  </si>
  <si>
    <t>Demitri</t>
  </si>
  <si>
    <t>+5</t>
  </si>
  <si>
    <t>Domain:  Strength</t>
  </si>
  <si>
    <t>Domain:  War</t>
  </si>
  <si>
    <t>Common, Chondathan</t>
  </si>
  <si>
    <t>Wand of Cure Light Wounds</t>
  </si>
  <si>
    <t>Silver Holy Symbol</t>
  </si>
  <si>
    <t>Slashing</t>
  </si>
  <si>
    <t>FF AC:</t>
  </si>
  <si>
    <t>Actual Speed:</t>
  </si>
  <si>
    <t>Initiative:</t>
  </si>
  <si>
    <t>Battleaxe (from War domain)</t>
  </si>
  <si>
    <t>Spells per Day</t>
  </si>
  <si>
    <t>Spell Level</t>
  </si>
  <si>
    <t>0th</t>
  </si>
  <si>
    <t>1st</t>
  </si>
  <si>
    <t>2nd</t>
  </si>
  <si>
    <t>3rd</t>
  </si>
  <si>
    <t>4th</t>
  </si>
  <si>
    <t>5th</t>
  </si>
  <si>
    <t>6th</t>
  </si>
  <si>
    <t>7th</t>
  </si>
  <si>
    <t>Cleric Spells</t>
  </si>
  <si>
    <t>Wisdom Bonus</t>
  </si>
  <si>
    <t>Domain Spell</t>
  </si>
  <si>
    <t>Total Divine</t>
  </si>
  <si>
    <t>Turning Undead</t>
  </si>
  <si>
    <t>Max HD Turned</t>
  </si>
  <si>
    <t>Turns/Day</t>
  </si>
  <si>
    <t>1d20 Roll</t>
  </si>
  <si>
    <t>Turn Check</t>
  </si>
  <si>
    <t>2d6 Roll</t>
  </si>
  <si>
    <t>Turn Dmg.</t>
  </si>
  <si>
    <t>Turns Used</t>
  </si>
  <si>
    <t>1st:  Spellcasting Prodigy</t>
  </si>
  <si>
    <t>3rd:  Strong Soul</t>
  </si>
  <si>
    <t>6th:  Tower Shield Proficiency</t>
  </si>
  <si>
    <t>Craft:  Armorsmithing</t>
  </si>
  <si>
    <t>Craft:  Weaponsmithing</t>
  </si>
  <si>
    <t>Fortitude</t>
  </si>
  <si>
    <t>Reflex</t>
  </si>
  <si>
    <t>Will</t>
  </si>
  <si>
    <t>Roll</t>
  </si>
  <si>
    <t>Domain</t>
  </si>
  <si>
    <t>Transmutation</t>
  </si>
  <si>
    <t>Necromancy</t>
  </si>
  <si>
    <t>Enchantment</t>
  </si>
  <si>
    <t>Strength</t>
  </si>
  <si>
    <t>War</t>
  </si>
  <si>
    <t>Full Plate +1</t>
  </si>
  <si>
    <t>Tower Shield +1</t>
  </si>
  <si>
    <t>Value</t>
  </si>
  <si>
    <t>2,310</t>
  </si>
  <si>
    <t>Scrolls and Potions</t>
  </si>
  <si>
    <t>CLev</t>
  </si>
  <si>
    <t>1</t>
  </si>
  <si>
    <t>Periapt of Wisdom +2</t>
  </si>
  <si>
    <t>Potion of Cure Moderate Wounds</t>
  </si>
  <si>
    <t>Potion of Darkvision</t>
  </si>
  <si>
    <t>300</t>
  </si>
  <si>
    <t>20’</t>
  </si>
  <si>
    <t>Human:  Combat Casting</t>
  </si>
  <si>
    <t>-</t>
  </si>
  <si>
    <t>-14</t>
  </si>
  <si>
    <t>cleric 1</t>
  </si>
  <si>
    <t>human</t>
  </si>
  <si>
    <t>cleric 2</t>
  </si>
  <si>
    <t>cleric 3</t>
  </si>
  <si>
    <t>cleric 4</t>
  </si>
  <si>
    <t>cleric 5</t>
  </si>
  <si>
    <t>cleric 6</t>
  </si>
  <si>
    <t>1d8</t>
  </si>
  <si>
    <t>x3</t>
  </si>
  <si>
    <t>Shields (see Feats)</t>
  </si>
  <si>
    <t>Feats</t>
  </si>
  <si>
    <t>War/Strength</t>
  </si>
  <si>
    <t>Potion of Bull’s Strength</t>
  </si>
  <si>
    <t>Auras of Chaos &amp; Good</t>
  </si>
  <si>
    <t>Simple Weapons</t>
  </si>
  <si>
    <t>Weapon Focus:  Battleaxe</t>
  </si>
  <si>
    <t>+1 to energy drain &amp; death effects</t>
  </si>
  <si>
    <t>All Armor</t>
  </si>
  <si>
    <t>Detect Evil</t>
  </si>
  <si>
    <t>Coak of Charisma +2</t>
  </si>
  <si>
    <t>Ranged Touch Spells</t>
  </si>
  <si>
    <t>Boots of Springing and Striding</t>
  </si>
  <si>
    <t>Greataxe +1</t>
  </si>
  <si>
    <t>Spiritual Greataxe</t>
  </si>
  <si>
    <t>1d12</t>
  </si>
  <si>
    <t>+2+1</t>
  </si>
  <si>
    <t>2nd Attack</t>
  </si>
  <si>
    <t>cleric 7</t>
  </si>
  <si>
    <t>þ</t>
  </si>
  <si>
    <t>0’</t>
  </si>
  <si>
    <t>20’ or 60’</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</si>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</sst>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3"/>
      <name val="Wingdings"/>
      <charset val="2"/>
    </font>
    <font>
      <i/>
      <sz val="12"/>
      <color indexed="42"/>
      <name val="Times New Roman"/>
      <family val="1"/>
    </font>
    <font>
      <i/>
      <sz val="22"/>
      <color indexed="43"/>
      <name val="Times New Roman"/>
      <family val="1"/>
    </font>
    <font>
      <sz val="18"/>
      <color indexed="12"/>
      <name val="Times New Roman"/>
      <family val="1"/>
    </font>
    <font>
      <sz val="12"/>
      <color indexed="81"/>
      <name val="Times New Roman"/>
      <family val="1"/>
    </font>
    <font>
      <sz val="12"/>
      <color indexed="20"/>
      <name val="Times New Roman"/>
      <family val="1"/>
    </font>
    <font>
      <b/>
      <sz val="12"/>
      <color indexed="81"/>
      <name val="Times New Roman"/>
      <family val="1"/>
    </font>
    <font>
      <sz val="13"/>
      <color rgb="FFFF0000"/>
      <name val="Times New Roman"/>
      <family val="1"/>
    </font>
    <font>
      <i/>
      <sz val="17"/>
      <name val="Times New Roman"/>
      <family val="1"/>
    </font>
    <font>
      <b/>
      <sz val="13"/>
      <color rgb="FF00CC00"/>
      <name val="Times New Roman"/>
      <family val="1"/>
    </font>
    <font>
      <b/>
      <sz val="13"/>
      <color rgb="FF00B050"/>
      <name val="Times New Roman"/>
      <family val="1"/>
    </font>
    <font>
      <sz val="13"/>
      <color rgb="FF0000FF"/>
      <name val="Times New Roman"/>
      <family val="1"/>
    </font>
    <font>
      <i/>
      <sz val="18"/>
      <color rgb="FF0000FF"/>
      <name val="Times New Roman"/>
      <family val="1"/>
    </font>
    <font>
      <i/>
      <sz val="18"/>
      <color indexed="12"/>
      <name val="Times New Roman"/>
      <family val="1"/>
    </font>
    <font>
      <b/>
      <sz val="12"/>
      <color theme="0"/>
      <name val="Times New Roman"/>
      <family val="1"/>
    </font>
    <font>
      <b/>
      <sz val="12"/>
      <color rgb="FF0000FF"/>
      <name val="Times New Roman"/>
      <family val="1"/>
    </font>
    <font>
      <sz val="12"/>
      <color rgb="FF0000FF"/>
      <name val="Times New Roman"/>
      <family val="1"/>
    </font>
    <font>
      <sz val="12"/>
      <color rgb="FFFFC000"/>
      <name val="Times New Roman"/>
      <family val="1"/>
    </font>
    <font>
      <b/>
      <sz val="12"/>
      <color rgb="FFFFC0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i/>
      <sz val="16"/>
      <color indexed="53"/>
      <name val="Times New Roman"/>
      <family val="1"/>
    </font>
    <font>
      <i/>
      <sz val="16"/>
      <color indexed="10"/>
      <name val="Times New Roman"/>
      <family val="1"/>
    </font>
    <font>
      <b/>
      <i/>
      <sz val="16"/>
      <color indexed="57"/>
      <name val="Times New Roman"/>
      <family val="1"/>
    </font>
    <font>
      <i/>
      <sz val="16"/>
      <color indexed="12"/>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11"/>
        <bgColor indexed="64"/>
      </patternFill>
    </fill>
    <fill>
      <patternFill patternType="solid">
        <fgColor indexed="12"/>
        <bgColor indexed="64"/>
      </patternFill>
    </fill>
    <fill>
      <patternFill patternType="solid">
        <fgColor indexed="65"/>
        <bgColor indexed="64"/>
      </patternFill>
    </fill>
    <fill>
      <patternFill patternType="solid">
        <fgColor rgb="FF99FF9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00FF"/>
        <bgColor indexed="64"/>
      </patternFill>
    </fill>
    <fill>
      <patternFill patternType="solid">
        <fgColor theme="0" tint="-4.9989318521683403E-2"/>
        <bgColor indexed="64"/>
      </patternFill>
    </fill>
    <fill>
      <patternFill patternType="solid">
        <fgColor rgb="FF66FF33"/>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FC000"/>
        <bgColor indexed="64"/>
      </patternFill>
    </fill>
  </fills>
  <borders count="12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top style="double">
        <color indexed="64"/>
      </top>
      <bottom style="thick">
        <color indexed="16"/>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right/>
      <top style="hair">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s>
  <cellStyleXfs count="6">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xf numFmtId="0" fontId="1" fillId="0" borderId="0"/>
  </cellStyleXfs>
  <cellXfs count="512">
    <xf numFmtId="0" fontId="0" fillId="0" borderId="0" xfId="0"/>
    <xf numFmtId="49" fontId="6" fillId="0" borderId="27" xfId="0" applyNumberFormat="1" applyFont="1" applyBorder="1" applyAlignment="1">
      <alignment horizontal="center" vertical="center" wrapText="1"/>
    </xf>
    <xf numFmtId="0" fontId="6" fillId="0" borderId="27" xfId="0" applyNumberFormat="1" applyFont="1" applyBorder="1" applyAlignment="1">
      <alignment horizontal="center" vertical="center" wrapText="1"/>
    </xf>
    <xf numFmtId="9" fontId="6" fillId="0" borderId="26" xfId="2" applyFont="1" applyBorder="1" applyAlignment="1">
      <alignment horizontal="center" vertical="center" shrinkToFit="1"/>
    </xf>
    <xf numFmtId="49" fontId="6" fillId="0" borderId="35" xfId="0" applyNumberFormat="1" applyFont="1" applyBorder="1" applyAlignment="1">
      <alignment horizontal="center" vertical="center" wrapText="1"/>
    </xf>
    <xf numFmtId="0" fontId="6" fillId="0" borderId="25" xfId="0" applyFont="1" applyBorder="1" applyAlignment="1">
      <alignment horizontal="center" vertical="center" wrapText="1"/>
    </xf>
    <xf numFmtId="9" fontId="6" fillId="0" borderId="25" xfId="2" applyFont="1" applyBorder="1" applyAlignment="1">
      <alignment horizontal="center" vertical="center" shrinkToFit="1"/>
    </xf>
    <xf numFmtId="0" fontId="6" fillId="0" borderId="26" xfId="2" applyNumberFormat="1" applyFont="1" applyBorder="1" applyAlignment="1">
      <alignment horizontal="center" vertical="center" shrinkToFit="1"/>
    </xf>
    <xf numFmtId="9" fontId="6" fillId="0" borderId="26" xfId="2" applyFont="1" applyFill="1" applyBorder="1" applyAlignment="1">
      <alignment horizontal="center" vertical="center" shrinkToFit="1"/>
    </xf>
    <xf numFmtId="9" fontId="6" fillId="0" borderId="62" xfId="2" applyFont="1" applyBorder="1" applyAlignment="1">
      <alignment horizontal="center" vertical="center" shrinkToFit="1"/>
    </xf>
    <xf numFmtId="9" fontId="6" fillId="0" borderId="12" xfId="2" applyFont="1" applyBorder="1" applyAlignment="1">
      <alignment horizontal="center" vertical="center" shrinkToFit="1"/>
    </xf>
    <xf numFmtId="0" fontId="6" fillId="0" borderId="12" xfId="2" applyNumberFormat="1" applyFont="1" applyBorder="1" applyAlignment="1">
      <alignment horizontal="center" vertical="center" shrinkToFit="1"/>
    </xf>
    <xf numFmtId="49" fontId="6" fillId="0" borderId="35" xfId="0" applyNumberFormat="1" applyFont="1" applyBorder="1" applyAlignment="1">
      <alignment horizontal="center" vertical="center" shrinkToFit="1"/>
    </xf>
    <xf numFmtId="9" fontId="6" fillId="4" borderId="26" xfId="2" applyFont="1" applyFill="1" applyBorder="1" applyAlignment="1">
      <alignment horizontal="center" vertical="center" shrinkToFit="1"/>
    </xf>
    <xf numFmtId="0" fontId="6" fillId="4" borderId="26" xfId="2" applyNumberFormat="1" applyFont="1" applyFill="1" applyBorder="1" applyAlignment="1">
      <alignment horizontal="center" vertical="center" shrinkToFit="1"/>
    </xf>
    <xf numFmtId="0" fontId="6" fillId="4" borderId="27" xfId="0" applyNumberFormat="1" applyFont="1" applyFill="1" applyBorder="1" applyAlignment="1">
      <alignment horizontal="center" vertical="center" wrapText="1"/>
    </xf>
    <xf numFmtId="9" fontId="6" fillId="4" borderId="25" xfId="2" applyFont="1" applyFill="1" applyBorder="1" applyAlignment="1">
      <alignment horizontal="center" vertical="center" shrinkToFit="1"/>
    </xf>
    <xf numFmtId="49" fontId="6" fillId="4" borderId="27" xfId="0" applyNumberFormat="1" applyFont="1" applyFill="1" applyBorder="1" applyAlignment="1">
      <alignment horizontal="center" vertical="center" shrinkToFit="1"/>
    </xf>
    <xf numFmtId="9" fontId="6" fillId="4" borderId="61"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27" xfId="0" applyNumberFormat="1" applyFont="1" applyFill="1" applyBorder="1" applyAlignment="1">
      <alignment horizontal="center" vertical="center" wrapText="1"/>
    </xf>
    <xf numFmtId="9" fontId="6" fillId="0" borderId="25" xfId="2" applyFont="1" applyFill="1" applyBorder="1" applyAlignment="1">
      <alignment horizontal="center" vertical="center" shrinkToFit="1"/>
    </xf>
    <xf numFmtId="49" fontId="6" fillId="0" borderId="27" xfId="0" applyNumberFormat="1" applyFont="1" applyFill="1" applyBorder="1" applyAlignment="1">
      <alignment horizontal="center" vertical="center" shrinkToFit="1"/>
    </xf>
    <xf numFmtId="0" fontId="4" fillId="0" borderId="26" xfId="2" applyNumberFormat="1" applyFont="1" applyFill="1" applyBorder="1" applyAlignment="1">
      <alignment horizontal="center" vertical="center" shrinkToFit="1"/>
    </xf>
    <xf numFmtId="0" fontId="4" fillId="4" borderId="26" xfId="2" applyNumberFormat="1" applyFont="1" applyFill="1" applyBorder="1" applyAlignment="1">
      <alignment horizontal="center" vertical="center" shrinkToFit="1"/>
    </xf>
    <xf numFmtId="0" fontId="6" fillId="0" borderId="27" xfId="0" quotePrefix="1" applyNumberFormat="1" applyFont="1" applyFill="1" applyBorder="1" applyAlignment="1">
      <alignment horizontal="center" vertical="center" wrapText="1"/>
    </xf>
    <xf numFmtId="9" fontId="6" fillId="0" borderId="12" xfId="2" applyFont="1" applyFill="1" applyBorder="1" applyAlignment="1">
      <alignment horizontal="center" vertical="center" shrinkToFit="1"/>
    </xf>
    <xf numFmtId="0" fontId="6" fillId="0" borderId="12" xfId="2" applyNumberFormat="1" applyFont="1" applyFill="1" applyBorder="1" applyAlignment="1">
      <alignment horizontal="center" vertical="center" shrinkToFit="1"/>
    </xf>
    <xf numFmtId="0" fontId="6" fillId="0" borderId="35" xfId="0" applyNumberFormat="1" applyFont="1" applyFill="1" applyBorder="1" applyAlignment="1">
      <alignment horizontal="center" vertical="center" wrapText="1"/>
    </xf>
    <xf numFmtId="0" fontId="52" fillId="13" borderId="107" xfId="0" applyFont="1" applyFill="1" applyBorder="1" applyAlignment="1">
      <alignment horizontal="right" vertical="center"/>
    </xf>
    <xf numFmtId="0" fontId="3" fillId="0" borderId="103" xfId="0" applyFont="1" applyFill="1" applyBorder="1" applyAlignment="1">
      <alignment horizontal="right" vertical="center"/>
    </xf>
    <xf numFmtId="0" fontId="52" fillId="13" borderId="103" xfId="0" applyFont="1" applyFill="1" applyBorder="1" applyAlignment="1">
      <alignment horizontal="right" vertical="center"/>
    </xf>
    <xf numFmtId="0" fontId="3" fillId="0" borderId="105" xfId="0" applyFont="1" applyFill="1" applyBorder="1" applyAlignment="1">
      <alignment horizontal="right" vertical="center"/>
    </xf>
    <xf numFmtId="0" fontId="57" fillId="16" borderId="38" xfId="0" applyNumberFormat="1" applyFont="1" applyFill="1" applyBorder="1" applyAlignment="1">
      <alignment horizontal="center" vertical="center" wrapText="1"/>
    </xf>
    <xf numFmtId="0" fontId="11" fillId="3" borderId="39" xfId="0" applyNumberFormat="1" applyFont="1" applyFill="1" applyBorder="1" applyAlignment="1">
      <alignment horizontal="center" vertical="center"/>
    </xf>
    <xf numFmtId="0" fontId="11" fillId="7" borderId="21" xfId="5" applyFont="1" applyFill="1" applyBorder="1" applyAlignment="1">
      <alignment horizontal="center" vertical="center"/>
    </xf>
    <xf numFmtId="1" fontId="51" fillId="16" borderId="81" xfId="0" applyNumberFormat="1" applyFont="1" applyFill="1" applyBorder="1" applyAlignment="1">
      <alignment horizontal="center" vertical="center"/>
    </xf>
    <xf numFmtId="1" fontId="1" fillId="0" borderId="98" xfId="0" applyNumberFormat="1" applyFont="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 fillId="0" borderId="0" xfId="0" applyFont="1" applyBorder="1" applyAlignment="1">
      <alignment vertical="center"/>
    </xf>
    <xf numFmtId="0" fontId="11" fillId="3" borderId="20" xfId="0" applyFont="1" applyFill="1" applyBorder="1" applyAlignment="1">
      <alignment horizontal="centerContinuous" vertical="center"/>
    </xf>
    <xf numFmtId="0" fontId="11" fillId="3" borderId="21"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21" xfId="0" applyNumberFormat="1" applyFont="1" applyFill="1" applyBorder="1" applyAlignment="1">
      <alignment horizontal="center" vertical="center" wrapText="1"/>
    </xf>
    <xf numFmtId="0" fontId="11" fillId="3" borderId="22" xfId="0" applyFont="1" applyFill="1" applyBorder="1" applyAlignment="1">
      <alignment horizontal="center" vertical="center"/>
    </xf>
    <xf numFmtId="0" fontId="3" fillId="0" borderId="0" xfId="0" applyFont="1" applyBorder="1" applyAlignment="1">
      <alignment vertical="center"/>
    </xf>
    <xf numFmtId="0" fontId="53" fillId="0" borderId="1" xfId="0" applyFont="1" applyFill="1" applyBorder="1" applyAlignment="1">
      <alignment vertical="center"/>
    </xf>
    <xf numFmtId="0" fontId="5" fillId="0" borderId="25" xfId="0" applyFont="1" applyFill="1" applyBorder="1" applyAlignment="1">
      <alignment horizontal="center" vertical="center"/>
    </xf>
    <xf numFmtId="0" fontId="6" fillId="0" borderId="25" xfId="0" applyFont="1" applyFill="1" applyBorder="1" applyAlignment="1">
      <alignment horizontal="center" vertical="center"/>
    </xf>
    <xf numFmtId="0" fontId="54" fillId="0" borderId="25" xfId="0" applyFont="1" applyFill="1" applyBorder="1" applyAlignment="1">
      <alignment horizontal="center" vertical="center" wrapText="1"/>
    </xf>
    <xf numFmtId="0" fontId="6" fillId="0" borderId="25" xfId="0" applyFont="1" applyFill="1" applyBorder="1" applyAlignment="1">
      <alignment horizontal="center" vertical="center" wrapText="1"/>
    </xf>
    <xf numFmtId="1" fontId="6" fillId="0" borderId="25" xfId="0" applyNumberFormat="1" applyFont="1" applyFill="1" applyBorder="1" applyAlignment="1">
      <alignment horizontal="center" vertical="center" wrapText="1"/>
    </xf>
    <xf numFmtId="0" fontId="55" fillId="16" borderId="26"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56" fillId="0" borderId="1" xfId="0" applyFont="1" applyFill="1" applyBorder="1" applyAlignment="1">
      <alignment vertical="center"/>
    </xf>
    <xf numFmtId="0" fontId="12" fillId="0" borderId="26" xfId="0" applyNumberFormat="1" applyFont="1" applyFill="1" applyBorder="1" applyAlignment="1">
      <alignment horizontal="center" vertical="center"/>
    </xf>
    <xf numFmtId="0" fontId="54" fillId="0" borderId="32" xfId="0" applyFont="1" applyFill="1" applyBorder="1" applyAlignment="1">
      <alignment vertical="center"/>
    </xf>
    <xf numFmtId="0" fontId="5" fillId="0" borderId="62" xfId="0" applyFont="1" applyFill="1" applyBorder="1" applyAlignment="1">
      <alignment horizontal="center" vertical="center"/>
    </xf>
    <xf numFmtId="0" fontId="6" fillId="0" borderId="62" xfId="0" applyFont="1" applyFill="1" applyBorder="1" applyAlignment="1">
      <alignment horizontal="center" vertical="center"/>
    </xf>
    <xf numFmtId="0" fontId="57" fillId="0" borderId="62" xfId="0" applyFont="1" applyFill="1" applyBorder="1" applyAlignment="1">
      <alignment horizontal="center" vertical="center" wrapText="1"/>
    </xf>
    <xf numFmtId="0" fontId="6" fillId="0" borderId="62" xfId="0" applyFont="1" applyFill="1" applyBorder="1" applyAlignment="1">
      <alignment horizontal="center" vertical="center" wrapText="1"/>
    </xf>
    <xf numFmtId="1" fontId="6" fillId="0" borderId="62" xfId="0" applyNumberFormat="1" applyFont="1" applyFill="1" applyBorder="1" applyAlignment="1">
      <alignment horizontal="center" vertical="center" wrapText="1"/>
    </xf>
    <xf numFmtId="0" fontId="55" fillId="16" borderId="62" xfId="0" applyNumberFormat="1" applyFont="1" applyFill="1" applyBorder="1" applyAlignment="1">
      <alignment horizontal="center" vertical="center"/>
    </xf>
    <xf numFmtId="0" fontId="6" fillId="0" borderId="34" xfId="0" quotePrefix="1" applyFont="1" applyFill="1" applyBorder="1" applyAlignment="1">
      <alignment horizontal="center" vertical="center"/>
    </xf>
    <xf numFmtId="0" fontId="10" fillId="0" borderId="1" xfId="0" applyFont="1" applyFill="1" applyBorder="1" applyAlignment="1">
      <alignment vertical="center"/>
    </xf>
    <xf numFmtId="0" fontId="6" fillId="0" borderId="25" xfId="0" applyNumberFormat="1" applyFont="1" applyFill="1" applyBorder="1" applyAlignment="1">
      <alignment horizontal="center"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0" fontId="29" fillId="0" borderId="0" xfId="0" applyFont="1" applyBorder="1" applyAlignment="1">
      <alignment vertical="center"/>
    </xf>
    <xf numFmtId="0" fontId="9" fillId="9" borderId="1" xfId="0" applyFont="1" applyFill="1" applyBorder="1" applyAlignment="1">
      <alignment vertical="center"/>
    </xf>
    <xf numFmtId="0" fontId="6" fillId="9" borderId="25" xfId="0" applyNumberFormat="1" applyFont="1" applyFill="1" applyBorder="1" applyAlignment="1">
      <alignment horizontal="center" vertical="center"/>
    </xf>
    <xf numFmtId="49" fontId="27" fillId="9" borderId="25" xfId="0" applyNumberFormat="1" applyFont="1" applyFill="1" applyBorder="1" applyAlignment="1">
      <alignment horizontal="center" vertical="center"/>
    </xf>
    <xf numFmtId="0" fontId="27" fillId="9" borderId="26" xfId="0" applyNumberFormat="1" applyFont="1" applyFill="1" applyBorder="1" applyAlignment="1">
      <alignment horizontal="center" vertical="center"/>
    </xf>
    <xf numFmtId="0" fontId="9" fillId="9" borderId="26" xfId="0" applyNumberFormat="1" applyFont="1" applyFill="1" applyBorder="1" applyAlignment="1">
      <alignment horizontal="center" vertical="center"/>
    </xf>
    <xf numFmtId="49" fontId="6" fillId="9" borderId="26" xfId="0" applyNumberFormat="1" applyFont="1" applyFill="1" applyBorder="1" applyAlignment="1">
      <alignment horizontal="center" vertical="center"/>
    </xf>
    <xf numFmtId="0" fontId="6" fillId="9" borderId="27"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0" fillId="9" borderId="26" xfId="0" applyNumberFormat="1" applyFont="1" applyFill="1" applyBorder="1" applyAlignment="1">
      <alignment horizontal="center" vertical="center"/>
    </xf>
    <xf numFmtId="0" fontId="10" fillId="4" borderId="1" xfId="0" applyFont="1" applyFill="1" applyBorder="1" applyAlignment="1">
      <alignment vertical="center"/>
    </xf>
    <xf numFmtId="0" fontId="6" fillId="4" borderId="25" xfId="0" applyNumberFormat="1" applyFont="1" applyFill="1" applyBorder="1" applyAlignment="1">
      <alignment horizontal="center" vertical="center"/>
    </xf>
    <xf numFmtId="49" fontId="16" fillId="4" borderId="25" xfId="0" applyNumberFormat="1" applyFont="1" applyFill="1" applyBorder="1" applyAlignment="1">
      <alignment horizontal="center" vertical="center"/>
    </xf>
    <xf numFmtId="0" fontId="16" fillId="4" borderId="26" xfId="0" applyNumberFormat="1" applyFont="1" applyFill="1" applyBorder="1" applyAlignment="1">
      <alignment horizontal="center" vertical="center"/>
    </xf>
    <xf numFmtId="0" fontId="10" fillId="4" borderId="26"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xf>
    <xf numFmtId="49" fontId="6" fillId="10" borderId="26" xfId="0" applyNumberFormat="1" applyFont="1" applyFill="1" applyBorder="1" applyAlignment="1">
      <alignment horizontal="center" vertical="center"/>
    </xf>
    <xf numFmtId="0" fontId="6" fillId="4" borderId="27" xfId="0" applyNumberFormat="1" applyFont="1" applyFill="1" applyBorder="1" applyAlignment="1">
      <alignment horizontal="center" vertical="center"/>
    </xf>
    <xf numFmtId="0" fontId="31" fillId="0" borderId="0" xfId="0" applyFont="1" applyBorder="1" applyAlignment="1">
      <alignment vertical="center"/>
    </xf>
    <xf numFmtId="0" fontId="13" fillId="9" borderId="1" xfId="0" applyFont="1" applyFill="1" applyBorder="1" applyAlignment="1">
      <alignment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25" xfId="0" applyNumberFormat="1" applyFont="1" applyFill="1" applyBorder="1" applyAlignment="1">
      <alignment horizontal="center" vertical="center"/>
    </xf>
    <xf numFmtId="0" fontId="28" fillId="9" borderId="26" xfId="0" applyNumberFormat="1" applyFont="1" applyFill="1" applyBorder="1" applyAlignment="1">
      <alignment horizontal="center" vertical="center"/>
    </xf>
    <xf numFmtId="0" fontId="22" fillId="9" borderId="26" xfId="0" applyNumberFormat="1" applyFont="1" applyFill="1" applyBorder="1" applyAlignment="1">
      <alignment horizontal="center" vertical="center"/>
    </xf>
    <xf numFmtId="0" fontId="10" fillId="10" borderId="1" xfId="0" applyFont="1" applyFill="1" applyBorder="1" applyAlignment="1">
      <alignment vertical="center"/>
    </xf>
    <xf numFmtId="0" fontId="6" fillId="10" borderId="25" xfId="0" applyNumberFormat="1" applyFont="1" applyFill="1" applyBorder="1" applyAlignment="1">
      <alignment horizontal="center" vertical="center"/>
    </xf>
    <xf numFmtId="49" fontId="16" fillId="10" borderId="25" xfId="0" applyNumberFormat="1" applyFont="1" applyFill="1" applyBorder="1" applyAlignment="1">
      <alignment horizontal="center" vertical="center"/>
    </xf>
    <xf numFmtId="0" fontId="16" fillId="10" borderId="26" xfId="0" applyNumberFormat="1" applyFont="1" applyFill="1" applyBorder="1" applyAlignment="1">
      <alignment horizontal="center" vertical="center"/>
    </xf>
    <xf numFmtId="0" fontId="10" fillId="10" borderId="26" xfId="0" applyNumberFormat="1" applyFont="1" applyFill="1" applyBorder="1" applyAlignment="1">
      <alignment horizontal="center" vertical="center"/>
    </xf>
    <xf numFmtId="0" fontId="6" fillId="10"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2" fillId="5" borderId="1" xfId="0" applyFont="1" applyFill="1" applyBorder="1" applyAlignment="1">
      <alignment vertical="center"/>
    </xf>
    <xf numFmtId="0" fontId="6" fillId="5" borderId="25" xfId="0" applyNumberFormat="1" applyFont="1" applyFill="1" applyBorder="1" applyAlignment="1">
      <alignment horizontal="center" vertical="center"/>
    </xf>
    <xf numFmtId="49" fontId="24" fillId="5" borderId="25" xfId="0" applyNumberFormat="1" applyFont="1" applyFill="1" applyBorder="1" applyAlignment="1">
      <alignment horizontal="center" vertical="center"/>
    </xf>
    <xf numFmtId="0" fontId="24" fillId="5" borderId="26" xfId="0" applyNumberFormat="1" applyFont="1" applyFill="1" applyBorder="1" applyAlignment="1">
      <alignment horizontal="center" vertical="center"/>
    </xf>
    <xf numFmtId="0" fontId="12" fillId="5" borderId="26" xfId="0" applyNumberFormat="1" applyFont="1" applyFill="1" applyBorder="1" applyAlignment="1">
      <alignment horizontal="center" vertical="center"/>
    </xf>
    <xf numFmtId="49" fontId="6" fillId="5" borderId="26"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13" fillId="4" borderId="1" xfId="0" applyFont="1" applyFill="1" applyBorder="1" applyAlignment="1">
      <alignment vertical="center"/>
    </xf>
    <xf numFmtId="49" fontId="28" fillId="5" borderId="25" xfId="0" applyNumberFormat="1" applyFont="1" applyFill="1" applyBorder="1" applyAlignment="1">
      <alignment horizontal="center" vertical="center"/>
    </xf>
    <xf numFmtId="0" fontId="28" fillId="5" borderId="26" xfId="0" applyNumberFormat="1" applyFont="1" applyFill="1" applyBorder="1" applyAlignment="1">
      <alignment horizontal="center" vertical="center"/>
    </xf>
    <xf numFmtId="0" fontId="22" fillId="5" borderId="26" xfId="0" applyNumberFormat="1" applyFont="1" applyFill="1" applyBorder="1" applyAlignment="1">
      <alignment horizontal="center" vertical="center"/>
    </xf>
    <xf numFmtId="0" fontId="12"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2" fillId="9" borderId="26" xfId="0" applyNumberFormat="1" applyFont="1" applyFill="1" applyBorder="1" applyAlignment="1">
      <alignment horizontal="center" vertical="center"/>
    </xf>
    <xf numFmtId="0" fontId="6" fillId="9" borderId="27" xfId="0" quotePrefix="1" applyNumberFormat="1" applyFont="1" applyFill="1" applyBorder="1" applyAlignment="1">
      <alignment horizontal="center" vertical="center"/>
    </xf>
    <xf numFmtId="0" fontId="7" fillId="4" borderId="1" xfId="0" applyFont="1" applyFill="1" applyBorder="1" applyAlignment="1">
      <alignment vertical="center"/>
    </xf>
    <xf numFmtId="49" fontId="17" fillId="4" borderId="25" xfId="0" applyNumberFormat="1" applyFont="1" applyFill="1" applyBorder="1" applyAlignment="1">
      <alignment horizontal="center" vertical="center"/>
    </xf>
    <xf numFmtId="0" fontId="17" fillId="4" borderId="26" xfId="0" applyNumberFormat="1" applyFont="1" applyFill="1" applyBorder="1" applyAlignment="1">
      <alignment horizontal="center" vertical="center"/>
    </xf>
    <xf numFmtId="0" fontId="7" fillId="4" borderId="26" xfId="0" applyNumberFormat="1" applyFont="1" applyFill="1" applyBorder="1" applyAlignment="1">
      <alignment horizontal="center" vertical="center"/>
    </xf>
    <xf numFmtId="0" fontId="12" fillId="4" borderId="1" xfId="0" applyFont="1" applyFill="1" applyBorder="1" applyAlignment="1">
      <alignment vertical="center"/>
    </xf>
    <xf numFmtId="49" fontId="24" fillId="4" borderId="25" xfId="0" applyNumberFormat="1" applyFont="1" applyFill="1" applyBorder="1" applyAlignment="1">
      <alignment horizontal="center" vertical="center"/>
    </xf>
    <xf numFmtId="0" fontId="24" fillId="4" borderId="26" xfId="0" applyNumberFormat="1" applyFont="1" applyFill="1" applyBorder="1" applyAlignment="1">
      <alignment horizontal="center" vertical="center"/>
    </xf>
    <xf numFmtId="0" fontId="12"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3" fillId="5" borderId="26" xfId="0" applyNumberFormat="1" applyFont="1" applyFill="1" applyBorder="1" applyAlignment="1">
      <alignment horizontal="center" vertical="center"/>
    </xf>
    <xf numFmtId="0" fontId="12" fillId="8" borderId="8" xfId="0" applyFont="1" applyFill="1" applyBorder="1" applyAlignment="1">
      <alignment vertical="center"/>
    </xf>
    <xf numFmtId="0" fontId="6" fillId="8" borderId="53" xfId="0" applyNumberFormat="1" applyFont="1" applyFill="1" applyBorder="1" applyAlignment="1">
      <alignment horizontal="center" vertical="center"/>
    </xf>
    <xf numFmtId="49" fontId="24" fillId="8" borderId="53" xfId="0" applyNumberFormat="1" applyFont="1" applyFill="1" applyBorder="1" applyAlignment="1">
      <alignment horizontal="center" vertical="center"/>
    </xf>
    <xf numFmtId="0" fontId="24" fillId="8" borderId="61" xfId="0" applyNumberFormat="1" applyFont="1" applyFill="1" applyBorder="1" applyAlignment="1">
      <alignment horizontal="center" vertical="center"/>
    </xf>
    <xf numFmtId="0" fontId="12" fillId="8" borderId="61" xfId="0" applyNumberFormat="1" applyFont="1" applyFill="1" applyBorder="1" applyAlignment="1">
      <alignment horizontal="center" vertical="center"/>
    </xf>
    <xf numFmtId="49" fontId="6" fillId="8" borderId="61" xfId="0" applyNumberFormat="1" applyFont="1" applyFill="1" applyBorder="1" applyAlignment="1">
      <alignment horizontal="center" vertical="center"/>
    </xf>
    <xf numFmtId="0" fontId="55" fillId="16" borderId="53"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xf>
    <xf numFmtId="0" fontId="6" fillId="8" borderId="36" xfId="0" applyNumberFormat="1"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7" fillId="0" borderId="23"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4" fillId="0" borderId="0" xfId="0" applyFont="1" applyBorder="1" applyAlignment="1">
      <alignment vertical="center" wrapText="1"/>
    </xf>
    <xf numFmtId="0" fontId="11" fillId="7" borderId="20" xfId="0" applyFont="1" applyFill="1" applyBorder="1" applyAlignment="1">
      <alignment horizontal="centerContinuous" vertical="center" wrapText="1"/>
    </xf>
    <xf numFmtId="0" fontId="11" fillId="7" borderId="21"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11" fillId="7" borderId="22" xfId="0" applyFont="1" applyFill="1" applyBorder="1" applyAlignment="1">
      <alignment horizontal="centerContinuous" vertical="center" wrapText="1"/>
    </xf>
    <xf numFmtId="0" fontId="3" fillId="0" borderId="0" xfId="0" applyFont="1" applyBorder="1" applyAlignment="1">
      <alignment vertical="center" wrapText="1"/>
    </xf>
    <xf numFmtId="0" fontId="27" fillId="0" borderId="1" xfId="0" applyFont="1" applyFill="1" applyBorder="1" applyAlignment="1">
      <alignment horizontal="center" vertical="center" shrinkToFit="1"/>
    </xf>
    <xf numFmtId="0" fontId="6" fillId="10" borderId="25" xfId="5" applyFont="1" applyFill="1" applyBorder="1" applyAlignment="1">
      <alignment horizontal="center" vertical="center"/>
    </xf>
    <xf numFmtId="49" fontId="6" fillId="0" borderId="27" xfId="0" quotePrefix="1" applyNumberFormat="1" applyFont="1" applyBorder="1" applyAlignment="1">
      <alignment horizontal="center" vertical="center" wrapText="1"/>
    </xf>
    <xf numFmtId="0" fontId="4" fillId="0" borderId="26" xfId="0" applyFont="1" applyFill="1" applyBorder="1" applyAlignment="1">
      <alignment horizontal="center" vertical="center" wrapText="1"/>
    </xf>
    <xf numFmtId="0" fontId="27" fillId="0" borderId="32" xfId="0" applyFont="1" applyFill="1" applyBorder="1" applyAlignment="1">
      <alignment horizontal="center" vertical="center" shrinkToFit="1"/>
    </xf>
    <xf numFmtId="0" fontId="6" fillId="0" borderId="62" xfId="0" applyFont="1" applyBorder="1" applyAlignment="1">
      <alignment horizontal="center" vertical="center" wrapText="1"/>
    </xf>
    <xf numFmtId="0" fontId="6" fillId="10" borderId="62" xfId="5" applyFont="1" applyFill="1" applyBorder="1" applyAlignment="1">
      <alignment horizontal="center" vertical="center"/>
    </xf>
    <xf numFmtId="0" fontId="6" fillId="0" borderId="27" xfId="0" quotePrefix="1" applyNumberFormat="1" applyFont="1" applyBorder="1" applyAlignment="1">
      <alignment horizontal="center" vertical="center" wrapText="1"/>
    </xf>
    <xf numFmtId="0" fontId="9" fillId="0" borderId="1" xfId="0" applyFont="1" applyFill="1" applyBorder="1" applyAlignment="1">
      <alignment horizontal="center" vertical="center" shrinkToFit="1"/>
    </xf>
    <xf numFmtId="0" fontId="5" fillId="0" borderId="25" xfId="0" applyFont="1" applyBorder="1" applyAlignment="1">
      <alignment horizontal="center" vertical="center" wrapText="1"/>
    </xf>
    <xf numFmtId="0" fontId="5" fillId="0" borderId="25" xfId="0" applyFont="1" applyFill="1" applyBorder="1" applyAlignment="1">
      <alignment horizontal="center" vertical="center" wrapText="1"/>
    </xf>
    <xf numFmtId="9" fontId="6" fillId="0" borderId="62" xfId="2" applyFont="1" applyFill="1" applyBorder="1" applyAlignment="1">
      <alignment horizontal="center" vertical="center" shrinkToFit="1"/>
    </xf>
    <xf numFmtId="0" fontId="27" fillId="4" borderId="1" xfId="0" applyFont="1" applyFill="1" applyBorder="1" applyAlignment="1">
      <alignment horizontal="center" vertical="center" shrinkToFit="1"/>
    </xf>
    <xf numFmtId="0" fontId="6"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9" fillId="4" borderId="1" xfId="0" applyFont="1" applyFill="1" applyBorder="1" applyAlignment="1">
      <alignment horizontal="center" vertical="center" shrinkToFit="1"/>
    </xf>
    <xf numFmtId="0" fontId="5" fillId="4" borderId="25" xfId="0" applyFont="1" applyFill="1" applyBorder="1" applyAlignment="1">
      <alignment horizontal="center" vertical="center" wrapText="1"/>
    </xf>
    <xf numFmtId="0" fontId="27" fillId="4" borderId="8" xfId="0" applyFont="1" applyFill="1" applyBorder="1" applyAlignment="1">
      <alignment horizontal="center" vertical="center" shrinkToFit="1"/>
    </xf>
    <xf numFmtId="0" fontId="6" fillId="4" borderId="53" xfId="0" applyFont="1" applyFill="1" applyBorder="1" applyAlignment="1">
      <alignment horizontal="center" vertical="center" wrapText="1"/>
    </xf>
    <xf numFmtId="9" fontId="6" fillId="4" borderId="53" xfId="2" applyFont="1" applyFill="1" applyBorder="1" applyAlignment="1">
      <alignment horizontal="center" vertical="center" shrinkToFit="1"/>
    </xf>
    <xf numFmtId="0" fontId="6" fillId="4" borderId="61" xfId="2" applyNumberFormat="1" applyFont="1" applyFill="1" applyBorder="1" applyAlignment="1">
      <alignment horizontal="center" vertical="center" shrinkToFit="1"/>
    </xf>
    <xf numFmtId="0" fontId="6" fillId="4" borderId="36" xfId="0" applyNumberFormat="1" applyFont="1" applyFill="1" applyBorder="1" applyAlignment="1">
      <alignment horizontal="center" vertical="center" wrapText="1"/>
    </xf>
    <xf numFmtId="0" fontId="3" fillId="0" borderId="0" xfId="0" applyFont="1" applyBorder="1" applyAlignment="1">
      <alignment horizontal="right" vertical="center" wrapText="1"/>
    </xf>
    <xf numFmtId="0" fontId="4" fillId="0" borderId="0" xfId="0" applyFont="1" applyBorder="1" applyAlignment="1">
      <alignment horizontal="left" vertical="center" wrapText="1"/>
    </xf>
    <xf numFmtId="0" fontId="5" fillId="0" borderId="55" xfId="0" applyFont="1" applyFill="1" applyBorder="1" applyAlignment="1">
      <alignment horizontal="centerContinuous" vertical="center" wrapText="1"/>
    </xf>
    <xf numFmtId="0" fontId="5" fillId="0" borderId="56" xfId="0" applyFont="1" applyFill="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46" fillId="0" borderId="0" xfId="0" applyFont="1" applyBorder="1" applyAlignment="1">
      <alignment horizontal="centerContinuous" vertical="center" wrapText="1"/>
    </xf>
    <xf numFmtId="0" fontId="47" fillId="0" borderId="0" xfId="0" applyFont="1" applyBorder="1" applyAlignment="1">
      <alignment horizontal="centerContinuous" vertical="center" wrapText="1"/>
    </xf>
    <xf numFmtId="0" fontId="11" fillId="7" borderId="32" xfId="0" applyFont="1" applyFill="1" applyBorder="1" applyAlignment="1">
      <alignment horizontal="centerContinuous"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6" fillId="0" borderId="0" xfId="0" applyFont="1" applyBorder="1" applyAlignment="1">
      <alignment horizontal="left" vertical="center"/>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6" fillId="0" borderId="1" xfId="0" applyFont="1" applyFill="1" applyBorder="1" applyAlignment="1">
      <alignment horizontal="center" vertical="center" shrinkToFit="1"/>
    </xf>
    <xf numFmtId="49" fontId="6" fillId="0" borderId="25" xfId="0" applyNumberFormat="1" applyFont="1" applyFill="1" applyBorder="1" applyAlignment="1">
      <alignment horizontal="center" vertical="center"/>
    </xf>
    <xf numFmtId="0" fontId="34" fillId="6" borderId="27"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3" xfId="0" applyFont="1" applyBorder="1" applyAlignment="1">
      <alignment horizontal="right"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14" borderId="95" xfId="0" applyFont="1" applyFill="1" applyBorder="1" applyAlignment="1">
      <alignment horizontal="center" vertical="center" wrapText="1"/>
    </xf>
    <xf numFmtId="0" fontId="1" fillId="14" borderId="96" xfId="0" applyFont="1" applyFill="1" applyBorder="1" applyAlignment="1">
      <alignment horizontal="center" vertical="center" wrapText="1"/>
    </xf>
    <xf numFmtId="0" fontId="3" fillId="0" borderId="37" xfId="0" applyFont="1" applyBorder="1" applyAlignment="1">
      <alignment horizontal="right" vertical="center" wrapText="1"/>
    </xf>
    <xf numFmtId="0" fontId="1" fillId="0" borderId="97" xfId="0" applyFont="1" applyBorder="1" applyAlignment="1">
      <alignment horizontal="center" vertical="center" wrapText="1"/>
    </xf>
    <xf numFmtId="0" fontId="1" fillId="0" borderId="42" xfId="0" applyFont="1" applyBorder="1" applyAlignment="1">
      <alignment horizontal="center" vertical="center" wrapText="1"/>
    </xf>
    <xf numFmtId="0" fontId="1" fillId="14" borderId="42" xfId="0" applyFont="1" applyFill="1" applyBorder="1" applyAlignment="1">
      <alignment horizontal="center" vertical="center" wrapText="1"/>
    </xf>
    <xf numFmtId="0" fontId="1" fillId="14" borderId="44" xfId="0" applyFont="1" applyFill="1" applyBorder="1" applyAlignment="1">
      <alignment horizontal="center" vertical="center" wrapText="1"/>
    </xf>
    <xf numFmtId="0" fontId="6" fillId="0" borderId="32" xfId="0" applyFont="1" applyFill="1" applyBorder="1" applyAlignment="1">
      <alignment horizontal="center" vertical="center" shrinkToFit="1"/>
    </xf>
    <xf numFmtId="49" fontId="6" fillId="0" borderId="62" xfId="0" applyNumberFormat="1" applyFont="1" applyFill="1" applyBorder="1" applyAlignment="1">
      <alignment horizontal="center" vertical="center"/>
    </xf>
    <xf numFmtId="0" fontId="34" fillId="6" borderId="35" xfId="2" applyNumberFormat="1" applyFont="1" applyFill="1" applyBorder="1" applyAlignment="1">
      <alignment horizontal="center" vertical="center" shrinkToFit="1"/>
    </xf>
    <xf numFmtId="0" fontId="3" fillId="0" borderId="63" xfId="0" applyFont="1" applyBorder="1" applyAlignment="1">
      <alignment horizontal="right" vertical="center" wrapText="1"/>
    </xf>
    <xf numFmtId="0" fontId="48" fillId="13" borderId="98" xfId="0" applyFont="1" applyFill="1" applyBorder="1" applyAlignment="1">
      <alignment horizontal="center" vertical="center" wrapText="1"/>
    </xf>
    <xf numFmtId="0" fontId="48" fillId="13" borderId="50" xfId="0" applyFont="1" applyFill="1" applyBorder="1" applyAlignment="1">
      <alignment horizontal="center" vertical="center" wrapText="1"/>
    </xf>
    <xf numFmtId="0" fontId="3" fillId="14" borderId="50" xfId="0" applyFont="1" applyFill="1" applyBorder="1" applyAlignment="1">
      <alignment horizontal="center" vertical="center" wrapText="1"/>
    </xf>
    <xf numFmtId="0" fontId="3" fillId="14" borderId="52" xfId="0" applyFont="1" applyFill="1" applyBorder="1" applyAlignment="1">
      <alignment horizontal="center" vertical="center" wrapText="1"/>
    </xf>
    <xf numFmtId="0" fontId="46" fillId="0" borderId="99" xfId="0" applyFont="1" applyBorder="1" applyAlignment="1">
      <alignment horizontal="centerContinuous" vertical="center"/>
    </xf>
    <xf numFmtId="0" fontId="46" fillId="0" borderId="100" xfId="0" applyFont="1" applyBorder="1" applyAlignment="1">
      <alignment horizontal="centerContinuous" vertical="center"/>
    </xf>
    <xf numFmtId="0" fontId="49" fillId="0" borderId="101" xfId="0" applyFont="1" applyBorder="1" applyAlignment="1">
      <alignment horizontal="centerContinuous" vertical="center"/>
    </xf>
    <xf numFmtId="0" fontId="50" fillId="0" borderId="102" xfId="0" applyFont="1" applyFill="1" applyBorder="1" applyAlignment="1">
      <alignment horizontal="centerContinuous" vertical="center"/>
    </xf>
    <xf numFmtId="0" fontId="3" fillId="0" borderId="41" xfId="0" applyFont="1" applyBorder="1" applyAlignment="1">
      <alignment vertical="center"/>
    </xf>
    <xf numFmtId="0" fontId="3" fillId="0" borderId="103" xfId="0" applyFont="1" applyBorder="1" applyAlignment="1">
      <alignment horizontal="right" vertical="center"/>
    </xf>
    <xf numFmtId="0" fontId="1" fillId="0" borderId="104" xfId="0" applyFont="1" applyFill="1" applyBorder="1" applyAlignment="1">
      <alignment horizontal="centerContinuous" vertical="center"/>
    </xf>
    <xf numFmtId="0" fontId="3" fillId="0" borderId="49" xfId="0" applyFont="1" applyBorder="1" applyAlignment="1">
      <alignment vertical="center"/>
    </xf>
    <xf numFmtId="0" fontId="3" fillId="0" borderId="105" xfId="0" applyFont="1" applyBorder="1" applyAlignment="1">
      <alignment horizontal="right" vertical="center"/>
    </xf>
    <xf numFmtId="49" fontId="1" fillId="0" borderId="82" xfId="0" applyNumberFormat="1" applyFont="1" applyFill="1" applyBorder="1" applyAlignment="1">
      <alignment horizontal="centerContinuous" vertical="center"/>
    </xf>
    <xf numFmtId="49" fontId="51" fillId="13" borderId="106" xfId="0" applyNumberFormat="1" applyFont="1" applyFill="1" applyBorder="1" applyAlignment="1">
      <alignment vertical="center"/>
    </xf>
    <xf numFmtId="0" fontId="51" fillId="13" borderId="108" xfId="0" applyNumberFormat="1" applyFont="1" applyFill="1" applyBorder="1" applyAlignment="1">
      <alignment horizontal="centerContinuous" vertical="center"/>
    </xf>
    <xf numFmtId="49" fontId="1" fillId="0" borderId="41" xfId="0" applyNumberFormat="1" applyFont="1" applyFill="1" applyBorder="1" applyAlignment="1">
      <alignment vertical="center"/>
    </xf>
    <xf numFmtId="49" fontId="1" fillId="0" borderId="78" xfId="0" applyNumberFormat="1" applyFont="1" applyFill="1" applyBorder="1" applyAlignment="1">
      <alignment horizontal="centerContinuous" vertical="center"/>
    </xf>
    <xf numFmtId="0" fontId="51" fillId="13" borderId="41" xfId="0" applyNumberFormat="1" applyFont="1" applyFill="1" applyBorder="1" applyAlignment="1">
      <alignment vertical="center"/>
    </xf>
    <xf numFmtId="0" fontId="51" fillId="13" borderId="78" xfId="0" applyNumberFormat="1" applyFont="1" applyFill="1" applyBorder="1" applyAlignment="1">
      <alignment horizontal="centerContinuous" vertical="center"/>
    </xf>
    <xf numFmtId="0" fontId="1" fillId="0" borderId="41" xfId="0" applyNumberFormat="1" applyFont="1" applyFill="1" applyBorder="1" applyAlignment="1">
      <alignment vertical="center"/>
    </xf>
    <xf numFmtId="49" fontId="1" fillId="0" borderId="49" xfId="0" applyNumberFormat="1" applyFont="1" applyFill="1" applyBorder="1" applyAlignment="1">
      <alignment vertical="center"/>
    </xf>
    <xf numFmtId="0" fontId="1" fillId="15" borderId="82" xfId="0" applyNumberFormat="1" applyFont="1" applyFill="1" applyBorder="1" applyAlignment="1">
      <alignment horizontal="centerContinuous" vertical="center"/>
    </xf>
    <xf numFmtId="0" fontId="34" fillId="6" borderId="36" xfId="2" applyNumberFormat="1" applyFont="1" applyFill="1" applyBorder="1" applyAlignment="1">
      <alignment horizontal="center" vertical="center" shrinkToFit="1"/>
    </xf>
    <xf numFmtId="0" fontId="5" fillId="0" borderId="0" xfId="0" applyFont="1" applyBorder="1" applyAlignment="1">
      <alignment horizontal="right" vertical="center" wrapText="1"/>
    </xf>
    <xf numFmtId="0" fontId="6" fillId="0" borderId="0" xfId="0" applyFont="1" applyBorder="1" applyAlignment="1">
      <alignment horizontal="left"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0" fontId="4" fillId="0" borderId="0" xfId="0" applyFont="1" applyBorder="1" applyAlignment="1">
      <alignment horizontal="center" vertical="center"/>
    </xf>
    <xf numFmtId="0" fontId="4" fillId="0" borderId="41" xfId="0" applyFont="1" applyBorder="1" applyAlignment="1">
      <alignment horizontal="center" vertical="center" shrinkToFit="1"/>
    </xf>
    <xf numFmtId="164" fontId="4" fillId="0" borderId="42" xfId="0" applyNumberFormat="1" applyFont="1" applyBorder="1" applyAlignment="1">
      <alignment horizontal="center"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shrinkToFit="1"/>
    </xf>
    <xf numFmtId="0" fontId="4" fillId="0" borderId="45"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0" fontId="4" fillId="0" borderId="49" xfId="0" applyFont="1" applyBorder="1" applyAlignment="1">
      <alignment horizontal="center" vertical="center" shrinkToFit="1"/>
    </xf>
    <xf numFmtId="164" fontId="4" fillId="0" borderId="50"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5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4" fillId="0" borderId="44" xfId="0" quotePrefix="1" applyFont="1" applyBorder="1" applyAlignment="1">
      <alignment horizontal="left" vertical="center" shrinkToFit="1"/>
    </xf>
    <xf numFmtId="164" fontId="4" fillId="0" borderId="0" xfId="0" applyNumberFormat="1" applyFont="1" applyBorder="1" applyAlignment="1">
      <alignment horizontal="center" vertical="center"/>
    </xf>
    <xf numFmtId="0" fontId="42" fillId="0" borderId="0" xfId="0" applyFont="1" applyBorder="1" applyAlignment="1">
      <alignment vertical="center"/>
    </xf>
    <xf numFmtId="0" fontId="21" fillId="11" borderId="14" xfId="0" applyFont="1" applyFill="1" applyBorder="1" applyAlignment="1">
      <alignment horizontal="center" vertical="center"/>
    </xf>
    <xf numFmtId="0" fontId="21" fillId="11" borderId="15" xfId="0" applyFont="1" applyFill="1" applyBorder="1" applyAlignment="1">
      <alignment horizontal="center" vertical="center"/>
    </xf>
    <xf numFmtId="49" fontId="21" fillId="11" borderId="15" xfId="0" applyNumberFormat="1" applyFont="1" applyFill="1" applyBorder="1" applyAlignment="1">
      <alignment horizontal="center" vertical="center"/>
    </xf>
    <xf numFmtId="0" fontId="21" fillId="11" borderId="19" xfId="0" applyFont="1" applyFill="1" applyBorder="1" applyAlignment="1">
      <alignment horizontal="center" vertical="center"/>
    </xf>
    <xf numFmtId="0" fontId="52" fillId="16" borderId="19" xfId="0" applyFont="1" applyFill="1" applyBorder="1" applyAlignment="1">
      <alignment horizontal="center" vertical="center"/>
    </xf>
    <xf numFmtId="0" fontId="21" fillId="11" borderId="16" xfId="0" applyFont="1" applyFill="1" applyBorder="1" applyAlignment="1">
      <alignment horizontal="center" vertical="center"/>
    </xf>
    <xf numFmtId="0" fontId="21" fillId="11" borderId="31" xfId="0" applyFont="1" applyFill="1" applyBorder="1" applyAlignment="1">
      <alignment horizontal="center" vertical="center"/>
    </xf>
    <xf numFmtId="0" fontId="4" fillId="0" borderId="0" xfId="0"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109" xfId="0" applyFont="1" applyFill="1" applyBorder="1" applyAlignment="1">
      <alignment horizontal="centerContinuous" vertical="center"/>
    </xf>
    <xf numFmtId="0" fontId="21" fillId="11" borderId="64" xfId="0" applyFont="1" applyFill="1" applyBorder="1" applyAlignment="1">
      <alignment horizontal="centerContinuous" vertical="center"/>
    </xf>
    <xf numFmtId="0" fontId="18" fillId="0" borderId="0" xfId="0" applyFont="1" applyBorder="1" applyAlignment="1">
      <alignment horizontal="right" vertical="center"/>
    </xf>
    <xf numFmtId="0" fontId="21" fillId="11" borderId="17" xfId="0" applyFont="1" applyFill="1" applyBorder="1" applyAlignment="1">
      <alignment horizontal="centerContinuous" vertical="center"/>
    </xf>
    <xf numFmtId="0" fontId="21" fillId="11" borderId="18" xfId="0" applyFont="1" applyFill="1" applyBorder="1" applyAlignment="1">
      <alignment horizontal="centerContinuous" vertical="center"/>
    </xf>
    <xf numFmtId="0" fontId="4" fillId="0" borderId="70" xfId="0" applyFont="1" applyFill="1" applyBorder="1" applyAlignment="1">
      <alignment horizontal="centerContinuous" vertical="center"/>
    </xf>
    <xf numFmtId="0" fontId="4" fillId="0" borderId="111" xfId="0" applyFont="1" applyFill="1" applyBorder="1" applyAlignment="1">
      <alignment horizontal="centerContinuous" vertical="center"/>
    </xf>
    <xf numFmtId="0" fontId="4" fillId="0" borderId="71" xfId="0" applyFont="1" applyFill="1" applyBorder="1" applyAlignment="1">
      <alignment horizontal="centerContinuous" vertical="center"/>
    </xf>
    <xf numFmtId="0" fontId="4" fillId="0" borderId="72" xfId="0" applyFont="1" applyFill="1" applyBorder="1" applyAlignment="1">
      <alignment horizontal="centerContinuous" vertical="center"/>
    </xf>
    <xf numFmtId="164" fontId="4" fillId="0" borderId="73" xfId="0" applyNumberFormat="1" applyFont="1" applyFill="1" applyBorder="1" applyAlignment="1">
      <alignment horizontal="center" vertical="center"/>
    </xf>
    <xf numFmtId="49" fontId="4" fillId="0" borderId="73" xfId="0" applyNumberFormat="1" applyFont="1" applyFill="1" applyBorder="1" applyAlignment="1">
      <alignment horizontal="center" vertical="center"/>
    </xf>
    <xf numFmtId="49" fontId="4" fillId="0" borderId="72" xfId="0" applyNumberFormat="1" applyFont="1" applyFill="1" applyBorder="1" applyAlignment="1">
      <alignment horizontal="center" vertical="center"/>
    </xf>
    <xf numFmtId="0" fontId="4" fillId="0" borderId="74" xfId="0" applyFont="1" applyFill="1" applyBorder="1" applyAlignment="1">
      <alignment horizontal="center" vertical="center"/>
    </xf>
    <xf numFmtId="164" fontId="4" fillId="0" borderId="68" xfId="0" applyNumberFormat="1" applyFont="1" applyFill="1" applyBorder="1" applyAlignment="1">
      <alignment horizontal="center" vertical="center"/>
    </xf>
    <xf numFmtId="0" fontId="4" fillId="0" borderId="41" xfId="0" applyFont="1" applyFill="1" applyBorder="1" applyAlignment="1">
      <alignment horizontal="centerContinuous" vertical="center"/>
    </xf>
    <xf numFmtId="0" fontId="4" fillId="0" borderId="103" xfId="0" applyFont="1" applyFill="1" applyBorder="1" applyAlignment="1">
      <alignment horizontal="centerContinuous" vertical="center"/>
    </xf>
    <xf numFmtId="0" fontId="4" fillId="0" borderId="75" xfId="0" applyFont="1" applyFill="1" applyBorder="1" applyAlignment="1">
      <alignment horizontal="centerContinuous" vertical="center"/>
    </xf>
    <xf numFmtId="0" fontId="4" fillId="0" borderId="76" xfId="0" applyFont="1" applyFill="1" applyBorder="1" applyAlignment="1">
      <alignment horizontal="centerContinuous" vertical="center"/>
    </xf>
    <xf numFmtId="164" fontId="4" fillId="0" borderId="77" xfId="0" applyNumberFormat="1" applyFont="1" applyFill="1" applyBorder="1" applyAlignment="1">
      <alignment horizontal="center" vertical="center"/>
    </xf>
    <xf numFmtId="49" fontId="4" fillId="0" borderId="77" xfId="0" applyNumberFormat="1" applyFont="1" applyFill="1" applyBorder="1" applyAlignment="1">
      <alignment horizontal="center" vertical="center"/>
    </xf>
    <xf numFmtId="49" fontId="4" fillId="0" borderId="76" xfId="0" applyNumberFormat="1" applyFont="1" applyFill="1" applyBorder="1" applyAlignment="1">
      <alignment horizontal="center" vertical="center"/>
    </xf>
    <xf numFmtId="0" fontId="4" fillId="0" borderId="78" xfId="0" applyFont="1" applyFill="1" applyBorder="1" applyAlignment="1">
      <alignment horizontal="center" vertical="center"/>
    </xf>
    <xf numFmtId="164" fontId="4" fillId="0" borderId="37" xfId="0" applyNumberFormat="1" applyFont="1" applyFill="1" applyBorder="1" applyAlignment="1">
      <alignment horizontal="center" vertical="center"/>
    </xf>
    <xf numFmtId="0" fontId="4" fillId="10" borderId="49" xfId="0" applyFont="1" applyFill="1" applyBorder="1" applyAlignment="1">
      <alignment horizontal="centerContinuous" vertical="center"/>
    </xf>
    <xf numFmtId="0" fontId="4" fillId="10" borderId="105" xfId="0" applyFont="1" applyFill="1" applyBorder="1" applyAlignment="1">
      <alignment horizontal="centerContinuous" vertical="center"/>
    </xf>
    <xf numFmtId="0" fontId="4" fillId="10" borderId="79" xfId="0" applyFont="1" applyFill="1" applyBorder="1" applyAlignment="1">
      <alignment horizontal="centerContinuous" vertical="center"/>
    </xf>
    <xf numFmtId="0" fontId="4" fillId="10" borderId="80" xfId="0" applyFont="1" applyFill="1" applyBorder="1" applyAlignment="1">
      <alignment horizontal="centerContinuous" vertical="center"/>
    </xf>
    <xf numFmtId="164" fontId="4" fillId="10" borderId="81" xfId="0" applyNumberFormat="1" applyFont="1" applyFill="1" applyBorder="1" applyAlignment="1">
      <alignment horizontal="center" vertical="center"/>
    </xf>
    <xf numFmtId="49" fontId="4" fillId="10" borderId="81" xfId="0" applyNumberFormat="1" applyFont="1" applyFill="1" applyBorder="1" applyAlignment="1">
      <alignment horizontal="center" vertical="center"/>
    </xf>
    <xf numFmtId="49" fontId="4" fillId="10" borderId="80" xfId="0" applyNumberFormat="1" applyFont="1" applyFill="1" applyBorder="1" applyAlignment="1">
      <alignment horizontal="center" vertical="center"/>
    </xf>
    <xf numFmtId="0" fontId="4" fillId="10" borderId="82" xfId="0" applyFont="1" applyFill="1" applyBorder="1" applyAlignment="1">
      <alignment horizontal="center" vertical="center"/>
    </xf>
    <xf numFmtId="164" fontId="4" fillId="10" borderId="63" xfId="0" applyNumberFormat="1" applyFont="1" applyFill="1" applyBorder="1" applyAlignment="1">
      <alignment horizontal="center" vertical="center"/>
    </xf>
    <xf numFmtId="0" fontId="21" fillId="11" borderId="110" xfId="0" applyFont="1" applyFill="1" applyBorder="1" applyAlignment="1">
      <alignment horizontal="center" vertical="center"/>
    </xf>
    <xf numFmtId="0" fontId="1" fillId="0" borderId="0" xfId="0" applyFont="1" applyBorder="1" applyAlignment="1">
      <alignment horizontal="center" vertical="center"/>
    </xf>
    <xf numFmtId="0" fontId="1" fillId="0" borderId="70" xfId="0" applyFont="1" applyFill="1" applyBorder="1" applyAlignment="1">
      <alignment horizontal="centerContinuous" vertical="center" shrinkToFit="1"/>
    </xf>
    <xf numFmtId="0" fontId="21" fillId="0" borderId="111" xfId="0" applyFont="1" applyFill="1" applyBorder="1" applyAlignment="1">
      <alignment horizontal="centerContinuous" vertical="center"/>
    </xf>
    <xf numFmtId="0" fontId="1" fillId="0" borderId="73" xfId="0" applyFont="1" applyFill="1" applyBorder="1" applyAlignment="1">
      <alignment horizontal="center" vertical="center"/>
    </xf>
    <xf numFmtId="49" fontId="1" fillId="0" borderId="72" xfId="0" applyNumberFormat="1" applyFont="1" applyFill="1" applyBorder="1" applyAlignment="1">
      <alignment horizontal="centerContinuous" vertical="center"/>
    </xf>
    <xf numFmtId="0" fontId="1" fillId="0" borderId="112" xfId="0" applyFont="1" applyFill="1" applyBorder="1" applyAlignment="1">
      <alignment horizontal="centerContinuous" vertical="center"/>
    </xf>
    <xf numFmtId="0" fontId="1" fillId="0" borderId="68" xfId="0" applyFont="1" applyFill="1" applyBorder="1" applyAlignment="1">
      <alignment horizontal="center" vertical="center"/>
    </xf>
    <xf numFmtId="0" fontId="1" fillId="0" borderId="41" xfId="0" applyFont="1" applyFill="1" applyBorder="1" applyAlignment="1">
      <alignment horizontal="centerContinuous" vertical="center" shrinkToFit="1"/>
    </xf>
    <xf numFmtId="0" fontId="21" fillId="0" borderId="103" xfId="0" applyFont="1" applyFill="1" applyBorder="1" applyAlignment="1">
      <alignment horizontal="centerContinuous" vertical="center"/>
    </xf>
    <xf numFmtId="0" fontId="1" fillId="0" borderId="77" xfId="0" applyFont="1" applyFill="1" applyBorder="1" applyAlignment="1">
      <alignment horizontal="center" vertical="center"/>
    </xf>
    <xf numFmtId="49" fontId="1" fillId="0" borderId="76" xfId="0" applyNumberFormat="1" applyFont="1" applyFill="1" applyBorder="1" applyAlignment="1">
      <alignment horizontal="centerContinuous" vertical="center"/>
    </xf>
    <xf numFmtId="0" fontId="1" fillId="0" borderId="113" xfId="0" applyFont="1" applyFill="1" applyBorder="1" applyAlignment="1">
      <alignment horizontal="centerContinuous" vertical="center"/>
    </xf>
    <xf numFmtId="0" fontId="1" fillId="0" borderId="37" xfId="0" applyFont="1" applyFill="1" applyBorder="1" applyAlignment="1">
      <alignment horizontal="center" vertical="center"/>
    </xf>
    <xf numFmtId="0" fontId="1" fillId="0" borderId="45" xfId="0" applyFont="1" applyFill="1" applyBorder="1" applyAlignment="1">
      <alignment horizontal="centerContinuous" vertical="center" shrinkToFit="1"/>
    </xf>
    <xf numFmtId="0" fontId="21" fillId="0" borderId="115" xfId="0" applyFont="1" applyFill="1" applyBorder="1" applyAlignment="1">
      <alignment horizontal="centerContinuous" vertical="center"/>
    </xf>
    <xf numFmtId="0" fontId="1" fillId="0" borderId="116" xfId="0" applyFont="1" applyFill="1" applyBorder="1" applyAlignment="1">
      <alignment horizontal="center" vertical="center"/>
    </xf>
    <xf numFmtId="49" fontId="1" fillId="0" borderId="117" xfId="0" applyNumberFormat="1" applyFont="1" applyFill="1" applyBorder="1" applyAlignment="1">
      <alignment horizontal="centerContinuous" vertical="center"/>
    </xf>
    <xf numFmtId="0" fontId="1" fillId="0" borderId="118" xfId="0" applyFont="1" applyFill="1" applyBorder="1" applyAlignment="1">
      <alignment horizontal="centerContinuous" vertical="center"/>
    </xf>
    <xf numFmtId="0" fontId="1" fillId="0" borderId="85" xfId="0" applyFont="1" applyFill="1" applyBorder="1" applyAlignment="1">
      <alignment horizontal="center" vertical="center"/>
    </xf>
    <xf numFmtId="0" fontId="1" fillId="0" borderId="49" xfId="0" applyFont="1" applyFill="1" applyBorder="1" applyAlignment="1">
      <alignment horizontal="centerContinuous" vertical="center" shrinkToFit="1"/>
    </xf>
    <xf numFmtId="0" fontId="1" fillId="0" borderId="105" xfId="0" applyFont="1" applyFill="1" applyBorder="1" applyAlignment="1">
      <alignment horizontal="centerContinuous" vertical="center"/>
    </xf>
    <xf numFmtId="49" fontId="1" fillId="0" borderId="81" xfId="0" applyNumberFormat="1" applyFont="1" applyFill="1" applyBorder="1" applyAlignment="1">
      <alignment horizontal="center" vertical="center"/>
    </xf>
    <xf numFmtId="49" fontId="1" fillId="0" borderId="80" xfId="0" applyNumberFormat="1" applyFont="1" applyFill="1" applyBorder="1" applyAlignment="1">
      <alignment horizontal="centerContinuous" vertical="center"/>
    </xf>
    <xf numFmtId="0" fontId="1" fillId="0" borderId="114" xfId="0" applyFont="1" applyFill="1" applyBorder="1" applyAlignment="1">
      <alignment horizontal="centerContinuous" vertical="center"/>
    </xf>
    <xf numFmtId="49" fontId="1" fillId="0" borderId="63" xfId="0" applyNumberFormat="1" applyFont="1" applyFill="1" applyBorder="1" applyAlignment="1">
      <alignment horizontal="center" vertical="center"/>
    </xf>
    <xf numFmtId="0" fontId="6" fillId="0" borderId="0" xfId="0" applyFont="1" applyBorder="1" applyAlignment="1">
      <alignment vertical="center"/>
    </xf>
    <xf numFmtId="0" fontId="41" fillId="0" borderId="37" xfId="0" applyFont="1" applyFill="1" applyBorder="1" applyAlignment="1">
      <alignment horizontal="center" vertical="center" shrinkToFit="1"/>
    </xf>
    <xf numFmtId="0" fontId="17" fillId="0" borderId="37" xfId="0" applyFont="1" applyFill="1" applyBorder="1" applyAlignment="1">
      <alignment horizontal="centerContinuous" vertical="center"/>
    </xf>
    <xf numFmtId="0" fontId="17" fillId="0" borderId="63" xfId="0" applyFont="1" applyFill="1" applyBorder="1" applyAlignment="1">
      <alignment horizontal="centerContinuous" vertical="center"/>
    </xf>
    <xf numFmtId="0" fontId="27" fillId="0" borderId="83" xfId="0" applyFont="1" applyBorder="1" applyAlignment="1">
      <alignment horizontal="centerContinuous" vertical="center"/>
    </xf>
    <xf numFmtId="0" fontId="17" fillId="0" borderId="84" xfId="0" applyFont="1" applyBorder="1" applyAlignment="1">
      <alignment horizontal="centerContinuous" vertical="center"/>
    </xf>
    <xf numFmtId="0" fontId="27" fillId="0" borderId="85" xfId="0" applyFont="1" applyBorder="1" applyAlignment="1">
      <alignment horizontal="centerContinuous" vertical="center"/>
    </xf>
    <xf numFmtId="0" fontId="17" fillId="0" borderId="84" xfId="0" applyFont="1" applyFill="1" applyBorder="1" applyAlignment="1">
      <alignment horizontal="centerContinuous" vertical="center"/>
    </xf>
    <xf numFmtId="0" fontId="27" fillId="0" borderId="37" xfId="0" applyFont="1" applyBorder="1" applyAlignment="1">
      <alignment horizontal="centerContinuous" vertical="center"/>
    </xf>
    <xf numFmtId="0" fontId="45" fillId="0" borderId="63" xfId="0" applyFont="1" applyFill="1" applyBorder="1" applyAlignment="1">
      <alignment horizontal="center" vertical="center" shrinkToFit="1"/>
    </xf>
    <xf numFmtId="0" fontId="6" fillId="0" borderId="68" xfId="0" applyFont="1" applyFill="1" applyBorder="1" applyAlignment="1">
      <alignment horizontal="centerContinuous" vertical="center"/>
    </xf>
    <xf numFmtId="0" fontId="6" fillId="0" borderId="84" xfId="0" applyFont="1" applyFill="1" applyBorder="1" applyAlignment="1">
      <alignment horizontal="centerContinuous" vertical="center"/>
    </xf>
    <xf numFmtId="0" fontId="6" fillId="0" borderId="63" xfId="0" applyFont="1" applyFill="1" applyBorder="1" applyAlignment="1">
      <alignment horizontal="centerContinuous" vertical="center"/>
    </xf>
    <xf numFmtId="0" fontId="6" fillId="0" borderId="69" xfId="0" applyFont="1" applyFill="1" applyBorder="1" applyAlignment="1">
      <alignment horizontal="centerContinuous" vertical="center"/>
    </xf>
    <xf numFmtId="0" fontId="36" fillId="2" borderId="60" xfId="0" applyFont="1" applyFill="1" applyBorder="1" applyAlignment="1">
      <alignment horizontal="right" vertical="center"/>
    </xf>
    <xf numFmtId="0" fontId="36" fillId="2" borderId="58" xfId="0" applyFont="1" applyFill="1" applyBorder="1" applyAlignment="1">
      <alignment horizontal="left"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5" fillId="2" borderId="59"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6" fillId="0" borderId="0" xfId="0" applyFont="1" applyBorder="1" applyAlignment="1">
      <alignment horizontal="centerContinuous" vertical="center"/>
    </xf>
    <xf numFmtId="0" fontId="5" fillId="12" borderId="1" xfId="0" applyFont="1" applyFill="1" applyBorder="1" applyAlignment="1">
      <alignment horizontal="right" vertical="center"/>
    </xf>
    <xf numFmtId="0" fontId="6" fillId="12" borderId="0" xfId="0" applyFont="1" applyFill="1" applyBorder="1" applyAlignment="1">
      <alignment vertical="center"/>
    </xf>
    <xf numFmtId="0" fontId="6" fillId="12" borderId="0" xfId="0" applyFont="1" applyFill="1" applyBorder="1" applyAlignment="1">
      <alignment horizontal="centerContinuous" vertical="center"/>
    </xf>
    <xf numFmtId="0" fontId="5" fillId="12" borderId="0" xfId="0" applyFont="1" applyFill="1" applyBorder="1" applyAlignment="1">
      <alignment horizontal="right" vertical="center"/>
    </xf>
    <xf numFmtId="0" fontId="6" fillId="12" borderId="0" xfId="0" applyFont="1" applyFill="1" applyBorder="1" applyAlignment="1">
      <alignment horizontal="center" vertical="center"/>
    </xf>
    <xf numFmtId="0" fontId="5" fillId="0" borderId="0" xfId="0" applyFont="1" applyBorder="1" applyAlignment="1">
      <alignment horizontal="centerContinuous" vertical="center"/>
    </xf>
    <xf numFmtId="0" fontId="6" fillId="0" borderId="2" xfId="0" applyFont="1" applyBorder="1" applyAlignment="1">
      <alignment horizontal="centerContinuous" vertical="center"/>
    </xf>
    <xf numFmtId="0" fontId="5" fillId="4" borderId="86" xfId="0" applyFont="1" applyFill="1" applyBorder="1" applyAlignment="1">
      <alignment horizontal="right" vertical="center"/>
    </xf>
    <xf numFmtId="49" fontId="6" fillId="0" borderId="87" xfId="0" applyNumberFormat="1" applyFont="1" applyBorder="1" applyAlignment="1">
      <alignment horizontal="centerContinuous" vertical="center"/>
    </xf>
    <xf numFmtId="0" fontId="1" fillId="0" borderId="88" xfId="0" applyFont="1" applyBorder="1" applyAlignment="1">
      <alignment horizontal="centerContinuous" vertical="center"/>
    </xf>
    <xf numFmtId="0" fontId="5" fillId="4" borderId="89" xfId="0" applyFont="1" applyFill="1" applyBorder="1" applyAlignment="1">
      <alignment horizontal="right" vertical="center"/>
    </xf>
    <xf numFmtId="49" fontId="6" fillId="0" borderId="90" xfId="0" applyNumberFormat="1" applyFont="1" applyFill="1" applyBorder="1" applyAlignment="1">
      <alignment horizontal="center" vertical="center"/>
    </xf>
    <xf numFmtId="0" fontId="5" fillId="4" borderId="57" xfId="0" applyFont="1" applyFill="1" applyBorder="1" applyAlignment="1">
      <alignment horizontal="right" vertical="center"/>
    </xf>
    <xf numFmtId="49" fontId="6" fillId="0" borderId="24" xfId="0" applyNumberFormat="1" applyFont="1" applyBorder="1" applyAlignment="1">
      <alignment horizontal="centerContinuous" vertical="center"/>
    </xf>
    <xf numFmtId="0" fontId="1" fillId="0" borderId="92" xfId="0" applyFont="1" applyBorder="1" applyAlignment="1">
      <alignment horizontal="centerContinuous" vertical="center"/>
    </xf>
    <xf numFmtId="0" fontId="44" fillId="4" borderId="91" xfId="0" applyFont="1" applyFill="1" applyBorder="1" applyAlignment="1">
      <alignment horizontal="right" vertical="center"/>
    </xf>
    <xf numFmtId="0" fontId="6" fillId="0" borderId="29" xfId="0" applyFont="1" applyFill="1" applyBorder="1" applyAlignment="1">
      <alignment horizontal="center" vertical="center"/>
    </xf>
    <xf numFmtId="0" fontId="7" fillId="2" borderId="11" xfId="0" applyFont="1" applyFill="1" applyBorder="1" applyAlignment="1">
      <alignment horizontal="right" vertical="center"/>
    </xf>
    <xf numFmtId="0" fontId="26" fillId="0" borderId="12" xfId="0" applyNumberFormat="1" applyFont="1" applyBorder="1" applyAlignment="1">
      <alignment horizontal="center" vertical="center"/>
    </xf>
    <xf numFmtId="0" fontId="7" fillId="4" borderId="67" xfId="0" applyFont="1" applyFill="1" applyBorder="1" applyAlignment="1">
      <alignment horizontal="right" vertical="center"/>
    </xf>
    <xf numFmtId="49" fontId="16" fillId="0" borderId="35" xfId="0" applyNumberFormat="1" applyFont="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6" fillId="0" borderId="12" xfId="0" applyNumberFormat="1" applyFont="1" applyBorder="1" applyAlignment="1">
      <alignment horizontal="center" vertical="center"/>
    </xf>
    <xf numFmtId="0" fontId="7" fillId="4" borderId="65" xfId="0" applyFont="1" applyFill="1" applyBorder="1" applyAlignment="1">
      <alignment horizontal="right" vertical="center"/>
    </xf>
    <xf numFmtId="164" fontId="5" fillId="6" borderId="30"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5" fillId="0" borderId="28" xfId="0" applyFont="1" applyBorder="1" applyAlignment="1">
      <alignment horizontal="center" vertical="center"/>
    </xf>
    <xf numFmtId="0" fontId="43" fillId="2" borderId="4" xfId="0" applyFont="1" applyFill="1" applyBorder="1" applyAlignment="1">
      <alignment horizontal="right" vertical="center"/>
    </xf>
    <xf numFmtId="0" fontId="10" fillId="4" borderId="65" xfId="0" applyFont="1" applyFill="1" applyBorder="1" applyAlignment="1">
      <alignment horizontal="right" vertical="center"/>
    </xf>
    <xf numFmtId="49" fontId="6" fillId="0" borderId="28" xfId="0" applyNumberFormat="1" applyFont="1" applyBorder="1" applyAlignment="1">
      <alignment horizontal="center" vertical="center"/>
    </xf>
    <xf numFmtId="0" fontId="22" fillId="2" borderId="4" xfId="0" applyFont="1" applyFill="1" applyBorder="1" applyAlignment="1">
      <alignment horizontal="right" vertical="center"/>
    </xf>
    <xf numFmtId="0" fontId="13" fillId="2" borderId="13" xfId="0" applyFont="1" applyFill="1" applyBorder="1" applyAlignment="1">
      <alignment horizontal="right" vertical="center"/>
    </xf>
    <xf numFmtId="49" fontId="26" fillId="0" borderId="24" xfId="0" applyNumberFormat="1" applyFont="1" applyBorder="1" applyAlignment="1">
      <alignment horizontal="center" vertical="center"/>
    </xf>
    <xf numFmtId="0" fontId="10" fillId="4" borderId="66" xfId="0" applyFont="1" applyFill="1" applyBorder="1" applyAlignment="1">
      <alignment horizontal="right" vertical="center"/>
    </xf>
    <xf numFmtId="49" fontId="6" fillId="0" borderId="29" xfId="0" applyNumberFormat="1" applyFont="1" applyBorder="1" applyAlignment="1">
      <alignment horizontal="center" vertical="center"/>
    </xf>
    <xf numFmtId="0" fontId="4" fillId="0" borderId="0" xfId="0" applyFont="1" applyFill="1" applyBorder="1" applyAlignment="1">
      <alignmen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1" fillId="0" borderId="0" xfId="0" applyFont="1" applyBorder="1" applyAlignment="1">
      <alignment horizontal="left" vertical="center"/>
    </xf>
    <xf numFmtId="0" fontId="58" fillId="0" borderId="31" xfId="0" applyFont="1" applyBorder="1" applyAlignment="1">
      <alignment horizontal="centerContinuous" vertical="center"/>
    </xf>
    <xf numFmtId="0" fontId="59" fillId="0" borderId="31" xfId="0" applyFont="1" applyBorder="1" applyAlignment="1">
      <alignment horizontal="centerContinuous" vertical="center" wrapText="1"/>
    </xf>
    <xf numFmtId="0" fontId="60" fillId="0" borderId="31" xfId="0" applyFont="1" applyBorder="1" applyAlignment="1">
      <alignment horizontal="centerContinuous" vertical="center" wrapText="1"/>
    </xf>
    <xf numFmtId="0" fontId="61" fillId="0" borderId="54" xfId="0" applyFont="1" applyFill="1" applyBorder="1" applyAlignment="1">
      <alignment horizontal="centerContinuous" vertical="center" wrapText="1"/>
    </xf>
    <xf numFmtId="0" fontId="5" fillId="0" borderId="32" xfId="0" applyFont="1" applyFill="1" applyBorder="1" applyAlignment="1">
      <alignment horizontal="center" vertical="center" shrinkToFit="1"/>
    </xf>
    <xf numFmtId="0" fontId="1" fillId="0" borderId="45" xfId="0" applyFont="1" applyBorder="1" applyAlignment="1">
      <alignment horizontal="center" vertical="center" shrinkToFit="1"/>
    </xf>
    <xf numFmtId="0" fontId="1" fillId="0" borderId="47" xfId="0" applyFont="1" applyBorder="1" applyAlignment="1">
      <alignment horizontal="left" vertical="center"/>
    </xf>
    <xf numFmtId="0" fontId="1" fillId="17" borderId="119" xfId="0" applyFont="1" applyFill="1" applyBorder="1" applyAlignment="1">
      <alignment horizontal="center" vertical="center"/>
    </xf>
    <xf numFmtId="0" fontId="1" fillId="17" borderId="73" xfId="0" applyFont="1" applyFill="1" applyBorder="1" applyAlignment="1">
      <alignment horizontal="center" vertical="center"/>
    </xf>
    <xf numFmtId="0" fontId="1" fillId="17" borderId="73" xfId="0" quotePrefix="1" applyFont="1" applyFill="1" applyBorder="1" applyAlignment="1">
      <alignment horizontal="center" vertical="center" wrapText="1"/>
    </xf>
    <xf numFmtId="49" fontId="1" fillId="17" borderId="73" xfId="2" applyNumberFormat="1" applyFont="1" applyFill="1" applyBorder="1" applyAlignment="1">
      <alignment horizontal="center" vertical="center"/>
    </xf>
    <xf numFmtId="0" fontId="1" fillId="17" borderId="73" xfId="0" applyFont="1" applyFill="1" applyBorder="1" applyAlignment="1">
      <alignment horizontal="center" vertical="center" shrinkToFit="1"/>
    </xf>
    <xf numFmtId="164" fontId="1" fillId="17" borderId="73" xfId="0" applyNumberFormat="1" applyFont="1" applyFill="1" applyBorder="1" applyAlignment="1">
      <alignment horizontal="center" vertical="center"/>
    </xf>
    <xf numFmtId="1" fontId="1" fillId="17" borderId="72" xfId="0" applyNumberFormat="1" applyFont="1" applyFill="1" applyBorder="1" applyAlignment="1">
      <alignment horizontal="center" vertical="center"/>
    </xf>
    <xf numFmtId="0" fontId="1" fillId="17" borderId="74" xfId="0" applyFont="1" applyFill="1" applyBorder="1" applyAlignment="1">
      <alignment horizontal="center" vertical="center"/>
    </xf>
    <xf numFmtId="1" fontId="1" fillId="17" borderId="73" xfId="0" applyNumberFormat="1" applyFont="1" applyFill="1" applyBorder="1" applyAlignment="1">
      <alignment horizontal="center" vertical="center"/>
    </xf>
    <xf numFmtId="164" fontId="4" fillId="0" borderId="81" xfId="0" applyNumberFormat="1" applyFont="1" applyFill="1" applyBorder="1" applyAlignment="1">
      <alignment horizontal="center" vertical="center"/>
    </xf>
    <xf numFmtId="0" fontId="1" fillId="0" borderId="49" xfId="0" applyFont="1" applyBorder="1" applyAlignment="1">
      <alignment horizontal="center" vertical="center" shrinkToFit="1"/>
    </xf>
    <xf numFmtId="1" fontId="1" fillId="17" borderId="98" xfId="0" applyNumberFormat="1" applyFont="1" applyFill="1" applyBorder="1" applyAlignment="1">
      <alignment horizontal="center" vertical="center"/>
    </xf>
    <xf numFmtId="0" fontId="8" fillId="18" borderId="3" xfId="0" applyFont="1" applyFill="1" applyBorder="1" applyAlignment="1">
      <alignment horizontal="center" vertical="center"/>
    </xf>
    <xf numFmtId="0" fontId="6" fillId="18" borderId="24" xfId="0" quotePrefix="1" applyFont="1" applyFill="1" applyBorder="1" applyAlignment="1">
      <alignment horizontal="center" vertical="center"/>
    </xf>
    <xf numFmtId="0" fontId="3" fillId="0" borderId="119" xfId="0" applyFont="1" applyBorder="1" applyAlignment="1">
      <alignment horizontal="center" vertical="center"/>
    </xf>
    <xf numFmtId="0" fontId="1" fillId="0" borderId="73" xfId="0" applyFont="1" applyBorder="1" applyAlignment="1">
      <alignment horizontal="center" vertical="center"/>
    </xf>
    <xf numFmtId="0" fontId="39" fillId="0" borderId="73" xfId="0" quotePrefix="1" applyFont="1" applyBorder="1" applyAlignment="1">
      <alignment horizontal="center" vertical="center" wrapText="1"/>
    </xf>
    <xf numFmtId="49" fontId="39" fillId="0" borderId="73" xfId="2" applyNumberFormat="1" applyFont="1" applyBorder="1" applyAlignment="1">
      <alignment horizontal="center" vertical="center"/>
    </xf>
    <xf numFmtId="49" fontId="1" fillId="0" borderId="73" xfId="2" applyNumberFormat="1" applyFont="1" applyBorder="1" applyAlignment="1">
      <alignment horizontal="center" vertical="center"/>
    </xf>
    <xf numFmtId="0" fontId="1" fillId="0" borderId="73" xfId="0" applyFont="1" applyBorder="1" applyAlignment="1">
      <alignment horizontal="center" vertical="center" shrinkToFit="1"/>
    </xf>
    <xf numFmtId="164" fontId="4" fillId="0" borderId="73" xfId="0" applyNumberFormat="1" applyFont="1" applyBorder="1" applyAlignment="1">
      <alignment horizontal="center" vertical="center"/>
    </xf>
    <xf numFmtId="164" fontId="4" fillId="0" borderId="72" xfId="0" applyNumberFormat="1" applyFont="1" applyBorder="1" applyAlignment="1">
      <alignment horizontal="center" vertical="center"/>
    </xf>
    <xf numFmtId="1" fontId="51" fillId="16" borderId="72" xfId="0" applyNumberFormat="1" applyFont="1" applyFill="1" applyBorder="1" applyAlignment="1">
      <alignment horizontal="center" vertical="center"/>
    </xf>
    <xf numFmtId="1" fontId="1" fillId="0" borderId="72" xfId="0" applyNumberFormat="1" applyFont="1" applyFill="1" applyBorder="1" applyAlignment="1">
      <alignment horizontal="center" vertical="center"/>
    </xf>
    <xf numFmtId="0" fontId="3" fillId="0" borderId="120" xfId="0" applyFont="1" applyBorder="1" applyAlignment="1">
      <alignment horizontal="center" vertical="center"/>
    </xf>
    <xf numFmtId="0" fontId="1" fillId="0" borderId="77" xfId="0" applyFont="1" applyBorder="1" applyAlignment="1">
      <alignment horizontal="center" vertical="center"/>
    </xf>
    <xf numFmtId="0" fontId="39" fillId="0" borderId="77" xfId="0" quotePrefix="1" applyFont="1" applyBorder="1" applyAlignment="1">
      <alignment horizontal="center" vertical="center" wrapText="1"/>
    </xf>
    <xf numFmtId="49" fontId="39" fillId="0" borderId="77" xfId="2" applyNumberFormat="1" applyFont="1" applyBorder="1" applyAlignment="1">
      <alignment horizontal="center" vertical="center"/>
    </xf>
    <xf numFmtId="49" fontId="1" fillId="0" borderId="77" xfId="2" applyNumberFormat="1" applyFont="1" applyBorder="1" applyAlignment="1">
      <alignment horizontal="center" vertical="center"/>
    </xf>
    <xf numFmtId="0" fontId="1" fillId="0" borderId="77" xfId="0" applyFont="1" applyBorder="1" applyAlignment="1">
      <alignment horizontal="center" vertical="center" shrinkToFit="1"/>
    </xf>
    <xf numFmtId="164" fontId="4" fillId="0" borderId="76" xfId="0" applyNumberFormat="1" applyFont="1" applyBorder="1" applyAlignment="1">
      <alignment horizontal="center" vertical="center"/>
    </xf>
    <xf numFmtId="1" fontId="51" fillId="16" borderId="76" xfId="0" applyNumberFormat="1" applyFont="1" applyFill="1" applyBorder="1" applyAlignment="1">
      <alignment horizontal="center" vertical="center"/>
    </xf>
    <xf numFmtId="1" fontId="1" fillId="0" borderId="103" xfId="0" applyNumberFormat="1" applyFont="1" applyFill="1" applyBorder="1" applyAlignment="1">
      <alignment horizontal="center" vertical="center"/>
    </xf>
    <xf numFmtId="0" fontId="1" fillId="17" borderId="121" xfId="0" applyFont="1" applyFill="1" applyBorder="1" applyAlignment="1">
      <alignment horizontal="center" vertical="center"/>
    </xf>
    <xf numFmtId="0" fontId="1" fillId="17" borderId="81" xfId="0" applyFont="1" applyFill="1" applyBorder="1" applyAlignment="1">
      <alignment horizontal="center" vertical="center"/>
    </xf>
    <xf numFmtId="0" fontId="1" fillId="17" borderId="81" xfId="2" applyNumberFormat="1" applyFont="1" applyFill="1" applyBorder="1" applyAlignment="1">
      <alignment horizontal="center" vertical="center"/>
    </xf>
    <xf numFmtId="164" fontId="1" fillId="17" borderId="81" xfId="0" applyNumberFormat="1" applyFont="1" applyFill="1" applyBorder="1" applyAlignment="1">
      <alignment horizontal="center" vertical="center"/>
    </xf>
    <xf numFmtId="164" fontId="4" fillId="17" borderId="80" xfId="0" applyNumberFormat="1" applyFont="1" applyFill="1" applyBorder="1" applyAlignment="1">
      <alignment horizontal="center" vertical="center"/>
    </xf>
    <xf numFmtId="0" fontId="4" fillId="17" borderId="82" xfId="0" applyFont="1" applyFill="1" applyBorder="1" applyAlignment="1">
      <alignment horizontal="center" vertical="center" shrinkToFit="1"/>
    </xf>
    <xf numFmtId="0" fontId="4" fillId="0" borderId="121" xfId="0" applyFont="1" applyBorder="1" applyAlignment="1">
      <alignment horizontal="center" vertical="center" shrinkToFit="1"/>
    </xf>
    <xf numFmtId="0" fontId="4" fillId="0" borderId="81" xfId="0" applyFont="1" applyBorder="1" applyAlignment="1">
      <alignment horizontal="center" vertical="center"/>
    </xf>
    <xf numFmtId="49" fontId="4" fillId="0" borderId="81" xfId="0" applyNumberFormat="1" applyFont="1" applyBorder="1" applyAlignment="1">
      <alignment horizontal="center" vertical="center"/>
    </xf>
    <xf numFmtId="164" fontId="4" fillId="0" borderId="81" xfId="0" applyNumberFormat="1" applyFont="1" applyBorder="1" applyAlignment="1">
      <alignment horizontal="center" vertical="center"/>
    </xf>
    <xf numFmtId="0" fontId="4" fillId="0" borderId="82" xfId="0" applyFont="1" applyBorder="1" applyAlignment="1">
      <alignment horizontal="center" vertical="center"/>
    </xf>
    <xf numFmtId="0" fontId="3" fillId="0" borderId="119" xfId="0" applyFont="1" applyFill="1" applyBorder="1" applyAlignment="1">
      <alignment horizontal="center" vertical="center" shrinkToFit="1"/>
    </xf>
    <xf numFmtId="0" fontId="4" fillId="0" borderId="73" xfId="0" applyFont="1" applyFill="1" applyBorder="1" applyAlignment="1">
      <alignment horizontal="center" vertical="center"/>
    </xf>
    <xf numFmtId="9" fontId="4" fillId="0" borderId="73" xfId="0" applyNumberFormat="1" applyFont="1" applyFill="1" applyBorder="1" applyAlignment="1">
      <alignment horizontal="center" vertical="center"/>
    </xf>
    <xf numFmtId="164" fontId="4" fillId="0" borderId="72" xfId="0" applyNumberFormat="1" applyFont="1" applyFill="1" applyBorder="1" applyAlignment="1">
      <alignment horizontal="centerContinuous" vertical="center"/>
    </xf>
    <xf numFmtId="164" fontId="4" fillId="0" borderId="111" xfId="0" applyNumberFormat="1" applyFont="1" applyFill="1" applyBorder="1" applyAlignment="1">
      <alignment horizontal="centerContinuous" vertical="center"/>
    </xf>
    <xf numFmtId="0" fontId="4" fillId="0" borderId="112" xfId="0" quotePrefix="1" applyFont="1" applyFill="1" applyBorder="1" applyAlignment="1">
      <alignment horizontal="centerContinuous" vertical="center"/>
    </xf>
    <xf numFmtId="0" fontId="3" fillId="0" borderId="121"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1" xfId="0" quotePrefix="1" applyFont="1" applyFill="1" applyBorder="1" applyAlignment="1">
      <alignment horizontal="center" vertical="center"/>
    </xf>
    <xf numFmtId="9" fontId="4" fillId="0" borderId="81" xfId="0" applyNumberFormat="1" applyFont="1" applyFill="1" applyBorder="1" applyAlignment="1">
      <alignment horizontal="center" vertical="center"/>
    </xf>
    <xf numFmtId="0" fontId="1" fillId="0" borderId="81" xfId="0" quotePrefix="1" applyFont="1" applyFill="1" applyBorder="1" applyAlignment="1">
      <alignment horizontal="center" vertical="center"/>
    </xf>
    <xf numFmtId="164" fontId="4" fillId="0" borderId="80" xfId="0" applyNumberFormat="1" applyFont="1" applyBorder="1" applyAlignment="1">
      <alignment horizontal="centerContinuous" vertical="center"/>
    </xf>
    <xf numFmtId="164" fontId="4" fillId="0" borderId="105" xfId="0" applyNumberFormat="1" applyFont="1" applyBorder="1" applyAlignment="1">
      <alignment horizontal="centerContinuous" vertical="center"/>
    </xf>
    <xf numFmtId="0" fontId="4" fillId="0" borderId="114" xfId="0" applyFont="1" applyBorder="1" applyAlignment="1">
      <alignment horizontal="centerContinuous" vertical="center"/>
    </xf>
    <xf numFmtId="49" fontId="4" fillId="0" borderId="68" xfId="0" applyNumberFormat="1" applyFont="1" applyFill="1" applyBorder="1" applyAlignment="1">
      <alignment horizontal="center" vertical="center"/>
    </xf>
    <xf numFmtId="49" fontId="4" fillId="0" borderId="63" xfId="0" applyNumberFormat="1" applyFont="1" applyBorder="1" applyAlignment="1">
      <alignment horizontal="center" vertical="center"/>
    </xf>
    <xf numFmtId="49" fontId="39" fillId="0" borderId="68" xfId="2" applyNumberFormat="1" applyFont="1" applyBorder="1" applyAlignment="1">
      <alignment horizontal="center" vertical="center"/>
    </xf>
    <xf numFmtId="49" fontId="39" fillId="0" borderId="37" xfId="2" applyNumberFormat="1" applyFont="1" applyBorder="1" applyAlignment="1">
      <alignment horizontal="center" vertical="center"/>
    </xf>
    <xf numFmtId="0" fontId="4" fillId="0" borderId="63" xfId="0" applyFont="1" applyFill="1" applyBorder="1" applyAlignment="1">
      <alignment horizontal="center" vertical="center"/>
    </xf>
    <xf numFmtId="0" fontId="4" fillId="0" borderId="68" xfId="0" applyFont="1" applyFill="1" applyBorder="1" applyAlignment="1">
      <alignment horizontal="center" vertical="center"/>
    </xf>
    <xf numFmtId="3" fontId="4" fillId="0" borderId="63" xfId="0" applyNumberFormat="1" applyFont="1" applyFill="1" applyBorder="1" applyAlignment="1">
      <alignment horizontal="center" vertical="center"/>
    </xf>
    <xf numFmtId="164" fontId="1" fillId="0" borderId="77" xfId="0" applyNumberFormat="1" applyFont="1" applyBorder="1" applyAlignment="1">
      <alignment horizontal="center" vertical="center"/>
    </xf>
    <xf numFmtId="0" fontId="6" fillId="0" borderId="53" xfId="0" applyFont="1" applyFill="1" applyBorder="1" applyAlignment="1">
      <alignment horizontal="center" vertical="center"/>
    </xf>
    <xf numFmtId="49" fontId="6" fillId="0" borderId="53" xfId="0" applyNumberFormat="1" applyFont="1" applyFill="1" applyBorder="1" applyAlignment="1">
      <alignment horizontal="center" vertical="center"/>
    </xf>
    <xf numFmtId="0" fontId="8" fillId="0" borderId="12" xfId="0" applyFont="1" applyFill="1" applyBorder="1" applyAlignment="1">
      <alignment horizontal="center" vertical="center"/>
    </xf>
    <xf numFmtId="0" fontId="5" fillId="0" borderId="8" xfId="0" applyFont="1" applyFill="1" applyBorder="1" applyAlignment="1">
      <alignment horizontal="center" vertical="center" shrinkToFit="1"/>
    </xf>
    <xf numFmtId="1" fontId="4" fillId="0" borderId="0" xfId="0" applyNumberFormat="1" applyFont="1" applyBorder="1" applyAlignment="1">
      <alignment vertical="center"/>
    </xf>
    <xf numFmtId="1" fontId="21" fillId="3" borderId="31" xfId="0" applyNumberFormat="1" applyFont="1" applyFill="1" applyBorder="1" applyAlignment="1">
      <alignment horizontal="center" vertical="center"/>
    </xf>
    <xf numFmtId="1" fontId="4" fillId="0" borderId="37" xfId="0" applyNumberFormat="1" applyFont="1" applyBorder="1" applyAlignment="1">
      <alignment horizontal="center" vertical="center" shrinkToFit="1"/>
    </xf>
    <xf numFmtId="1" fontId="4" fillId="0" borderId="85" xfId="0" applyNumberFormat="1" applyFont="1" applyBorder="1" applyAlignment="1">
      <alignment horizontal="center" vertical="center" shrinkToFit="1"/>
    </xf>
    <xf numFmtId="1" fontId="4" fillId="0" borderId="63"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4" fillId="0" borderId="0" xfId="0" applyNumberFormat="1" applyFont="1" applyBorder="1" applyAlignment="1">
      <alignment horizontal="center" vertical="center"/>
    </xf>
  </cellXfs>
  <cellStyles count="6">
    <cellStyle name="Hyperlink" xfId="1" builtinId="8"/>
    <cellStyle name="Normal" xfId="0" builtinId="0"/>
    <cellStyle name="Normal 2" xfId="3"/>
    <cellStyle name="Normal 3" xfId="5"/>
    <cellStyle name="Percent" xfId="2" builtinId="5"/>
    <cellStyle name="Percent 2" xfId="4"/>
  </cellStyles>
  <dxfs count="7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1190625</xdr:colOff>
      <xdr:row>103</xdr:row>
      <xdr:rowOff>133350</xdr:rowOff>
    </xdr:to>
    <xdr:sp macro="" textlink="">
      <xdr:nvSpPr>
        <xdr:cNvPr id="1025" name="Text 6"/>
        <xdr:cNvSpPr txBox="1">
          <a:spLocks noChangeArrowheads="1"/>
        </xdr:cNvSpPr>
      </xdr:nvSpPr>
      <xdr:spPr bwMode="auto">
        <a:xfrm>
          <a:off x="47625" y="4152900"/>
          <a:ext cx="6886575" cy="323850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a:t>
          </a:r>
          <a:r>
            <a:rPr lang="en-US" sz="1200">
              <a:effectLst/>
              <a:latin typeface="Times New Roman" pitchFamily="18" charset="0"/>
              <a:ea typeface="+mn-ea"/>
              <a:cs typeface="Times New Roman" pitchFamily="18" charset="0"/>
            </a:rPr>
            <a:t>  Demitri stands a little over six feet tall and is well muscled.  He has long, curly, dark brown hair that falls just past his shoulders.  He has a flowing dark brown mustache and piercing, dark blue eyes.  He wears sturdy dark brown leather knee-high boots, black pants and a dark crimson long-sleeved shirt.  He wears a suit of splint armor that is painted black.  Over this he wears a dark crimson tabard.  Embroidered on the breast of the tabard in black is the symbol of a blazing sword, the symbol of Tempus.  Across his back he wears a simple black cloak.  Strapped across his back is a sheathed two-handed sword.  Over the scabbard he carries a backpack filled with various items.</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History:</a:t>
          </a:r>
          <a:r>
            <a:rPr lang="en-US" sz="1200">
              <a:effectLst/>
              <a:latin typeface="Times New Roman" pitchFamily="18" charset="0"/>
              <a:ea typeface="+mn-ea"/>
              <a:cs typeface="Times New Roman" pitchFamily="18" charset="0"/>
            </a:rPr>
            <a:t>  The large sword flashed in the sunlight as it descended upon the young man.  And at the last possible moment, the man managed to raise his own sword to deflect the incoming blow.  The older man, more than twenty winters older, showed no sign of fatigue as he reversed his grip on his two-handed sword and quickly brought it around in another attack, cutting for the young man’s midsection.  But again, just in time the youth jumped back as the deadly blade whistled by barely missing him.  Steel rang on steel as the two men continued to fight.</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Sargen lunged for the young man, his nephew Demitri, but the young man quickly sidestepped and twisted, bringing his own two-handed sword around, catching his uncle unaware and placing the end of the blade at the base of his skull.  “You have improved much and have honored Tempus,” the older man said as he lowered his sword and turned to regard his sister’s son and his pupil.</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sheathed his sword and clasped Demitri on the shoulder.  “Your determination and courage and unwillingness to give up has brought honor to the Lord of Battles.  You are well on your way to joining the ranks of the Battleguard.  Stay focused and never give up,” he said sincerely and with a smile he lifted his hand and turned to walk back to the small house that he and Demitri shared.  The small house that consisted of four rooms (a kitchen, two bedrooms, and living room), sat in a large grove deep in the Archwood forest.</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froze when he noticed a figure dressed in a black robe with the hood drawn standing in the doorway to his house.  Suddenly, a shout came from behind him and before he could give a warning, Demitri rushed past him, holding his blade high in both hands.  “Tempus!!” the young man shouted as he ran toward the figure.  Without hesitation, the figure in black shouted some unintelligible phrases and gestured in the air and suddenly, a ball of black energy formed in his hands.</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As Maleki could only watch helplessly, sadly shaking his head at the brash action of his nephew (he knew what was coming), the figure launched the ball of magical energy at the onrushing young man.</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The globe slammed into the young man, sending him flying backward in the air to hit a tree some fifty feet away.  And without a sound, Demitri crumpled down onto the ground and lay still, unconscious.</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turned to the figure and said, “Did you have to hit him with that spell?”</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The figure replied, “He will be alright, and besides, we need some privacy.  I need to talk to you.”</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After carrying Demitri into the house and placing him on his bed and checking to make sure the young man would indeed be alright, Maleki joined the figure outside.</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“Hess, it is great to see you.  What has it been, almost ten years?” Maleki asked as he and his apparent friend walked around the grove.</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Ignoring the question, Hess turned to his friend and grabbed him by both shoulders.  “We have found it Maleki!  After all of these years searching, I have located the Dragon Mountain!” he exclaimed, excitement and lust for adventure in his eyes.  Maleki knew the look, but could only stare at his friend for several moments, letting the information process in his mind.  “Dragon Mountain, are you sure?” he asked.  “Yes, and I have already told Tristan the news.  He is gathering up Gwion and the brothers Owen and Kenadyr as we speak.  We want to leave soon and we want you to come with us.”</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was silent for a moment.  Dragon Mountain was something he and his friends had heard of long ago.  And it presented a tough challenge, one that he wanted to take badly.  And now, it had been located, ready for the plucking.  He nodded his head and said, “We will leave after I say my goodbyes to Demitri.  I am fond of the boy.”</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Hess nodded his assent and motioned for him and his friend to return to the house.</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When they entered the house, they found Demitri coming out of his room, rubbing his head.  “What happened to me?” he asked.  Hess looked at the young man and said sternly, “Next time try to learn about your foe before you rush to the attack.  I had to pound that into your uncle’s head when he was much younger too.  I am Hess, a friend of your uncle’s and he needs to talk with you.”  Turning to Maleki, the wizard said, “I will see you shortly,” before he whispered some words and simply disappeared.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“What did he mean?” Demitri asked.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“I will be leaving for some time” Maleki said after a moment.  “I have made arrangements for you, knowing that this day would come.  It is also why I agreed to take you in and train you in the ways of Tempus myself.  And you have excelled beyond anyone’s expectations.  But I must leave you now.”</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went to his room of the house and began gathering his supplies and equipment for his journey.  “You are to travel to the Abbey of the Sword tomorrow.  Do not worry; I have made provisions for you.  You will seek out a friend of mine, Eldan Ambrose and he will see to it that you are placed where you need to be.  I will contact him and he will be awaiting your arrival.”</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Maleki finished the rest of his packing and finally said to Demitri, “With Eldan’s help, you will finish your training and join the ranks of the Battleguard.”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Moving closer to the younger man, Maleki clasped him on the shoulder and said, “You are more like a son to me Demitri.  You have taken my instruction without hesitation or complaint and have shown great progress.  You have learned the art of swordplay very well, and later when you learn to command the magical powers that Lord Tempus grants, you will be a fine addition within the priesthood indeed.”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Grabbing the young man by both shoulders, Maleki finished quietly, “I know you have never been told about who your father is, but now I think is the time for you to find out.  If you ever find yourself near the Sword Coast, travel to the town of Daggerford and seek out the estate of one Sir Elorfindar Floshin, as I think your answer will be found there.  Your mother does not like to talk about it; that is why she does not travel here to visit us.  And so, after your birth I helped raise you.  And when you became of age to wield a sword, I brought you to live with me to begin your training.  It is what your mother wanted for you.  I love you, my son.  You be careful and take care of yourself.  Tempus be with you!”</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With that, Maleki grabbed his things and left the house.</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The next morning, Demitri did as his uncle had instructed him and left the small house behind and traveled to the Abbey of the Sword.</a:t>
          </a:r>
          <a:endParaRPr lang="es-VE"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Personality:</a:t>
          </a:r>
          <a:r>
            <a:rPr lang="en-US" sz="1200">
              <a:effectLst/>
              <a:latin typeface="Times New Roman" pitchFamily="18" charset="0"/>
              <a:ea typeface="+mn-ea"/>
              <a:cs typeface="Times New Roman" pitchFamily="18" charset="0"/>
            </a:rPr>
            <a:t>  Demitri tends to be quiet and observant.  He is not given to being hot tempered or impatient although he does prefer a much more chaotic way of life and does not like all of the senseless laws that people in power put in place to govern their subjects.  To him, laws and regulations equal abuse of power.  “Go where you want to go, do what you want to do (within reason of course)” is his way of life.  Despite his rough exterior, deep down he would really like to find a group of true friends, friends that he could adventure with and trust.  And if that were to ever happen, then they would find a most devoted and dependable friend and companion.</a:t>
          </a:r>
          <a:endParaRPr lang="es-VE" sz="1200">
            <a:effectLst/>
            <a:latin typeface="Times New Roman" pitchFamily="18" charset="0"/>
            <a:ea typeface="+mn-ea"/>
            <a:cs typeface="Times New Roman" pitchFamily="18" charset="0"/>
          </a:endParaRPr>
        </a:p>
        <a:p>
          <a:pPr algn="just" rtl="0">
            <a:defRPr sz="1000"/>
          </a:pPr>
          <a:endParaRPr lang="en-US" sz="12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86"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8457"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60960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0485" name="Rectangle 1"/>
        <xdr:cNvSpPr>
          <a:spLocks noChangeArrowheads="1"/>
        </xdr:cNvSpPr>
      </xdr:nvSpPr>
      <xdr:spPr bwMode="auto">
        <a:xfrm>
          <a:off x="58674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47625</xdr:colOff>
      <xdr:row>1</xdr:row>
      <xdr:rowOff>123825</xdr:rowOff>
    </xdr:from>
    <xdr:to>
      <xdr:col>4</xdr:col>
      <xdr:colOff>114300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ke.Laymon@hpidc.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5"/>
  <sheetViews>
    <sheetView showGridLines="0" tabSelected="1" workbookViewId="0"/>
  </sheetViews>
  <sheetFormatPr defaultColWidth="13" defaultRowHeight="15.6"/>
  <cols>
    <col min="1" max="1" width="14.19921875" style="164" customWidth="1"/>
    <col min="2" max="2" width="10.59765625" style="166" customWidth="1"/>
    <col min="3" max="3" width="5.8984375" style="166" customWidth="1"/>
    <col min="4" max="4" width="13.69921875" style="164" bestFit="1" customWidth="1"/>
    <col min="5" max="5" width="9.09765625" style="166" bestFit="1" customWidth="1"/>
    <col min="6" max="6" width="14.69921875" style="164" customWidth="1"/>
    <col min="7" max="7" width="17.09765625" style="166" customWidth="1"/>
    <col min="8" max="16384" width="13" style="41"/>
  </cols>
  <sheetData>
    <row r="1" spans="1:8" ht="29.4" thickTop="1" thickBot="1">
      <c r="A1" s="364" t="s">
        <v>416</v>
      </c>
      <c r="B1" s="365"/>
      <c r="C1" s="366"/>
      <c r="D1" s="367"/>
      <c r="E1" s="368"/>
      <c r="F1" s="367"/>
      <c r="G1" s="369" t="s">
        <v>415</v>
      </c>
    </row>
    <row r="2" spans="1:8" ht="17.399999999999999" thickTop="1">
      <c r="A2" s="370" t="s">
        <v>0</v>
      </c>
      <c r="B2" s="350" t="s">
        <v>99</v>
      </c>
      <c r="C2" s="371"/>
      <c r="D2" s="372" t="s">
        <v>1</v>
      </c>
      <c r="E2" s="371" t="s">
        <v>95</v>
      </c>
      <c r="F2" s="373"/>
      <c r="G2" s="374"/>
    </row>
    <row r="3" spans="1:8" ht="16.8">
      <c r="A3" s="370" t="s">
        <v>69</v>
      </c>
      <c r="B3" s="350" t="s">
        <v>103</v>
      </c>
      <c r="C3" s="375"/>
      <c r="D3" s="372" t="s">
        <v>70</v>
      </c>
      <c r="E3" s="371">
        <v>7</v>
      </c>
      <c r="F3" s="372"/>
      <c r="G3" s="374"/>
    </row>
    <row r="4" spans="1:8" ht="16.8">
      <c r="A4" s="376" t="s">
        <v>69</v>
      </c>
      <c r="B4" s="377"/>
      <c r="C4" s="378"/>
      <c r="D4" s="379" t="s">
        <v>70</v>
      </c>
      <c r="E4" s="380"/>
      <c r="F4" s="372"/>
      <c r="G4" s="374"/>
    </row>
    <row r="5" spans="1:8" ht="17.399999999999999" thickBot="1">
      <c r="A5" s="370" t="s">
        <v>71</v>
      </c>
      <c r="B5" s="350" t="s">
        <v>100</v>
      </c>
      <c r="C5" s="371"/>
      <c r="D5" s="372" t="s">
        <v>365</v>
      </c>
      <c r="E5" s="371" t="s">
        <v>366</v>
      </c>
      <c r="F5" s="381"/>
      <c r="G5" s="382"/>
    </row>
    <row r="6" spans="1:8" ht="17.399999999999999" thickTop="1">
      <c r="A6" s="383" t="s">
        <v>368</v>
      </c>
      <c r="B6" s="384" t="s">
        <v>417</v>
      </c>
      <c r="C6" s="385"/>
      <c r="D6" s="386" t="s">
        <v>78</v>
      </c>
      <c r="E6" s="387" t="s">
        <v>302</v>
      </c>
      <c r="F6" s="381"/>
      <c r="G6" s="382"/>
    </row>
    <row r="7" spans="1:8" ht="17.399999999999999" thickBot="1">
      <c r="A7" s="388" t="s">
        <v>426</v>
      </c>
      <c r="B7" s="389" t="str">
        <f>C8</f>
        <v>+2</v>
      </c>
      <c r="C7" s="390"/>
      <c r="D7" s="391" t="s">
        <v>425</v>
      </c>
      <c r="E7" s="392" t="s">
        <v>302</v>
      </c>
      <c r="F7" s="381"/>
      <c r="G7" s="382"/>
    </row>
    <row r="8" spans="1:8" ht="17.399999999999999" thickTop="1">
      <c r="A8" s="393" t="s">
        <v>2</v>
      </c>
      <c r="B8" s="503">
        <f>14</f>
        <v>14</v>
      </c>
      <c r="C8" s="394" t="str">
        <f t="shared" ref="C8:C13" si="0">IF(B8&gt;9.9,CONCATENATE("+",ROUNDDOWN((B8-10)/2,0)),ROUNDUP((B8-10)/2,0))</f>
        <v>+2</v>
      </c>
      <c r="D8" s="395" t="s">
        <v>76</v>
      </c>
      <c r="E8" s="396" t="s">
        <v>101</v>
      </c>
      <c r="F8" s="209"/>
      <c r="G8" s="374"/>
    </row>
    <row r="9" spans="1:8" ht="16.8">
      <c r="A9" s="397" t="s">
        <v>3</v>
      </c>
      <c r="B9" s="398">
        <v>12</v>
      </c>
      <c r="C9" s="399" t="str">
        <f t="shared" si="0"/>
        <v>+1</v>
      </c>
      <c r="D9" s="400" t="s">
        <v>77</v>
      </c>
      <c r="E9" s="401">
        <f>SUM(Martial!G3:G18,Equipment!B3:B16)</f>
        <v>110</v>
      </c>
      <c r="F9" s="209"/>
      <c r="G9" s="374"/>
    </row>
    <row r="10" spans="1:8" ht="16.8">
      <c r="A10" s="402" t="s">
        <v>15</v>
      </c>
      <c r="B10" s="403">
        <v>12</v>
      </c>
      <c r="C10" s="404" t="str">
        <f t="shared" si="0"/>
        <v>+1</v>
      </c>
      <c r="D10" s="400" t="s">
        <v>17</v>
      </c>
      <c r="E10" s="405">
        <f>ROUNDUP(((E3*8)*0.75)+((E4*0)*0.75)+((E3+E4)*C11),0)</f>
        <v>42</v>
      </c>
      <c r="F10" s="209"/>
      <c r="G10" s="374"/>
    </row>
    <row r="11" spans="1:8" ht="16.8">
      <c r="A11" s="406" t="s">
        <v>16</v>
      </c>
      <c r="B11" s="403">
        <v>10</v>
      </c>
      <c r="C11" s="399" t="str">
        <f t="shared" si="0"/>
        <v>+0</v>
      </c>
      <c r="D11" s="407" t="s">
        <v>424</v>
      </c>
      <c r="E11" s="408">
        <f>E13-C9</f>
        <v>25</v>
      </c>
      <c r="F11" s="370"/>
      <c r="G11" s="374"/>
    </row>
    <row r="12" spans="1:8" ht="16.8">
      <c r="A12" s="409" t="s">
        <v>18</v>
      </c>
      <c r="B12" s="447">
        <f>16+2</f>
        <v>18</v>
      </c>
      <c r="C12" s="399" t="str">
        <f t="shared" si="0"/>
        <v>+4</v>
      </c>
      <c r="D12" s="407" t="s">
        <v>102</v>
      </c>
      <c r="E12" s="408">
        <f>10+C9+1</f>
        <v>12</v>
      </c>
      <c r="F12" s="209"/>
      <c r="G12" s="374"/>
    </row>
    <row r="13" spans="1:8" ht="17.399999999999999" thickBot="1">
      <c r="A13" s="410" t="s">
        <v>14</v>
      </c>
      <c r="B13" s="448">
        <f>11+2</f>
        <v>13</v>
      </c>
      <c r="C13" s="411" t="str">
        <f t="shared" si="0"/>
        <v>+1</v>
      </c>
      <c r="D13" s="412" t="s">
        <v>68</v>
      </c>
      <c r="E13" s="413">
        <f>E12+SUM(Martial!B12:B13)</f>
        <v>26</v>
      </c>
      <c r="F13" s="209"/>
      <c r="G13" s="374"/>
      <c r="H13" s="414"/>
    </row>
    <row r="14" spans="1:8" ht="24" thickTop="1" thickBot="1">
      <c r="A14" s="415" t="s">
        <v>28</v>
      </c>
      <c r="B14" s="416"/>
      <c r="C14" s="416"/>
      <c r="D14" s="417"/>
      <c r="E14" s="417"/>
      <c r="F14" s="417"/>
      <c r="G14" s="418"/>
    </row>
    <row r="15" spans="1:8" s="47" customFormat="1" ht="17.399999999999999" thickTop="1">
      <c r="A15" s="419"/>
      <c r="B15" s="420"/>
      <c r="C15" s="420"/>
      <c r="D15" s="420"/>
      <c r="E15" s="420"/>
      <c r="F15" s="420"/>
      <c r="G15" s="421"/>
    </row>
    <row r="16" spans="1:8" s="47" customFormat="1" ht="16.8">
      <c r="A16" s="422"/>
      <c r="B16" s="350"/>
      <c r="C16" s="350"/>
      <c r="D16" s="350"/>
      <c r="E16" s="350"/>
      <c r="F16" s="350"/>
      <c r="G16" s="423"/>
    </row>
    <row r="17" spans="1:7" s="47" customFormat="1" ht="16.8">
      <c r="A17" s="422"/>
      <c r="B17" s="350"/>
      <c r="C17" s="350"/>
      <c r="D17" s="350"/>
      <c r="E17" s="350"/>
      <c r="F17" s="350"/>
      <c r="G17" s="423"/>
    </row>
    <row r="18" spans="1:7" s="47" customFormat="1" ht="16.8">
      <c r="A18" s="422"/>
      <c r="B18" s="350"/>
      <c r="C18" s="350"/>
      <c r="D18" s="350"/>
      <c r="E18" s="350"/>
      <c r="F18" s="350"/>
      <c r="G18" s="423"/>
    </row>
    <row r="19" spans="1:7" s="47" customFormat="1" ht="16.8">
      <c r="A19" s="422"/>
      <c r="B19" s="350"/>
      <c r="C19" s="350"/>
      <c r="D19" s="350"/>
      <c r="E19" s="350"/>
      <c r="F19" s="350"/>
      <c r="G19" s="423"/>
    </row>
    <row r="20" spans="1:7" s="47" customFormat="1" ht="16.8">
      <c r="A20" s="422"/>
      <c r="B20" s="350"/>
      <c r="C20" s="350"/>
      <c r="D20" s="350"/>
      <c r="E20" s="350"/>
      <c r="F20" s="350"/>
      <c r="G20" s="423"/>
    </row>
    <row r="21" spans="1:7" s="47" customFormat="1" ht="16.8">
      <c r="A21" s="422"/>
      <c r="B21" s="350"/>
      <c r="C21" s="350"/>
      <c r="D21" s="350"/>
      <c r="E21" s="350"/>
      <c r="F21" s="350"/>
      <c r="G21" s="423"/>
    </row>
    <row r="22" spans="1:7" s="47" customFormat="1" ht="16.8">
      <c r="A22" s="422"/>
      <c r="B22" s="350"/>
      <c r="C22" s="350"/>
      <c r="D22" s="350"/>
      <c r="E22" s="350"/>
      <c r="F22" s="350"/>
      <c r="G22" s="423"/>
    </row>
    <row r="23" spans="1:7" s="47" customFormat="1" ht="16.8">
      <c r="A23" s="422"/>
      <c r="B23" s="350"/>
      <c r="C23" s="350"/>
      <c r="D23" s="350"/>
      <c r="E23" s="350"/>
      <c r="F23" s="350"/>
      <c r="G23" s="423"/>
    </row>
    <row r="24" spans="1:7" s="47" customFormat="1" ht="16.8">
      <c r="A24" s="422"/>
      <c r="B24" s="350"/>
      <c r="C24" s="350"/>
      <c r="D24" s="350"/>
      <c r="E24" s="350"/>
      <c r="F24" s="350"/>
      <c r="G24" s="423"/>
    </row>
    <row r="25" spans="1:7" s="47" customFormat="1" ht="16.8">
      <c r="A25" s="422"/>
      <c r="B25" s="350"/>
      <c r="C25" s="350"/>
      <c r="D25" s="350"/>
      <c r="E25" s="350"/>
      <c r="F25" s="350"/>
      <c r="G25" s="423"/>
    </row>
    <row r="26" spans="1:7" s="47" customFormat="1" ht="16.8">
      <c r="A26" s="422"/>
      <c r="B26" s="350"/>
      <c r="C26" s="350"/>
      <c r="D26" s="350"/>
      <c r="E26" s="350"/>
      <c r="F26" s="350"/>
      <c r="G26" s="423"/>
    </row>
    <row r="27" spans="1:7" s="47" customFormat="1" ht="16.8">
      <c r="A27" s="422"/>
      <c r="B27" s="350"/>
      <c r="C27" s="350"/>
      <c r="D27" s="350"/>
      <c r="E27" s="350"/>
      <c r="F27" s="350"/>
      <c r="G27" s="423"/>
    </row>
    <row r="28" spans="1:7" s="47" customFormat="1" ht="16.8">
      <c r="A28" s="422"/>
      <c r="B28" s="350"/>
      <c r="C28" s="350"/>
      <c r="D28" s="350"/>
      <c r="E28" s="350"/>
      <c r="F28" s="350"/>
      <c r="G28" s="423"/>
    </row>
    <row r="29" spans="1:7" s="47" customFormat="1" ht="16.8">
      <c r="A29" s="422"/>
      <c r="B29" s="350"/>
      <c r="C29" s="350"/>
      <c r="D29" s="350"/>
      <c r="E29" s="350"/>
      <c r="F29" s="350"/>
      <c r="G29" s="423"/>
    </row>
    <row r="30" spans="1:7" s="47" customFormat="1" ht="16.8">
      <c r="A30" s="422"/>
      <c r="B30" s="350"/>
      <c r="C30" s="350"/>
      <c r="D30" s="350"/>
      <c r="E30" s="350"/>
      <c r="F30" s="350"/>
      <c r="G30" s="423"/>
    </row>
    <row r="31" spans="1:7" s="47" customFormat="1" ht="16.8">
      <c r="A31" s="422"/>
      <c r="B31" s="350"/>
      <c r="C31" s="350"/>
      <c r="D31" s="350"/>
      <c r="E31" s="350"/>
      <c r="F31" s="350"/>
      <c r="G31" s="423"/>
    </row>
    <row r="32" spans="1:7" s="47" customFormat="1" ht="16.8">
      <c r="A32" s="422"/>
      <c r="B32" s="350"/>
      <c r="C32" s="350"/>
      <c r="D32" s="350"/>
      <c r="E32" s="350"/>
      <c r="F32" s="350"/>
      <c r="G32" s="423"/>
    </row>
    <row r="33" spans="1:7" s="47" customFormat="1" ht="16.8">
      <c r="A33" s="422"/>
      <c r="B33" s="350"/>
      <c r="C33" s="350"/>
      <c r="D33" s="350"/>
      <c r="E33" s="350"/>
      <c r="F33" s="350"/>
      <c r="G33" s="423"/>
    </row>
    <row r="34" spans="1:7" s="47" customFormat="1" ht="16.8">
      <c r="A34" s="422"/>
      <c r="B34" s="350"/>
      <c r="C34" s="350"/>
      <c r="D34" s="350"/>
      <c r="E34" s="350"/>
      <c r="F34" s="350"/>
      <c r="G34" s="423"/>
    </row>
    <row r="35" spans="1:7" s="47" customFormat="1" ht="16.8">
      <c r="A35" s="422"/>
      <c r="B35" s="350"/>
      <c r="C35" s="350"/>
      <c r="D35" s="350"/>
      <c r="E35" s="350"/>
      <c r="F35" s="350"/>
      <c r="G35" s="423"/>
    </row>
    <row r="36" spans="1:7" s="47" customFormat="1" ht="16.8">
      <c r="A36" s="422"/>
      <c r="B36" s="350"/>
      <c r="C36" s="350"/>
      <c r="D36" s="350"/>
      <c r="E36" s="350"/>
      <c r="F36" s="350"/>
      <c r="G36" s="423"/>
    </row>
    <row r="37" spans="1:7" s="47" customFormat="1" ht="16.8">
      <c r="A37" s="422"/>
      <c r="B37" s="350"/>
      <c r="C37" s="350"/>
      <c r="D37" s="350"/>
      <c r="E37" s="350"/>
      <c r="F37" s="350"/>
      <c r="G37" s="423"/>
    </row>
    <row r="38" spans="1:7" s="47" customFormat="1" ht="16.8">
      <c r="A38" s="422"/>
      <c r="B38" s="350"/>
      <c r="C38" s="350"/>
      <c r="D38" s="350"/>
      <c r="E38" s="350"/>
      <c r="F38" s="350"/>
      <c r="G38" s="423"/>
    </row>
    <row r="39" spans="1:7" s="47" customFormat="1" ht="16.8">
      <c r="A39" s="422"/>
      <c r="B39" s="350"/>
      <c r="C39" s="350"/>
      <c r="D39" s="350"/>
      <c r="E39" s="350"/>
      <c r="F39" s="350"/>
      <c r="G39" s="423"/>
    </row>
    <row r="40" spans="1:7" s="47" customFormat="1" ht="16.8">
      <c r="A40" s="422"/>
      <c r="B40" s="350"/>
      <c r="C40" s="350"/>
      <c r="D40" s="350"/>
      <c r="E40" s="350"/>
      <c r="F40" s="350"/>
      <c r="G40" s="423"/>
    </row>
    <row r="41" spans="1:7" s="47" customFormat="1" ht="16.8">
      <c r="A41" s="422"/>
      <c r="B41" s="350"/>
      <c r="C41" s="350"/>
      <c r="D41" s="350"/>
      <c r="E41" s="350"/>
      <c r="F41" s="350"/>
      <c r="G41" s="423"/>
    </row>
    <row r="42" spans="1:7" s="47" customFormat="1" ht="16.8">
      <c r="A42" s="422"/>
      <c r="B42" s="350"/>
      <c r="C42" s="350"/>
      <c r="D42" s="350"/>
      <c r="E42" s="350"/>
      <c r="F42" s="350"/>
      <c r="G42" s="423"/>
    </row>
    <row r="43" spans="1:7" s="47" customFormat="1" ht="16.8">
      <c r="A43" s="422"/>
      <c r="B43" s="350"/>
      <c r="C43" s="350"/>
      <c r="D43" s="350"/>
      <c r="E43" s="350"/>
      <c r="F43" s="350"/>
      <c r="G43" s="423"/>
    </row>
    <row r="44" spans="1:7" s="47" customFormat="1" ht="16.8">
      <c r="A44" s="422"/>
      <c r="B44" s="350"/>
      <c r="C44" s="350"/>
      <c r="D44" s="350"/>
      <c r="E44" s="350"/>
      <c r="F44" s="350"/>
      <c r="G44" s="423"/>
    </row>
    <row r="45" spans="1:7" s="47" customFormat="1" ht="16.8">
      <c r="A45" s="422"/>
      <c r="B45" s="350"/>
      <c r="C45" s="350"/>
      <c r="D45" s="350"/>
      <c r="E45" s="350"/>
      <c r="F45" s="350"/>
      <c r="G45" s="423"/>
    </row>
    <row r="46" spans="1:7" s="47" customFormat="1" ht="16.8">
      <c r="A46" s="422"/>
      <c r="B46" s="350"/>
      <c r="C46" s="350"/>
      <c r="D46" s="350"/>
      <c r="E46" s="350"/>
      <c r="F46" s="350"/>
      <c r="G46" s="423"/>
    </row>
    <row r="47" spans="1:7" s="47" customFormat="1" ht="16.8">
      <c r="A47" s="422"/>
      <c r="B47" s="350"/>
      <c r="C47" s="350"/>
      <c r="D47" s="350"/>
      <c r="E47" s="350"/>
      <c r="F47" s="350"/>
      <c r="G47" s="423"/>
    </row>
    <row r="48" spans="1:7" s="47" customFormat="1" ht="16.8">
      <c r="A48" s="422"/>
      <c r="B48" s="350"/>
      <c r="C48" s="350"/>
      <c r="D48" s="350"/>
      <c r="E48" s="350"/>
      <c r="F48" s="350"/>
      <c r="G48" s="423"/>
    </row>
    <row r="49" spans="1:7" s="47" customFormat="1" ht="16.8">
      <c r="A49" s="422"/>
      <c r="B49" s="350"/>
      <c r="C49" s="350"/>
      <c r="D49" s="350"/>
      <c r="E49" s="350"/>
      <c r="F49" s="350"/>
      <c r="G49" s="423"/>
    </row>
    <row r="50" spans="1:7" s="47" customFormat="1" ht="16.8">
      <c r="A50" s="422"/>
      <c r="B50" s="350"/>
      <c r="C50" s="350"/>
      <c r="D50" s="350"/>
      <c r="E50" s="350"/>
      <c r="F50" s="350"/>
      <c r="G50" s="423"/>
    </row>
    <row r="51" spans="1:7" s="47" customFormat="1" ht="16.8">
      <c r="A51" s="422"/>
      <c r="B51" s="350"/>
      <c r="C51" s="350"/>
      <c r="D51" s="350"/>
      <c r="E51" s="350"/>
      <c r="F51" s="350"/>
      <c r="G51" s="423"/>
    </row>
    <row r="52" spans="1:7" s="47" customFormat="1" ht="16.8">
      <c r="A52" s="422"/>
      <c r="B52" s="350"/>
      <c r="C52" s="350"/>
      <c r="D52" s="350"/>
      <c r="E52" s="350"/>
      <c r="F52" s="350"/>
      <c r="G52" s="423"/>
    </row>
    <row r="53" spans="1:7" s="47" customFormat="1" ht="16.8">
      <c r="A53" s="422"/>
      <c r="B53" s="350"/>
      <c r="C53" s="350"/>
      <c r="D53" s="350"/>
      <c r="E53" s="350"/>
      <c r="F53" s="350"/>
      <c r="G53" s="423"/>
    </row>
    <row r="54" spans="1:7" s="47" customFormat="1" ht="16.8">
      <c r="A54" s="422"/>
      <c r="B54" s="350"/>
      <c r="C54" s="350"/>
      <c r="D54" s="350"/>
      <c r="E54" s="350"/>
      <c r="F54" s="350"/>
      <c r="G54" s="423"/>
    </row>
    <row r="55" spans="1:7" s="47" customFormat="1" ht="16.8">
      <c r="A55" s="422"/>
      <c r="B55" s="350"/>
      <c r="C55" s="350"/>
      <c r="D55" s="350"/>
      <c r="E55" s="350"/>
      <c r="F55" s="350"/>
      <c r="G55" s="423"/>
    </row>
    <row r="56" spans="1:7" s="47" customFormat="1" ht="16.8">
      <c r="A56" s="422"/>
      <c r="B56" s="350"/>
      <c r="C56" s="350"/>
      <c r="D56" s="350"/>
      <c r="E56" s="350"/>
      <c r="F56" s="350"/>
      <c r="G56" s="423"/>
    </row>
    <row r="57" spans="1:7" s="47" customFormat="1" ht="16.8">
      <c r="A57" s="422"/>
      <c r="B57" s="350"/>
      <c r="C57" s="350"/>
      <c r="D57" s="350"/>
      <c r="E57" s="350"/>
      <c r="F57" s="350"/>
      <c r="G57" s="423"/>
    </row>
    <row r="58" spans="1:7" s="47" customFormat="1" ht="16.8">
      <c r="A58" s="422"/>
      <c r="B58" s="350"/>
      <c r="C58" s="350"/>
      <c r="D58" s="350"/>
      <c r="E58" s="350"/>
      <c r="F58" s="350"/>
      <c r="G58" s="423"/>
    </row>
    <row r="59" spans="1:7" s="47" customFormat="1" ht="16.8">
      <c r="A59" s="422"/>
      <c r="B59" s="350"/>
      <c r="C59" s="350"/>
      <c r="D59" s="350"/>
      <c r="E59" s="350"/>
      <c r="F59" s="350"/>
      <c r="G59" s="423"/>
    </row>
    <row r="60" spans="1:7" s="47" customFormat="1" ht="16.8">
      <c r="A60" s="422"/>
      <c r="B60" s="350"/>
      <c r="C60" s="350"/>
      <c r="D60" s="350"/>
      <c r="E60" s="350"/>
      <c r="F60" s="350"/>
      <c r="G60" s="423"/>
    </row>
    <row r="61" spans="1:7" s="47" customFormat="1" ht="16.8">
      <c r="A61" s="422"/>
      <c r="B61" s="350"/>
      <c r="C61" s="350"/>
      <c r="D61" s="350"/>
      <c r="E61" s="350"/>
      <c r="F61" s="350"/>
      <c r="G61" s="423"/>
    </row>
    <row r="62" spans="1:7" s="47" customFormat="1" ht="16.8">
      <c r="A62" s="422"/>
      <c r="B62" s="350"/>
      <c r="C62" s="350"/>
      <c r="D62" s="350"/>
      <c r="E62" s="350"/>
      <c r="F62" s="350"/>
      <c r="G62" s="423"/>
    </row>
    <row r="63" spans="1:7" s="47" customFormat="1" ht="16.8">
      <c r="A63" s="422"/>
      <c r="B63" s="350"/>
      <c r="C63" s="350"/>
      <c r="D63" s="350"/>
      <c r="E63" s="350"/>
      <c r="F63" s="350"/>
      <c r="G63" s="423"/>
    </row>
    <row r="64" spans="1:7" s="47" customFormat="1" ht="16.8">
      <c r="A64" s="422"/>
      <c r="B64" s="350"/>
      <c r="C64" s="350"/>
      <c r="D64" s="350"/>
      <c r="E64" s="350"/>
      <c r="F64" s="350"/>
      <c r="G64" s="423"/>
    </row>
    <row r="65" spans="1:7" s="47" customFormat="1" ht="16.8">
      <c r="A65" s="422"/>
      <c r="B65" s="350"/>
      <c r="C65" s="350"/>
      <c r="D65" s="350"/>
      <c r="E65" s="350"/>
      <c r="F65" s="350"/>
      <c r="G65" s="423"/>
    </row>
    <row r="66" spans="1:7" s="47" customFormat="1" ht="16.8">
      <c r="A66" s="422"/>
      <c r="B66" s="350"/>
      <c r="C66" s="350"/>
      <c r="D66" s="350"/>
      <c r="E66" s="350"/>
      <c r="F66" s="350"/>
      <c r="G66" s="423"/>
    </row>
    <row r="67" spans="1:7" s="47" customFormat="1" ht="16.8">
      <c r="A67" s="422"/>
      <c r="B67" s="350"/>
      <c r="C67" s="350"/>
      <c r="D67" s="350"/>
      <c r="E67" s="350"/>
      <c r="F67" s="350"/>
      <c r="G67" s="423"/>
    </row>
    <row r="68" spans="1:7" s="47" customFormat="1" ht="16.8">
      <c r="A68" s="422"/>
      <c r="B68" s="350"/>
      <c r="C68" s="350"/>
      <c r="D68" s="350"/>
      <c r="E68" s="350"/>
      <c r="F68" s="350"/>
      <c r="G68" s="423"/>
    </row>
    <row r="69" spans="1:7" s="47" customFormat="1" ht="16.8">
      <c r="A69" s="422"/>
      <c r="B69" s="350"/>
      <c r="C69" s="350"/>
      <c r="D69" s="350"/>
      <c r="E69" s="350"/>
      <c r="F69" s="350"/>
      <c r="G69" s="423"/>
    </row>
    <row r="70" spans="1:7" s="47" customFormat="1" ht="16.8">
      <c r="A70" s="422"/>
      <c r="B70" s="350"/>
      <c r="C70" s="350"/>
      <c r="D70" s="350"/>
      <c r="E70" s="350"/>
      <c r="F70" s="350"/>
      <c r="G70" s="423"/>
    </row>
    <row r="71" spans="1:7" s="47" customFormat="1" ht="16.8">
      <c r="A71" s="422"/>
      <c r="B71" s="350"/>
      <c r="C71" s="350"/>
      <c r="D71" s="350"/>
      <c r="E71" s="350"/>
      <c r="F71" s="350"/>
      <c r="G71" s="423"/>
    </row>
    <row r="72" spans="1:7" s="47" customFormat="1" ht="16.8">
      <c r="A72" s="422"/>
      <c r="B72" s="350"/>
      <c r="C72" s="350"/>
      <c r="D72" s="350"/>
      <c r="E72" s="350"/>
      <c r="F72" s="350"/>
      <c r="G72" s="423"/>
    </row>
    <row r="73" spans="1:7" s="47" customFormat="1" ht="16.8">
      <c r="A73" s="422"/>
      <c r="B73" s="350"/>
      <c r="C73" s="350"/>
      <c r="D73" s="350"/>
      <c r="E73" s="350"/>
      <c r="F73" s="350"/>
      <c r="G73" s="423"/>
    </row>
    <row r="74" spans="1:7" s="47" customFormat="1" ht="16.8">
      <c r="A74" s="422"/>
      <c r="B74" s="350"/>
      <c r="C74" s="350"/>
      <c r="D74" s="350"/>
      <c r="E74" s="350"/>
      <c r="F74" s="350"/>
      <c r="G74" s="423"/>
    </row>
    <row r="75" spans="1:7" s="47" customFormat="1" ht="16.8">
      <c r="A75" s="422"/>
      <c r="B75" s="350"/>
      <c r="C75" s="350"/>
      <c r="D75" s="350"/>
      <c r="E75" s="350"/>
      <c r="F75" s="350"/>
      <c r="G75" s="423"/>
    </row>
    <row r="76" spans="1:7" s="47" customFormat="1" ht="16.8">
      <c r="A76" s="422"/>
      <c r="B76" s="350"/>
      <c r="C76" s="350"/>
      <c r="D76" s="350"/>
      <c r="E76" s="350"/>
      <c r="F76" s="350"/>
      <c r="G76" s="423"/>
    </row>
    <row r="77" spans="1:7" s="47" customFormat="1" ht="16.8">
      <c r="A77" s="422"/>
      <c r="B77" s="350"/>
      <c r="C77" s="350"/>
      <c r="D77" s="350"/>
      <c r="E77" s="350"/>
      <c r="F77" s="350"/>
      <c r="G77" s="423"/>
    </row>
    <row r="78" spans="1:7" s="47" customFormat="1" ht="16.8">
      <c r="A78" s="422"/>
      <c r="B78" s="350"/>
      <c r="C78" s="350"/>
      <c r="D78" s="350"/>
      <c r="E78" s="350"/>
      <c r="F78" s="350"/>
      <c r="G78" s="423"/>
    </row>
    <row r="79" spans="1:7" s="47" customFormat="1" ht="16.8">
      <c r="A79" s="422"/>
      <c r="B79" s="350"/>
      <c r="C79" s="350"/>
      <c r="D79" s="350"/>
      <c r="E79" s="350"/>
      <c r="F79" s="350"/>
      <c r="G79" s="423"/>
    </row>
    <row r="80" spans="1:7" s="47" customFormat="1" ht="16.8">
      <c r="A80" s="422"/>
      <c r="B80" s="350"/>
      <c r="C80" s="350"/>
      <c r="D80" s="350"/>
      <c r="E80" s="350"/>
      <c r="F80" s="350"/>
      <c r="G80" s="423"/>
    </row>
    <row r="81" spans="1:7" s="47" customFormat="1" ht="16.8">
      <c r="A81" s="422"/>
      <c r="B81" s="350"/>
      <c r="C81" s="350"/>
      <c r="D81" s="350"/>
      <c r="E81" s="350"/>
      <c r="F81" s="350"/>
      <c r="G81" s="423"/>
    </row>
    <row r="82" spans="1:7" s="47" customFormat="1" ht="16.8">
      <c r="A82" s="422"/>
      <c r="B82" s="350"/>
      <c r="C82" s="350"/>
      <c r="D82" s="350"/>
      <c r="E82" s="350"/>
      <c r="F82" s="350"/>
      <c r="G82" s="423"/>
    </row>
    <row r="83" spans="1:7" s="47" customFormat="1" ht="16.8">
      <c r="A83" s="422"/>
      <c r="B83" s="350"/>
      <c r="C83" s="350"/>
      <c r="D83" s="350"/>
      <c r="E83" s="350"/>
      <c r="F83" s="350"/>
      <c r="G83" s="423"/>
    </row>
    <row r="84" spans="1:7" s="47" customFormat="1" ht="16.8">
      <c r="A84" s="422"/>
      <c r="B84" s="350"/>
      <c r="C84" s="350"/>
      <c r="D84" s="350"/>
      <c r="E84" s="350"/>
      <c r="F84" s="350"/>
      <c r="G84" s="423"/>
    </row>
    <row r="85" spans="1:7" s="47" customFormat="1" ht="16.8">
      <c r="A85" s="422"/>
      <c r="B85" s="350"/>
      <c r="C85" s="350"/>
      <c r="D85" s="350"/>
      <c r="E85" s="350"/>
      <c r="F85" s="350"/>
      <c r="G85" s="423"/>
    </row>
    <row r="86" spans="1:7" s="47" customFormat="1" ht="16.8">
      <c r="A86" s="422"/>
      <c r="B86" s="350"/>
      <c r="C86" s="350"/>
      <c r="D86" s="350"/>
      <c r="E86" s="350"/>
      <c r="F86" s="350"/>
      <c r="G86" s="423"/>
    </row>
    <row r="87" spans="1:7" s="47" customFormat="1" ht="16.8">
      <c r="A87" s="422"/>
      <c r="B87" s="350"/>
      <c r="C87" s="350"/>
      <c r="D87" s="350"/>
      <c r="E87" s="350"/>
      <c r="F87" s="350"/>
      <c r="G87" s="423"/>
    </row>
    <row r="88" spans="1:7" s="47" customFormat="1" ht="16.8">
      <c r="A88" s="422"/>
      <c r="B88" s="350"/>
      <c r="C88" s="350"/>
      <c r="D88" s="350"/>
      <c r="E88" s="350"/>
      <c r="F88" s="350"/>
      <c r="G88" s="423"/>
    </row>
    <row r="89" spans="1:7" s="47" customFormat="1" ht="16.8">
      <c r="A89" s="422"/>
      <c r="B89" s="350"/>
      <c r="C89" s="350"/>
      <c r="D89" s="350"/>
      <c r="E89" s="350"/>
      <c r="F89" s="350"/>
      <c r="G89" s="423"/>
    </row>
    <row r="90" spans="1:7" s="47" customFormat="1" ht="16.8">
      <c r="A90" s="422"/>
      <c r="B90" s="350"/>
      <c r="C90" s="350"/>
      <c r="D90" s="350"/>
      <c r="E90" s="350"/>
      <c r="F90" s="350"/>
      <c r="G90" s="423"/>
    </row>
    <row r="91" spans="1:7" s="47" customFormat="1" ht="16.8">
      <c r="A91" s="422"/>
      <c r="B91" s="350"/>
      <c r="C91" s="350"/>
      <c r="D91" s="350"/>
      <c r="E91" s="350"/>
      <c r="F91" s="350"/>
      <c r="G91" s="423"/>
    </row>
    <row r="92" spans="1:7" s="47" customFormat="1" ht="16.8">
      <c r="A92" s="422"/>
      <c r="B92" s="350"/>
      <c r="C92" s="350"/>
      <c r="D92" s="350"/>
      <c r="E92" s="350"/>
      <c r="F92" s="350"/>
      <c r="G92" s="423"/>
    </row>
    <row r="93" spans="1:7" s="47" customFormat="1" ht="16.8">
      <c r="A93" s="422"/>
      <c r="B93" s="350"/>
      <c r="C93" s="350"/>
      <c r="D93" s="350"/>
      <c r="E93" s="350"/>
      <c r="F93" s="350"/>
      <c r="G93" s="423"/>
    </row>
    <row r="94" spans="1:7" s="47" customFormat="1" ht="16.8">
      <c r="A94" s="422"/>
      <c r="B94" s="350"/>
      <c r="C94" s="350"/>
      <c r="D94" s="350"/>
      <c r="E94" s="350"/>
      <c r="F94" s="350"/>
      <c r="G94" s="423"/>
    </row>
    <row r="95" spans="1:7" s="47" customFormat="1" ht="16.8">
      <c r="A95" s="422"/>
      <c r="B95" s="350"/>
      <c r="C95" s="350"/>
      <c r="D95" s="350"/>
      <c r="E95" s="350"/>
      <c r="F95" s="350"/>
      <c r="G95" s="423"/>
    </row>
    <row r="96" spans="1:7" s="47" customFormat="1" ht="16.8">
      <c r="A96" s="422"/>
      <c r="B96" s="350"/>
      <c r="C96" s="350"/>
      <c r="D96" s="350"/>
      <c r="E96" s="350"/>
      <c r="F96" s="350"/>
      <c r="G96" s="423"/>
    </row>
    <row r="97" spans="1:7" s="47" customFormat="1" ht="16.8">
      <c r="A97" s="422"/>
      <c r="B97" s="350"/>
      <c r="C97" s="350"/>
      <c r="D97" s="350"/>
      <c r="E97" s="350"/>
      <c r="F97" s="350"/>
      <c r="G97" s="423"/>
    </row>
    <row r="98" spans="1:7" s="47" customFormat="1" ht="16.8">
      <c r="A98" s="422"/>
      <c r="B98" s="350"/>
      <c r="C98" s="350"/>
      <c r="D98" s="350"/>
      <c r="E98" s="350"/>
      <c r="F98" s="350"/>
      <c r="G98" s="423"/>
    </row>
    <row r="99" spans="1:7" s="47" customFormat="1" ht="16.8">
      <c r="A99" s="422"/>
      <c r="B99" s="350"/>
      <c r="C99" s="350"/>
      <c r="D99" s="350"/>
      <c r="E99" s="350"/>
      <c r="F99" s="350"/>
      <c r="G99" s="423"/>
    </row>
    <row r="100" spans="1:7" s="47" customFormat="1" ht="16.8">
      <c r="A100" s="422"/>
      <c r="B100" s="350"/>
      <c r="C100" s="350"/>
      <c r="D100" s="350"/>
      <c r="E100" s="350"/>
      <c r="F100" s="350"/>
      <c r="G100" s="423"/>
    </row>
    <row r="101" spans="1:7" s="47" customFormat="1" ht="16.8">
      <c r="A101" s="422"/>
      <c r="B101" s="350"/>
      <c r="C101" s="350"/>
      <c r="D101" s="350"/>
      <c r="E101" s="350"/>
      <c r="F101" s="350"/>
      <c r="G101" s="423"/>
    </row>
    <row r="102" spans="1:7" s="47" customFormat="1" ht="16.8">
      <c r="A102" s="422"/>
      <c r="B102" s="350"/>
      <c r="C102" s="350"/>
      <c r="D102" s="350"/>
      <c r="E102" s="350"/>
      <c r="F102" s="350"/>
      <c r="G102" s="423"/>
    </row>
    <row r="103" spans="1:7" s="47" customFormat="1" ht="16.8">
      <c r="A103" s="422"/>
      <c r="B103" s="350"/>
      <c r="C103" s="350"/>
      <c r="D103" s="350"/>
      <c r="E103" s="350"/>
      <c r="F103" s="350"/>
      <c r="G103" s="423"/>
    </row>
    <row r="104" spans="1:7" ht="17.399999999999999" thickBot="1">
      <c r="A104" s="424"/>
      <c r="B104" s="425"/>
      <c r="C104" s="425"/>
      <c r="D104" s="425"/>
      <c r="E104" s="425"/>
      <c r="F104" s="425"/>
      <c r="G104" s="426"/>
    </row>
    <row r="105" spans="1:7" ht="16.2" thickTop="1"/>
  </sheetData>
  <phoneticPr fontId="0" type="noConversion"/>
  <conditionalFormatting sqref="E9">
    <cfRule type="cellIs" dxfId="72" priority="4" stopIfTrue="1" operator="greaterThan">
      <formula>116</formula>
    </cfRule>
    <cfRule type="cellIs" dxfId="71"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workbookViewId="0">
      <pane ySplit="2" topLeftCell="A3" activePane="bottomLeft" state="frozen"/>
      <selection pane="bottomLeft" activeCell="A3" sqref="A3"/>
    </sheetView>
  </sheetViews>
  <sheetFormatPr defaultColWidth="13" defaultRowHeight="15.6"/>
  <cols>
    <col min="1" max="1" width="23.69921875" style="164" bestFit="1" customWidth="1"/>
    <col min="2" max="2" width="5.8984375" style="164" bestFit="1" customWidth="1"/>
    <col min="3" max="3" width="7.59765625" style="166" hidden="1" customWidth="1"/>
    <col min="4" max="4" width="5.8984375" style="166" hidden="1" customWidth="1"/>
    <col min="5" max="5" width="9.19921875" style="166" bestFit="1" customWidth="1"/>
    <col min="6" max="6" width="6.69921875" style="166" bestFit="1" customWidth="1"/>
    <col min="7" max="7" width="6" style="167" bestFit="1" customWidth="1"/>
    <col min="8" max="8" width="5.19921875" style="167" bestFit="1" customWidth="1"/>
    <col min="9" max="9" width="6.8984375" style="167" bestFit="1" customWidth="1"/>
    <col min="10" max="10" width="31" style="164" bestFit="1" customWidth="1"/>
    <col min="11" max="16384" width="13" style="41"/>
  </cols>
  <sheetData>
    <row r="1" spans="1:10" ht="23.4" thickBot="1">
      <c r="A1" s="38" t="s">
        <v>13</v>
      </c>
      <c r="B1" s="39"/>
      <c r="C1" s="39"/>
      <c r="D1" s="39"/>
      <c r="E1" s="39"/>
      <c r="F1" s="39"/>
      <c r="G1" s="40"/>
      <c r="H1" s="40"/>
      <c r="I1" s="40"/>
      <c r="J1" s="39"/>
    </row>
    <row r="2" spans="1:10" s="47" customFormat="1" ht="34.200000000000003" thickBot="1">
      <c r="A2" s="42" t="s">
        <v>4</v>
      </c>
      <c r="B2" s="43" t="s">
        <v>33</v>
      </c>
      <c r="C2" s="43" t="s">
        <v>40</v>
      </c>
      <c r="D2" s="43" t="s">
        <v>32</v>
      </c>
      <c r="E2" s="44" t="s">
        <v>66</v>
      </c>
      <c r="F2" s="44" t="s">
        <v>41</v>
      </c>
      <c r="G2" s="45" t="s">
        <v>72</v>
      </c>
      <c r="H2" s="33" t="s">
        <v>458</v>
      </c>
      <c r="I2" s="34" t="s">
        <v>87</v>
      </c>
      <c r="J2" s="46" t="s">
        <v>6</v>
      </c>
    </row>
    <row r="3" spans="1:10" s="47" customFormat="1" ht="16.8">
      <c r="A3" s="48" t="s">
        <v>455</v>
      </c>
      <c r="B3" s="49">
        <v>5</v>
      </c>
      <c r="C3" s="50" t="s">
        <v>35</v>
      </c>
      <c r="D3" s="50" t="str">
        <f>IF(C3="Str",'Personal File'!$C$8,IF(C3="Dex",'Personal File'!$C$9,IF(C3="Con",'Personal File'!$C$10,IF(C3="Int",'Personal File'!$C$11,IF(C3="Wis",'Personal File'!$C$12,IF(C3="Cha",'Personal File'!$C$13))))))</f>
        <v>+1</v>
      </c>
      <c r="E3" s="51" t="str">
        <f t="shared" ref="E3:E5" si="0">CONCATENATE(C3," (",D3,")")</f>
        <v>Con (+1)</v>
      </c>
      <c r="F3" s="52">
        <v>1</v>
      </c>
      <c r="G3" s="53">
        <f t="shared" ref="G3:G5" si="1">B3+D3+F3</f>
        <v>7</v>
      </c>
      <c r="H3" s="54">
        <f t="shared" ref="H3:H5" ca="1" si="2">RANDBETWEEN(1,20)</f>
        <v>9</v>
      </c>
      <c r="I3" s="53">
        <f ca="1">SUM(G3:H3)</f>
        <v>16</v>
      </c>
      <c r="J3" s="55" t="s">
        <v>496</v>
      </c>
    </row>
    <row r="4" spans="1:10" s="47" customFormat="1" ht="16.8">
      <c r="A4" s="56" t="s">
        <v>456</v>
      </c>
      <c r="B4" s="49">
        <v>2</v>
      </c>
      <c r="C4" s="50" t="s">
        <v>38</v>
      </c>
      <c r="D4" s="50" t="str">
        <f>IF(C4="Str",'Personal File'!$C$8,IF(C4="Dex",'Personal File'!$C$9,IF(C4="Con",'Personal File'!$C$10,IF(C4="Int",'Personal File'!$C$11,IF(C4="Wis",'Personal File'!$C$12,IF(C4="Cha",'Personal File'!$C$13))))))</f>
        <v>+1</v>
      </c>
      <c r="E4" s="57" t="str">
        <f t="shared" si="0"/>
        <v>Dex (+1)</v>
      </c>
      <c r="F4" s="52">
        <v>0</v>
      </c>
      <c r="G4" s="53">
        <f t="shared" si="1"/>
        <v>3</v>
      </c>
      <c r="H4" s="54">
        <f t="shared" ca="1" si="2"/>
        <v>16</v>
      </c>
      <c r="I4" s="53">
        <f ca="1">SUM(G4:H4)</f>
        <v>19</v>
      </c>
      <c r="J4" s="55"/>
    </row>
    <row r="5" spans="1:10" s="47" customFormat="1" ht="16.8">
      <c r="A5" s="58" t="s">
        <v>457</v>
      </c>
      <c r="B5" s="59">
        <v>5</v>
      </c>
      <c r="C5" s="60" t="s">
        <v>37</v>
      </c>
      <c r="D5" s="60" t="str">
        <f>IF(C5="Str",'Personal File'!$C$8,IF(C5="Dex",'Personal File'!$C$9,IF(C5="Con",'Personal File'!$C$10,IF(C5="Int",'Personal File'!$C$11,IF(C5="Wis",'Personal File'!$C$12,IF(C5="Cha",'Personal File'!$C$13))))))</f>
        <v>+4</v>
      </c>
      <c r="E5" s="61" t="str">
        <f t="shared" si="0"/>
        <v>Wis (+4)</v>
      </c>
      <c r="F5" s="62">
        <v>1</v>
      </c>
      <c r="G5" s="63">
        <f t="shared" si="1"/>
        <v>10</v>
      </c>
      <c r="H5" s="64">
        <f t="shared" ca="1" si="2"/>
        <v>20</v>
      </c>
      <c r="I5" s="63">
        <f ca="1">SUM(G5:H5)</f>
        <v>30</v>
      </c>
      <c r="J5" s="65" t="s">
        <v>496</v>
      </c>
    </row>
    <row r="6" spans="1:10" s="74" customFormat="1" ht="16.8">
      <c r="A6" s="66" t="s">
        <v>42</v>
      </c>
      <c r="B6" s="67">
        <v>0</v>
      </c>
      <c r="C6" s="68" t="s">
        <v>36</v>
      </c>
      <c r="D6" s="69" t="str">
        <f>IF(C6="Str",'Personal File'!$C$8,IF(C6="Dex",'Personal File'!$C$9,IF(C6="Con",'Personal File'!$C$10,IF(C6="Int",'Personal File'!$C$11,IF(C6="Wis",'Personal File'!$C$12,IF(C6="Cha",'Personal File'!$C$13))))))</f>
        <v>+0</v>
      </c>
      <c r="E6" s="70" t="str">
        <f t="shared" ref="E6:E43" si="3">CONCATENATE(C6," (",D6,")")</f>
        <v>Int (+0)</v>
      </c>
      <c r="F6" s="71" t="s">
        <v>67</v>
      </c>
      <c r="G6" s="72">
        <f t="shared" ref="G6:G11" si="4">B6+MID(E6,6,2)+F6</f>
        <v>0</v>
      </c>
      <c r="H6" s="54">
        <f t="shared" ref="H6:H42" ca="1" si="5">RANDBETWEEN(1,20)</f>
        <v>8</v>
      </c>
      <c r="I6" s="72">
        <f t="shared" ref="I6:I43" ca="1" si="6">SUM(G6:H6)</f>
        <v>8</v>
      </c>
      <c r="J6" s="73"/>
    </row>
    <row r="7" spans="1:10" s="78" customFormat="1" ht="16.8">
      <c r="A7" s="75" t="s">
        <v>43</v>
      </c>
      <c r="B7" s="67">
        <v>0</v>
      </c>
      <c r="C7" s="76" t="s">
        <v>38</v>
      </c>
      <c r="D7" s="77" t="str">
        <f>IF(C7="Str",'Personal File'!$C$8,IF(C7="Dex",'Personal File'!$C$9,IF(C7="Con",'Personal File'!$C$10,IF(C7="Int",'Personal File'!$C$11,IF(C7="Wis",'Personal File'!$C$12,IF(C7="Cha",'Personal File'!$C$13))))))</f>
        <v>+1</v>
      </c>
      <c r="E7" s="57" t="str">
        <f t="shared" si="3"/>
        <v>Dex (+1)</v>
      </c>
      <c r="F7" s="72" t="s">
        <v>479</v>
      </c>
      <c r="G7" s="72">
        <f t="shared" si="4"/>
        <v>-13</v>
      </c>
      <c r="H7" s="54">
        <f t="shared" ca="1" si="5"/>
        <v>1</v>
      </c>
      <c r="I7" s="72">
        <f t="shared" ca="1" si="6"/>
        <v>-12</v>
      </c>
      <c r="J7" s="73"/>
    </row>
    <row r="8" spans="1:10" s="83" customFormat="1" ht="16.8">
      <c r="A8" s="79" t="s">
        <v>44</v>
      </c>
      <c r="B8" s="67">
        <v>0</v>
      </c>
      <c r="C8" s="80" t="s">
        <v>34</v>
      </c>
      <c r="D8" s="81" t="str">
        <f>IF(C8="Str",'Personal File'!$C$8,IF(C8="Dex",'Personal File'!$C$9,IF(C8="Con",'Personal File'!$C$10,IF(C8="Int",'Personal File'!$C$11,IF(C8="Wis",'Personal File'!$C$12,IF(C8="Cha",'Personal File'!$C$13))))))</f>
        <v>+1</v>
      </c>
      <c r="E8" s="82" t="str">
        <f t="shared" si="3"/>
        <v>Cha (+1)</v>
      </c>
      <c r="F8" s="72" t="s">
        <v>67</v>
      </c>
      <c r="G8" s="72">
        <f t="shared" si="4"/>
        <v>1</v>
      </c>
      <c r="H8" s="54">
        <f t="shared" ca="1" si="5"/>
        <v>12</v>
      </c>
      <c r="I8" s="72">
        <f t="shared" ca="1" si="6"/>
        <v>13</v>
      </c>
      <c r="J8" s="73"/>
    </row>
    <row r="9" spans="1:10" s="88" customFormat="1" ht="16.8">
      <c r="A9" s="84" t="s">
        <v>45</v>
      </c>
      <c r="B9" s="67">
        <v>0</v>
      </c>
      <c r="C9" s="85" t="s">
        <v>39</v>
      </c>
      <c r="D9" s="86" t="str">
        <f>IF(C9="Str",'Personal File'!$C$8,IF(C9="Dex",'Personal File'!$C$9,IF(C9="Con",'Personal File'!$C$10,IF(C9="Int",'Personal File'!$C$11,IF(C9="Wis",'Personal File'!$C$12,IF(C9="Cha",'Personal File'!$C$13))))))</f>
        <v>+2</v>
      </c>
      <c r="E9" s="87" t="str">
        <f t="shared" si="3"/>
        <v>Str (+2)</v>
      </c>
      <c r="F9" s="72" t="s">
        <v>479</v>
      </c>
      <c r="G9" s="72">
        <f t="shared" si="4"/>
        <v>-12</v>
      </c>
      <c r="H9" s="54">
        <f t="shared" ca="1" si="5"/>
        <v>19</v>
      </c>
      <c r="I9" s="72">
        <f t="shared" ca="1" si="6"/>
        <v>7</v>
      </c>
      <c r="J9" s="73"/>
    </row>
    <row r="10" spans="1:10" s="88" customFormat="1" ht="16.8">
      <c r="A10" s="89" t="s">
        <v>19</v>
      </c>
      <c r="B10" s="90">
        <v>3</v>
      </c>
      <c r="C10" s="91" t="s">
        <v>35</v>
      </c>
      <c r="D10" s="92" t="str">
        <f>IF(C10="Str",'Personal File'!$C$8,IF(C10="Dex",'Personal File'!$C$9,IF(C10="Con",'Personal File'!$C$10,IF(C10="Int",'Personal File'!$C$11,IF(C10="Wis",'Personal File'!$C$12,IF(C10="Cha",'Personal File'!$C$13))))))</f>
        <v>+1</v>
      </c>
      <c r="E10" s="93" t="str">
        <f t="shared" si="3"/>
        <v>Con (+1)</v>
      </c>
      <c r="F10" s="94" t="s">
        <v>67</v>
      </c>
      <c r="G10" s="94">
        <f t="shared" si="4"/>
        <v>4</v>
      </c>
      <c r="H10" s="54">
        <f t="shared" ca="1" si="5"/>
        <v>5</v>
      </c>
      <c r="I10" s="94">
        <f t="shared" ca="1" si="6"/>
        <v>9</v>
      </c>
      <c r="J10" s="95"/>
    </row>
    <row r="11" spans="1:10" s="74" customFormat="1" ht="16.8">
      <c r="A11" s="96" t="s">
        <v>453</v>
      </c>
      <c r="B11" s="90">
        <v>3</v>
      </c>
      <c r="C11" s="97" t="s">
        <v>36</v>
      </c>
      <c r="D11" s="98" t="str">
        <f>IF(C11="Str",'Personal File'!$C$8,IF(C11="Dex",'Personal File'!$C$9,IF(C11="Con",'Personal File'!$C$10,IF(C11="Int",'Personal File'!$C$11,IF(C11="Wis",'Personal File'!$C$12,IF(C11="Cha",'Personal File'!$C$13))))))</f>
        <v>+0</v>
      </c>
      <c r="E11" s="99" t="str">
        <f t="shared" si="3"/>
        <v>Int (+0)</v>
      </c>
      <c r="F11" s="94" t="s">
        <v>67</v>
      </c>
      <c r="G11" s="94">
        <f t="shared" si="4"/>
        <v>3</v>
      </c>
      <c r="H11" s="54">
        <f t="shared" ca="1" si="5"/>
        <v>2</v>
      </c>
      <c r="I11" s="94">
        <f t="shared" ca="1" si="6"/>
        <v>5</v>
      </c>
      <c r="J11" s="95"/>
    </row>
    <row r="12" spans="1:10" s="74" customFormat="1" ht="16.8">
      <c r="A12" s="96" t="s">
        <v>454</v>
      </c>
      <c r="B12" s="90">
        <v>3</v>
      </c>
      <c r="C12" s="97" t="s">
        <v>36</v>
      </c>
      <c r="D12" s="98" t="str">
        <f>IF(C12="Str",'Personal File'!$C$8,IF(C12="Dex",'Personal File'!$C$9,IF(C12="Con",'Personal File'!$C$10,IF(C12="Int",'Personal File'!$C$11,IF(C12="Wis",'Personal File'!$C$12,IF(C12="Cha",'Personal File'!$C$13))))))</f>
        <v>+0</v>
      </c>
      <c r="E12" s="99" t="str">
        <f t="shared" ref="E12" si="7">CONCATENATE(C12," (",D12,")")</f>
        <v>Int (+0)</v>
      </c>
      <c r="F12" s="94" t="s">
        <v>67</v>
      </c>
      <c r="G12" s="94">
        <f t="shared" ref="G12" si="8">B12+MID(E12,6,2)+F12</f>
        <v>3</v>
      </c>
      <c r="H12" s="54">
        <f t="shared" ca="1" si="5"/>
        <v>8</v>
      </c>
      <c r="I12" s="94">
        <f t="shared" ca="1" si="6"/>
        <v>11</v>
      </c>
      <c r="J12" s="95"/>
    </row>
    <row r="13" spans="1:10" s="108" customFormat="1" ht="16.8">
      <c r="A13" s="100" t="s">
        <v>46</v>
      </c>
      <c r="B13" s="101">
        <v>0</v>
      </c>
      <c r="C13" s="102" t="s">
        <v>36</v>
      </c>
      <c r="D13" s="103" t="str">
        <f>IF(C13="Str",'Personal File'!$C$8,IF(C13="Dex",'Personal File'!$C$9,IF(C13="Con",'Personal File'!$C$10,IF(C13="Int",'Personal File'!$C$11,IF(C13="Wis",'Personal File'!$C$12,IF(C13="Cha",'Personal File'!$C$13))))))</f>
        <v>+0</v>
      </c>
      <c r="E13" s="104" t="str">
        <f t="shared" si="3"/>
        <v>Int (+0)</v>
      </c>
      <c r="F13" s="105" t="s">
        <v>67</v>
      </c>
      <c r="G13" s="106">
        <f>B13+MID(E13,6,2)+F13</f>
        <v>0</v>
      </c>
      <c r="H13" s="54">
        <f t="shared" ca="1" si="5"/>
        <v>6</v>
      </c>
      <c r="I13" s="106">
        <f t="shared" ca="1" si="6"/>
        <v>6</v>
      </c>
      <c r="J13" s="107"/>
    </row>
    <row r="14" spans="1:10" s="78" customFormat="1" ht="16.8">
      <c r="A14" s="79" t="s">
        <v>47</v>
      </c>
      <c r="B14" s="67">
        <v>0</v>
      </c>
      <c r="C14" s="80" t="s">
        <v>34</v>
      </c>
      <c r="D14" s="81" t="str">
        <f>IF(C14="Str",'Personal File'!$C$8,IF(C14="Dex",'Personal File'!$C$9,IF(C14="Con",'Personal File'!$C$10,IF(C14="Int",'Personal File'!$C$11,IF(C14="Wis",'Personal File'!$C$12,IF(C14="Cha",'Personal File'!$C$13))))))</f>
        <v>+1</v>
      </c>
      <c r="E14" s="82" t="str">
        <f t="shared" si="3"/>
        <v>Cha (+1)</v>
      </c>
      <c r="F14" s="72" t="s">
        <v>67</v>
      </c>
      <c r="G14" s="72">
        <f>B14+MID(E14,6,2)+F14</f>
        <v>1</v>
      </c>
      <c r="H14" s="54">
        <f t="shared" ca="1" si="5"/>
        <v>19</v>
      </c>
      <c r="I14" s="72">
        <f t="shared" ca="1" si="6"/>
        <v>20</v>
      </c>
      <c r="J14" s="73"/>
    </row>
    <row r="15" spans="1:10" s="78" customFormat="1" ht="16.8">
      <c r="A15" s="100" t="s">
        <v>48</v>
      </c>
      <c r="B15" s="101">
        <v>0</v>
      </c>
      <c r="C15" s="102" t="s">
        <v>36</v>
      </c>
      <c r="D15" s="103" t="str">
        <f>IF(C15="Str",'Personal File'!$C$8,IF(C15="Dex",'Personal File'!$C$9,IF(C15="Con",'Personal File'!$C$10,IF(C15="Int",'Personal File'!$C$11,IF(C15="Wis",'Personal File'!$C$12,IF(C15="Cha",'Personal File'!$C$13))))))</f>
        <v>+0</v>
      </c>
      <c r="E15" s="104" t="str">
        <f t="shared" si="3"/>
        <v>Int (+0)</v>
      </c>
      <c r="F15" s="105" t="s">
        <v>67</v>
      </c>
      <c r="G15" s="106">
        <f>B15+MID(E15,6,2)+F15</f>
        <v>0</v>
      </c>
      <c r="H15" s="54">
        <f t="shared" ca="1" si="5"/>
        <v>15</v>
      </c>
      <c r="I15" s="106">
        <f t="shared" ca="1" si="6"/>
        <v>15</v>
      </c>
      <c r="J15" s="107"/>
    </row>
    <row r="16" spans="1:10" s="78" customFormat="1" ht="16.8">
      <c r="A16" s="79" t="s">
        <v>49</v>
      </c>
      <c r="B16" s="67">
        <v>0</v>
      </c>
      <c r="C16" s="80" t="s">
        <v>34</v>
      </c>
      <c r="D16" s="81" t="str">
        <f>IF(C16="Str",'Personal File'!$C$8,IF(C16="Dex",'Personal File'!$C$9,IF(C16="Con",'Personal File'!$C$10,IF(C16="Int",'Personal File'!$C$11,IF(C16="Wis",'Personal File'!$C$12,IF(C16="Cha",'Personal File'!$C$13))))))</f>
        <v>+1</v>
      </c>
      <c r="E16" s="82" t="str">
        <f t="shared" si="3"/>
        <v>Cha (+1)</v>
      </c>
      <c r="F16" s="72" t="s">
        <v>67</v>
      </c>
      <c r="G16" s="72">
        <f t="shared" ref="G16:G22" si="9">B16+MID(E16,6,2)+F16</f>
        <v>1</v>
      </c>
      <c r="H16" s="54">
        <f t="shared" ca="1" si="5"/>
        <v>9</v>
      </c>
      <c r="I16" s="72">
        <f t="shared" ca="1" si="6"/>
        <v>10</v>
      </c>
      <c r="J16" s="73"/>
    </row>
    <row r="17" spans="1:10" s="78" customFormat="1" ht="16.8">
      <c r="A17" s="75" t="s">
        <v>50</v>
      </c>
      <c r="B17" s="67">
        <v>0</v>
      </c>
      <c r="C17" s="76" t="s">
        <v>38</v>
      </c>
      <c r="D17" s="77" t="str">
        <f>IF(C17="Str",'Personal File'!$C$8,IF(C17="Dex",'Personal File'!$C$9,IF(C17="Con",'Personal File'!$C$10,IF(C17="Int",'Personal File'!$C$11,IF(C17="Wis",'Personal File'!$C$12,IF(C17="Cha",'Personal File'!$C$13))))))</f>
        <v>+1</v>
      </c>
      <c r="E17" s="57" t="str">
        <f t="shared" si="3"/>
        <v>Dex (+1)</v>
      </c>
      <c r="F17" s="72" t="s">
        <v>479</v>
      </c>
      <c r="G17" s="72">
        <f t="shared" si="9"/>
        <v>-13</v>
      </c>
      <c r="H17" s="54">
        <f t="shared" ca="1" si="5"/>
        <v>11</v>
      </c>
      <c r="I17" s="72">
        <f t="shared" ca="1" si="6"/>
        <v>-2</v>
      </c>
      <c r="J17" s="73"/>
    </row>
    <row r="18" spans="1:10" s="78" customFormat="1" ht="16.8">
      <c r="A18" s="66" t="s">
        <v>51</v>
      </c>
      <c r="B18" s="67">
        <v>0</v>
      </c>
      <c r="C18" s="68" t="s">
        <v>36</v>
      </c>
      <c r="D18" s="69" t="str">
        <f>IF(C18="Str",'Personal File'!$C$8,IF(C18="Dex",'Personal File'!$C$9,IF(C18="Con",'Personal File'!$C$10,IF(C18="Int",'Personal File'!$C$11,IF(C18="Wis",'Personal File'!$C$12,IF(C18="Cha",'Personal File'!$C$13))))))</f>
        <v>+0</v>
      </c>
      <c r="E18" s="70" t="str">
        <f t="shared" si="3"/>
        <v>Int (+0)</v>
      </c>
      <c r="F18" s="72" t="s">
        <v>67</v>
      </c>
      <c r="G18" s="72">
        <f t="shared" si="9"/>
        <v>0</v>
      </c>
      <c r="H18" s="54">
        <f t="shared" ca="1" si="5"/>
        <v>11</v>
      </c>
      <c r="I18" s="72">
        <f t="shared" ca="1" si="6"/>
        <v>11</v>
      </c>
      <c r="J18" s="73"/>
    </row>
    <row r="19" spans="1:10" s="78" customFormat="1" ht="16.8">
      <c r="A19" s="79" t="s">
        <v>52</v>
      </c>
      <c r="B19" s="67">
        <v>0</v>
      </c>
      <c r="C19" s="80" t="s">
        <v>34</v>
      </c>
      <c r="D19" s="81" t="str">
        <f>IF(C19="Str",'Personal File'!$C$8,IF(C19="Dex",'Personal File'!$C$9,IF(C19="Con",'Personal File'!$C$10,IF(C19="Int",'Personal File'!$C$11,IF(C19="Wis",'Personal File'!$C$12,IF(C19="Cha",'Personal File'!$C$13))))))</f>
        <v>+1</v>
      </c>
      <c r="E19" s="82" t="str">
        <f t="shared" si="3"/>
        <v>Cha (+1)</v>
      </c>
      <c r="F19" s="72" t="s">
        <v>67</v>
      </c>
      <c r="G19" s="72">
        <f t="shared" si="9"/>
        <v>1</v>
      </c>
      <c r="H19" s="54">
        <f t="shared" ca="1" si="5"/>
        <v>1</v>
      </c>
      <c r="I19" s="72">
        <f t="shared" ca="1" si="6"/>
        <v>2</v>
      </c>
      <c r="J19" s="73"/>
    </row>
    <row r="20" spans="1:10" s="78" customFormat="1" ht="16.8">
      <c r="A20" s="109" t="s">
        <v>21</v>
      </c>
      <c r="B20" s="90">
        <v>2</v>
      </c>
      <c r="C20" s="110" t="s">
        <v>34</v>
      </c>
      <c r="D20" s="111" t="str">
        <f>IF(C20="Str",'Personal File'!$C$8,IF(C20="Dex",'Personal File'!$C$9,IF(C20="Con",'Personal File'!$C$10,IF(C20="Int",'Personal File'!$C$11,IF(C20="Wis",'Personal File'!$C$12,IF(C20="Cha",'Personal File'!$C$13))))))</f>
        <v>+1</v>
      </c>
      <c r="E20" s="112" t="str">
        <f t="shared" si="3"/>
        <v>Cha (+1)</v>
      </c>
      <c r="F20" s="94" t="s">
        <v>67</v>
      </c>
      <c r="G20" s="94">
        <f t="shared" si="9"/>
        <v>3</v>
      </c>
      <c r="H20" s="54">
        <f t="shared" ca="1" si="5"/>
        <v>9</v>
      </c>
      <c r="I20" s="94">
        <f t="shared" ca="1" si="6"/>
        <v>12</v>
      </c>
      <c r="J20" s="95"/>
    </row>
    <row r="21" spans="1:10" s="78" customFormat="1" ht="16.8">
      <c r="A21" s="113" t="s">
        <v>53</v>
      </c>
      <c r="B21" s="90">
        <v>3</v>
      </c>
      <c r="C21" s="114" t="s">
        <v>37</v>
      </c>
      <c r="D21" s="115" t="str">
        <f>IF(C21="Str",'Personal File'!$C$8,IF(C21="Dex",'Personal File'!$C$9,IF(C21="Con",'Personal File'!$C$10,IF(C21="Int",'Personal File'!$C$11,IF(C21="Wis",'Personal File'!$C$12,IF(C21="Cha",'Personal File'!$C$13))))))</f>
        <v>+4</v>
      </c>
      <c r="E21" s="116" t="str">
        <f t="shared" si="3"/>
        <v>Wis (+4)</v>
      </c>
      <c r="F21" s="94" t="s">
        <v>67</v>
      </c>
      <c r="G21" s="94">
        <f t="shared" si="9"/>
        <v>7</v>
      </c>
      <c r="H21" s="54">
        <f t="shared" ca="1" si="5"/>
        <v>18</v>
      </c>
      <c r="I21" s="94">
        <f t="shared" ca="1" si="6"/>
        <v>25</v>
      </c>
      <c r="J21" s="95"/>
    </row>
    <row r="22" spans="1:10" s="78" customFormat="1" ht="16.8">
      <c r="A22" s="75" t="s">
        <v>54</v>
      </c>
      <c r="B22" s="67">
        <v>0</v>
      </c>
      <c r="C22" s="76" t="s">
        <v>38</v>
      </c>
      <c r="D22" s="77" t="str">
        <f>IF(C22="Str",'Personal File'!$C$8,IF(C22="Dex",'Personal File'!$C$9,IF(C22="Con",'Personal File'!$C$10,IF(C22="Int",'Personal File'!$C$11,IF(C22="Wis",'Personal File'!$C$12,IF(C22="Cha",'Personal File'!$C$13))))))</f>
        <v>+1</v>
      </c>
      <c r="E22" s="57" t="str">
        <f t="shared" si="3"/>
        <v>Dex (+1)</v>
      </c>
      <c r="F22" s="72" t="s">
        <v>479</v>
      </c>
      <c r="G22" s="72">
        <f t="shared" si="9"/>
        <v>-13</v>
      </c>
      <c r="H22" s="54">
        <f t="shared" ca="1" si="5"/>
        <v>10</v>
      </c>
      <c r="I22" s="72">
        <f t="shared" ca="1" si="6"/>
        <v>-3</v>
      </c>
      <c r="J22" s="73"/>
    </row>
    <row r="23" spans="1:10" s="78" customFormat="1" ht="16.8">
      <c r="A23" s="79" t="s">
        <v>55</v>
      </c>
      <c r="B23" s="67">
        <v>0</v>
      </c>
      <c r="C23" s="80" t="s">
        <v>34</v>
      </c>
      <c r="D23" s="81" t="str">
        <f>IF(C23="Str",'Personal File'!$C$8,IF(C23="Dex",'Personal File'!$C$9,IF(C23="Con",'Personal File'!$C$10,IF(C23="Int",'Personal File'!$C$11,IF(C23="Wis",'Personal File'!$C$12,IF(C23="Cha",'Personal File'!$C$13))))))</f>
        <v>+1</v>
      </c>
      <c r="E23" s="82" t="str">
        <f t="shared" si="3"/>
        <v>Cha (+1)</v>
      </c>
      <c r="F23" s="72" t="s">
        <v>67</v>
      </c>
      <c r="G23" s="72">
        <f t="shared" ref="G23:G43" si="10">B23+MID(E23,6,2)+F23</f>
        <v>1</v>
      </c>
      <c r="H23" s="54">
        <f t="shared" ca="1" si="5"/>
        <v>20</v>
      </c>
      <c r="I23" s="72">
        <f t="shared" ca="1" si="6"/>
        <v>21</v>
      </c>
      <c r="J23" s="73"/>
    </row>
    <row r="24" spans="1:10" s="78" customFormat="1" ht="16.8">
      <c r="A24" s="84" t="s">
        <v>56</v>
      </c>
      <c r="B24" s="67">
        <v>0</v>
      </c>
      <c r="C24" s="85" t="s">
        <v>39</v>
      </c>
      <c r="D24" s="86" t="str">
        <f>IF(C24="Str",'Personal File'!$C$8,IF(C24="Dex",'Personal File'!$C$9,IF(C24="Con",'Personal File'!$C$10,IF(C24="Int",'Personal File'!$C$11,IF(C24="Wis",'Personal File'!$C$12,IF(C24="Cha",'Personal File'!$C$13))))))</f>
        <v>+2</v>
      </c>
      <c r="E24" s="87" t="str">
        <f t="shared" si="3"/>
        <v>Str (+2)</v>
      </c>
      <c r="F24" s="71">
        <f>-14+5</f>
        <v>-9</v>
      </c>
      <c r="G24" s="72">
        <f t="shared" si="10"/>
        <v>-7</v>
      </c>
      <c r="H24" s="54">
        <f t="shared" ca="1" si="5"/>
        <v>10</v>
      </c>
      <c r="I24" s="72">
        <f t="shared" ca="1" si="6"/>
        <v>3</v>
      </c>
      <c r="J24" s="73"/>
    </row>
    <row r="25" spans="1:10" s="78" customFormat="1" ht="16.8">
      <c r="A25" s="96" t="s">
        <v>92</v>
      </c>
      <c r="B25" s="90">
        <v>3</v>
      </c>
      <c r="C25" s="97" t="s">
        <v>36</v>
      </c>
      <c r="D25" s="98" t="str">
        <f>IF(C25="Str",'Personal File'!$C$8,IF(C25="Dex",'Personal File'!$C$9,IF(C25="Con",'Personal File'!$C$10,IF(C25="Int",'Personal File'!$C$11,IF(C25="Wis",'Personal File'!$C$12,IF(C25="Cha",'Personal File'!$C$13))))))</f>
        <v>+0</v>
      </c>
      <c r="E25" s="99" t="str">
        <f t="shared" si="3"/>
        <v>Int (+0)</v>
      </c>
      <c r="F25" s="94" t="s">
        <v>67</v>
      </c>
      <c r="G25" s="94">
        <f t="shared" si="10"/>
        <v>3</v>
      </c>
      <c r="H25" s="54">
        <f t="shared" ca="1" si="5"/>
        <v>20</v>
      </c>
      <c r="I25" s="94">
        <f t="shared" ca="1" si="6"/>
        <v>23</v>
      </c>
      <c r="J25" s="95"/>
    </row>
    <row r="26" spans="1:10" s="78" customFormat="1" ht="16.8">
      <c r="A26" s="117" t="s">
        <v>93</v>
      </c>
      <c r="B26" s="118">
        <v>0</v>
      </c>
      <c r="C26" s="119" t="s">
        <v>36</v>
      </c>
      <c r="D26" s="120" t="str">
        <f>IF(C26="Str",'Personal File'!$C$8,IF(C26="Dex",'Personal File'!$C$9,IF(C26="Con",'Personal File'!$C$10,IF(C26="Int",'Personal File'!$C$11,IF(C26="Wis",'Personal File'!$C$12,IF(C26="Cha",'Personal File'!$C$13))))))</f>
        <v>+0</v>
      </c>
      <c r="E26" s="121" t="str">
        <f t="shared" si="3"/>
        <v>Int (+0)</v>
      </c>
      <c r="F26" s="106" t="s">
        <v>67</v>
      </c>
      <c r="G26" s="106">
        <f t="shared" si="10"/>
        <v>0</v>
      </c>
      <c r="H26" s="54">
        <f t="shared" ca="1" si="5"/>
        <v>20</v>
      </c>
      <c r="I26" s="106">
        <f t="shared" ca="1" si="6"/>
        <v>20</v>
      </c>
      <c r="J26" s="122"/>
    </row>
    <row r="27" spans="1:10" s="78" customFormat="1" ht="16.8">
      <c r="A27" s="123" t="s">
        <v>57</v>
      </c>
      <c r="B27" s="67">
        <v>0</v>
      </c>
      <c r="C27" s="124" t="s">
        <v>37</v>
      </c>
      <c r="D27" s="125" t="str">
        <f>IF(C27="Str",'Personal File'!$C$8,IF(C27="Dex",'Personal File'!$C$9,IF(C27="Con",'Personal File'!$C$10,IF(C27="Int",'Personal File'!$C$11,IF(C27="Wis",'Personal File'!$C$12,IF(C27="Cha",'Personal File'!$C$13))))))</f>
        <v>+4</v>
      </c>
      <c r="E27" s="126" t="str">
        <f t="shared" si="3"/>
        <v>Wis (+4)</v>
      </c>
      <c r="F27" s="72" t="s">
        <v>67</v>
      </c>
      <c r="G27" s="72">
        <f t="shared" si="10"/>
        <v>4</v>
      </c>
      <c r="H27" s="54">
        <f t="shared" ca="1" si="5"/>
        <v>3</v>
      </c>
      <c r="I27" s="72">
        <f t="shared" ca="1" si="6"/>
        <v>7</v>
      </c>
      <c r="J27" s="73"/>
    </row>
    <row r="28" spans="1:10" s="78" customFormat="1" ht="16.8">
      <c r="A28" s="75" t="s">
        <v>22</v>
      </c>
      <c r="B28" s="67">
        <v>0</v>
      </c>
      <c r="C28" s="76" t="s">
        <v>38</v>
      </c>
      <c r="D28" s="77" t="str">
        <f>IF(C28="Str",'Personal File'!$C$8,IF(C28="Dex",'Personal File'!$C$9,IF(C28="Con",'Personal File'!$C$10,IF(C28="Int",'Personal File'!$C$11,IF(C28="Wis",'Personal File'!$C$12,IF(C28="Cha",'Personal File'!$C$13))))))</f>
        <v>+1</v>
      </c>
      <c r="E28" s="57" t="str">
        <f t="shared" si="3"/>
        <v>Dex (+1)</v>
      </c>
      <c r="F28" s="72" t="s">
        <v>479</v>
      </c>
      <c r="G28" s="72">
        <f t="shared" si="10"/>
        <v>-13</v>
      </c>
      <c r="H28" s="54">
        <f t="shared" ca="1" si="5"/>
        <v>2</v>
      </c>
      <c r="I28" s="72">
        <f t="shared" ca="1" si="6"/>
        <v>-11</v>
      </c>
      <c r="J28" s="73"/>
    </row>
    <row r="29" spans="1:10" s="78" customFormat="1" ht="16.8">
      <c r="A29" s="127" t="s">
        <v>58</v>
      </c>
      <c r="B29" s="128">
        <v>0</v>
      </c>
      <c r="C29" s="129" t="s">
        <v>38</v>
      </c>
      <c r="D29" s="130" t="str">
        <f>IF(C29="Str",'Personal File'!$C$8,IF(C29="Dex",'Personal File'!$C$9,IF(C29="Con",'Personal File'!$C$10,IF(C29="Int",'Personal File'!$C$11,IF(C29="Wis",'Personal File'!$C$12,IF(C29="Cha",'Personal File'!$C$13))))))</f>
        <v>+1</v>
      </c>
      <c r="E29" s="131" t="str">
        <f t="shared" si="3"/>
        <v>Dex (+1)</v>
      </c>
      <c r="F29" s="132" t="s">
        <v>67</v>
      </c>
      <c r="G29" s="106">
        <f t="shared" si="10"/>
        <v>1</v>
      </c>
      <c r="H29" s="54">
        <f t="shared" ca="1" si="5"/>
        <v>2</v>
      </c>
      <c r="I29" s="106">
        <f t="shared" ca="1" si="6"/>
        <v>3</v>
      </c>
      <c r="J29" s="133"/>
    </row>
    <row r="30" spans="1:10" ht="16.8">
      <c r="A30" s="79" t="s">
        <v>94</v>
      </c>
      <c r="B30" s="67">
        <v>0</v>
      </c>
      <c r="C30" s="80" t="s">
        <v>34</v>
      </c>
      <c r="D30" s="81" t="str">
        <f>IF(C30="Str",'Personal File'!$C$8,IF(C30="Dex",'Personal File'!$C$9,IF(C30="Con",'Personal File'!$C$10,IF(C30="Int",'Personal File'!$C$11,IF(C30="Wis",'Personal File'!$C$12,IF(C30="Cha",'Personal File'!$C$13))))))</f>
        <v>+1</v>
      </c>
      <c r="E30" s="82" t="str">
        <f t="shared" si="3"/>
        <v>Cha (+1)</v>
      </c>
      <c r="F30" s="72" t="s">
        <v>67</v>
      </c>
      <c r="G30" s="72">
        <f t="shared" si="10"/>
        <v>1</v>
      </c>
      <c r="H30" s="54">
        <f t="shared" ca="1" si="5"/>
        <v>17</v>
      </c>
      <c r="I30" s="72">
        <f t="shared" ca="1" si="6"/>
        <v>18</v>
      </c>
      <c r="J30" s="73"/>
    </row>
    <row r="31" spans="1:10" ht="16.8">
      <c r="A31" s="134" t="s">
        <v>59</v>
      </c>
      <c r="B31" s="128">
        <v>0</v>
      </c>
      <c r="C31" s="135" t="s">
        <v>37</v>
      </c>
      <c r="D31" s="136" t="str">
        <f>IF(C31="Str",'Personal File'!$C$8,IF(C31="Dex",'Personal File'!$C$9,IF(C31="Con",'Personal File'!$C$10,IF(C31="Int",'Personal File'!$C$11,IF(C31="Wis",'Personal File'!$C$12,IF(C31="Cha",'Personal File'!$C$13))))))</f>
        <v>+4</v>
      </c>
      <c r="E31" s="137" t="str">
        <f t="shared" si="3"/>
        <v>Wis (+4)</v>
      </c>
      <c r="F31" s="132" t="s">
        <v>67</v>
      </c>
      <c r="G31" s="106">
        <f t="shared" si="10"/>
        <v>4</v>
      </c>
      <c r="H31" s="54">
        <f t="shared" ca="1" si="5"/>
        <v>20</v>
      </c>
      <c r="I31" s="106">
        <f t="shared" ca="1" si="6"/>
        <v>24</v>
      </c>
      <c r="J31" s="133"/>
    </row>
    <row r="32" spans="1:10" ht="16.8">
      <c r="A32" s="138" t="s">
        <v>23</v>
      </c>
      <c r="B32" s="90">
        <v>3</v>
      </c>
      <c r="C32" s="139" t="s">
        <v>38</v>
      </c>
      <c r="D32" s="140" t="str">
        <f>IF(C32="Str",'Personal File'!$C$8,IF(C32="Dex",'Personal File'!$C$9,IF(C32="Con",'Personal File'!$C$10,IF(C32="Int",'Personal File'!$C$11,IF(C32="Wis",'Personal File'!$C$12,IF(C32="Cha",'Personal File'!$C$13))))))</f>
        <v>+1</v>
      </c>
      <c r="E32" s="141" t="str">
        <f t="shared" si="3"/>
        <v>Dex (+1)</v>
      </c>
      <c r="F32" s="94" t="s">
        <v>67</v>
      </c>
      <c r="G32" s="94">
        <f t="shared" si="10"/>
        <v>4</v>
      </c>
      <c r="H32" s="54">
        <f t="shared" ca="1" si="5"/>
        <v>16</v>
      </c>
      <c r="I32" s="94">
        <f t="shared" ca="1" si="6"/>
        <v>20</v>
      </c>
      <c r="J32" s="95"/>
    </row>
    <row r="33" spans="1:10" ht="16.8">
      <c r="A33" s="66" t="s">
        <v>24</v>
      </c>
      <c r="B33" s="67">
        <v>0</v>
      </c>
      <c r="C33" s="68" t="s">
        <v>36</v>
      </c>
      <c r="D33" s="69" t="str">
        <f>IF(C33="Str",'Personal File'!$C$8,IF(C33="Dex",'Personal File'!$C$9,IF(C33="Con",'Personal File'!$C$10,IF(C33="Int",'Personal File'!$C$11,IF(C33="Wis",'Personal File'!$C$12,IF(C33="Cha",'Personal File'!$C$13))))))</f>
        <v>+0</v>
      </c>
      <c r="E33" s="70" t="str">
        <f t="shared" si="3"/>
        <v>Int (+0)</v>
      </c>
      <c r="F33" s="72" t="s">
        <v>67</v>
      </c>
      <c r="G33" s="72">
        <f t="shared" si="10"/>
        <v>0</v>
      </c>
      <c r="H33" s="54">
        <f t="shared" ca="1" si="5"/>
        <v>20</v>
      </c>
      <c r="I33" s="72">
        <f t="shared" ca="1" si="6"/>
        <v>20</v>
      </c>
      <c r="J33" s="73"/>
    </row>
    <row r="34" spans="1:10" ht="16.8">
      <c r="A34" s="123" t="s">
        <v>60</v>
      </c>
      <c r="B34" s="67">
        <v>0</v>
      </c>
      <c r="C34" s="124" t="s">
        <v>37</v>
      </c>
      <c r="D34" s="125" t="str">
        <f>IF(C34="Str",'Personal File'!$C$8,IF(C34="Dex",'Personal File'!$C$9,IF(C34="Con",'Personal File'!$C$10,IF(C34="Int",'Personal File'!$C$11,IF(C34="Wis",'Personal File'!$C$12,IF(C34="Cha",'Personal File'!$C$13))))))</f>
        <v>+4</v>
      </c>
      <c r="E34" s="126" t="str">
        <f t="shared" si="3"/>
        <v>Wis (+4)</v>
      </c>
      <c r="F34" s="72" t="s">
        <v>67</v>
      </c>
      <c r="G34" s="72">
        <f t="shared" si="10"/>
        <v>4</v>
      </c>
      <c r="H34" s="54">
        <f t="shared" ca="1" si="5"/>
        <v>9</v>
      </c>
      <c r="I34" s="72">
        <f t="shared" ca="1" si="6"/>
        <v>13</v>
      </c>
      <c r="J34" s="73"/>
    </row>
    <row r="35" spans="1:10" ht="16.8">
      <c r="A35" s="127" t="s">
        <v>97</v>
      </c>
      <c r="B35" s="128">
        <v>0</v>
      </c>
      <c r="C35" s="129" t="s">
        <v>38</v>
      </c>
      <c r="D35" s="130" t="str">
        <f>IF(C35="Str",'Personal File'!$C$8,IF(C35="Dex",'Personal File'!$C$9,IF(C35="Con",'Personal File'!$C$10,IF(C35="Int",'Personal File'!$C$11,IF(C35="Wis",'Personal File'!$C$12,IF(C35="Cha",'Personal File'!$C$13))))))</f>
        <v>+1</v>
      </c>
      <c r="E35" s="131" t="str">
        <f t="shared" si="3"/>
        <v>Dex (+1)</v>
      </c>
      <c r="F35" s="105" t="s">
        <v>479</v>
      </c>
      <c r="G35" s="106">
        <f t="shared" si="10"/>
        <v>-13</v>
      </c>
      <c r="H35" s="54">
        <f t="shared" ca="1" si="5"/>
        <v>10</v>
      </c>
      <c r="I35" s="106">
        <f t="shared" ca="1" si="6"/>
        <v>-3</v>
      </c>
      <c r="J35" s="133"/>
    </row>
    <row r="36" spans="1:10" ht="16.8">
      <c r="A36" s="100" t="s">
        <v>91</v>
      </c>
      <c r="B36" s="101">
        <v>0</v>
      </c>
      <c r="C36" s="102" t="s">
        <v>36</v>
      </c>
      <c r="D36" s="103" t="str">
        <f>IF(C36="Str",'Personal File'!$C$8,IF(C36="Dex",'Personal File'!$C$9,IF(C36="Con",'Personal File'!$C$10,IF(C36="Int",'Personal File'!$C$11,IF(C36="Wis",'Personal File'!$C$12,IF(C36="Cha",'Personal File'!$C$13))))))</f>
        <v>+0</v>
      </c>
      <c r="E36" s="104" t="str">
        <f t="shared" si="3"/>
        <v>Int (+0)</v>
      </c>
      <c r="F36" s="105" t="s">
        <v>67</v>
      </c>
      <c r="G36" s="106">
        <f t="shared" si="10"/>
        <v>0</v>
      </c>
      <c r="H36" s="54">
        <f t="shared" ca="1" si="5"/>
        <v>14</v>
      </c>
      <c r="I36" s="106">
        <f t="shared" ca="1" si="6"/>
        <v>14</v>
      </c>
      <c r="J36" s="107"/>
    </row>
    <row r="37" spans="1:10" ht="16.8">
      <c r="A37" s="96" t="s">
        <v>61</v>
      </c>
      <c r="B37" s="90">
        <v>3</v>
      </c>
      <c r="C37" s="97" t="s">
        <v>36</v>
      </c>
      <c r="D37" s="98" t="str">
        <f>IF(C37="Str",'Personal File'!$C$8,IF(C37="Dex",'Personal File'!$C$9,IF(C37="Con",'Personal File'!$C$10,IF(C37="Int",'Personal File'!$C$11,IF(C37="Wis",'Personal File'!$C$12,IF(C37="Cha",'Personal File'!$C$13))))))</f>
        <v>+0</v>
      </c>
      <c r="E37" s="99" t="str">
        <f t="shared" si="3"/>
        <v>Int (+0)</v>
      </c>
      <c r="F37" s="94" t="s">
        <v>67</v>
      </c>
      <c r="G37" s="94">
        <f t="shared" si="10"/>
        <v>3</v>
      </c>
      <c r="H37" s="54">
        <f t="shared" ca="1" si="5"/>
        <v>7</v>
      </c>
      <c r="I37" s="94">
        <f t="shared" ca="1" si="6"/>
        <v>10</v>
      </c>
      <c r="J37" s="142"/>
    </row>
    <row r="38" spans="1:10" ht="16.8">
      <c r="A38" s="123" t="s">
        <v>62</v>
      </c>
      <c r="B38" s="67">
        <v>0</v>
      </c>
      <c r="C38" s="124" t="s">
        <v>37</v>
      </c>
      <c r="D38" s="125" t="str">
        <f>IF(C38="Str",'Personal File'!$C$8,IF(C38="Dex",'Personal File'!$C$9,IF(C38="Con",'Personal File'!$C$10,IF(C38="Int",'Personal File'!$C$11,IF(C38="Wis",'Personal File'!$C$12,IF(C38="Cha",'Personal File'!$C$13))))))</f>
        <v>+4</v>
      </c>
      <c r="E38" s="126" t="str">
        <f t="shared" si="3"/>
        <v>Wis (+4)</v>
      </c>
      <c r="F38" s="72" t="s">
        <v>67</v>
      </c>
      <c r="G38" s="72">
        <f t="shared" si="10"/>
        <v>4</v>
      </c>
      <c r="H38" s="54">
        <f t="shared" ca="1" si="5"/>
        <v>8</v>
      </c>
      <c r="I38" s="72">
        <f t="shared" ca="1" si="6"/>
        <v>12</v>
      </c>
      <c r="J38" s="73"/>
    </row>
    <row r="39" spans="1:10" ht="16.8">
      <c r="A39" s="123" t="s">
        <v>98</v>
      </c>
      <c r="B39" s="67">
        <v>0</v>
      </c>
      <c r="C39" s="124" t="s">
        <v>37</v>
      </c>
      <c r="D39" s="125" t="str">
        <f>IF(C39="Str",'Personal File'!$C$8,IF(C39="Dex",'Personal File'!$C$9,IF(C39="Con",'Personal File'!$C$10,IF(C39="Int",'Personal File'!$C$11,IF(C39="Wis",'Personal File'!$C$12,IF(C39="Cha",'Personal File'!$C$13))))))</f>
        <v>+4</v>
      </c>
      <c r="E39" s="126" t="str">
        <f t="shared" si="3"/>
        <v>Wis (+4)</v>
      </c>
      <c r="F39" s="72" t="s">
        <v>67</v>
      </c>
      <c r="G39" s="72">
        <f t="shared" si="10"/>
        <v>4</v>
      </c>
      <c r="H39" s="54">
        <f t="shared" ca="1" si="5"/>
        <v>5</v>
      </c>
      <c r="I39" s="72">
        <f t="shared" ca="1" si="6"/>
        <v>9</v>
      </c>
      <c r="J39" s="73"/>
    </row>
    <row r="40" spans="1:10" ht="16.8">
      <c r="A40" s="143" t="s">
        <v>25</v>
      </c>
      <c r="B40" s="101">
        <v>0</v>
      </c>
      <c r="C40" s="144" t="s">
        <v>39</v>
      </c>
      <c r="D40" s="145" t="str">
        <f>IF(C40="Str",'Personal File'!$C$8,IF(C40="Dex",'Personal File'!$C$9,IF(C40="Con",'Personal File'!$C$10,IF(C40="Int",'Personal File'!$C$11,IF(C40="Wis",'Personal File'!$C$12,IF(C40="Cha",'Personal File'!$C$13))))))</f>
        <v>+2</v>
      </c>
      <c r="E40" s="146" t="str">
        <f t="shared" si="3"/>
        <v>Str (+2)</v>
      </c>
      <c r="F40" s="105" t="s">
        <v>67</v>
      </c>
      <c r="G40" s="106">
        <f t="shared" si="10"/>
        <v>2</v>
      </c>
      <c r="H40" s="54">
        <f t="shared" ca="1" si="5"/>
        <v>11</v>
      </c>
      <c r="I40" s="106">
        <f t="shared" ca="1" si="6"/>
        <v>13</v>
      </c>
      <c r="J40" s="107"/>
    </row>
    <row r="41" spans="1:10" ht="16.8">
      <c r="A41" s="147" t="s">
        <v>63</v>
      </c>
      <c r="B41" s="101">
        <v>0</v>
      </c>
      <c r="C41" s="148" t="s">
        <v>38</v>
      </c>
      <c r="D41" s="149" t="str">
        <f>IF(C41="Str",'Personal File'!$C$8,IF(C41="Dex",'Personal File'!$C$9,IF(C41="Con",'Personal File'!$C$10,IF(C41="Int",'Personal File'!$C$11,IF(C41="Wis",'Personal File'!$C$12,IF(C41="Cha",'Personal File'!$C$13))))))</f>
        <v>+1</v>
      </c>
      <c r="E41" s="150" t="str">
        <f t="shared" si="3"/>
        <v>Dex (+1)</v>
      </c>
      <c r="F41" s="105" t="s">
        <v>479</v>
      </c>
      <c r="G41" s="106">
        <f t="shared" si="10"/>
        <v>-13</v>
      </c>
      <c r="H41" s="54">
        <f t="shared" ca="1" si="5"/>
        <v>12</v>
      </c>
      <c r="I41" s="106">
        <f t="shared" ca="1" si="6"/>
        <v>-1</v>
      </c>
      <c r="J41" s="107"/>
    </row>
    <row r="42" spans="1:10" ht="16.8">
      <c r="A42" s="151" t="s">
        <v>64</v>
      </c>
      <c r="B42" s="128">
        <v>0</v>
      </c>
      <c r="C42" s="152" t="s">
        <v>34</v>
      </c>
      <c r="D42" s="153" t="str">
        <f>IF(C42="Str",'Personal File'!$C$8,IF(C42="Dex",'Personal File'!$C$9,IF(C42="Con",'Personal File'!$C$10,IF(C42="Int",'Personal File'!$C$11,IF(C42="Wis",'Personal File'!$C$12,IF(C42="Cha",'Personal File'!$C$13))))))</f>
        <v>+1</v>
      </c>
      <c r="E42" s="154" t="str">
        <f t="shared" si="3"/>
        <v>Cha (+1)</v>
      </c>
      <c r="F42" s="132" t="s">
        <v>67</v>
      </c>
      <c r="G42" s="106">
        <f t="shared" si="10"/>
        <v>1</v>
      </c>
      <c r="H42" s="54">
        <f t="shared" ca="1" si="5"/>
        <v>3</v>
      </c>
      <c r="I42" s="106">
        <f t="shared" ca="1" si="6"/>
        <v>4</v>
      </c>
      <c r="J42" s="133"/>
    </row>
    <row r="43" spans="1:10" ht="17.399999999999999" thickBot="1">
      <c r="A43" s="155" t="s">
        <v>65</v>
      </c>
      <c r="B43" s="156">
        <v>0</v>
      </c>
      <c r="C43" s="157" t="s">
        <v>38</v>
      </c>
      <c r="D43" s="158" t="str">
        <f>IF(C43="Str",'Personal File'!$C$8,IF(C43="Dex",'Personal File'!$C$9,IF(C43="Con",'Personal File'!$C$10,IF(C43="Int",'Personal File'!$C$11,IF(C43="Wis",'Personal File'!$C$12,IF(C43="Cha",'Personal File'!$C$13))))))</f>
        <v>+1</v>
      </c>
      <c r="E43" s="159" t="str">
        <f t="shared" si="3"/>
        <v>Dex (+1)</v>
      </c>
      <c r="F43" s="160" t="s">
        <v>67</v>
      </c>
      <c r="G43" s="160">
        <f t="shared" si="10"/>
        <v>1</v>
      </c>
      <c r="H43" s="161">
        <f t="shared" ref="H43" ca="1" si="11">RANDBETWEEN(1,20)</f>
        <v>13</v>
      </c>
      <c r="I43" s="162">
        <f t="shared" ca="1" si="6"/>
        <v>14</v>
      </c>
      <c r="J43" s="163"/>
    </row>
    <row r="44" spans="1:10" ht="16.2" thickTop="1">
      <c r="B44" s="165">
        <f>SUM(B6:B43)</f>
        <v>23</v>
      </c>
      <c r="E44" s="265">
        <f>SUM(E45:E52)</f>
        <v>23</v>
      </c>
    </row>
    <row r="45" spans="1:10">
      <c r="B45" s="165"/>
      <c r="E45" s="265">
        <v>8</v>
      </c>
      <c r="F45" s="427" t="s">
        <v>480</v>
      </c>
    </row>
    <row r="46" spans="1:10">
      <c r="E46" s="265">
        <v>2</v>
      </c>
      <c r="F46" s="427" t="s">
        <v>482</v>
      </c>
    </row>
    <row r="47" spans="1:10">
      <c r="E47" s="265">
        <v>2</v>
      </c>
      <c r="F47" s="427" t="s">
        <v>483</v>
      </c>
    </row>
    <row r="48" spans="1:10">
      <c r="E48" s="265">
        <v>2</v>
      </c>
      <c r="F48" s="427" t="s">
        <v>484</v>
      </c>
    </row>
    <row r="49" spans="5:6">
      <c r="E49" s="265">
        <v>2</v>
      </c>
      <c r="F49" s="427" t="s">
        <v>485</v>
      </c>
    </row>
    <row r="50" spans="5:6">
      <c r="E50" s="265">
        <v>2</v>
      </c>
      <c r="F50" s="427" t="s">
        <v>486</v>
      </c>
    </row>
    <row r="51" spans="5:6">
      <c r="E51" s="265">
        <v>2</v>
      </c>
      <c r="F51" s="427" t="s">
        <v>507</v>
      </c>
    </row>
    <row r="52" spans="5:6">
      <c r="E52" s="265">
        <f>3+'Personal File'!E4</f>
        <v>3</v>
      </c>
      <c r="F52" s="427" t="s">
        <v>481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4"/>
  <sheetViews>
    <sheetView showGridLines="0" workbookViewId="0">
      <pane ySplit="2" topLeftCell="A3" activePane="bottomLeft" state="frozen"/>
      <selection pane="bottomLeft" activeCell="A3" sqref="A3"/>
    </sheetView>
  </sheetViews>
  <sheetFormatPr defaultColWidth="13" defaultRowHeight="15.6"/>
  <cols>
    <col min="1" max="1" width="22.59765625" style="198" bestFit="1" customWidth="1"/>
    <col min="2" max="2" width="6.19921875" style="198" bestFit="1" customWidth="1"/>
    <col min="3" max="3" width="12.5" style="198" bestFit="1" customWidth="1"/>
    <col min="4" max="4" width="13.3984375" style="199" bestFit="1" customWidth="1"/>
    <col min="5" max="5" width="11.19921875" style="199" bestFit="1" customWidth="1"/>
    <col min="6" max="6" width="8.59765625" style="199" bestFit="1" customWidth="1"/>
    <col min="7" max="7" width="11" style="199" customWidth="1"/>
    <col min="8" max="8" width="9.5" style="199" bestFit="1" customWidth="1"/>
    <col min="9" max="9" width="29.8984375" style="198" customWidth="1"/>
    <col min="10" max="16384" width="13" style="170"/>
  </cols>
  <sheetData>
    <row r="1" spans="1:9" ht="23.4" thickBot="1">
      <c r="A1" s="168" t="s">
        <v>364</v>
      </c>
      <c r="B1" s="169"/>
      <c r="C1" s="169"/>
      <c r="D1" s="169"/>
      <c r="E1" s="169"/>
      <c r="F1" s="169"/>
      <c r="G1" s="169"/>
      <c r="H1" s="169"/>
      <c r="I1" s="169"/>
    </row>
    <row r="2" spans="1:9" s="175" customFormat="1" ht="31.2">
      <c r="A2" s="171" t="s">
        <v>79</v>
      </c>
      <c r="B2" s="172" t="s">
        <v>5</v>
      </c>
      <c r="C2" s="35" t="s">
        <v>459</v>
      </c>
      <c r="D2" s="172" t="s">
        <v>104</v>
      </c>
      <c r="E2" s="173" t="s">
        <v>105</v>
      </c>
      <c r="F2" s="173" t="s">
        <v>106</v>
      </c>
      <c r="G2" s="172" t="s">
        <v>107</v>
      </c>
      <c r="H2" s="172" t="s">
        <v>108</v>
      </c>
      <c r="I2" s="174" t="s">
        <v>6</v>
      </c>
    </row>
    <row r="3" spans="1:9" s="175" customFormat="1" ht="16.8">
      <c r="A3" s="176" t="s">
        <v>109</v>
      </c>
      <c r="B3" s="5">
        <v>0</v>
      </c>
      <c r="C3" s="177"/>
      <c r="D3" s="6" t="s">
        <v>110</v>
      </c>
      <c r="E3" s="3" t="s">
        <v>111</v>
      </c>
      <c r="F3" s="3" t="s">
        <v>112</v>
      </c>
      <c r="G3" s="7" t="s">
        <v>113</v>
      </c>
      <c r="H3" s="7" t="s">
        <v>114</v>
      </c>
      <c r="I3" s="2" t="s">
        <v>115</v>
      </c>
    </row>
    <row r="4" spans="1:9" ht="16.8">
      <c r="A4" s="176" t="s">
        <v>116</v>
      </c>
      <c r="B4" s="5">
        <v>0</v>
      </c>
      <c r="C4" s="177"/>
      <c r="D4" s="6" t="s">
        <v>117</v>
      </c>
      <c r="E4" s="3" t="s">
        <v>111</v>
      </c>
      <c r="F4" s="3" t="s">
        <v>112</v>
      </c>
      <c r="G4" s="7" t="s">
        <v>118</v>
      </c>
      <c r="H4" s="7" t="s">
        <v>114</v>
      </c>
      <c r="I4" s="2" t="s">
        <v>119</v>
      </c>
    </row>
    <row r="5" spans="1:9" ht="16.8">
      <c r="A5" s="176" t="s">
        <v>120</v>
      </c>
      <c r="B5" s="5">
        <v>0</v>
      </c>
      <c r="C5" s="177"/>
      <c r="D5" s="6" t="s">
        <v>117</v>
      </c>
      <c r="E5" s="3" t="s">
        <v>111</v>
      </c>
      <c r="F5" s="3" t="s">
        <v>112</v>
      </c>
      <c r="G5" s="7" t="s">
        <v>121</v>
      </c>
      <c r="H5" s="7" t="s">
        <v>122</v>
      </c>
      <c r="I5" s="1" t="s">
        <v>123</v>
      </c>
    </row>
    <row r="6" spans="1:9" ht="16.8">
      <c r="A6" s="176" t="s">
        <v>124</v>
      </c>
      <c r="B6" s="5">
        <v>0</v>
      </c>
      <c r="C6" s="177"/>
      <c r="D6" s="6" t="s">
        <v>125</v>
      </c>
      <c r="E6" s="3" t="s">
        <v>111</v>
      </c>
      <c r="F6" s="3" t="s">
        <v>112</v>
      </c>
      <c r="G6" s="7" t="s">
        <v>113</v>
      </c>
      <c r="H6" s="7" t="s">
        <v>114</v>
      </c>
      <c r="I6" s="2" t="s">
        <v>126</v>
      </c>
    </row>
    <row r="7" spans="1:9" ht="16.8">
      <c r="A7" s="176" t="s">
        <v>127</v>
      </c>
      <c r="B7" s="5">
        <v>0</v>
      </c>
      <c r="C7" s="177"/>
      <c r="D7" s="6" t="s">
        <v>125</v>
      </c>
      <c r="E7" s="3" t="s">
        <v>111</v>
      </c>
      <c r="F7" s="3" t="s">
        <v>112</v>
      </c>
      <c r="G7" s="7" t="s">
        <v>118</v>
      </c>
      <c r="H7" s="7" t="s">
        <v>128</v>
      </c>
      <c r="I7" s="178" t="s">
        <v>129</v>
      </c>
    </row>
    <row r="8" spans="1:9" ht="16.8">
      <c r="A8" s="176" t="s">
        <v>130</v>
      </c>
      <c r="B8" s="52">
        <v>0</v>
      </c>
      <c r="C8" s="177"/>
      <c r="D8" s="21" t="s">
        <v>131</v>
      </c>
      <c r="E8" s="8" t="s">
        <v>223</v>
      </c>
      <c r="F8" s="8" t="s">
        <v>112</v>
      </c>
      <c r="G8" s="19" t="s">
        <v>118</v>
      </c>
      <c r="H8" s="19" t="s">
        <v>132</v>
      </c>
      <c r="I8" s="20" t="s">
        <v>363</v>
      </c>
    </row>
    <row r="9" spans="1:9" ht="16.8">
      <c r="A9" s="176" t="s">
        <v>134</v>
      </c>
      <c r="B9" s="52">
        <v>0</v>
      </c>
      <c r="C9" s="177"/>
      <c r="D9" s="21" t="s">
        <v>460</v>
      </c>
      <c r="E9" s="3" t="s">
        <v>111</v>
      </c>
      <c r="F9" s="3" t="s">
        <v>112</v>
      </c>
      <c r="G9" s="19" t="s">
        <v>135</v>
      </c>
      <c r="H9" s="19" t="s">
        <v>114</v>
      </c>
      <c r="I9" s="2" t="s">
        <v>136</v>
      </c>
    </row>
    <row r="10" spans="1:9" ht="16.8">
      <c r="A10" s="176" t="s">
        <v>137</v>
      </c>
      <c r="B10" s="52">
        <v>0</v>
      </c>
      <c r="C10" s="177"/>
      <c r="D10" s="21" t="s">
        <v>117</v>
      </c>
      <c r="E10" s="3" t="s">
        <v>111</v>
      </c>
      <c r="F10" s="3" t="s">
        <v>112</v>
      </c>
      <c r="G10" s="19" t="s">
        <v>135</v>
      </c>
      <c r="H10" s="19" t="s">
        <v>114</v>
      </c>
      <c r="I10" s="20" t="s">
        <v>138</v>
      </c>
    </row>
    <row r="11" spans="1:9" ht="16.8">
      <c r="A11" s="176" t="s">
        <v>139</v>
      </c>
      <c r="B11" s="5">
        <v>0</v>
      </c>
      <c r="C11" s="177"/>
      <c r="D11" s="6" t="s">
        <v>117</v>
      </c>
      <c r="E11" s="3" t="s">
        <v>140</v>
      </c>
      <c r="F11" s="3" t="s">
        <v>112</v>
      </c>
      <c r="G11" s="7" t="s">
        <v>141</v>
      </c>
      <c r="H11" s="7" t="s">
        <v>132</v>
      </c>
      <c r="I11" s="2" t="s">
        <v>142</v>
      </c>
    </row>
    <row r="12" spans="1:9" ht="16.8">
      <c r="A12" s="176" t="s">
        <v>143</v>
      </c>
      <c r="B12" s="5">
        <v>0</v>
      </c>
      <c r="C12" s="177"/>
      <c r="D12" s="6" t="s">
        <v>144</v>
      </c>
      <c r="E12" s="3" t="s">
        <v>145</v>
      </c>
      <c r="F12" s="3" t="s">
        <v>112</v>
      </c>
      <c r="G12" s="7" t="s">
        <v>118</v>
      </c>
      <c r="H12" s="7" t="s">
        <v>128</v>
      </c>
      <c r="I12" s="1" t="s">
        <v>146</v>
      </c>
    </row>
    <row r="13" spans="1:9" ht="16.8">
      <c r="A13" s="176" t="s">
        <v>372</v>
      </c>
      <c r="B13" s="52">
        <v>0</v>
      </c>
      <c r="C13" s="177"/>
      <c r="D13" s="21" t="s">
        <v>110</v>
      </c>
      <c r="E13" s="8" t="s">
        <v>111</v>
      </c>
      <c r="F13" s="179" t="s">
        <v>112</v>
      </c>
      <c r="G13" s="19" t="s">
        <v>509</v>
      </c>
      <c r="H13" s="19" t="s">
        <v>198</v>
      </c>
      <c r="I13" s="20" t="s">
        <v>373</v>
      </c>
    </row>
    <row r="14" spans="1:9" ht="16.8">
      <c r="A14" s="180" t="s">
        <v>147</v>
      </c>
      <c r="B14" s="181">
        <v>0</v>
      </c>
      <c r="C14" s="182"/>
      <c r="D14" s="9" t="s">
        <v>460</v>
      </c>
      <c r="E14" s="10" t="s">
        <v>148</v>
      </c>
      <c r="F14" s="10" t="s">
        <v>112</v>
      </c>
      <c r="G14" s="11" t="s">
        <v>118</v>
      </c>
      <c r="H14" s="11" t="s">
        <v>128</v>
      </c>
      <c r="I14" s="4" t="s">
        <v>149</v>
      </c>
    </row>
    <row r="15" spans="1:9" ht="16.8">
      <c r="A15" s="176" t="s">
        <v>150</v>
      </c>
      <c r="B15" s="5">
        <v>1</v>
      </c>
      <c r="C15" s="177"/>
      <c r="D15" s="6" t="s">
        <v>151</v>
      </c>
      <c r="E15" s="3" t="s">
        <v>148</v>
      </c>
      <c r="F15" s="3" t="s">
        <v>112</v>
      </c>
      <c r="G15" s="7" t="s">
        <v>121</v>
      </c>
      <c r="H15" s="7" t="s">
        <v>122</v>
      </c>
      <c r="I15" s="183" t="s">
        <v>152</v>
      </c>
    </row>
    <row r="16" spans="1:9" ht="16.8">
      <c r="A16" s="176" t="s">
        <v>153</v>
      </c>
      <c r="B16" s="5">
        <v>1</v>
      </c>
      <c r="C16" s="177"/>
      <c r="D16" s="6" t="s">
        <v>460</v>
      </c>
      <c r="E16" s="3" t="s">
        <v>154</v>
      </c>
      <c r="F16" s="3" t="s">
        <v>112</v>
      </c>
      <c r="G16" s="7" t="s">
        <v>118</v>
      </c>
      <c r="H16" s="7" t="s">
        <v>114</v>
      </c>
      <c r="I16" s="1" t="s">
        <v>96</v>
      </c>
    </row>
    <row r="17" spans="1:9" ht="16.8">
      <c r="A17" s="176" t="s">
        <v>155</v>
      </c>
      <c r="B17" s="5">
        <v>1</v>
      </c>
      <c r="C17" s="177"/>
      <c r="D17" s="6" t="s">
        <v>461</v>
      </c>
      <c r="E17" s="3" t="s">
        <v>111</v>
      </c>
      <c r="F17" s="3" t="s">
        <v>112</v>
      </c>
      <c r="G17" s="7" t="s">
        <v>113</v>
      </c>
      <c r="H17" s="7" t="s">
        <v>156</v>
      </c>
      <c r="I17" s="1" t="s">
        <v>157</v>
      </c>
    </row>
    <row r="18" spans="1:9" ht="16.8">
      <c r="A18" s="176" t="s">
        <v>158</v>
      </c>
      <c r="B18" s="5">
        <v>1</v>
      </c>
      <c r="C18" s="177"/>
      <c r="D18" s="6" t="s">
        <v>151</v>
      </c>
      <c r="E18" s="3" t="s">
        <v>159</v>
      </c>
      <c r="F18" s="3" t="s">
        <v>112</v>
      </c>
      <c r="G18" s="7" t="s">
        <v>113</v>
      </c>
      <c r="H18" s="7" t="s">
        <v>160</v>
      </c>
      <c r="I18" s="2" t="s">
        <v>161</v>
      </c>
    </row>
    <row r="19" spans="1:9" ht="16.8">
      <c r="A19" s="176" t="s">
        <v>162</v>
      </c>
      <c r="B19" s="5">
        <v>1</v>
      </c>
      <c r="C19" s="177"/>
      <c r="D19" s="6" t="s">
        <v>125</v>
      </c>
      <c r="E19" s="3" t="s">
        <v>145</v>
      </c>
      <c r="F19" s="3" t="s">
        <v>112</v>
      </c>
      <c r="G19" s="7" t="s">
        <v>141</v>
      </c>
      <c r="H19" s="7" t="s">
        <v>132</v>
      </c>
      <c r="I19" s="2" t="s">
        <v>163</v>
      </c>
    </row>
    <row r="20" spans="1:9" ht="16.8">
      <c r="A20" s="176" t="s">
        <v>164</v>
      </c>
      <c r="B20" s="5">
        <v>1</v>
      </c>
      <c r="C20" s="177"/>
      <c r="D20" s="6" t="s">
        <v>117</v>
      </c>
      <c r="E20" s="3" t="s">
        <v>111</v>
      </c>
      <c r="F20" s="3" t="s">
        <v>112</v>
      </c>
      <c r="G20" s="7" t="s">
        <v>118</v>
      </c>
      <c r="H20" s="7" t="s">
        <v>114</v>
      </c>
      <c r="I20" s="2" t="s">
        <v>165</v>
      </c>
    </row>
    <row r="21" spans="1:9" ht="16.8">
      <c r="A21" s="176" t="s">
        <v>166</v>
      </c>
      <c r="B21" s="5">
        <v>1</v>
      </c>
      <c r="C21" s="177"/>
      <c r="D21" s="6" t="s">
        <v>460</v>
      </c>
      <c r="E21" s="3" t="s">
        <v>154</v>
      </c>
      <c r="F21" s="3" t="s">
        <v>128</v>
      </c>
      <c r="G21" s="7" t="s">
        <v>118</v>
      </c>
      <c r="H21" s="7" t="s">
        <v>114</v>
      </c>
      <c r="I21" s="2" t="s">
        <v>96</v>
      </c>
    </row>
    <row r="22" spans="1:9" ht="16.8">
      <c r="A22" s="176" t="s">
        <v>167</v>
      </c>
      <c r="B22" s="5">
        <v>1</v>
      </c>
      <c r="C22" s="177"/>
      <c r="D22" s="6" t="s">
        <v>461</v>
      </c>
      <c r="E22" s="3" t="s">
        <v>111</v>
      </c>
      <c r="F22" s="3" t="s">
        <v>112</v>
      </c>
      <c r="G22" s="7" t="s">
        <v>113</v>
      </c>
      <c r="H22" s="7" t="s">
        <v>132</v>
      </c>
      <c r="I22" s="2" t="s">
        <v>168</v>
      </c>
    </row>
    <row r="23" spans="1:9" ht="16.8">
      <c r="A23" s="176" t="s">
        <v>169</v>
      </c>
      <c r="B23" s="5">
        <v>1</v>
      </c>
      <c r="C23" s="177"/>
      <c r="D23" s="6" t="s">
        <v>125</v>
      </c>
      <c r="E23" s="3" t="s">
        <v>148</v>
      </c>
      <c r="F23" s="3" t="s">
        <v>112</v>
      </c>
      <c r="G23" s="7" t="s">
        <v>121</v>
      </c>
      <c r="H23" s="7" t="s">
        <v>132</v>
      </c>
      <c r="I23" s="2" t="s">
        <v>170</v>
      </c>
    </row>
    <row r="24" spans="1:9" ht="16.8">
      <c r="A24" s="176" t="s">
        <v>171</v>
      </c>
      <c r="B24" s="5">
        <v>1</v>
      </c>
      <c r="C24" s="177"/>
      <c r="D24" s="6" t="s">
        <v>131</v>
      </c>
      <c r="E24" s="3" t="s">
        <v>148</v>
      </c>
      <c r="F24" s="3" t="s">
        <v>112</v>
      </c>
      <c r="G24" s="7" t="s">
        <v>141</v>
      </c>
      <c r="H24" s="7" t="s">
        <v>128</v>
      </c>
      <c r="I24" s="183" t="s">
        <v>172</v>
      </c>
    </row>
    <row r="25" spans="1:9" ht="16.8">
      <c r="A25" s="176" t="s">
        <v>173</v>
      </c>
      <c r="B25" s="5">
        <v>1</v>
      </c>
      <c r="C25" s="177"/>
      <c r="D25" s="6" t="s">
        <v>151</v>
      </c>
      <c r="E25" s="3" t="s">
        <v>148</v>
      </c>
      <c r="F25" s="3" t="s">
        <v>112</v>
      </c>
      <c r="G25" s="7" t="s">
        <v>174</v>
      </c>
      <c r="H25" s="7" t="s">
        <v>122</v>
      </c>
      <c r="I25" s="2" t="s">
        <v>175</v>
      </c>
    </row>
    <row r="26" spans="1:9" ht="16.8">
      <c r="A26" s="176" t="s">
        <v>176</v>
      </c>
      <c r="B26" s="5">
        <v>1</v>
      </c>
      <c r="C26" s="177"/>
      <c r="D26" s="6" t="s">
        <v>144</v>
      </c>
      <c r="E26" s="3" t="s">
        <v>111</v>
      </c>
      <c r="F26" s="3" t="s">
        <v>112</v>
      </c>
      <c r="G26" s="7" t="s">
        <v>118</v>
      </c>
      <c r="H26" s="7" t="s">
        <v>177</v>
      </c>
      <c r="I26" s="2" t="s">
        <v>178</v>
      </c>
    </row>
    <row r="27" spans="1:9" ht="16.8">
      <c r="A27" s="184" t="s">
        <v>360</v>
      </c>
      <c r="B27" s="185">
        <v>1</v>
      </c>
      <c r="C27" s="6" t="s">
        <v>463</v>
      </c>
      <c r="D27" s="21" t="s">
        <v>460</v>
      </c>
      <c r="E27" s="8" t="s">
        <v>154</v>
      </c>
      <c r="F27" s="179" t="s">
        <v>203</v>
      </c>
      <c r="G27" s="23" t="s">
        <v>113</v>
      </c>
      <c r="H27" s="19" t="s">
        <v>122</v>
      </c>
      <c r="I27" s="20" t="s">
        <v>361</v>
      </c>
    </row>
    <row r="28" spans="1:9" ht="16.8">
      <c r="A28" s="176" t="s">
        <v>179</v>
      </c>
      <c r="B28" s="5">
        <v>1</v>
      </c>
      <c r="C28" s="177"/>
      <c r="D28" s="6" t="s">
        <v>144</v>
      </c>
      <c r="E28" s="3" t="s">
        <v>111</v>
      </c>
      <c r="F28" s="3" t="s">
        <v>112</v>
      </c>
      <c r="G28" s="7" t="s">
        <v>141</v>
      </c>
      <c r="H28" s="7" t="s">
        <v>122</v>
      </c>
      <c r="I28" s="183" t="s">
        <v>180</v>
      </c>
    </row>
    <row r="29" spans="1:9" ht="16.8">
      <c r="A29" s="176" t="s">
        <v>374</v>
      </c>
      <c r="B29" s="52">
        <v>1</v>
      </c>
      <c r="C29" s="177"/>
      <c r="D29" s="21" t="s">
        <v>462</v>
      </c>
      <c r="E29" s="8" t="s">
        <v>148</v>
      </c>
      <c r="F29" s="179" t="s">
        <v>112</v>
      </c>
      <c r="G29" s="23" t="s">
        <v>174</v>
      </c>
      <c r="H29" s="19" t="s">
        <v>198</v>
      </c>
      <c r="I29" s="20" t="s">
        <v>375</v>
      </c>
    </row>
    <row r="30" spans="1:9" ht="16.8">
      <c r="A30" s="176" t="s">
        <v>181</v>
      </c>
      <c r="B30" s="5">
        <v>1</v>
      </c>
      <c r="C30" s="177"/>
      <c r="D30" s="6" t="s">
        <v>460</v>
      </c>
      <c r="E30" s="3" t="s">
        <v>154</v>
      </c>
      <c r="F30" s="3" t="s">
        <v>112</v>
      </c>
      <c r="G30" s="7" t="s">
        <v>141</v>
      </c>
      <c r="H30" s="7" t="s">
        <v>182</v>
      </c>
      <c r="I30" s="2" t="s">
        <v>183</v>
      </c>
    </row>
    <row r="31" spans="1:9" ht="16.8">
      <c r="A31" s="176" t="s">
        <v>184</v>
      </c>
      <c r="B31" s="5">
        <v>1</v>
      </c>
      <c r="C31" s="177"/>
      <c r="D31" s="6" t="s">
        <v>460</v>
      </c>
      <c r="E31" s="3" t="s">
        <v>148</v>
      </c>
      <c r="F31" s="3" t="s">
        <v>112</v>
      </c>
      <c r="G31" s="7" t="s">
        <v>118</v>
      </c>
      <c r="H31" s="7" t="s">
        <v>185</v>
      </c>
      <c r="I31" s="2" t="s">
        <v>186</v>
      </c>
    </row>
    <row r="32" spans="1:9" ht="16.8">
      <c r="A32" s="184" t="s">
        <v>187</v>
      </c>
      <c r="B32" s="185">
        <v>1</v>
      </c>
      <c r="C32" s="6" t="s">
        <v>464</v>
      </c>
      <c r="D32" s="6" t="s">
        <v>460</v>
      </c>
      <c r="E32" s="3" t="s">
        <v>188</v>
      </c>
      <c r="F32" s="3" t="s">
        <v>112</v>
      </c>
      <c r="G32" s="7" t="s">
        <v>118</v>
      </c>
      <c r="H32" s="7" t="s">
        <v>122</v>
      </c>
      <c r="I32" s="183" t="s">
        <v>189</v>
      </c>
    </row>
    <row r="33" spans="1:9" ht="16.8">
      <c r="A33" s="176" t="s">
        <v>190</v>
      </c>
      <c r="B33" s="5">
        <v>1</v>
      </c>
      <c r="C33" s="177"/>
      <c r="D33" s="6" t="s">
        <v>110</v>
      </c>
      <c r="E33" s="3" t="s">
        <v>111</v>
      </c>
      <c r="F33" s="3" t="s">
        <v>112</v>
      </c>
      <c r="G33" s="7" t="s">
        <v>191</v>
      </c>
      <c r="H33" s="7" t="s">
        <v>122</v>
      </c>
      <c r="I33" s="2" t="s">
        <v>192</v>
      </c>
    </row>
    <row r="34" spans="1:9" ht="16.8">
      <c r="A34" s="176" t="s">
        <v>193</v>
      </c>
      <c r="B34" s="5">
        <v>1</v>
      </c>
      <c r="C34" s="177"/>
      <c r="D34" s="6" t="s">
        <v>144</v>
      </c>
      <c r="E34" s="3" t="s">
        <v>145</v>
      </c>
      <c r="F34" s="3" t="s">
        <v>112</v>
      </c>
      <c r="G34" s="7" t="s">
        <v>118</v>
      </c>
      <c r="H34" s="7" t="s">
        <v>122</v>
      </c>
      <c r="I34" s="2" t="s">
        <v>194</v>
      </c>
    </row>
    <row r="35" spans="1:9" ht="16.8">
      <c r="A35" s="176" t="s">
        <v>195</v>
      </c>
      <c r="B35" s="5">
        <v>1</v>
      </c>
      <c r="C35" s="177"/>
      <c r="D35" s="6" t="s">
        <v>144</v>
      </c>
      <c r="E35" s="3" t="s">
        <v>111</v>
      </c>
      <c r="F35" s="3" t="s">
        <v>112</v>
      </c>
      <c r="G35" s="7" t="s">
        <v>113</v>
      </c>
      <c r="H35" s="7" t="s">
        <v>132</v>
      </c>
      <c r="I35" s="2" t="s">
        <v>196</v>
      </c>
    </row>
    <row r="36" spans="1:9" ht="16.8">
      <c r="A36" s="176" t="s">
        <v>197</v>
      </c>
      <c r="B36" s="5">
        <v>1</v>
      </c>
      <c r="C36" s="177"/>
      <c r="D36" s="6" t="s">
        <v>144</v>
      </c>
      <c r="E36" s="8" t="s">
        <v>148</v>
      </c>
      <c r="F36" s="8" t="s">
        <v>112</v>
      </c>
      <c r="G36" s="7" t="s">
        <v>118</v>
      </c>
      <c r="H36" s="7" t="s">
        <v>198</v>
      </c>
      <c r="I36" s="2" t="s">
        <v>199</v>
      </c>
    </row>
    <row r="37" spans="1:9" ht="16.8">
      <c r="A37" s="176" t="s">
        <v>200</v>
      </c>
      <c r="B37" s="5">
        <v>1</v>
      </c>
      <c r="C37" s="177"/>
      <c r="D37" s="6" t="s">
        <v>144</v>
      </c>
      <c r="E37" s="3" t="s">
        <v>154</v>
      </c>
      <c r="F37" s="3" t="s">
        <v>112</v>
      </c>
      <c r="G37" s="7" t="s">
        <v>118</v>
      </c>
      <c r="H37" s="7" t="s">
        <v>122</v>
      </c>
      <c r="I37" s="183" t="s">
        <v>201</v>
      </c>
    </row>
    <row r="38" spans="1:9" ht="16.8">
      <c r="A38" s="180" t="s">
        <v>202</v>
      </c>
      <c r="B38" s="181">
        <v>1</v>
      </c>
      <c r="C38" s="182"/>
      <c r="D38" s="9" t="s">
        <v>110</v>
      </c>
      <c r="E38" s="10" t="s">
        <v>145</v>
      </c>
      <c r="F38" s="10" t="s">
        <v>203</v>
      </c>
      <c r="G38" s="11" t="s">
        <v>113</v>
      </c>
      <c r="H38" s="11" t="s">
        <v>198</v>
      </c>
      <c r="I38" s="12" t="s">
        <v>204</v>
      </c>
    </row>
    <row r="39" spans="1:9" ht="33.6">
      <c r="A39" s="176" t="s">
        <v>205</v>
      </c>
      <c r="B39" s="52">
        <v>2</v>
      </c>
      <c r="C39" s="177"/>
      <c r="D39" s="21" t="s">
        <v>151</v>
      </c>
      <c r="E39" s="8" t="s">
        <v>148</v>
      </c>
      <c r="F39" s="8" t="s">
        <v>112</v>
      </c>
      <c r="G39" s="19" t="s">
        <v>118</v>
      </c>
      <c r="H39" s="19" t="s">
        <v>122</v>
      </c>
      <c r="I39" s="25" t="s">
        <v>206</v>
      </c>
    </row>
    <row r="40" spans="1:9" ht="16.8">
      <c r="A40" s="176" t="s">
        <v>207</v>
      </c>
      <c r="B40" s="52">
        <v>2</v>
      </c>
      <c r="C40" s="177"/>
      <c r="D40" s="21" t="s">
        <v>125</v>
      </c>
      <c r="E40" s="8" t="s">
        <v>145</v>
      </c>
      <c r="F40" s="8" t="s">
        <v>128</v>
      </c>
      <c r="G40" s="19" t="s">
        <v>121</v>
      </c>
      <c r="H40" s="19" t="s">
        <v>198</v>
      </c>
      <c r="I40" s="20" t="s">
        <v>208</v>
      </c>
    </row>
    <row r="41" spans="1:9" ht="16.8">
      <c r="A41" s="176" t="s">
        <v>209</v>
      </c>
      <c r="B41" s="52">
        <v>2</v>
      </c>
      <c r="C41" s="177"/>
      <c r="D41" s="21" t="s">
        <v>151</v>
      </c>
      <c r="E41" s="8" t="s">
        <v>154</v>
      </c>
      <c r="F41" s="8" t="s">
        <v>112</v>
      </c>
      <c r="G41" s="19" t="s">
        <v>113</v>
      </c>
      <c r="H41" s="19" t="s">
        <v>210</v>
      </c>
      <c r="I41" s="20" t="s">
        <v>211</v>
      </c>
    </row>
    <row r="42" spans="1:9" ht="16.8">
      <c r="A42" s="176" t="s">
        <v>212</v>
      </c>
      <c r="B42" s="52">
        <v>2</v>
      </c>
      <c r="C42" s="177"/>
      <c r="D42" s="21" t="s">
        <v>125</v>
      </c>
      <c r="E42" s="8" t="s">
        <v>140</v>
      </c>
      <c r="F42" s="8" t="s">
        <v>112</v>
      </c>
      <c r="G42" s="19" t="s">
        <v>141</v>
      </c>
      <c r="H42" s="19" t="s">
        <v>114</v>
      </c>
      <c r="I42" s="20" t="s">
        <v>213</v>
      </c>
    </row>
    <row r="43" spans="1:9" ht="16.8">
      <c r="A43" s="176" t="s">
        <v>376</v>
      </c>
      <c r="B43" s="52">
        <v>2</v>
      </c>
      <c r="C43" s="177"/>
      <c r="D43" s="21" t="s">
        <v>144</v>
      </c>
      <c r="E43" s="8" t="s">
        <v>148</v>
      </c>
      <c r="F43" s="179" t="s">
        <v>203</v>
      </c>
      <c r="G43" s="23" t="s">
        <v>118</v>
      </c>
      <c r="H43" s="19" t="s">
        <v>132</v>
      </c>
      <c r="I43" s="20" t="s">
        <v>377</v>
      </c>
    </row>
    <row r="44" spans="1:9" ht="16.8">
      <c r="A44" s="176" t="s">
        <v>378</v>
      </c>
      <c r="B44" s="52">
        <v>2</v>
      </c>
      <c r="C44" s="177"/>
      <c r="D44" s="21" t="s">
        <v>250</v>
      </c>
      <c r="E44" s="8" t="s">
        <v>148</v>
      </c>
      <c r="F44" s="179" t="s">
        <v>112</v>
      </c>
      <c r="G44" s="19" t="s">
        <v>113</v>
      </c>
      <c r="H44" s="19" t="s">
        <v>198</v>
      </c>
      <c r="I44" s="20" t="s">
        <v>377</v>
      </c>
    </row>
    <row r="45" spans="1:9" ht="16.8">
      <c r="A45" s="176" t="s">
        <v>379</v>
      </c>
      <c r="B45" s="52">
        <v>2</v>
      </c>
      <c r="C45" s="177"/>
      <c r="D45" s="21" t="s">
        <v>250</v>
      </c>
      <c r="E45" s="8" t="s">
        <v>148</v>
      </c>
      <c r="F45" s="179" t="s">
        <v>112</v>
      </c>
      <c r="G45" s="19" t="s">
        <v>113</v>
      </c>
      <c r="H45" s="19" t="s">
        <v>198</v>
      </c>
      <c r="I45" s="20" t="s">
        <v>380</v>
      </c>
    </row>
    <row r="46" spans="1:9" ht="16.8">
      <c r="A46" s="176" t="s">
        <v>381</v>
      </c>
      <c r="B46" s="52">
        <v>2</v>
      </c>
      <c r="C46" s="177"/>
      <c r="D46" s="21" t="s">
        <v>144</v>
      </c>
      <c r="E46" s="8" t="s">
        <v>148</v>
      </c>
      <c r="F46" s="179" t="s">
        <v>112</v>
      </c>
      <c r="G46" s="19" t="s">
        <v>118</v>
      </c>
      <c r="H46" s="19" t="s">
        <v>122</v>
      </c>
      <c r="I46" s="20" t="s">
        <v>380</v>
      </c>
    </row>
    <row r="47" spans="1:9" ht="16.8">
      <c r="A47" s="184" t="s">
        <v>214</v>
      </c>
      <c r="B47" s="186">
        <v>2</v>
      </c>
      <c r="C47" s="6" t="s">
        <v>463</v>
      </c>
      <c r="D47" s="21" t="s">
        <v>460</v>
      </c>
      <c r="E47" s="8" t="s">
        <v>145</v>
      </c>
      <c r="F47" s="8" t="s">
        <v>112</v>
      </c>
      <c r="G47" s="19" t="s">
        <v>118</v>
      </c>
      <c r="H47" s="19" t="s">
        <v>182</v>
      </c>
      <c r="I47" s="20" t="s">
        <v>215</v>
      </c>
    </row>
    <row r="48" spans="1:9" ht="16.8">
      <c r="A48" s="176" t="s">
        <v>216</v>
      </c>
      <c r="B48" s="52">
        <v>2</v>
      </c>
      <c r="C48" s="177"/>
      <c r="D48" s="21" t="s">
        <v>151</v>
      </c>
      <c r="E48" s="8" t="s">
        <v>148</v>
      </c>
      <c r="F48" s="8" t="s">
        <v>112</v>
      </c>
      <c r="G48" s="19" t="s">
        <v>174</v>
      </c>
      <c r="H48" s="19" t="s">
        <v>198</v>
      </c>
      <c r="I48" s="20" t="s">
        <v>217</v>
      </c>
    </row>
    <row r="49" spans="1:9" ht="16.8">
      <c r="A49" s="176" t="s">
        <v>382</v>
      </c>
      <c r="B49" s="52">
        <v>2</v>
      </c>
      <c r="C49" s="177"/>
      <c r="D49" s="21" t="s">
        <v>110</v>
      </c>
      <c r="E49" s="8" t="s">
        <v>111</v>
      </c>
      <c r="F49" s="179" t="s">
        <v>112</v>
      </c>
      <c r="G49" s="19" t="s">
        <v>141</v>
      </c>
      <c r="H49" s="19" t="s">
        <v>132</v>
      </c>
      <c r="I49" s="20" t="s">
        <v>383</v>
      </c>
    </row>
    <row r="50" spans="1:9" ht="16.8">
      <c r="A50" s="176" t="s">
        <v>218</v>
      </c>
      <c r="B50" s="52">
        <v>2</v>
      </c>
      <c r="C50" s="177"/>
      <c r="D50" s="21" t="s">
        <v>131</v>
      </c>
      <c r="E50" s="8" t="s">
        <v>145</v>
      </c>
      <c r="F50" s="8" t="s">
        <v>112</v>
      </c>
      <c r="G50" s="19" t="s">
        <v>113</v>
      </c>
      <c r="H50" s="19" t="s">
        <v>219</v>
      </c>
      <c r="I50" s="20" t="s">
        <v>163</v>
      </c>
    </row>
    <row r="51" spans="1:9" ht="16.8">
      <c r="A51" s="176" t="s">
        <v>220</v>
      </c>
      <c r="B51" s="52">
        <v>2</v>
      </c>
      <c r="C51" s="177"/>
      <c r="D51" s="21" t="s">
        <v>117</v>
      </c>
      <c r="E51" s="8" t="s">
        <v>111</v>
      </c>
      <c r="F51" s="8" t="s">
        <v>112</v>
      </c>
      <c r="G51" s="19" t="s">
        <v>118</v>
      </c>
      <c r="H51" s="19" t="s">
        <v>114</v>
      </c>
      <c r="I51" s="20" t="s">
        <v>221</v>
      </c>
    </row>
    <row r="52" spans="1:9" ht="16.8">
      <c r="A52" s="176" t="s">
        <v>222</v>
      </c>
      <c r="B52" s="52">
        <v>2</v>
      </c>
      <c r="C52" s="177"/>
      <c r="D52" s="21" t="s">
        <v>131</v>
      </c>
      <c r="E52" s="8" t="s">
        <v>223</v>
      </c>
      <c r="F52" s="8" t="s">
        <v>112</v>
      </c>
      <c r="G52" s="19" t="s">
        <v>118</v>
      </c>
      <c r="H52" s="19" t="s">
        <v>132</v>
      </c>
      <c r="I52" s="20" t="s">
        <v>133</v>
      </c>
    </row>
    <row r="53" spans="1:9" ht="16.8">
      <c r="A53" s="176" t="s">
        <v>224</v>
      </c>
      <c r="B53" s="52">
        <v>2</v>
      </c>
      <c r="C53" s="177"/>
      <c r="D53" s="21" t="s">
        <v>461</v>
      </c>
      <c r="E53" s="8" t="s">
        <v>111</v>
      </c>
      <c r="F53" s="8" t="s">
        <v>112</v>
      </c>
      <c r="G53" s="19" t="s">
        <v>118</v>
      </c>
      <c r="H53" s="19" t="s">
        <v>225</v>
      </c>
      <c r="I53" s="20" t="s">
        <v>168</v>
      </c>
    </row>
    <row r="54" spans="1:9" ht="16.8">
      <c r="A54" s="176" t="s">
        <v>226</v>
      </c>
      <c r="B54" s="52">
        <v>2</v>
      </c>
      <c r="C54" s="177"/>
      <c r="D54" s="21" t="s">
        <v>110</v>
      </c>
      <c r="E54" s="8" t="s">
        <v>148</v>
      </c>
      <c r="F54" s="8" t="s">
        <v>112</v>
      </c>
      <c r="G54" s="19" t="s">
        <v>118</v>
      </c>
      <c r="H54" s="19" t="s">
        <v>182</v>
      </c>
      <c r="I54" s="20" t="s">
        <v>227</v>
      </c>
    </row>
    <row r="55" spans="1:9" ht="16.8">
      <c r="A55" s="176" t="s">
        <v>228</v>
      </c>
      <c r="B55" s="52">
        <v>2</v>
      </c>
      <c r="C55" s="177"/>
      <c r="D55" s="21" t="s">
        <v>131</v>
      </c>
      <c r="E55" s="8" t="s">
        <v>145</v>
      </c>
      <c r="F55" s="8" t="s">
        <v>112</v>
      </c>
      <c r="G55" s="19" t="s">
        <v>113</v>
      </c>
      <c r="H55" s="19" t="s">
        <v>219</v>
      </c>
      <c r="I55" s="20" t="s">
        <v>229</v>
      </c>
    </row>
    <row r="56" spans="1:9" ht="16.8">
      <c r="A56" s="176" t="s">
        <v>384</v>
      </c>
      <c r="B56" s="52">
        <v>2</v>
      </c>
      <c r="C56" s="177"/>
      <c r="D56" s="21" t="s">
        <v>460</v>
      </c>
      <c r="E56" s="8" t="s">
        <v>111</v>
      </c>
      <c r="F56" s="179" t="s">
        <v>112</v>
      </c>
      <c r="G56" s="19" t="s">
        <v>141</v>
      </c>
      <c r="H56" s="19" t="s">
        <v>132</v>
      </c>
      <c r="I56" s="20" t="s">
        <v>385</v>
      </c>
    </row>
    <row r="57" spans="1:9" ht="16.8">
      <c r="A57" s="176" t="s">
        <v>230</v>
      </c>
      <c r="B57" s="52">
        <v>2</v>
      </c>
      <c r="C57" s="177"/>
      <c r="D57" s="21" t="s">
        <v>460</v>
      </c>
      <c r="E57" s="8" t="s">
        <v>148</v>
      </c>
      <c r="F57" s="8" t="s">
        <v>112</v>
      </c>
      <c r="G57" s="19" t="s">
        <v>118</v>
      </c>
      <c r="H57" s="19" t="s">
        <v>182</v>
      </c>
      <c r="I57" s="20" t="s">
        <v>231</v>
      </c>
    </row>
    <row r="58" spans="1:9" ht="16.8">
      <c r="A58" s="176" t="s">
        <v>232</v>
      </c>
      <c r="B58" s="52">
        <v>2</v>
      </c>
      <c r="C58" s="177"/>
      <c r="D58" s="21" t="s">
        <v>151</v>
      </c>
      <c r="E58" s="8" t="s">
        <v>111</v>
      </c>
      <c r="F58" s="8" t="s">
        <v>112</v>
      </c>
      <c r="G58" s="19" t="s">
        <v>174</v>
      </c>
      <c r="H58" s="19" t="s">
        <v>233</v>
      </c>
      <c r="I58" s="20" t="s">
        <v>234</v>
      </c>
    </row>
    <row r="59" spans="1:9" ht="16.8">
      <c r="A59" s="176" t="s">
        <v>386</v>
      </c>
      <c r="B59" s="52">
        <v>2</v>
      </c>
      <c r="C59" s="177"/>
      <c r="D59" s="21" t="s">
        <v>461</v>
      </c>
      <c r="E59" s="8" t="s">
        <v>148</v>
      </c>
      <c r="F59" s="179" t="s">
        <v>112</v>
      </c>
      <c r="G59" s="19" t="s">
        <v>118</v>
      </c>
      <c r="H59" s="19" t="s">
        <v>132</v>
      </c>
      <c r="I59" s="20" t="s">
        <v>387</v>
      </c>
    </row>
    <row r="60" spans="1:9" ht="16.8">
      <c r="A60" s="176" t="s">
        <v>235</v>
      </c>
      <c r="B60" s="52">
        <v>2</v>
      </c>
      <c r="C60" s="177"/>
      <c r="D60" s="21" t="s">
        <v>125</v>
      </c>
      <c r="E60" s="8" t="s">
        <v>111</v>
      </c>
      <c r="F60" s="8" t="s">
        <v>112</v>
      </c>
      <c r="G60" s="19" t="s">
        <v>174</v>
      </c>
      <c r="H60" s="19" t="s">
        <v>122</v>
      </c>
      <c r="I60" s="20" t="s">
        <v>236</v>
      </c>
    </row>
    <row r="61" spans="1:9" ht="16.8">
      <c r="A61" s="176" t="s">
        <v>237</v>
      </c>
      <c r="B61" s="52">
        <v>2</v>
      </c>
      <c r="C61" s="177"/>
      <c r="D61" s="21" t="s">
        <v>461</v>
      </c>
      <c r="E61" s="8" t="s">
        <v>145</v>
      </c>
      <c r="F61" s="8" t="s">
        <v>112</v>
      </c>
      <c r="G61" s="19" t="s">
        <v>118</v>
      </c>
      <c r="H61" s="19" t="s">
        <v>210</v>
      </c>
      <c r="I61" s="20" t="s">
        <v>238</v>
      </c>
    </row>
    <row r="62" spans="1:9" ht="16.8">
      <c r="A62" s="176" t="s">
        <v>239</v>
      </c>
      <c r="B62" s="52">
        <v>2</v>
      </c>
      <c r="C62" s="177"/>
      <c r="D62" s="21" t="s">
        <v>151</v>
      </c>
      <c r="E62" s="8" t="s">
        <v>148</v>
      </c>
      <c r="F62" s="8" t="s">
        <v>112</v>
      </c>
      <c r="G62" s="19" t="s">
        <v>174</v>
      </c>
      <c r="H62" s="19" t="s">
        <v>198</v>
      </c>
      <c r="I62" s="20" t="s">
        <v>240</v>
      </c>
    </row>
    <row r="63" spans="1:9" ht="16.8">
      <c r="A63" s="176" t="s">
        <v>388</v>
      </c>
      <c r="B63" s="52">
        <v>2</v>
      </c>
      <c r="C63" s="177"/>
      <c r="D63" s="21" t="s">
        <v>462</v>
      </c>
      <c r="E63" s="8" t="s">
        <v>148</v>
      </c>
      <c r="F63" s="179" t="s">
        <v>203</v>
      </c>
      <c r="G63" s="19" t="s">
        <v>476</v>
      </c>
      <c r="H63" s="19" t="s">
        <v>198</v>
      </c>
      <c r="I63" s="20" t="s">
        <v>389</v>
      </c>
    </row>
    <row r="64" spans="1:9" ht="16.8">
      <c r="A64" s="176" t="s">
        <v>241</v>
      </c>
      <c r="B64" s="52">
        <v>2</v>
      </c>
      <c r="C64" s="177"/>
      <c r="D64" s="21" t="s">
        <v>110</v>
      </c>
      <c r="E64" s="8" t="s">
        <v>111</v>
      </c>
      <c r="F64" s="8" t="s">
        <v>112</v>
      </c>
      <c r="G64" s="19" t="s">
        <v>118</v>
      </c>
      <c r="H64" s="19" t="s">
        <v>114</v>
      </c>
      <c r="I64" s="20" t="s">
        <v>242</v>
      </c>
    </row>
    <row r="65" spans="1:9" ht="16.8">
      <c r="A65" s="176" t="s">
        <v>390</v>
      </c>
      <c r="B65" s="52">
        <v>2</v>
      </c>
      <c r="C65" s="177"/>
      <c r="D65" s="21" t="s">
        <v>144</v>
      </c>
      <c r="E65" s="8" t="s">
        <v>148</v>
      </c>
      <c r="F65" s="179" t="s">
        <v>112</v>
      </c>
      <c r="G65" s="19" t="s">
        <v>118</v>
      </c>
      <c r="H65" s="19" t="s">
        <v>198</v>
      </c>
      <c r="I65" s="20" t="s">
        <v>389</v>
      </c>
    </row>
    <row r="66" spans="1:9" ht="16.8">
      <c r="A66" s="176" t="s">
        <v>391</v>
      </c>
      <c r="B66" s="52">
        <v>2</v>
      </c>
      <c r="C66" s="177"/>
      <c r="D66" s="21" t="s">
        <v>125</v>
      </c>
      <c r="E66" s="8" t="s">
        <v>111</v>
      </c>
      <c r="F66" s="179" t="s">
        <v>112</v>
      </c>
      <c r="G66" s="19" t="s">
        <v>118</v>
      </c>
      <c r="H66" s="19" t="s">
        <v>132</v>
      </c>
      <c r="I66" s="20" t="s">
        <v>392</v>
      </c>
    </row>
    <row r="67" spans="1:9" ht="33.6">
      <c r="A67" s="176" t="s">
        <v>243</v>
      </c>
      <c r="B67" s="52">
        <v>2</v>
      </c>
      <c r="C67" s="177"/>
      <c r="D67" s="21" t="s">
        <v>460</v>
      </c>
      <c r="E67" s="8" t="s">
        <v>111</v>
      </c>
      <c r="F67" s="8" t="s">
        <v>112</v>
      </c>
      <c r="G67" s="19" t="s">
        <v>113</v>
      </c>
      <c r="H67" s="19" t="s">
        <v>114</v>
      </c>
      <c r="I67" s="20" t="s">
        <v>244</v>
      </c>
    </row>
    <row r="68" spans="1:9" ht="16.8">
      <c r="A68" s="176" t="s">
        <v>393</v>
      </c>
      <c r="B68" s="52">
        <v>2</v>
      </c>
      <c r="C68" s="177"/>
      <c r="D68" s="21" t="s">
        <v>460</v>
      </c>
      <c r="E68" s="8" t="s">
        <v>111</v>
      </c>
      <c r="F68" s="179" t="s">
        <v>112</v>
      </c>
      <c r="G68" s="19" t="s">
        <v>141</v>
      </c>
      <c r="H68" s="19" t="s">
        <v>198</v>
      </c>
      <c r="I68" s="20" t="s">
        <v>394</v>
      </c>
    </row>
    <row r="69" spans="1:9" ht="16.8">
      <c r="A69" s="176" t="s">
        <v>245</v>
      </c>
      <c r="B69" s="52">
        <v>2</v>
      </c>
      <c r="C69" s="177"/>
      <c r="D69" s="21" t="s">
        <v>110</v>
      </c>
      <c r="E69" s="8" t="s">
        <v>111</v>
      </c>
      <c r="F69" s="8" t="s">
        <v>112</v>
      </c>
      <c r="G69" s="19" t="s">
        <v>113</v>
      </c>
      <c r="H69" s="19" t="s">
        <v>114</v>
      </c>
      <c r="I69" s="20" t="s">
        <v>196</v>
      </c>
    </row>
    <row r="70" spans="1:9" ht="16.8">
      <c r="A70" s="176" t="s">
        <v>246</v>
      </c>
      <c r="B70" s="52">
        <v>2</v>
      </c>
      <c r="C70" s="177"/>
      <c r="D70" s="21" t="s">
        <v>131</v>
      </c>
      <c r="E70" s="8" t="s">
        <v>145</v>
      </c>
      <c r="F70" s="8" t="s">
        <v>112</v>
      </c>
      <c r="G70" s="19" t="s">
        <v>113</v>
      </c>
      <c r="H70" s="19" t="s">
        <v>114</v>
      </c>
      <c r="I70" s="20" t="s">
        <v>247</v>
      </c>
    </row>
    <row r="71" spans="1:9" ht="16.8">
      <c r="A71" s="176" t="s">
        <v>248</v>
      </c>
      <c r="B71" s="52">
        <v>2</v>
      </c>
      <c r="C71" s="177"/>
      <c r="D71" s="21" t="s">
        <v>144</v>
      </c>
      <c r="E71" s="8" t="s">
        <v>140</v>
      </c>
      <c r="F71" s="8" t="s">
        <v>112</v>
      </c>
      <c r="G71" s="19" t="s">
        <v>113</v>
      </c>
      <c r="H71" s="19" t="s">
        <v>182</v>
      </c>
      <c r="I71" s="20" t="s">
        <v>247</v>
      </c>
    </row>
    <row r="72" spans="1:9" ht="16.8">
      <c r="A72" s="176" t="s">
        <v>249</v>
      </c>
      <c r="B72" s="52">
        <v>2</v>
      </c>
      <c r="C72" s="177"/>
      <c r="D72" s="21" t="s">
        <v>250</v>
      </c>
      <c r="E72" s="8" t="s">
        <v>111</v>
      </c>
      <c r="F72" s="8" t="s">
        <v>112</v>
      </c>
      <c r="G72" s="19" t="s">
        <v>251</v>
      </c>
      <c r="H72" s="19" t="s">
        <v>122</v>
      </c>
      <c r="I72" s="20" t="s">
        <v>252</v>
      </c>
    </row>
    <row r="73" spans="1:9" ht="16.8">
      <c r="A73" s="176" t="s">
        <v>253</v>
      </c>
      <c r="B73" s="52">
        <v>2</v>
      </c>
      <c r="C73" s="177"/>
      <c r="D73" s="21" t="s">
        <v>131</v>
      </c>
      <c r="E73" s="8" t="s">
        <v>188</v>
      </c>
      <c r="F73" s="8" t="s">
        <v>112</v>
      </c>
      <c r="G73" s="19" t="s">
        <v>113</v>
      </c>
      <c r="H73" s="19" t="s">
        <v>114</v>
      </c>
      <c r="I73" s="20" t="s">
        <v>254</v>
      </c>
    </row>
    <row r="74" spans="1:9" ht="16.8">
      <c r="A74" s="176" t="s">
        <v>255</v>
      </c>
      <c r="B74" s="52">
        <v>2</v>
      </c>
      <c r="C74" s="177"/>
      <c r="D74" s="21" t="s">
        <v>125</v>
      </c>
      <c r="E74" s="8" t="s">
        <v>111</v>
      </c>
      <c r="F74" s="8" t="s">
        <v>112</v>
      </c>
      <c r="G74" s="19" t="s">
        <v>141</v>
      </c>
      <c r="H74" s="19" t="s">
        <v>122</v>
      </c>
      <c r="I74" s="20" t="s">
        <v>256</v>
      </c>
    </row>
    <row r="75" spans="1:9" ht="16.8">
      <c r="A75" s="184" t="s">
        <v>257</v>
      </c>
      <c r="B75" s="186">
        <v>2</v>
      </c>
      <c r="C75" s="6" t="s">
        <v>464</v>
      </c>
      <c r="D75" s="21" t="s">
        <v>131</v>
      </c>
      <c r="E75" s="8" t="s">
        <v>148</v>
      </c>
      <c r="F75" s="8" t="s">
        <v>112</v>
      </c>
      <c r="G75" s="19" t="s">
        <v>174</v>
      </c>
      <c r="H75" s="19" t="s">
        <v>198</v>
      </c>
      <c r="I75" s="20" t="s">
        <v>258</v>
      </c>
    </row>
    <row r="76" spans="1:9" ht="16.8">
      <c r="A76" s="176" t="s">
        <v>395</v>
      </c>
      <c r="B76" s="52">
        <v>2</v>
      </c>
      <c r="C76" s="177"/>
      <c r="D76" s="21" t="s">
        <v>460</v>
      </c>
      <c r="E76" s="8" t="s">
        <v>148</v>
      </c>
      <c r="F76" s="179" t="s">
        <v>276</v>
      </c>
      <c r="G76" s="19" t="s">
        <v>141</v>
      </c>
      <c r="H76" s="19" t="s">
        <v>210</v>
      </c>
      <c r="I76" s="20" t="s">
        <v>373</v>
      </c>
    </row>
    <row r="77" spans="1:9" ht="16.8">
      <c r="A77" s="176" t="s">
        <v>259</v>
      </c>
      <c r="B77" s="52">
        <v>2</v>
      </c>
      <c r="C77" s="177"/>
      <c r="D77" s="21" t="s">
        <v>110</v>
      </c>
      <c r="E77" s="8" t="s">
        <v>145</v>
      </c>
      <c r="F77" s="8" t="s">
        <v>203</v>
      </c>
      <c r="G77" s="19" t="s">
        <v>113</v>
      </c>
      <c r="H77" s="19" t="s">
        <v>198</v>
      </c>
      <c r="I77" s="22" t="s">
        <v>260</v>
      </c>
    </row>
    <row r="78" spans="1:9" ht="16.8">
      <c r="A78" s="176" t="s">
        <v>396</v>
      </c>
      <c r="B78" s="52">
        <v>2</v>
      </c>
      <c r="C78" s="177"/>
      <c r="D78" s="21" t="s">
        <v>462</v>
      </c>
      <c r="E78" s="8" t="s">
        <v>148</v>
      </c>
      <c r="F78" s="179" t="s">
        <v>112</v>
      </c>
      <c r="G78" s="19" t="s">
        <v>141</v>
      </c>
      <c r="H78" s="19" t="s">
        <v>397</v>
      </c>
      <c r="I78" s="20" t="s">
        <v>398</v>
      </c>
    </row>
    <row r="79" spans="1:9" ht="16.8">
      <c r="A79" s="176" t="s">
        <v>261</v>
      </c>
      <c r="B79" s="52">
        <v>2</v>
      </c>
      <c r="C79" s="177"/>
      <c r="D79" s="21" t="s">
        <v>144</v>
      </c>
      <c r="E79" s="8" t="s">
        <v>111</v>
      </c>
      <c r="F79" s="8" t="s">
        <v>112</v>
      </c>
      <c r="G79" s="19" t="s">
        <v>113</v>
      </c>
      <c r="H79" s="19" t="s">
        <v>177</v>
      </c>
      <c r="I79" s="20" t="s">
        <v>262</v>
      </c>
    </row>
    <row r="80" spans="1:9" ht="16.8">
      <c r="A80" s="180" t="s">
        <v>263</v>
      </c>
      <c r="B80" s="62">
        <v>2</v>
      </c>
      <c r="C80" s="182"/>
      <c r="D80" s="187" t="s">
        <v>151</v>
      </c>
      <c r="E80" s="26" t="s">
        <v>264</v>
      </c>
      <c r="F80" s="26" t="s">
        <v>112</v>
      </c>
      <c r="G80" s="27" t="s">
        <v>113</v>
      </c>
      <c r="H80" s="27" t="s">
        <v>122</v>
      </c>
      <c r="I80" s="28" t="s">
        <v>265</v>
      </c>
    </row>
    <row r="81" spans="1:9" ht="16.8">
      <c r="A81" s="176" t="s">
        <v>266</v>
      </c>
      <c r="B81" s="52">
        <v>3</v>
      </c>
      <c r="C81" s="177"/>
      <c r="D81" s="21" t="s">
        <v>461</v>
      </c>
      <c r="E81" s="8" t="s">
        <v>154</v>
      </c>
      <c r="F81" s="8" t="s">
        <v>112</v>
      </c>
      <c r="G81" s="19" t="s">
        <v>118</v>
      </c>
      <c r="H81" s="19" t="s">
        <v>114</v>
      </c>
      <c r="I81" s="20" t="s">
        <v>267</v>
      </c>
    </row>
    <row r="82" spans="1:9" ht="16.8">
      <c r="A82" s="176" t="s">
        <v>268</v>
      </c>
      <c r="B82" s="52">
        <v>3</v>
      </c>
      <c r="C82" s="177"/>
      <c r="D82" s="21" t="s">
        <v>460</v>
      </c>
      <c r="E82" s="8" t="s">
        <v>111</v>
      </c>
      <c r="F82" s="8" t="s">
        <v>112</v>
      </c>
      <c r="G82" s="19" t="s">
        <v>118</v>
      </c>
      <c r="H82" s="19" t="s">
        <v>269</v>
      </c>
      <c r="I82" s="20" t="s">
        <v>270</v>
      </c>
    </row>
    <row r="83" spans="1:9" ht="16.8">
      <c r="A83" s="176" t="s">
        <v>399</v>
      </c>
      <c r="B83" s="52">
        <v>3</v>
      </c>
      <c r="C83" s="177"/>
      <c r="D83" s="21" t="s">
        <v>144</v>
      </c>
      <c r="E83" s="8" t="s">
        <v>111</v>
      </c>
      <c r="F83" s="8" t="s">
        <v>112</v>
      </c>
      <c r="G83" s="19" t="s">
        <v>118</v>
      </c>
      <c r="H83" s="19" t="s">
        <v>132</v>
      </c>
      <c r="I83" s="20" t="s">
        <v>380</v>
      </c>
    </row>
    <row r="84" spans="1:9" ht="16.8">
      <c r="A84" s="176" t="s">
        <v>271</v>
      </c>
      <c r="B84" s="52">
        <v>3</v>
      </c>
      <c r="C84" s="177"/>
      <c r="D84" s="21" t="s">
        <v>461</v>
      </c>
      <c r="E84" s="8" t="s">
        <v>111</v>
      </c>
      <c r="F84" s="8" t="s">
        <v>112</v>
      </c>
      <c r="G84" s="19" t="s">
        <v>118</v>
      </c>
      <c r="H84" s="19" t="s">
        <v>114</v>
      </c>
      <c r="I84" s="20" t="s">
        <v>272</v>
      </c>
    </row>
    <row r="85" spans="1:9" ht="16.8">
      <c r="A85" s="176" t="s">
        <v>273</v>
      </c>
      <c r="B85" s="52">
        <v>3</v>
      </c>
      <c r="C85" s="177"/>
      <c r="D85" s="21" t="s">
        <v>250</v>
      </c>
      <c r="E85" s="8" t="s">
        <v>154</v>
      </c>
      <c r="F85" s="8" t="s">
        <v>112</v>
      </c>
      <c r="G85" s="19" t="s">
        <v>118</v>
      </c>
      <c r="H85" s="19" t="s">
        <v>269</v>
      </c>
      <c r="I85" s="20" t="s">
        <v>274</v>
      </c>
    </row>
    <row r="86" spans="1:9" ht="16.8">
      <c r="A86" s="176" t="s">
        <v>275</v>
      </c>
      <c r="B86" s="52">
        <v>3</v>
      </c>
      <c r="C86" s="177"/>
      <c r="D86" s="21" t="s">
        <v>110</v>
      </c>
      <c r="E86" s="8" t="s">
        <v>111</v>
      </c>
      <c r="F86" s="8" t="s">
        <v>276</v>
      </c>
      <c r="G86" s="19" t="s">
        <v>113</v>
      </c>
      <c r="H86" s="19" t="s">
        <v>177</v>
      </c>
      <c r="I86" s="20" t="s">
        <v>277</v>
      </c>
    </row>
    <row r="87" spans="1:9" ht="16.8">
      <c r="A87" s="176" t="s">
        <v>278</v>
      </c>
      <c r="B87" s="52">
        <v>3</v>
      </c>
      <c r="C87" s="177"/>
      <c r="D87" s="21" t="s">
        <v>117</v>
      </c>
      <c r="E87" s="8" t="s">
        <v>111</v>
      </c>
      <c r="F87" s="8" t="s">
        <v>112</v>
      </c>
      <c r="G87" s="19" t="s">
        <v>118</v>
      </c>
      <c r="H87" s="19" t="s">
        <v>114</v>
      </c>
      <c r="I87" s="20" t="s">
        <v>279</v>
      </c>
    </row>
    <row r="88" spans="1:9" ht="16.8">
      <c r="A88" s="176" t="s">
        <v>280</v>
      </c>
      <c r="B88" s="52">
        <v>3</v>
      </c>
      <c r="C88" s="177"/>
      <c r="D88" s="21" t="s">
        <v>131</v>
      </c>
      <c r="E88" s="8" t="s">
        <v>111</v>
      </c>
      <c r="F88" s="8" t="s">
        <v>112</v>
      </c>
      <c r="G88" s="19" t="s">
        <v>118</v>
      </c>
      <c r="H88" s="19" t="s">
        <v>132</v>
      </c>
      <c r="I88" s="20" t="s">
        <v>281</v>
      </c>
    </row>
    <row r="89" spans="1:9" ht="16.8">
      <c r="A89" s="176" t="s">
        <v>282</v>
      </c>
      <c r="B89" s="52">
        <v>3</v>
      </c>
      <c r="C89" s="177"/>
      <c r="D89" s="21" t="s">
        <v>131</v>
      </c>
      <c r="E89" s="8" t="s">
        <v>111</v>
      </c>
      <c r="F89" s="8" t="s">
        <v>112</v>
      </c>
      <c r="G89" s="19" t="s">
        <v>118</v>
      </c>
      <c r="H89" s="19" t="s">
        <v>210</v>
      </c>
      <c r="I89" s="20" t="s">
        <v>281</v>
      </c>
    </row>
    <row r="90" spans="1:9" ht="16.8">
      <c r="A90" s="176" t="s">
        <v>400</v>
      </c>
      <c r="B90" s="52">
        <v>3</v>
      </c>
      <c r="C90" s="177"/>
      <c r="D90" s="21" t="s">
        <v>460</v>
      </c>
      <c r="E90" s="8" t="s">
        <v>148</v>
      </c>
      <c r="F90" s="179" t="s">
        <v>112</v>
      </c>
      <c r="G90" s="19" t="s">
        <v>118</v>
      </c>
      <c r="H90" s="19" t="s">
        <v>198</v>
      </c>
      <c r="I90" s="20" t="s">
        <v>385</v>
      </c>
    </row>
    <row r="91" spans="1:9" ht="16.8">
      <c r="A91" s="176" t="s">
        <v>283</v>
      </c>
      <c r="B91" s="52">
        <v>3</v>
      </c>
      <c r="C91" s="177"/>
      <c r="D91" s="21" t="s">
        <v>144</v>
      </c>
      <c r="E91" s="8" t="s">
        <v>111</v>
      </c>
      <c r="F91" s="8" t="s">
        <v>112</v>
      </c>
      <c r="G91" s="19" t="s">
        <v>174</v>
      </c>
      <c r="H91" s="19" t="s">
        <v>114</v>
      </c>
      <c r="I91" s="20" t="s">
        <v>284</v>
      </c>
    </row>
    <row r="92" spans="1:9" ht="16.8">
      <c r="A92" s="176" t="s">
        <v>401</v>
      </c>
      <c r="B92" s="52">
        <v>3</v>
      </c>
      <c r="C92" s="177"/>
      <c r="D92" s="21" t="s">
        <v>460</v>
      </c>
      <c r="E92" s="8" t="s">
        <v>148</v>
      </c>
      <c r="F92" s="179" t="s">
        <v>112</v>
      </c>
      <c r="G92" s="19" t="s">
        <v>141</v>
      </c>
      <c r="H92" s="19" t="s">
        <v>198</v>
      </c>
      <c r="I92" s="20" t="s">
        <v>387</v>
      </c>
    </row>
    <row r="93" spans="1:9" ht="16.8">
      <c r="A93" s="176" t="s">
        <v>285</v>
      </c>
      <c r="B93" s="52">
        <v>3</v>
      </c>
      <c r="C93" s="177"/>
      <c r="D93" s="21" t="s">
        <v>144</v>
      </c>
      <c r="E93" s="8" t="s">
        <v>148</v>
      </c>
      <c r="F93" s="8" t="s">
        <v>276</v>
      </c>
      <c r="G93" s="19" t="s">
        <v>118</v>
      </c>
      <c r="H93" s="19" t="s">
        <v>286</v>
      </c>
      <c r="I93" s="20" t="s">
        <v>287</v>
      </c>
    </row>
    <row r="94" spans="1:9" ht="16.8">
      <c r="A94" s="176" t="s">
        <v>288</v>
      </c>
      <c r="B94" s="52">
        <v>3</v>
      </c>
      <c r="C94" s="177"/>
      <c r="D94" s="21" t="s">
        <v>131</v>
      </c>
      <c r="E94" s="8" t="s">
        <v>111</v>
      </c>
      <c r="F94" s="8" t="s">
        <v>112</v>
      </c>
      <c r="G94" s="19" t="s">
        <v>141</v>
      </c>
      <c r="H94" s="19" t="s">
        <v>122</v>
      </c>
      <c r="I94" s="20" t="s">
        <v>289</v>
      </c>
    </row>
    <row r="95" spans="1:9" ht="16.8">
      <c r="A95" s="176" t="s">
        <v>402</v>
      </c>
      <c r="B95" s="52">
        <v>3</v>
      </c>
      <c r="C95" s="177"/>
      <c r="D95" s="21" t="s">
        <v>144</v>
      </c>
      <c r="E95" s="8" t="s">
        <v>148</v>
      </c>
      <c r="F95" s="179" t="s">
        <v>112</v>
      </c>
      <c r="G95" s="19" t="s">
        <v>118</v>
      </c>
      <c r="H95" s="19" t="s">
        <v>198</v>
      </c>
      <c r="I95" s="20" t="s">
        <v>392</v>
      </c>
    </row>
    <row r="96" spans="1:9" ht="16.8">
      <c r="A96" s="176" t="s">
        <v>290</v>
      </c>
      <c r="B96" s="52">
        <v>3</v>
      </c>
      <c r="C96" s="177"/>
      <c r="D96" s="21" t="s">
        <v>125</v>
      </c>
      <c r="E96" s="8" t="s">
        <v>188</v>
      </c>
      <c r="F96" s="8" t="s">
        <v>112</v>
      </c>
      <c r="G96" s="19" t="s">
        <v>251</v>
      </c>
      <c r="H96" s="19" t="s">
        <v>122</v>
      </c>
      <c r="I96" s="20" t="s">
        <v>183</v>
      </c>
    </row>
    <row r="97" spans="1:9" ht="16.8">
      <c r="A97" s="176" t="s">
        <v>291</v>
      </c>
      <c r="B97" s="52">
        <v>3</v>
      </c>
      <c r="C97" s="177"/>
      <c r="D97" s="21" t="s">
        <v>144</v>
      </c>
      <c r="E97" s="8" t="s">
        <v>292</v>
      </c>
      <c r="F97" s="8" t="s">
        <v>112</v>
      </c>
      <c r="G97" s="19" t="s">
        <v>118</v>
      </c>
      <c r="H97" s="19" t="s">
        <v>132</v>
      </c>
      <c r="I97" s="20" t="s">
        <v>293</v>
      </c>
    </row>
    <row r="98" spans="1:9" ht="16.8">
      <c r="A98" s="184" t="s">
        <v>294</v>
      </c>
      <c r="B98" s="186">
        <v>3</v>
      </c>
      <c r="C98" s="6" t="s">
        <v>491</v>
      </c>
      <c r="D98" s="21" t="s">
        <v>460</v>
      </c>
      <c r="E98" s="8" t="s">
        <v>148</v>
      </c>
      <c r="F98" s="8" t="s">
        <v>112</v>
      </c>
      <c r="G98" s="19" t="s">
        <v>118</v>
      </c>
      <c r="H98" s="19" t="s">
        <v>182</v>
      </c>
      <c r="I98" s="25" t="s">
        <v>295</v>
      </c>
    </row>
    <row r="99" spans="1:9" ht="16.8">
      <c r="A99" s="176" t="s">
        <v>296</v>
      </c>
      <c r="B99" s="52">
        <v>3</v>
      </c>
      <c r="C99" s="177"/>
      <c r="D99" s="21" t="s">
        <v>460</v>
      </c>
      <c r="E99" s="8" t="s">
        <v>148</v>
      </c>
      <c r="F99" s="8" t="s">
        <v>112</v>
      </c>
      <c r="G99" s="19" t="s">
        <v>141</v>
      </c>
      <c r="H99" s="19" t="s">
        <v>132</v>
      </c>
      <c r="I99" s="20" t="s">
        <v>297</v>
      </c>
    </row>
    <row r="100" spans="1:9" ht="16.8">
      <c r="A100" s="176" t="s">
        <v>298</v>
      </c>
      <c r="B100" s="52">
        <v>3</v>
      </c>
      <c r="C100" s="177"/>
      <c r="D100" s="21" t="s">
        <v>144</v>
      </c>
      <c r="E100" s="8" t="s">
        <v>145</v>
      </c>
      <c r="F100" s="8" t="s">
        <v>112</v>
      </c>
      <c r="G100" s="19" t="s">
        <v>118</v>
      </c>
      <c r="H100" s="19" t="s">
        <v>299</v>
      </c>
      <c r="I100" s="20" t="s">
        <v>300</v>
      </c>
    </row>
    <row r="101" spans="1:9" ht="33.6">
      <c r="A101" s="176" t="s">
        <v>301</v>
      </c>
      <c r="B101" s="52">
        <v>3</v>
      </c>
      <c r="C101" s="177"/>
      <c r="D101" s="21" t="s">
        <v>110</v>
      </c>
      <c r="E101" s="8" t="s">
        <v>148</v>
      </c>
      <c r="F101" s="8" t="s">
        <v>112</v>
      </c>
      <c r="G101" s="19" t="s">
        <v>302</v>
      </c>
      <c r="H101" s="19" t="s">
        <v>198</v>
      </c>
      <c r="I101" s="25" t="s">
        <v>303</v>
      </c>
    </row>
    <row r="102" spans="1:9" ht="16.8">
      <c r="A102" s="176" t="s">
        <v>362</v>
      </c>
      <c r="B102" s="52">
        <v>3</v>
      </c>
      <c r="C102" s="177"/>
      <c r="D102" s="21" t="s">
        <v>144</v>
      </c>
      <c r="E102" s="8" t="s">
        <v>148</v>
      </c>
      <c r="F102" s="8" t="s">
        <v>112</v>
      </c>
      <c r="G102" s="19" t="s">
        <v>118</v>
      </c>
      <c r="H102" s="19" t="s">
        <v>132</v>
      </c>
      <c r="I102" s="25" t="s">
        <v>194</v>
      </c>
    </row>
    <row r="103" spans="1:9" ht="16.8">
      <c r="A103" s="176" t="s">
        <v>304</v>
      </c>
      <c r="B103" s="52">
        <v>3</v>
      </c>
      <c r="C103" s="177"/>
      <c r="D103" s="21" t="s">
        <v>110</v>
      </c>
      <c r="E103" s="8" t="s">
        <v>111</v>
      </c>
      <c r="F103" s="8" t="s">
        <v>112</v>
      </c>
      <c r="G103" s="19" t="s">
        <v>118</v>
      </c>
      <c r="H103" s="19" t="s">
        <v>114</v>
      </c>
      <c r="I103" s="20" t="s">
        <v>305</v>
      </c>
    </row>
    <row r="104" spans="1:9" ht="16.8">
      <c r="A104" s="176" t="s">
        <v>306</v>
      </c>
      <c r="B104" s="52">
        <v>3</v>
      </c>
      <c r="C104" s="177"/>
      <c r="D104" s="21" t="s">
        <v>144</v>
      </c>
      <c r="E104" s="8" t="s">
        <v>111</v>
      </c>
      <c r="F104" s="8" t="s">
        <v>112</v>
      </c>
      <c r="G104" s="19" t="s">
        <v>118</v>
      </c>
      <c r="H104" s="19" t="s">
        <v>114</v>
      </c>
      <c r="I104" s="20" t="s">
        <v>305</v>
      </c>
    </row>
    <row r="105" spans="1:9" ht="16.8">
      <c r="A105" s="176" t="s">
        <v>307</v>
      </c>
      <c r="B105" s="52">
        <v>3</v>
      </c>
      <c r="C105" s="177"/>
      <c r="D105" s="21" t="s">
        <v>110</v>
      </c>
      <c r="E105" s="8" t="s">
        <v>111</v>
      </c>
      <c r="F105" s="8" t="s">
        <v>112</v>
      </c>
      <c r="G105" s="19" t="s">
        <v>118</v>
      </c>
      <c r="H105" s="19" t="s">
        <v>114</v>
      </c>
      <c r="I105" s="20" t="s">
        <v>308</v>
      </c>
    </row>
    <row r="106" spans="1:9" ht="16.8">
      <c r="A106" s="176" t="s">
        <v>309</v>
      </c>
      <c r="B106" s="52">
        <v>3</v>
      </c>
      <c r="C106" s="177"/>
      <c r="D106" s="21" t="s">
        <v>131</v>
      </c>
      <c r="E106" s="8" t="s">
        <v>111</v>
      </c>
      <c r="F106" s="8" t="s">
        <v>112</v>
      </c>
      <c r="G106" s="19" t="s">
        <v>174</v>
      </c>
      <c r="H106" s="19" t="s">
        <v>114</v>
      </c>
      <c r="I106" s="20" t="s">
        <v>310</v>
      </c>
    </row>
    <row r="107" spans="1:9" ht="16.8">
      <c r="A107" s="176" t="s">
        <v>311</v>
      </c>
      <c r="B107" s="52">
        <v>3</v>
      </c>
      <c r="C107" s="177"/>
      <c r="D107" s="21" t="s">
        <v>461</v>
      </c>
      <c r="E107" s="8" t="s">
        <v>148</v>
      </c>
      <c r="F107" s="8" t="s">
        <v>112</v>
      </c>
      <c r="G107" s="19" t="s">
        <v>135</v>
      </c>
      <c r="H107" s="19" t="s">
        <v>122</v>
      </c>
      <c r="I107" s="20" t="s">
        <v>256</v>
      </c>
    </row>
    <row r="108" spans="1:9" ht="16.8">
      <c r="A108" s="176" t="s">
        <v>312</v>
      </c>
      <c r="B108" s="52">
        <v>3</v>
      </c>
      <c r="C108" s="177"/>
      <c r="D108" s="21" t="s">
        <v>125</v>
      </c>
      <c r="E108" s="8" t="s">
        <v>111</v>
      </c>
      <c r="F108" s="8" t="s">
        <v>112</v>
      </c>
      <c r="G108" s="19" t="s">
        <v>141</v>
      </c>
      <c r="H108" s="19" t="s">
        <v>122</v>
      </c>
      <c r="I108" s="20" t="s">
        <v>313</v>
      </c>
    </row>
    <row r="109" spans="1:9" ht="16.8">
      <c r="A109" s="176" t="s">
        <v>314</v>
      </c>
      <c r="B109" s="52">
        <v>3</v>
      </c>
      <c r="C109" s="177"/>
      <c r="D109" s="21" t="s">
        <v>460</v>
      </c>
      <c r="E109" s="8" t="s">
        <v>145</v>
      </c>
      <c r="F109" s="8" t="s">
        <v>112</v>
      </c>
      <c r="G109" s="19" t="s">
        <v>118</v>
      </c>
      <c r="H109" s="19" t="s">
        <v>114</v>
      </c>
      <c r="I109" s="20" t="s">
        <v>315</v>
      </c>
    </row>
    <row r="110" spans="1:9" ht="16.8">
      <c r="A110" s="176" t="s">
        <v>403</v>
      </c>
      <c r="B110" s="52">
        <v>3</v>
      </c>
      <c r="C110" s="177"/>
      <c r="D110" s="21" t="s">
        <v>144</v>
      </c>
      <c r="E110" s="8" t="s">
        <v>111</v>
      </c>
      <c r="F110" s="179" t="s">
        <v>112</v>
      </c>
      <c r="G110" s="19" t="s">
        <v>118</v>
      </c>
      <c r="H110" s="19" t="s">
        <v>132</v>
      </c>
      <c r="I110" s="20" t="s">
        <v>373</v>
      </c>
    </row>
    <row r="111" spans="1:9" ht="16.8">
      <c r="A111" s="176" t="s">
        <v>316</v>
      </c>
      <c r="B111" s="52">
        <v>3</v>
      </c>
      <c r="C111" s="177"/>
      <c r="D111" s="21" t="s">
        <v>110</v>
      </c>
      <c r="E111" s="8" t="s">
        <v>145</v>
      </c>
      <c r="F111" s="8" t="s">
        <v>203</v>
      </c>
      <c r="G111" s="19" t="s">
        <v>113</v>
      </c>
      <c r="H111" s="19" t="s">
        <v>198</v>
      </c>
      <c r="I111" s="22" t="s">
        <v>317</v>
      </c>
    </row>
    <row r="112" spans="1:9" ht="16.8">
      <c r="A112" s="176" t="s">
        <v>318</v>
      </c>
      <c r="B112" s="52">
        <v>3</v>
      </c>
      <c r="C112" s="177"/>
      <c r="D112" s="21" t="s">
        <v>460</v>
      </c>
      <c r="E112" s="8" t="s">
        <v>145</v>
      </c>
      <c r="F112" s="8" t="s">
        <v>112</v>
      </c>
      <c r="G112" s="19" t="s">
        <v>118</v>
      </c>
      <c r="H112" s="19" t="s">
        <v>219</v>
      </c>
      <c r="I112" s="20" t="s">
        <v>319</v>
      </c>
    </row>
    <row r="113" spans="1:9" ht="16.8">
      <c r="A113" s="176" t="s">
        <v>320</v>
      </c>
      <c r="B113" s="52">
        <v>3</v>
      </c>
      <c r="C113" s="177"/>
      <c r="D113" s="21" t="s">
        <v>460</v>
      </c>
      <c r="E113" s="8" t="s">
        <v>264</v>
      </c>
      <c r="F113" s="8" t="s">
        <v>112</v>
      </c>
      <c r="G113" s="19" t="s">
        <v>118</v>
      </c>
      <c r="H113" s="19" t="s">
        <v>132</v>
      </c>
      <c r="I113" s="20" t="s">
        <v>319</v>
      </c>
    </row>
    <row r="114" spans="1:9" ht="16.8">
      <c r="A114" s="180" t="s">
        <v>321</v>
      </c>
      <c r="B114" s="62">
        <v>3</v>
      </c>
      <c r="C114" s="182"/>
      <c r="D114" s="187" t="s">
        <v>131</v>
      </c>
      <c r="E114" s="26" t="s">
        <v>145</v>
      </c>
      <c r="F114" s="26" t="s">
        <v>112</v>
      </c>
      <c r="G114" s="27" t="s">
        <v>174</v>
      </c>
      <c r="H114" s="27" t="s">
        <v>198</v>
      </c>
      <c r="I114" s="28" t="s">
        <v>322</v>
      </c>
    </row>
    <row r="115" spans="1:9" ht="16.8">
      <c r="A115" s="188" t="s">
        <v>323</v>
      </c>
      <c r="B115" s="189">
        <v>4</v>
      </c>
      <c r="C115" s="177"/>
      <c r="D115" s="16" t="s">
        <v>460</v>
      </c>
      <c r="E115" s="13" t="s">
        <v>148</v>
      </c>
      <c r="F115" s="13" t="s">
        <v>112</v>
      </c>
      <c r="G115" s="14" t="s">
        <v>118</v>
      </c>
      <c r="H115" s="14" t="s">
        <v>132</v>
      </c>
      <c r="I115" s="15" t="s">
        <v>324</v>
      </c>
    </row>
    <row r="116" spans="1:9" ht="16.8">
      <c r="A116" s="188" t="s">
        <v>404</v>
      </c>
      <c r="B116" s="189">
        <v>4</v>
      </c>
      <c r="C116" s="177"/>
      <c r="D116" s="16" t="s">
        <v>144</v>
      </c>
      <c r="E116" s="13" t="s">
        <v>148</v>
      </c>
      <c r="F116" s="190" t="s">
        <v>112</v>
      </c>
      <c r="G116" s="24" t="s">
        <v>510</v>
      </c>
      <c r="H116" s="14" t="s">
        <v>198</v>
      </c>
      <c r="I116" s="15" t="s">
        <v>377</v>
      </c>
    </row>
    <row r="117" spans="1:9" ht="16.8">
      <c r="A117" s="188" t="s">
        <v>405</v>
      </c>
      <c r="B117" s="189">
        <v>4</v>
      </c>
      <c r="C117" s="189"/>
      <c r="D117" s="16" t="s">
        <v>462</v>
      </c>
      <c r="E117" s="13" t="s">
        <v>148</v>
      </c>
      <c r="F117" s="190" t="s">
        <v>112</v>
      </c>
      <c r="G117" s="14" t="s">
        <v>113</v>
      </c>
      <c r="H117" s="14" t="s">
        <v>198</v>
      </c>
      <c r="I117" s="15" t="s">
        <v>383</v>
      </c>
    </row>
    <row r="118" spans="1:9" ht="16.8">
      <c r="A118" s="188" t="s">
        <v>325</v>
      </c>
      <c r="B118" s="189">
        <v>4</v>
      </c>
      <c r="C118" s="189"/>
      <c r="D118" s="16" t="s">
        <v>460</v>
      </c>
      <c r="E118" s="13" t="s">
        <v>145</v>
      </c>
      <c r="F118" s="13" t="s">
        <v>112</v>
      </c>
      <c r="G118" s="14" t="s">
        <v>251</v>
      </c>
      <c r="H118" s="14" t="s">
        <v>132</v>
      </c>
      <c r="I118" s="15" t="s">
        <v>326</v>
      </c>
    </row>
    <row r="119" spans="1:9" ht="16.8">
      <c r="A119" s="188" t="s">
        <v>327</v>
      </c>
      <c r="B119" s="189">
        <v>4</v>
      </c>
      <c r="C119" s="189"/>
      <c r="D119" s="16" t="s">
        <v>117</v>
      </c>
      <c r="E119" s="13" t="s">
        <v>111</v>
      </c>
      <c r="F119" s="13" t="s">
        <v>112</v>
      </c>
      <c r="G119" s="14" t="s">
        <v>118</v>
      </c>
      <c r="H119" s="14" t="s">
        <v>114</v>
      </c>
      <c r="I119" s="15" t="s">
        <v>328</v>
      </c>
    </row>
    <row r="120" spans="1:9" ht="16.8">
      <c r="A120" s="188" t="s">
        <v>406</v>
      </c>
      <c r="B120" s="189">
        <v>4</v>
      </c>
      <c r="C120" s="189"/>
      <c r="D120" s="16" t="s">
        <v>144</v>
      </c>
      <c r="E120" s="13" t="s">
        <v>148</v>
      </c>
      <c r="F120" s="190" t="s">
        <v>112</v>
      </c>
      <c r="G120" s="14" t="s">
        <v>118</v>
      </c>
      <c r="H120" s="14" t="s">
        <v>198</v>
      </c>
      <c r="I120" s="15" t="s">
        <v>383</v>
      </c>
    </row>
    <row r="121" spans="1:9" ht="16.8">
      <c r="A121" s="188" t="s">
        <v>329</v>
      </c>
      <c r="B121" s="189">
        <v>4</v>
      </c>
      <c r="C121" s="189"/>
      <c r="D121" s="16" t="s">
        <v>460</v>
      </c>
      <c r="E121" s="13" t="s">
        <v>159</v>
      </c>
      <c r="F121" s="13" t="s">
        <v>112</v>
      </c>
      <c r="G121" s="14" t="s">
        <v>251</v>
      </c>
      <c r="H121" s="14" t="s">
        <v>114</v>
      </c>
      <c r="I121" s="15" t="s">
        <v>330</v>
      </c>
    </row>
    <row r="122" spans="1:9" ht="16.8">
      <c r="A122" s="188" t="s">
        <v>331</v>
      </c>
      <c r="B122" s="189">
        <v>4</v>
      </c>
      <c r="C122" s="189"/>
      <c r="D122" s="16" t="s">
        <v>144</v>
      </c>
      <c r="E122" s="13" t="s">
        <v>111</v>
      </c>
      <c r="F122" s="13" t="s">
        <v>112</v>
      </c>
      <c r="G122" s="14" t="s">
        <v>174</v>
      </c>
      <c r="H122" s="14" t="s">
        <v>122</v>
      </c>
      <c r="I122" s="15" t="s">
        <v>330</v>
      </c>
    </row>
    <row r="123" spans="1:9" ht="16.8">
      <c r="A123" s="188" t="s">
        <v>332</v>
      </c>
      <c r="B123" s="189">
        <v>4</v>
      </c>
      <c r="C123" s="189"/>
      <c r="D123" s="16" t="s">
        <v>125</v>
      </c>
      <c r="E123" s="13" t="s">
        <v>148</v>
      </c>
      <c r="F123" s="13" t="s">
        <v>112</v>
      </c>
      <c r="G123" s="14" t="s">
        <v>113</v>
      </c>
      <c r="H123" s="14" t="s">
        <v>198</v>
      </c>
      <c r="I123" s="15" t="s">
        <v>330</v>
      </c>
    </row>
    <row r="124" spans="1:9" ht="16.8">
      <c r="A124" s="188" t="s">
        <v>333</v>
      </c>
      <c r="B124" s="189">
        <v>4</v>
      </c>
      <c r="C124" s="189"/>
      <c r="D124" s="16" t="s">
        <v>144</v>
      </c>
      <c r="E124" s="13" t="s">
        <v>188</v>
      </c>
      <c r="F124" s="13" t="s">
        <v>112</v>
      </c>
      <c r="G124" s="14" t="s">
        <v>113</v>
      </c>
      <c r="H124" s="14" t="s">
        <v>114</v>
      </c>
      <c r="I124" s="15" t="s">
        <v>334</v>
      </c>
    </row>
    <row r="125" spans="1:9" ht="16.8">
      <c r="A125" s="188" t="s">
        <v>125</v>
      </c>
      <c r="B125" s="189">
        <v>4</v>
      </c>
      <c r="C125" s="189"/>
      <c r="D125" s="16" t="s">
        <v>125</v>
      </c>
      <c r="E125" s="13" t="s">
        <v>154</v>
      </c>
      <c r="F125" s="13" t="s">
        <v>276</v>
      </c>
      <c r="G125" s="14" t="s">
        <v>141</v>
      </c>
      <c r="H125" s="14" t="s">
        <v>114</v>
      </c>
      <c r="I125" s="15" t="s">
        <v>335</v>
      </c>
    </row>
    <row r="126" spans="1:9" ht="16.8">
      <c r="A126" s="191" t="s">
        <v>336</v>
      </c>
      <c r="B126" s="192">
        <v>4</v>
      </c>
      <c r="C126" s="6" t="s">
        <v>464</v>
      </c>
      <c r="D126" s="16" t="s">
        <v>131</v>
      </c>
      <c r="E126" s="13" t="s">
        <v>148</v>
      </c>
      <c r="F126" s="13" t="s">
        <v>112</v>
      </c>
      <c r="G126" s="14" t="s">
        <v>141</v>
      </c>
      <c r="H126" s="14" t="s">
        <v>198</v>
      </c>
      <c r="I126" s="15" t="s">
        <v>335</v>
      </c>
    </row>
    <row r="127" spans="1:9" ht="16.8">
      <c r="A127" s="188" t="s">
        <v>337</v>
      </c>
      <c r="B127" s="189">
        <v>4</v>
      </c>
      <c r="C127" s="189"/>
      <c r="D127" s="16" t="s">
        <v>144</v>
      </c>
      <c r="E127" s="13" t="s">
        <v>145</v>
      </c>
      <c r="F127" s="13" t="s">
        <v>112</v>
      </c>
      <c r="G127" s="14" t="s">
        <v>118</v>
      </c>
      <c r="H127" s="14" t="s">
        <v>132</v>
      </c>
      <c r="I127" s="15" t="s">
        <v>338</v>
      </c>
    </row>
    <row r="128" spans="1:9" ht="16.8">
      <c r="A128" s="188" t="s">
        <v>339</v>
      </c>
      <c r="B128" s="189">
        <v>4</v>
      </c>
      <c r="C128" s="189"/>
      <c r="D128" s="16" t="s">
        <v>460</v>
      </c>
      <c r="E128" s="13" t="s">
        <v>148</v>
      </c>
      <c r="F128" s="13" t="s">
        <v>112</v>
      </c>
      <c r="G128" s="14" t="s">
        <v>113</v>
      </c>
      <c r="H128" s="14" t="s">
        <v>122</v>
      </c>
      <c r="I128" s="15" t="s">
        <v>238</v>
      </c>
    </row>
    <row r="129" spans="1:9" ht="16.8">
      <c r="A129" s="188" t="s">
        <v>340</v>
      </c>
      <c r="B129" s="189">
        <v>4</v>
      </c>
      <c r="C129" s="189"/>
      <c r="D129" s="16" t="s">
        <v>131</v>
      </c>
      <c r="E129" s="13" t="s">
        <v>148</v>
      </c>
      <c r="F129" s="13" t="s">
        <v>276</v>
      </c>
      <c r="G129" s="14" t="s">
        <v>118</v>
      </c>
      <c r="H129" s="14" t="s">
        <v>225</v>
      </c>
      <c r="I129" s="15" t="s">
        <v>341</v>
      </c>
    </row>
    <row r="130" spans="1:9" ht="16.8">
      <c r="A130" s="188" t="s">
        <v>342</v>
      </c>
      <c r="B130" s="189">
        <v>4</v>
      </c>
      <c r="C130" s="189"/>
      <c r="D130" s="16" t="s">
        <v>110</v>
      </c>
      <c r="E130" s="13" t="s">
        <v>148</v>
      </c>
      <c r="F130" s="13" t="s">
        <v>112</v>
      </c>
      <c r="G130" s="14" t="s">
        <v>113</v>
      </c>
      <c r="H130" s="14" t="s">
        <v>114</v>
      </c>
      <c r="I130" s="15" t="s">
        <v>343</v>
      </c>
    </row>
    <row r="131" spans="1:9" ht="16.8">
      <c r="A131" s="188" t="s">
        <v>407</v>
      </c>
      <c r="B131" s="189">
        <v>4</v>
      </c>
      <c r="C131" s="189"/>
      <c r="D131" s="16" t="s">
        <v>144</v>
      </c>
      <c r="E131" s="13" t="s">
        <v>148</v>
      </c>
      <c r="F131" s="190" t="s">
        <v>112</v>
      </c>
      <c r="G131" s="14" t="s">
        <v>118</v>
      </c>
      <c r="H131" s="14" t="s">
        <v>198</v>
      </c>
      <c r="I131" s="15" t="s">
        <v>389</v>
      </c>
    </row>
    <row r="132" spans="1:9" ht="16.8">
      <c r="A132" s="188" t="s">
        <v>408</v>
      </c>
      <c r="B132" s="189">
        <v>4</v>
      </c>
      <c r="C132" s="189"/>
      <c r="D132" s="16" t="s">
        <v>144</v>
      </c>
      <c r="E132" s="13" t="s">
        <v>111</v>
      </c>
      <c r="F132" s="190" t="s">
        <v>112</v>
      </c>
      <c r="G132" s="24" t="s">
        <v>113</v>
      </c>
      <c r="H132" s="14" t="s">
        <v>177</v>
      </c>
      <c r="I132" s="15" t="s">
        <v>394</v>
      </c>
    </row>
    <row r="133" spans="1:9" ht="16.8">
      <c r="A133" s="188" t="s">
        <v>344</v>
      </c>
      <c r="B133" s="189">
        <v>4</v>
      </c>
      <c r="C133" s="189"/>
      <c r="D133" s="16" t="s">
        <v>110</v>
      </c>
      <c r="E133" s="13" t="s">
        <v>145</v>
      </c>
      <c r="F133" s="13" t="s">
        <v>112</v>
      </c>
      <c r="G133" s="14" t="s">
        <v>118</v>
      </c>
      <c r="H133" s="14" t="s">
        <v>114</v>
      </c>
      <c r="I133" s="15" t="s">
        <v>345</v>
      </c>
    </row>
    <row r="134" spans="1:9" ht="16.8">
      <c r="A134" s="188" t="s">
        <v>346</v>
      </c>
      <c r="B134" s="189">
        <v>4</v>
      </c>
      <c r="C134" s="189"/>
      <c r="D134" s="16" t="s">
        <v>144</v>
      </c>
      <c r="E134" s="13" t="s">
        <v>148</v>
      </c>
      <c r="F134" s="13" t="s">
        <v>112</v>
      </c>
      <c r="G134" s="14" t="s">
        <v>135</v>
      </c>
      <c r="H134" s="14" t="s">
        <v>132</v>
      </c>
      <c r="I134" s="15" t="s">
        <v>196</v>
      </c>
    </row>
    <row r="135" spans="1:9" ht="16.8">
      <c r="A135" s="188" t="s">
        <v>347</v>
      </c>
      <c r="B135" s="189">
        <v>4</v>
      </c>
      <c r="C135" s="189"/>
      <c r="D135" s="16" t="s">
        <v>110</v>
      </c>
      <c r="E135" s="13" t="s">
        <v>154</v>
      </c>
      <c r="F135" s="13" t="s">
        <v>112</v>
      </c>
      <c r="G135" s="14" t="s">
        <v>118</v>
      </c>
      <c r="H135" s="14" t="s">
        <v>114</v>
      </c>
      <c r="I135" s="15" t="s">
        <v>348</v>
      </c>
    </row>
    <row r="136" spans="1:9" ht="16.8">
      <c r="A136" s="188" t="s">
        <v>409</v>
      </c>
      <c r="B136" s="189">
        <v>4</v>
      </c>
      <c r="C136" s="189"/>
      <c r="D136" s="16" t="s">
        <v>460</v>
      </c>
      <c r="E136" s="13" t="s">
        <v>148</v>
      </c>
      <c r="F136" s="190" t="s">
        <v>112</v>
      </c>
      <c r="G136" s="14" t="s">
        <v>118</v>
      </c>
      <c r="H136" s="14" t="s">
        <v>269</v>
      </c>
      <c r="I136" s="15" t="s">
        <v>410</v>
      </c>
    </row>
    <row r="137" spans="1:9" ht="16.8">
      <c r="A137" s="188" t="s">
        <v>411</v>
      </c>
      <c r="B137" s="189">
        <v>4</v>
      </c>
      <c r="C137" s="189"/>
      <c r="D137" s="16" t="s">
        <v>110</v>
      </c>
      <c r="E137" s="13" t="s">
        <v>148</v>
      </c>
      <c r="F137" s="190" t="s">
        <v>112</v>
      </c>
      <c r="G137" s="14" t="s">
        <v>118</v>
      </c>
      <c r="H137" s="14" t="s">
        <v>412</v>
      </c>
      <c r="I137" s="15" t="s">
        <v>413</v>
      </c>
    </row>
    <row r="138" spans="1:9" ht="16.8">
      <c r="A138" s="188" t="s">
        <v>349</v>
      </c>
      <c r="B138" s="189">
        <v>4</v>
      </c>
      <c r="C138" s="189"/>
      <c r="D138" s="16" t="s">
        <v>131</v>
      </c>
      <c r="E138" s="13" t="s">
        <v>145</v>
      </c>
      <c r="F138" s="13" t="s">
        <v>276</v>
      </c>
      <c r="G138" s="14" t="s">
        <v>113</v>
      </c>
      <c r="H138" s="14" t="s">
        <v>350</v>
      </c>
      <c r="I138" s="15" t="s">
        <v>351</v>
      </c>
    </row>
    <row r="139" spans="1:9" ht="16.8">
      <c r="A139" s="188" t="s">
        <v>352</v>
      </c>
      <c r="B139" s="189">
        <v>4</v>
      </c>
      <c r="C139" s="6" t="s">
        <v>463</v>
      </c>
      <c r="D139" s="16" t="s">
        <v>144</v>
      </c>
      <c r="E139" s="13" t="s">
        <v>148</v>
      </c>
      <c r="F139" s="13" t="s">
        <v>112</v>
      </c>
      <c r="G139" s="14" t="s">
        <v>118</v>
      </c>
      <c r="H139" s="14" t="s">
        <v>132</v>
      </c>
      <c r="I139" s="15" t="s">
        <v>313</v>
      </c>
    </row>
    <row r="140" spans="1:9" ht="16.8">
      <c r="A140" s="188" t="s">
        <v>414</v>
      </c>
      <c r="B140" s="189">
        <v>4</v>
      </c>
      <c r="C140" s="189"/>
      <c r="D140" s="16" t="s">
        <v>125</v>
      </c>
      <c r="E140" s="13" t="s">
        <v>111</v>
      </c>
      <c r="F140" s="190" t="s">
        <v>112</v>
      </c>
      <c r="G140" s="14" t="s">
        <v>141</v>
      </c>
      <c r="H140" s="14" t="s">
        <v>198</v>
      </c>
      <c r="I140" s="15" t="s">
        <v>413</v>
      </c>
    </row>
    <row r="141" spans="1:9" ht="16.8">
      <c r="A141" s="188" t="s">
        <v>353</v>
      </c>
      <c r="B141" s="189">
        <v>4</v>
      </c>
      <c r="C141" s="189"/>
      <c r="D141" s="16" t="s">
        <v>125</v>
      </c>
      <c r="E141" s="13" t="s">
        <v>111</v>
      </c>
      <c r="F141" s="13" t="s">
        <v>112</v>
      </c>
      <c r="G141" s="14" t="s">
        <v>118</v>
      </c>
      <c r="H141" s="14" t="s">
        <v>182</v>
      </c>
      <c r="I141" s="15" t="s">
        <v>354</v>
      </c>
    </row>
    <row r="142" spans="1:9" ht="16.8">
      <c r="A142" s="188" t="s">
        <v>355</v>
      </c>
      <c r="B142" s="189">
        <v>4</v>
      </c>
      <c r="C142" s="189"/>
      <c r="D142" s="16" t="s">
        <v>110</v>
      </c>
      <c r="E142" s="13" t="s">
        <v>145</v>
      </c>
      <c r="F142" s="13" t="s">
        <v>203</v>
      </c>
      <c r="G142" s="14" t="s">
        <v>113</v>
      </c>
      <c r="H142" s="14" t="s">
        <v>198</v>
      </c>
      <c r="I142" s="17" t="s">
        <v>356</v>
      </c>
    </row>
    <row r="143" spans="1:9" ht="17.399999999999999" thickBot="1">
      <c r="A143" s="193" t="s">
        <v>357</v>
      </c>
      <c r="B143" s="194">
        <v>4</v>
      </c>
      <c r="C143" s="194"/>
      <c r="D143" s="195" t="s">
        <v>125</v>
      </c>
      <c r="E143" s="18" t="s">
        <v>223</v>
      </c>
      <c r="F143" s="18" t="s">
        <v>112</v>
      </c>
      <c r="G143" s="196" t="s">
        <v>118</v>
      </c>
      <c r="H143" s="196" t="s">
        <v>132</v>
      </c>
      <c r="I143" s="197" t="s">
        <v>358</v>
      </c>
    </row>
    <row r="144" spans="1:9"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ColWidth="13" defaultRowHeight="16.8"/>
  <cols>
    <col min="1" max="1" width="19" style="257" bestFit="1" customWidth="1"/>
    <col min="2" max="2" width="6.19921875" style="257" bestFit="1" customWidth="1"/>
    <col min="3" max="3" width="4.09765625" style="257" bestFit="1" customWidth="1"/>
    <col min="4" max="4" width="6.3984375" style="258" bestFit="1" customWidth="1"/>
    <col min="5" max="5" width="1.8984375" style="258" customWidth="1"/>
    <col min="6" max="6" width="14.09765625" style="202" customWidth="1"/>
    <col min="7" max="7" width="3.5" style="202" bestFit="1" customWidth="1"/>
    <col min="8" max="8" width="3.59765625" style="202" customWidth="1"/>
    <col min="9" max="9" width="3.8984375" style="202" bestFit="1" customWidth="1"/>
    <col min="10" max="10" width="3.59765625" style="202" bestFit="1" customWidth="1"/>
    <col min="11" max="14" width="3.5" style="202" bestFit="1" customWidth="1"/>
    <col min="15" max="16384" width="13" style="202"/>
  </cols>
  <sheetData>
    <row r="1" spans="1:14" ht="24" thickTop="1" thickBot="1">
      <c r="A1" s="431" t="s">
        <v>90</v>
      </c>
      <c r="B1" s="200"/>
      <c r="C1" s="200"/>
      <c r="D1" s="201"/>
      <c r="E1" s="202"/>
      <c r="F1" s="203"/>
      <c r="G1" s="204" t="s">
        <v>428</v>
      </c>
      <c r="H1" s="169"/>
      <c r="I1" s="169"/>
      <c r="J1" s="205"/>
      <c r="K1" s="169"/>
      <c r="L1" s="169"/>
      <c r="M1" s="169"/>
      <c r="N1" s="205"/>
    </row>
    <row r="2" spans="1:14" ht="17.399999999999999" thickTop="1">
      <c r="A2" s="206" t="s">
        <v>79</v>
      </c>
      <c r="B2" s="207" t="s">
        <v>5</v>
      </c>
      <c r="C2" s="207" t="s">
        <v>369</v>
      </c>
      <c r="D2" s="208" t="s">
        <v>80</v>
      </c>
      <c r="E2" s="209"/>
      <c r="F2" s="203"/>
      <c r="G2" s="210" t="s">
        <v>429</v>
      </c>
      <c r="H2" s="211"/>
      <c r="I2" s="211"/>
      <c r="J2" s="211"/>
      <c r="K2" s="211"/>
      <c r="L2" s="211"/>
      <c r="M2" s="211"/>
      <c r="N2" s="212"/>
    </row>
    <row r="3" spans="1:14" ht="31.8" thickBot="1">
      <c r="A3" s="213" t="s">
        <v>120</v>
      </c>
      <c r="B3" s="50">
        <v>0</v>
      </c>
      <c r="C3" s="214">
        <f>10+2+B3+'Personal File'!$C$12</f>
        <v>16</v>
      </c>
      <c r="D3" s="215" t="s">
        <v>511</v>
      </c>
      <c r="E3" s="209"/>
      <c r="F3" s="203"/>
      <c r="G3" s="216" t="s">
        <v>430</v>
      </c>
      <c r="H3" s="217" t="s">
        <v>431</v>
      </c>
      <c r="I3" s="217" t="s">
        <v>432</v>
      </c>
      <c r="J3" s="217" t="s">
        <v>433</v>
      </c>
      <c r="K3" s="217" t="s">
        <v>434</v>
      </c>
      <c r="L3" s="217" t="s">
        <v>435</v>
      </c>
      <c r="M3" s="217" t="s">
        <v>436</v>
      </c>
      <c r="N3" s="218" t="s">
        <v>437</v>
      </c>
    </row>
    <row r="4" spans="1:14" ht="17.399999999999999" thickTop="1">
      <c r="A4" s="213" t="s">
        <v>120</v>
      </c>
      <c r="B4" s="50">
        <v>0</v>
      </c>
      <c r="C4" s="214">
        <f>10+2+B4+'Personal File'!$C$12</f>
        <v>16</v>
      </c>
      <c r="D4" s="215" t="s">
        <v>511</v>
      </c>
      <c r="E4" s="209"/>
      <c r="F4" s="219" t="s">
        <v>438</v>
      </c>
      <c r="G4" s="220">
        <v>6</v>
      </c>
      <c r="H4" s="221">
        <v>4</v>
      </c>
      <c r="I4" s="221">
        <v>3</v>
      </c>
      <c r="J4" s="221">
        <v>2</v>
      </c>
      <c r="K4" s="221">
        <v>1</v>
      </c>
      <c r="L4" s="222">
        <v>0</v>
      </c>
      <c r="M4" s="222">
        <v>0</v>
      </c>
      <c r="N4" s="223">
        <v>0</v>
      </c>
    </row>
    <row r="5" spans="1:14">
      <c r="A5" s="213" t="s">
        <v>130</v>
      </c>
      <c r="B5" s="50">
        <v>0</v>
      </c>
      <c r="C5" s="214">
        <f>10+2+B5+'Personal File'!$C$12</f>
        <v>16</v>
      </c>
      <c r="D5" s="215" t="s">
        <v>511</v>
      </c>
      <c r="E5" s="209"/>
      <c r="F5" s="224" t="s">
        <v>439</v>
      </c>
      <c r="G5" s="225">
        <v>0</v>
      </c>
      <c r="H5" s="226">
        <v>1</v>
      </c>
      <c r="I5" s="226">
        <v>1</v>
      </c>
      <c r="J5" s="226">
        <v>1</v>
      </c>
      <c r="K5" s="226">
        <v>0</v>
      </c>
      <c r="L5" s="227">
        <v>0</v>
      </c>
      <c r="M5" s="227">
        <v>0</v>
      </c>
      <c r="N5" s="228">
        <v>0</v>
      </c>
    </row>
    <row r="6" spans="1:14">
      <c r="A6" s="213" t="s">
        <v>143</v>
      </c>
      <c r="B6" s="50">
        <v>0</v>
      </c>
      <c r="C6" s="214">
        <f>10+2+B6+'Personal File'!$C$12</f>
        <v>16</v>
      </c>
      <c r="D6" s="215" t="s">
        <v>511</v>
      </c>
      <c r="E6" s="209"/>
      <c r="F6" s="224" t="s">
        <v>440</v>
      </c>
      <c r="G6" s="225">
        <v>0</v>
      </c>
      <c r="H6" s="226">
        <v>1</v>
      </c>
      <c r="I6" s="226">
        <v>1</v>
      </c>
      <c r="J6" s="226">
        <v>1</v>
      </c>
      <c r="K6" s="226">
        <v>1</v>
      </c>
      <c r="L6" s="227">
        <v>0</v>
      </c>
      <c r="M6" s="227">
        <v>0</v>
      </c>
      <c r="N6" s="228">
        <v>0</v>
      </c>
    </row>
    <row r="7" spans="1:14" ht="17.399999999999999" thickBot="1">
      <c r="A7" s="213" t="s">
        <v>143</v>
      </c>
      <c r="B7" s="50">
        <v>0</v>
      </c>
      <c r="C7" s="214">
        <f>10+2+B7+'Personal File'!$C$12</f>
        <v>16</v>
      </c>
      <c r="D7" s="215" t="s">
        <v>511</v>
      </c>
      <c r="E7" s="209"/>
      <c r="F7" s="232" t="s">
        <v>441</v>
      </c>
      <c r="G7" s="233">
        <f t="shared" ref="G7" si="0">SUM(G4:G6)</f>
        <v>6</v>
      </c>
      <c r="H7" s="234">
        <f>SUM(H4:H6)</f>
        <v>6</v>
      </c>
      <c r="I7" s="234">
        <f>SUM(I4:I6)</f>
        <v>5</v>
      </c>
      <c r="J7" s="234">
        <f>SUM(J4:J6)</f>
        <v>4</v>
      </c>
      <c r="K7" s="234">
        <f>SUM(K4:K6)</f>
        <v>2</v>
      </c>
      <c r="L7" s="235">
        <f t="shared" ref="L7:N7" si="1">SUM(L5:L6)</f>
        <v>0</v>
      </c>
      <c r="M7" s="235">
        <f t="shared" si="1"/>
        <v>0</v>
      </c>
      <c r="N7" s="236">
        <f t="shared" si="1"/>
        <v>0</v>
      </c>
    </row>
    <row r="8" spans="1:14" ht="18" thickTop="1" thickBot="1">
      <c r="A8" s="229" t="s">
        <v>143</v>
      </c>
      <c r="B8" s="60">
        <v>0</v>
      </c>
      <c r="C8" s="230">
        <f>10+2+B8+'Personal File'!$C$12</f>
        <v>16</v>
      </c>
      <c r="D8" s="231" t="s">
        <v>511</v>
      </c>
      <c r="E8" s="209"/>
    </row>
    <row r="9" spans="1:14" ht="23.4" thickTop="1">
      <c r="A9" s="213" t="s">
        <v>498</v>
      </c>
      <c r="B9" s="50">
        <v>1</v>
      </c>
      <c r="C9" s="214">
        <f>10+2+B9+'Personal File'!$C$12</f>
        <v>17</v>
      </c>
      <c r="D9" s="215" t="s">
        <v>511</v>
      </c>
      <c r="E9" s="209"/>
      <c r="F9" s="237" t="s">
        <v>442</v>
      </c>
      <c r="G9" s="238"/>
      <c r="H9" s="239"/>
      <c r="I9" s="240"/>
    </row>
    <row r="10" spans="1:14">
      <c r="A10" s="213" t="s">
        <v>179</v>
      </c>
      <c r="B10" s="50">
        <v>1</v>
      </c>
      <c r="C10" s="214">
        <f>10+2+B10+'Personal File'!$C$12</f>
        <v>17</v>
      </c>
      <c r="D10" s="215" t="s">
        <v>511</v>
      </c>
      <c r="E10" s="209"/>
      <c r="F10" s="241"/>
      <c r="G10" s="242"/>
      <c r="H10" s="242" t="s">
        <v>443</v>
      </c>
      <c r="I10" s="243">
        <f>'Personal File'!E3</f>
        <v>7</v>
      </c>
    </row>
    <row r="11" spans="1:14" ht="17.399999999999999" thickBot="1">
      <c r="A11" s="213" t="s">
        <v>181</v>
      </c>
      <c r="B11" s="50">
        <v>1</v>
      </c>
      <c r="C11" s="214">
        <f>10+2+B11+'Personal File'!$C$12</f>
        <v>17</v>
      </c>
      <c r="D11" s="215" t="s">
        <v>511</v>
      </c>
      <c r="E11" s="209"/>
      <c r="F11" s="244"/>
      <c r="G11" s="245"/>
      <c r="H11" s="245" t="s">
        <v>444</v>
      </c>
      <c r="I11" s="246">
        <f>3+'Personal File'!$C$13</f>
        <v>4</v>
      </c>
    </row>
    <row r="12" spans="1:14" ht="17.399999999999999" thickTop="1">
      <c r="A12" s="213" t="s">
        <v>202</v>
      </c>
      <c r="B12" s="50">
        <v>1</v>
      </c>
      <c r="C12" s="214">
        <f>10+2+B12+'Personal File'!$C$12</f>
        <v>17</v>
      </c>
      <c r="D12" s="215" t="s">
        <v>511</v>
      </c>
      <c r="E12" s="209"/>
      <c r="F12" s="247"/>
      <c r="G12" s="29"/>
      <c r="H12" s="29" t="s">
        <v>445</v>
      </c>
      <c r="I12" s="248">
        <f ca="1">RANDBETWEEN(1,20)</f>
        <v>1</v>
      </c>
    </row>
    <row r="13" spans="1:14">
      <c r="A13" s="213" t="s">
        <v>200</v>
      </c>
      <c r="B13" s="50">
        <v>1</v>
      </c>
      <c r="C13" s="214">
        <f>10+2+B13+'Personal File'!$C$12</f>
        <v>17</v>
      </c>
      <c r="D13" s="215" t="s">
        <v>508</v>
      </c>
      <c r="E13" s="209"/>
      <c r="F13" s="249"/>
      <c r="G13" s="30"/>
      <c r="H13" s="30" t="s">
        <v>446</v>
      </c>
      <c r="I13" s="250">
        <f ca="1">I12+'Personal File'!C10</f>
        <v>2</v>
      </c>
    </row>
    <row r="14" spans="1:14">
      <c r="A14" s="432" t="s">
        <v>360</v>
      </c>
      <c r="B14" s="60">
        <v>1</v>
      </c>
      <c r="C14" s="230">
        <f>10+2+B14+'Personal File'!$C$12</f>
        <v>17</v>
      </c>
      <c r="D14" s="231" t="s">
        <v>511</v>
      </c>
      <c r="E14" s="209"/>
      <c r="F14" s="251"/>
      <c r="G14" s="31"/>
      <c r="H14" s="31" t="s">
        <v>447</v>
      </c>
      <c r="I14" s="252">
        <f ca="1">RANDBETWEEN(1,6)+RANDBETWEEN(1,6)</f>
        <v>4</v>
      </c>
    </row>
    <row r="15" spans="1:14">
      <c r="A15" s="213" t="s">
        <v>239</v>
      </c>
      <c r="B15" s="50">
        <v>2</v>
      </c>
      <c r="C15" s="214">
        <f>10+2+B15+'Personal File'!$C$12</f>
        <v>18</v>
      </c>
      <c r="D15" s="215" t="s">
        <v>511</v>
      </c>
      <c r="E15" s="209"/>
      <c r="F15" s="253"/>
      <c r="G15" s="30"/>
      <c r="H15" s="30" t="s">
        <v>448</v>
      </c>
      <c r="I15" s="250">
        <f ca="1">I10+'Personal File'!C10+I14</f>
        <v>12</v>
      </c>
    </row>
    <row r="16" spans="1:14" ht="17.399999999999999" thickBot="1">
      <c r="A16" s="213" t="s">
        <v>239</v>
      </c>
      <c r="B16" s="50">
        <v>2</v>
      </c>
      <c r="C16" s="214">
        <f>10+2+B16+'Personal File'!$C$12</f>
        <v>18</v>
      </c>
      <c r="D16" s="215" t="s">
        <v>511</v>
      </c>
      <c r="E16" s="209"/>
      <c r="F16" s="254"/>
      <c r="G16" s="32"/>
      <c r="H16" s="32" t="s">
        <v>449</v>
      </c>
      <c r="I16" s="255">
        <v>0</v>
      </c>
    </row>
    <row r="17" spans="1:5" ht="17.399999999999999" thickTop="1">
      <c r="A17" s="213" t="s">
        <v>248</v>
      </c>
      <c r="B17" s="50">
        <v>2</v>
      </c>
      <c r="C17" s="214">
        <f>10+2+B17+'Personal File'!$C$12</f>
        <v>18</v>
      </c>
      <c r="D17" s="215" t="s">
        <v>511</v>
      </c>
      <c r="E17" s="209"/>
    </row>
    <row r="18" spans="1:5">
      <c r="A18" s="213" t="s">
        <v>259</v>
      </c>
      <c r="B18" s="50">
        <v>2</v>
      </c>
      <c r="C18" s="214">
        <f>10+2+B18+'Personal File'!$C$12</f>
        <v>18</v>
      </c>
      <c r="D18" s="215" t="s">
        <v>511</v>
      </c>
      <c r="E18" s="209"/>
    </row>
    <row r="19" spans="1:5">
      <c r="A19" s="432" t="s">
        <v>257</v>
      </c>
      <c r="B19" s="60">
        <v>2</v>
      </c>
      <c r="C19" s="230">
        <f>10+2+B19+'Personal File'!$C$12</f>
        <v>18</v>
      </c>
      <c r="D19" s="231" t="s">
        <v>511</v>
      </c>
      <c r="E19" s="209"/>
    </row>
    <row r="20" spans="1:5">
      <c r="A20" s="213" t="s">
        <v>283</v>
      </c>
      <c r="B20" s="50">
        <v>3</v>
      </c>
      <c r="C20" s="214">
        <f>10+2+B20+'Personal File'!$C$12</f>
        <v>19</v>
      </c>
      <c r="D20" s="215" t="s">
        <v>508</v>
      </c>
      <c r="E20" s="209"/>
    </row>
    <row r="21" spans="1:5">
      <c r="A21" s="213" t="s">
        <v>309</v>
      </c>
      <c r="B21" s="50">
        <v>3</v>
      </c>
      <c r="C21" s="214">
        <f>10+2+B21+'Personal File'!$C$12</f>
        <v>19</v>
      </c>
      <c r="D21" s="215" t="s">
        <v>508</v>
      </c>
      <c r="E21" s="209"/>
    </row>
    <row r="22" spans="1:5">
      <c r="A22" s="213" t="s">
        <v>316</v>
      </c>
      <c r="B22" s="50">
        <v>3</v>
      </c>
      <c r="C22" s="214">
        <f>10+2+B22+'Personal File'!$C$12</f>
        <v>19</v>
      </c>
      <c r="D22" s="215" t="s">
        <v>511</v>
      </c>
      <c r="E22" s="209"/>
    </row>
    <row r="23" spans="1:5">
      <c r="A23" s="432" t="s">
        <v>294</v>
      </c>
      <c r="B23" s="60">
        <v>3</v>
      </c>
      <c r="C23" s="230">
        <f>10+2+B23+'Personal File'!$C$12</f>
        <v>19</v>
      </c>
      <c r="D23" s="231" t="s">
        <v>511</v>
      </c>
      <c r="E23" s="209"/>
    </row>
    <row r="24" spans="1:5">
      <c r="A24" s="213" t="s">
        <v>336</v>
      </c>
      <c r="B24" s="50">
        <v>4</v>
      </c>
      <c r="C24" s="214">
        <f>10+2+B24+'Personal File'!$C$12</f>
        <v>20</v>
      </c>
      <c r="D24" s="215" t="s">
        <v>508</v>
      </c>
      <c r="E24" s="209"/>
    </row>
    <row r="25" spans="1:5">
      <c r="A25" s="213" t="s">
        <v>355</v>
      </c>
      <c r="B25" s="50">
        <v>4</v>
      </c>
      <c r="C25" s="214">
        <f>10+2+B25+'Personal File'!$C$12</f>
        <v>20</v>
      </c>
      <c r="D25" s="215" t="s">
        <v>511</v>
      </c>
      <c r="E25" s="209"/>
    </row>
    <row r="26" spans="1:5" ht="17.399999999999999" thickBot="1">
      <c r="A26" s="504" t="s">
        <v>336</v>
      </c>
      <c r="B26" s="501">
        <v>4</v>
      </c>
      <c r="C26" s="502">
        <f>10+2+B26+'Personal File'!$C$12</f>
        <v>20</v>
      </c>
      <c r="D26" s="256" t="s">
        <v>511</v>
      </c>
    </row>
    <row r="27" spans="1:5" ht="17.399999999999999" thickTop="1">
      <c r="D27" s="257"/>
    </row>
    <row r="28" spans="1:5">
      <c r="D28" s="257"/>
      <c r="E28" s="209"/>
    </row>
    <row r="29" spans="1:5">
      <c r="D29" s="257"/>
      <c r="E29" s="257"/>
    </row>
    <row r="30" spans="1:5">
      <c r="D30" s="257"/>
      <c r="E30" s="257"/>
    </row>
    <row r="31" spans="1:5">
      <c r="E31" s="257"/>
    </row>
    <row r="32" spans="1:5">
      <c r="E32" s="257"/>
    </row>
    <row r="33" spans="5:5">
      <c r="E33" s="257"/>
    </row>
  </sheetData>
  <conditionalFormatting sqref="D3:D24 D26">
    <cfRule type="cellIs" dxfId="70" priority="63" stopIfTrue="1" operator="equal">
      <formula>"þ"</formula>
    </cfRule>
  </conditionalFormatting>
  <conditionalFormatting sqref="D17">
    <cfRule type="cellIs" dxfId="69" priority="62" stopIfTrue="1" operator="equal">
      <formula>"þ"</formula>
    </cfRule>
  </conditionalFormatting>
  <conditionalFormatting sqref="D18">
    <cfRule type="cellIs" dxfId="68" priority="61" stopIfTrue="1" operator="equal">
      <formula>"þ"</formula>
    </cfRule>
  </conditionalFormatting>
  <conditionalFormatting sqref="D13">
    <cfRule type="cellIs" dxfId="67" priority="60" stopIfTrue="1" operator="equal">
      <formula>"þ"</formula>
    </cfRule>
  </conditionalFormatting>
  <conditionalFormatting sqref="D18">
    <cfRule type="cellIs" dxfId="66" priority="59" stopIfTrue="1" operator="equal">
      <formula>"þ"</formula>
    </cfRule>
  </conditionalFormatting>
  <conditionalFormatting sqref="D19">
    <cfRule type="cellIs" dxfId="65" priority="58" stopIfTrue="1" operator="equal">
      <formula>"þ"</formula>
    </cfRule>
  </conditionalFormatting>
  <conditionalFormatting sqref="D14">
    <cfRule type="cellIs" dxfId="64" priority="57" stopIfTrue="1" operator="equal">
      <formula>"þ"</formula>
    </cfRule>
  </conditionalFormatting>
  <conditionalFormatting sqref="D18">
    <cfRule type="cellIs" dxfId="63" priority="56" stopIfTrue="1" operator="equal">
      <formula>"þ"</formula>
    </cfRule>
  </conditionalFormatting>
  <conditionalFormatting sqref="D19">
    <cfRule type="cellIs" dxfId="62" priority="55" stopIfTrue="1" operator="equal">
      <formula>"þ"</formula>
    </cfRule>
  </conditionalFormatting>
  <conditionalFormatting sqref="D19">
    <cfRule type="cellIs" dxfId="61" priority="54" stopIfTrue="1" operator="equal">
      <formula>"þ"</formula>
    </cfRule>
  </conditionalFormatting>
  <conditionalFormatting sqref="D20">
    <cfRule type="cellIs" dxfId="60" priority="53" stopIfTrue="1" operator="equal">
      <formula>"þ"</formula>
    </cfRule>
  </conditionalFormatting>
  <conditionalFormatting sqref="D15">
    <cfRule type="cellIs" dxfId="59" priority="52" stopIfTrue="1" operator="equal">
      <formula>"þ"</formula>
    </cfRule>
  </conditionalFormatting>
  <conditionalFormatting sqref="D20">
    <cfRule type="cellIs" dxfId="58" priority="51" stopIfTrue="1" operator="equal">
      <formula>"þ"</formula>
    </cfRule>
  </conditionalFormatting>
  <conditionalFormatting sqref="D20">
    <cfRule type="cellIs" dxfId="57" priority="50" stopIfTrue="1" operator="equal">
      <formula>"þ"</formula>
    </cfRule>
  </conditionalFormatting>
  <conditionalFormatting sqref="D20">
    <cfRule type="cellIs" dxfId="56" priority="49" stopIfTrue="1" operator="equal">
      <formula>"þ"</formula>
    </cfRule>
  </conditionalFormatting>
  <conditionalFormatting sqref="D21">
    <cfRule type="cellIs" dxfId="55" priority="48" stopIfTrue="1" operator="equal">
      <formula>"þ"</formula>
    </cfRule>
  </conditionalFormatting>
  <conditionalFormatting sqref="D18">
    <cfRule type="cellIs" dxfId="54" priority="47" stopIfTrue="1" operator="equal">
      <formula>"þ"</formula>
    </cfRule>
  </conditionalFormatting>
  <conditionalFormatting sqref="D19">
    <cfRule type="cellIs" dxfId="53" priority="46" stopIfTrue="1" operator="equal">
      <formula>"þ"</formula>
    </cfRule>
  </conditionalFormatting>
  <conditionalFormatting sqref="D14">
    <cfRule type="cellIs" dxfId="52" priority="45" stopIfTrue="1" operator="equal">
      <formula>"þ"</formula>
    </cfRule>
  </conditionalFormatting>
  <conditionalFormatting sqref="D19">
    <cfRule type="cellIs" dxfId="51" priority="44" stopIfTrue="1" operator="equal">
      <formula>"þ"</formula>
    </cfRule>
  </conditionalFormatting>
  <conditionalFormatting sqref="D20">
    <cfRule type="cellIs" dxfId="50" priority="43" stopIfTrue="1" operator="equal">
      <formula>"þ"</formula>
    </cfRule>
  </conditionalFormatting>
  <conditionalFormatting sqref="D15">
    <cfRule type="cellIs" dxfId="49" priority="42" stopIfTrue="1" operator="equal">
      <formula>"þ"</formula>
    </cfRule>
  </conditionalFormatting>
  <conditionalFormatting sqref="D19">
    <cfRule type="cellIs" dxfId="48" priority="41" stopIfTrue="1" operator="equal">
      <formula>"þ"</formula>
    </cfRule>
  </conditionalFormatting>
  <conditionalFormatting sqref="D20">
    <cfRule type="cellIs" dxfId="47" priority="40" stopIfTrue="1" operator="equal">
      <formula>"þ"</formula>
    </cfRule>
  </conditionalFormatting>
  <conditionalFormatting sqref="D20">
    <cfRule type="cellIs" dxfId="46" priority="39" stopIfTrue="1" operator="equal">
      <formula>"þ"</formula>
    </cfRule>
  </conditionalFormatting>
  <conditionalFormatting sqref="D21">
    <cfRule type="cellIs" dxfId="45" priority="38" stopIfTrue="1" operator="equal">
      <formula>"þ"</formula>
    </cfRule>
  </conditionalFormatting>
  <conditionalFormatting sqref="D16">
    <cfRule type="cellIs" dxfId="44" priority="37" stopIfTrue="1" operator="equal">
      <formula>"þ"</formula>
    </cfRule>
  </conditionalFormatting>
  <conditionalFormatting sqref="D21">
    <cfRule type="cellIs" dxfId="43" priority="36" stopIfTrue="1" operator="equal">
      <formula>"þ"</formula>
    </cfRule>
  </conditionalFormatting>
  <conditionalFormatting sqref="D21">
    <cfRule type="cellIs" dxfId="42" priority="35" stopIfTrue="1" operator="equal">
      <formula>"þ"</formula>
    </cfRule>
  </conditionalFormatting>
  <conditionalFormatting sqref="D21">
    <cfRule type="cellIs" dxfId="41" priority="34" stopIfTrue="1" operator="equal">
      <formula>"þ"</formula>
    </cfRule>
  </conditionalFormatting>
  <conditionalFormatting sqref="D22">
    <cfRule type="cellIs" dxfId="40" priority="33" stopIfTrue="1" operator="equal">
      <formula>"þ"</formula>
    </cfRule>
  </conditionalFormatting>
  <conditionalFormatting sqref="D18">
    <cfRule type="cellIs" dxfId="39" priority="32" stopIfTrue="1" operator="equal">
      <formula>"þ"</formula>
    </cfRule>
  </conditionalFormatting>
  <conditionalFormatting sqref="D19">
    <cfRule type="cellIs" dxfId="38" priority="31" stopIfTrue="1" operator="equal">
      <formula>"þ"</formula>
    </cfRule>
  </conditionalFormatting>
  <conditionalFormatting sqref="D14">
    <cfRule type="cellIs" dxfId="37" priority="30" stopIfTrue="1" operator="equal">
      <formula>"þ"</formula>
    </cfRule>
  </conditionalFormatting>
  <conditionalFormatting sqref="D19">
    <cfRule type="cellIs" dxfId="36" priority="29" stopIfTrue="1" operator="equal">
      <formula>"þ"</formula>
    </cfRule>
  </conditionalFormatting>
  <conditionalFormatting sqref="D20">
    <cfRule type="cellIs" dxfId="35" priority="28" stopIfTrue="1" operator="equal">
      <formula>"þ"</formula>
    </cfRule>
  </conditionalFormatting>
  <conditionalFormatting sqref="D15">
    <cfRule type="cellIs" dxfId="34" priority="27" stopIfTrue="1" operator="equal">
      <formula>"þ"</formula>
    </cfRule>
  </conditionalFormatting>
  <conditionalFormatting sqref="D19">
    <cfRule type="cellIs" dxfId="33" priority="26" stopIfTrue="1" operator="equal">
      <formula>"þ"</formula>
    </cfRule>
  </conditionalFormatting>
  <conditionalFormatting sqref="D20">
    <cfRule type="cellIs" dxfId="32" priority="25" stopIfTrue="1" operator="equal">
      <formula>"þ"</formula>
    </cfRule>
  </conditionalFormatting>
  <conditionalFormatting sqref="D20">
    <cfRule type="cellIs" dxfId="31" priority="24" stopIfTrue="1" operator="equal">
      <formula>"þ"</formula>
    </cfRule>
  </conditionalFormatting>
  <conditionalFormatting sqref="D21">
    <cfRule type="cellIs" dxfId="30" priority="23" stopIfTrue="1" operator="equal">
      <formula>"þ"</formula>
    </cfRule>
  </conditionalFormatting>
  <conditionalFormatting sqref="D16">
    <cfRule type="cellIs" dxfId="29" priority="22" stopIfTrue="1" operator="equal">
      <formula>"þ"</formula>
    </cfRule>
  </conditionalFormatting>
  <conditionalFormatting sqref="D21">
    <cfRule type="cellIs" dxfId="28" priority="21" stopIfTrue="1" operator="equal">
      <formula>"þ"</formula>
    </cfRule>
  </conditionalFormatting>
  <conditionalFormatting sqref="D21">
    <cfRule type="cellIs" dxfId="27" priority="20" stopIfTrue="1" operator="equal">
      <formula>"þ"</formula>
    </cfRule>
  </conditionalFormatting>
  <conditionalFormatting sqref="D21">
    <cfRule type="cellIs" dxfId="26" priority="19" stopIfTrue="1" operator="equal">
      <formula>"þ"</formula>
    </cfRule>
  </conditionalFormatting>
  <conditionalFormatting sqref="D22">
    <cfRule type="cellIs" dxfId="25" priority="18" stopIfTrue="1" operator="equal">
      <formula>"þ"</formula>
    </cfRule>
  </conditionalFormatting>
  <conditionalFormatting sqref="D19">
    <cfRule type="cellIs" dxfId="24" priority="17" stopIfTrue="1" operator="equal">
      <formula>"þ"</formula>
    </cfRule>
  </conditionalFormatting>
  <conditionalFormatting sqref="D20">
    <cfRule type="cellIs" dxfId="23" priority="16" stopIfTrue="1" operator="equal">
      <formula>"þ"</formula>
    </cfRule>
  </conditionalFormatting>
  <conditionalFormatting sqref="D15">
    <cfRule type="cellIs" dxfId="22" priority="15" stopIfTrue="1" operator="equal">
      <formula>"þ"</formula>
    </cfRule>
  </conditionalFormatting>
  <conditionalFormatting sqref="D20">
    <cfRule type="cellIs" dxfId="21" priority="14" stopIfTrue="1" operator="equal">
      <formula>"þ"</formula>
    </cfRule>
  </conditionalFormatting>
  <conditionalFormatting sqref="D21">
    <cfRule type="cellIs" dxfId="20" priority="13" stopIfTrue="1" operator="equal">
      <formula>"þ"</formula>
    </cfRule>
  </conditionalFormatting>
  <conditionalFormatting sqref="D16">
    <cfRule type="cellIs" dxfId="19" priority="12" stopIfTrue="1" operator="equal">
      <formula>"þ"</formula>
    </cfRule>
  </conditionalFormatting>
  <conditionalFormatting sqref="D20">
    <cfRule type="cellIs" dxfId="18" priority="11" stopIfTrue="1" operator="equal">
      <formula>"þ"</formula>
    </cfRule>
  </conditionalFormatting>
  <conditionalFormatting sqref="D21">
    <cfRule type="cellIs" dxfId="17" priority="10" stopIfTrue="1" operator="equal">
      <formula>"þ"</formula>
    </cfRule>
  </conditionalFormatting>
  <conditionalFormatting sqref="D21">
    <cfRule type="cellIs" dxfId="16" priority="9" stopIfTrue="1" operator="equal">
      <formula>"þ"</formula>
    </cfRule>
  </conditionalFormatting>
  <conditionalFormatting sqref="D22">
    <cfRule type="cellIs" dxfId="15" priority="8" stopIfTrue="1" operator="equal">
      <formula>"þ"</formula>
    </cfRule>
  </conditionalFormatting>
  <conditionalFormatting sqref="D17">
    <cfRule type="cellIs" dxfId="14" priority="7" stopIfTrue="1" operator="equal">
      <formula>"þ"</formula>
    </cfRule>
  </conditionalFormatting>
  <conditionalFormatting sqref="D22">
    <cfRule type="cellIs" dxfId="13" priority="6" stopIfTrue="1" operator="equal">
      <formula>"þ"</formula>
    </cfRule>
  </conditionalFormatting>
  <conditionalFormatting sqref="D22">
    <cfRule type="cellIs" dxfId="12" priority="5" stopIfTrue="1" operator="equal">
      <formula>"þ"</formula>
    </cfRule>
  </conditionalFormatting>
  <conditionalFormatting sqref="D22">
    <cfRule type="cellIs" dxfId="11" priority="4" stopIfTrue="1" operator="equal">
      <formula>"þ"</formula>
    </cfRule>
  </conditionalFormatting>
  <conditionalFormatting sqref="D23:D24">
    <cfRule type="cellIs" dxfId="10" priority="3" stopIfTrue="1" operator="equal">
      <formula>"þ"</formula>
    </cfRule>
  </conditionalFormatting>
  <conditionalFormatting sqref="D25">
    <cfRule type="cellIs" dxfId="9" priority="2" stopIfTrue="1" operator="equal">
      <formula>"þ"</formula>
    </cfRule>
  </conditionalFormatting>
  <conditionalFormatting sqref="D25">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9"/>
  <sheetViews>
    <sheetView showGridLines="0" workbookViewId="0"/>
  </sheetViews>
  <sheetFormatPr defaultColWidth="13" defaultRowHeight="16.8"/>
  <cols>
    <col min="1" max="1" width="27.8984375" style="258" bestFit="1" customWidth="1"/>
    <col min="2" max="16384" width="13" style="202"/>
  </cols>
  <sheetData>
    <row r="1" spans="1:2" ht="21.6" thickTop="1" thickBot="1">
      <c r="A1" s="428" t="s">
        <v>490</v>
      </c>
      <c r="B1" s="350"/>
    </row>
    <row r="2" spans="1:2">
      <c r="A2" s="351" t="s">
        <v>477</v>
      </c>
      <c r="B2" s="350"/>
    </row>
    <row r="3" spans="1:2">
      <c r="A3" s="352" t="s">
        <v>450</v>
      </c>
      <c r="B3" s="350"/>
    </row>
    <row r="4" spans="1:2">
      <c r="A4" s="352" t="s">
        <v>451</v>
      </c>
      <c r="B4" s="350"/>
    </row>
    <row r="5" spans="1:2" ht="17.399999999999999" thickBot="1">
      <c r="A5" s="353" t="s">
        <v>452</v>
      </c>
      <c r="B5" s="350"/>
    </row>
    <row r="6" spans="1:2" ht="18" thickTop="1" thickBot="1"/>
    <row r="7" spans="1:2" ht="21.6" thickTop="1" thickBot="1">
      <c r="A7" s="428" t="s">
        <v>367</v>
      </c>
    </row>
    <row r="8" spans="1:2">
      <c r="A8" s="354" t="s">
        <v>418</v>
      </c>
    </row>
    <row r="9" spans="1:2">
      <c r="A9" s="355" t="str">
        <f>CONCATENATE("Feat of Strength (+",'Personal File'!E3," to Str.)")</f>
        <v>Feat of Strength (+7 to Str.)</v>
      </c>
    </row>
    <row r="10" spans="1:2">
      <c r="A10" s="356" t="s">
        <v>419</v>
      </c>
    </row>
    <row r="11" spans="1:2">
      <c r="A11" s="357" t="s">
        <v>495</v>
      </c>
    </row>
    <row r="12" spans="1:2">
      <c r="A12" s="358" t="s">
        <v>493</v>
      </c>
    </row>
    <row r="13" spans="1:2" ht="17.399999999999999" thickBot="1">
      <c r="A13" s="359" t="s">
        <v>359</v>
      </c>
    </row>
    <row r="14" spans="1:2" ht="18" thickTop="1" thickBot="1"/>
    <row r="15" spans="1:2" ht="22.2" thickTop="1" thickBot="1">
      <c r="A15" s="429" t="s">
        <v>370</v>
      </c>
    </row>
    <row r="16" spans="1:2">
      <c r="A16" s="360" t="s">
        <v>489</v>
      </c>
    </row>
    <row r="17" spans="1:1">
      <c r="A17" s="361" t="s">
        <v>497</v>
      </c>
    </row>
    <row r="18" spans="1:1">
      <c r="A18" s="361" t="s">
        <v>494</v>
      </c>
    </row>
    <row r="19" spans="1:1" ht="17.399999999999999" thickBot="1">
      <c r="A19" s="362" t="s">
        <v>427</v>
      </c>
    </row>
    <row r="20" spans="1:1" ht="18" thickTop="1" thickBot="1"/>
    <row r="21" spans="1:1" ht="21.6" thickTop="1" thickBot="1">
      <c r="A21" s="430" t="s">
        <v>81</v>
      </c>
    </row>
    <row r="22" spans="1:1" ht="17.399999999999999" thickBot="1">
      <c r="A22" s="363" t="s">
        <v>420</v>
      </c>
    </row>
    <row r="23" spans="1:1" ht="17.399999999999999" thickTop="1"/>
    <row r="26" spans="1:1">
      <c r="A26" s="202"/>
    </row>
    <row r="27" spans="1:1">
      <c r="A27" s="202"/>
    </row>
    <row r="28" spans="1:1">
      <c r="A28" s="202"/>
    </row>
    <row r="29" spans="1:1">
      <c r="A29" s="202"/>
    </row>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ColWidth="13" defaultRowHeight="15.6"/>
  <cols>
    <col min="1" max="1" width="17.09765625" style="265" bestFit="1" customWidth="1"/>
    <col min="2" max="2" width="8.59765625" style="265" customWidth="1"/>
    <col min="3" max="3" width="6.09765625" style="265" customWidth="1"/>
    <col min="4" max="4" width="8.19921875" style="265" customWidth="1"/>
    <col min="5" max="5" width="9.5" style="265" bestFit="1" customWidth="1"/>
    <col min="6" max="6" width="8.3984375" style="265" bestFit="1" customWidth="1"/>
    <col min="7" max="10" width="5.59765625" style="265" customWidth="1"/>
    <col min="11" max="11" width="26.59765625" style="265" customWidth="1"/>
    <col min="12" max="12" width="3.19921875" style="41" customWidth="1"/>
    <col min="13" max="13" width="5.69921875" style="41" bestFit="1" customWidth="1"/>
    <col min="14" max="16384" width="13" style="41"/>
  </cols>
  <sheetData>
    <row r="1" spans="1:13" ht="23.4" thickBot="1">
      <c r="A1" s="259" t="s">
        <v>26</v>
      </c>
      <c r="B1" s="259"/>
      <c r="C1" s="259"/>
      <c r="D1" s="259"/>
      <c r="E1" s="259"/>
      <c r="F1" s="259"/>
      <c r="G1" s="259"/>
      <c r="H1" s="259"/>
      <c r="I1" s="259"/>
      <c r="J1" s="259"/>
      <c r="K1" s="259"/>
    </row>
    <row r="2" spans="1:13" ht="16.8" thickTop="1" thickBot="1">
      <c r="A2" s="283" t="s">
        <v>7</v>
      </c>
      <c r="B2" s="284" t="s">
        <v>8</v>
      </c>
      <c r="C2" s="284" t="s">
        <v>29</v>
      </c>
      <c r="D2" s="284" t="s">
        <v>30</v>
      </c>
      <c r="E2" s="285" t="s">
        <v>73</v>
      </c>
      <c r="F2" s="284" t="s">
        <v>27</v>
      </c>
      <c r="G2" s="284" t="s">
        <v>31</v>
      </c>
      <c r="H2" s="286" t="s">
        <v>371</v>
      </c>
      <c r="I2" s="287" t="s">
        <v>458</v>
      </c>
      <c r="J2" s="286" t="s">
        <v>87</v>
      </c>
      <c r="K2" s="288" t="s">
        <v>6</v>
      </c>
      <c r="M2" s="289" t="s">
        <v>467</v>
      </c>
    </row>
    <row r="3" spans="1:13">
      <c r="A3" s="449" t="s">
        <v>502</v>
      </c>
      <c r="B3" s="450" t="s">
        <v>504</v>
      </c>
      <c r="C3" s="451" t="str">
        <f>CONCATENATE('Personal File'!C8,"+1")</f>
        <v>+2+1</v>
      </c>
      <c r="D3" s="452">
        <v>1</v>
      </c>
      <c r="E3" s="453" t="s">
        <v>488</v>
      </c>
      <c r="F3" s="454" t="s">
        <v>423</v>
      </c>
      <c r="G3" s="455">
        <v>12</v>
      </c>
      <c r="H3" s="456" t="str">
        <f>CONCATENATE("+",RIGHT('Personal File'!$B$6)+RIGHT('Personal File'!$C$8,1)+D3)</f>
        <v>+8</v>
      </c>
      <c r="I3" s="457">
        <f t="shared" ref="I3:I4" ca="1" si="0">RANDBETWEEN(1,20)</f>
        <v>6</v>
      </c>
      <c r="J3" s="458">
        <f t="shared" ref="J3:J5" ca="1" si="1">I3+H3</f>
        <v>14</v>
      </c>
      <c r="K3" s="304"/>
      <c r="M3" s="495" t="s">
        <v>468</v>
      </c>
    </row>
    <row r="4" spans="1:13">
      <c r="A4" s="459" t="s">
        <v>506</v>
      </c>
      <c r="B4" s="460" t="s">
        <v>504</v>
      </c>
      <c r="C4" s="461" t="s">
        <v>505</v>
      </c>
      <c r="D4" s="462">
        <v>1</v>
      </c>
      <c r="E4" s="463" t="s">
        <v>488</v>
      </c>
      <c r="F4" s="464" t="s">
        <v>423</v>
      </c>
      <c r="G4" s="500" t="s">
        <v>478</v>
      </c>
      <c r="H4" s="465" t="str">
        <f>CONCATENATE("+",RIGHT('Personal File'!$B$6)+RIGHT('Personal File'!$C$8,1)+D4-5)</f>
        <v>+3</v>
      </c>
      <c r="I4" s="466">
        <f t="shared" ca="1" si="0"/>
        <v>3</v>
      </c>
      <c r="J4" s="467">
        <f t="shared" ca="1" si="1"/>
        <v>6</v>
      </c>
      <c r="K4" s="313"/>
      <c r="M4" s="496"/>
    </row>
    <row r="5" spans="1:13" ht="16.2" thickBot="1">
      <c r="A5" s="468" t="s">
        <v>503</v>
      </c>
      <c r="B5" s="469" t="s">
        <v>487</v>
      </c>
      <c r="C5" s="470">
        <f>ROUNDDOWN('Personal File'!E3/3,0)</f>
        <v>2</v>
      </c>
      <c r="D5" s="469">
        <v>0</v>
      </c>
      <c r="E5" s="469" t="s">
        <v>488</v>
      </c>
      <c r="F5" s="469" t="s">
        <v>423</v>
      </c>
      <c r="G5" s="471">
        <v>0</v>
      </c>
      <c r="H5" s="472" t="str">
        <f>CONCATENATE("+",RIGHT('Personal File'!$B$6)+RIGHT('Personal File'!$C$12,1)+D5)</f>
        <v>+9</v>
      </c>
      <c r="I5" s="36">
        <f t="shared" ref="I5" ca="1" si="2">RANDBETWEEN(1,20)</f>
        <v>16</v>
      </c>
      <c r="J5" s="446">
        <f t="shared" ca="1" si="1"/>
        <v>25</v>
      </c>
      <c r="K5" s="473"/>
      <c r="M5" s="497">
        <v>0</v>
      </c>
    </row>
    <row r="6" spans="1:13" ht="6" customHeight="1" thickTop="1" thickBot="1">
      <c r="M6" s="265"/>
    </row>
    <row r="7" spans="1:13" ht="16.8" thickTop="1" thickBot="1">
      <c r="A7" s="283" t="s">
        <v>10</v>
      </c>
      <c r="B7" s="284" t="s">
        <v>11</v>
      </c>
      <c r="C7" s="284" t="s">
        <v>29</v>
      </c>
      <c r="D7" s="284" t="s">
        <v>30</v>
      </c>
      <c r="E7" s="285" t="s">
        <v>73</v>
      </c>
      <c r="F7" s="284" t="s">
        <v>12</v>
      </c>
      <c r="G7" s="284" t="s">
        <v>31</v>
      </c>
      <c r="H7" s="286" t="s">
        <v>371</v>
      </c>
      <c r="I7" s="287" t="s">
        <v>458</v>
      </c>
      <c r="J7" s="286" t="s">
        <v>87</v>
      </c>
      <c r="K7" s="288" t="s">
        <v>6</v>
      </c>
      <c r="M7" s="289" t="s">
        <v>467</v>
      </c>
    </row>
    <row r="8" spans="1:13">
      <c r="A8" s="435" t="s">
        <v>500</v>
      </c>
      <c r="B8" s="436" t="s">
        <v>478</v>
      </c>
      <c r="C8" s="437" t="s">
        <v>478</v>
      </c>
      <c r="D8" s="438" t="s">
        <v>67</v>
      </c>
      <c r="E8" s="438" t="s">
        <v>478</v>
      </c>
      <c r="F8" s="439" t="s">
        <v>478</v>
      </c>
      <c r="G8" s="440" t="s">
        <v>478</v>
      </c>
      <c r="H8" s="443" t="str">
        <f>CONCATENATE("+",RIGHT('Personal File'!$B$6)+RIGHT('Personal File'!$C$9,1)+D8)</f>
        <v>+6</v>
      </c>
      <c r="I8" s="457">
        <f ca="1">RANDBETWEEN(1,20)</f>
        <v>17</v>
      </c>
      <c r="J8" s="441">
        <f t="shared" ref="J8:J9" ca="1" si="3">I8+H8</f>
        <v>23</v>
      </c>
      <c r="K8" s="442"/>
      <c r="M8" s="493"/>
    </row>
    <row r="9" spans="1:13" ht="16.2" thickBot="1">
      <c r="A9" s="474"/>
      <c r="B9" s="475"/>
      <c r="C9" s="476"/>
      <c r="D9" s="476"/>
      <c r="E9" s="475"/>
      <c r="F9" s="476"/>
      <c r="G9" s="477"/>
      <c r="H9" s="444" t="str">
        <f>CONCATENATE("+",RIGHT('Personal File'!$B$6)+RIGHT('Personal File'!$C$9,1)+D9)</f>
        <v>+6</v>
      </c>
      <c r="I9" s="36">
        <f t="shared" ref="I9" ca="1" si="4">RANDBETWEEN(1,20)</f>
        <v>6</v>
      </c>
      <c r="J9" s="37">
        <f t="shared" ca="1" si="3"/>
        <v>12</v>
      </c>
      <c r="K9" s="478"/>
      <c r="M9" s="494"/>
    </row>
    <row r="10" spans="1:13" ht="6" customHeight="1" thickTop="1" thickBot="1">
      <c r="D10" s="290"/>
      <c r="E10" s="290"/>
      <c r="G10" s="281"/>
      <c r="H10" s="281"/>
      <c r="I10" s="281"/>
      <c r="J10" s="281"/>
      <c r="M10" s="290"/>
    </row>
    <row r="11" spans="1:13" ht="16.8" thickTop="1" thickBot="1">
      <c r="A11" s="283" t="s">
        <v>74</v>
      </c>
      <c r="B11" s="284" t="s">
        <v>20</v>
      </c>
      <c r="C11" s="284" t="s">
        <v>38</v>
      </c>
      <c r="D11" s="284" t="s">
        <v>87</v>
      </c>
      <c r="E11" s="284" t="s">
        <v>88</v>
      </c>
      <c r="F11" s="284" t="s">
        <v>89</v>
      </c>
      <c r="G11" s="284" t="s">
        <v>31</v>
      </c>
      <c r="H11" s="291" t="s">
        <v>6</v>
      </c>
      <c r="I11" s="292"/>
      <c r="J11" s="292"/>
      <c r="K11" s="293"/>
      <c r="M11" s="289" t="s">
        <v>467</v>
      </c>
    </row>
    <row r="12" spans="1:13">
      <c r="A12" s="479" t="s">
        <v>465</v>
      </c>
      <c r="B12" s="480">
        <v>9</v>
      </c>
      <c r="C12" s="480">
        <v>1</v>
      </c>
      <c r="D12" s="480">
        <v>-5</v>
      </c>
      <c r="E12" s="481">
        <v>0.35</v>
      </c>
      <c r="F12" s="328" t="s">
        <v>476</v>
      </c>
      <c r="G12" s="301">
        <v>50</v>
      </c>
      <c r="H12" s="482"/>
      <c r="I12" s="483"/>
      <c r="J12" s="483"/>
      <c r="K12" s="484"/>
      <c r="M12" s="498">
        <v>2650</v>
      </c>
    </row>
    <row r="13" spans="1:13" ht="16.2" thickBot="1">
      <c r="A13" s="485" t="s">
        <v>466</v>
      </c>
      <c r="B13" s="486">
        <v>5</v>
      </c>
      <c r="C13" s="487">
        <v>2</v>
      </c>
      <c r="D13" s="486">
        <v>-9</v>
      </c>
      <c r="E13" s="488">
        <v>0.5</v>
      </c>
      <c r="F13" s="489" t="s">
        <v>478</v>
      </c>
      <c r="G13" s="444">
        <v>45</v>
      </c>
      <c r="H13" s="490"/>
      <c r="I13" s="491"/>
      <c r="J13" s="491"/>
      <c r="K13" s="492"/>
      <c r="M13" s="499">
        <v>1180</v>
      </c>
    </row>
    <row r="14" spans="1:13" ht="6.75" customHeight="1" thickTop="1" thickBot="1"/>
    <row r="15" spans="1:13" ht="16.8" thickTop="1" thickBot="1">
      <c r="A15" s="294"/>
      <c r="B15" s="281"/>
      <c r="C15" s="295" t="s">
        <v>75</v>
      </c>
      <c r="D15" s="292"/>
      <c r="E15" s="296"/>
      <c r="F15" s="291" t="s">
        <v>9</v>
      </c>
      <c r="G15" s="284" t="s">
        <v>31</v>
      </c>
      <c r="H15" s="286" t="s">
        <v>371</v>
      </c>
      <c r="I15" s="286"/>
      <c r="J15" s="286"/>
      <c r="K15" s="288" t="s">
        <v>6</v>
      </c>
      <c r="M15" s="289" t="s">
        <v>467</v>
      </c>
    </row>
    <row r="16" spans="1:13">
      <c r="A16" s="294"/>
      <c r="B16" s="281"/>
      <c r="C16" s="297"/>
      <c r="D16" s="298"/>
      <c r="E16" s="299"/>
      <c r="F16" s="300"/>
      <c r="G16" s="301"/>
      <c r="H16" s="302"/>
      <c r="I16" s="303"/>
      <c r="J16" s="303"/>
      <c r="K16" s="304"/>
      <c r="M16" s="305"/>
    </row>
    <row r="17" spans="3:13">
      <c r="C17" s="306"/>
      <c r="D17" s="307"/>
      <c r="E17" s="308"/>
      <c r="F17" s="309"/>
      <c r="G17" s="310"/>
      <c r="H17" s="311"/>
      <c r="I17" s="312"/>
      <c r="J17" s="312"/>
      <c r="K17" s="313"/>
      <c r="M17" s="314"/>
    </row>
    <row r="18" spans="3:13" ht="16.2" thickBot="1">
      <c r="C18" s="315"/>
      <c r="D18" s="316"/>
      <c r="E18" s="317"/>
      <c r="F18" s="318"/>
      <c r="G18" s="319"/>
      <c r="H18" s="320"/>
      <c r="I18" s="321"/>
      <c r="J18" s="321"/>
      <c r="K18" s="322"/>
      <c r="M18" s="323"/>
    </row>
    <row r="19" spans="3:13" ht="6" customHeight="1" thickTop="1" thickBot="1"/>
    <row r="20" spans="3:13" ht="16.8" thickTop="1" thickBot="1">
      <c r="C20" s="295" t="s">
        <v>469</v>
      </c>
      <c r="D20" s="292"/>
      <c r="E20" s="292"/>
      <c r="F20" s="292"/>
      <c r="G20" s="324" t="s">
        <v>9</v>
      </c>
      <c r="H20" s="324" t="s">
        <v>5</v>
      </c>
      <c r="I20" s="324" t="s">
        <v>470</v>
      </c>
      <c r="J20" s="291" t="s">
        <v>85</v>
      </c>
      <c r="K20" s="293"/>
      <c r="L20" s="325"/>
      <c r="M20" s="289" t="s">
        <v>467</v>
      </c>
    </row>
    <row r="21" spans="3:13">
      <c r="C21" s="326" t="s">
        <v>421</v>
      </c>
      <c r="D21" s="327"/>
      <c r="E21" s="327"/>
      <c r="F21" s="327"/>
      <c r="G21" s="328">
        <v>50</v>
      </c>
      <c r="H21" s="328">
        <v>1</v>
      </c>
      <c r="I21" s="328">
        <v>1</v>
      </c>
      <c r="J21" s="329"/>
      <c r="K21" s="330"/>
      <c r="L21" s="325"/>
      <c r="M21" s="331">
        <v>750</v>
      </c>
    </row>
    <row r="22" spans="3:13">
      <c r="C22" s="332" t="s">
        <v>473</v>
      </c>
      <c r="D22" s="333"/>
      <c r="E22" s="333"/>
      <c r="F22" s="333"/>
      <c r="G22" s="334">
        <v>0</v>
      </c>
      <c r="H22" s="334">
        <v>2</v>
      </c>
      <c r="I22" s="334">
        <v>4</v>
      </c>
      <c r="J22" s="335"/>
      <c r="K22" s="336"/>
      <c r="L22" s="325"/>
      <c r="M22" s="337" t="s">
        <v>475</v>
      </c>
    </row>
    <row r="23" spans="3:13">
      <c r="C23" s="338" t="s">
        <v>492</v>
      </c>
      <c r="D23" s="339"/>
      <c r="E23" s="339"/>
      <c r="F23" s="339"/>
      <c r="G23" s="340">
        <v>0</v>
      </c>
      <c r="H23" s="340">
        <v>2</v>
      </c>
      <c r="I23" s="340">
        <v>4</v>
      </c>
      <c r="J23" s="341"/>
      <c r="K23" s="342"/>
      <c r="L23" s="325"/>
      <c r="M23" s="343" t="s">
        <v>475</v>
      </c>
    </row>
    <row r="24" spans="3:13" ht="16.2" thickBot="1">
      <c r="C24" s="344" t="s">
        <v>474</v>
      </c>
      <c r="D24" s="345"/>
      <c r="E24" s="345"/>
      <c r="F24" s="345"/>
      <c r="G24" s="346" t="s">
        <v>471</v>
      </c>
      <c r="H24" s="346">
        <v>2</v>
      </c>
      <c r="I24" s="346">
        <v>4</v>
      </c>
      <c r="J24" s="347"/>
      <c r="K24" s="348"/>
      <c r="L24" s="325"/>
      <c r="M24" s="349" t="s">
        <v>475</v>
      </c>
    </row>
    <row r="25" spans="3:13" ht="16.2" thickTop="1"/>
  </sheetData>
  <phoneticPr fontId="0" type="noConversion"/>
  <conditionalFormatting sqref="I3:I4">
    <cfRule type="cellIs" dxfId="7" priority="9" operator="equal">
      <formula>20</formula>
    </cfRule>
    <cfRule type="cellIs" dxfId="6" priority="10" operator="equal">
      <formula>1</formula>
    </cfRule>
  </conditionalFormatting>
  <conditionalFormatting sqref="I5">
    <cfRule type="cellIs" dxfId="5" priority="7" operator="equal">
      <formula>20</formula>
    </cfRule>
    <cfRule type="cellIs" dxfId="4" priority="8"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8">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8"/>
  <sheetViews>
    <sheetView showGridLines="0" workbookViewId="0"/>
  </sheetViews>
  <sheetFormatPr defaultColWidth="13" defaultRowHeight="15.6"/>
  <cols>
    <col min="1" max="1" width="24.69921875" style="265" bestFit="1" customWidth="1"/>
    <col min="2" max="2" width="5.59765625" style="281" bestFit="1" customWidth="1"/>
    <col min="3" max="4" width="26.59765625" style="41" customWidth="1"/>
    <col min="5" max="5" width="2.69921875" style="41" customWidth="1"/>
    <col min="6" max="6" width="6.3984375" style="505" bestFit="1" customWidth="1"/>
    <col min="7" max="16384" width="13" style="41"/>
  </cols>
  <sheetData>
    <row r="1" spans="1:6" ht="23.4" thickBot="1">
      <c r="A1" s="259" t="s">
        <v>82</v>
      </c>
      <c r="B1" s="260"/>
      <c r="C1" s="259"/>
      <c r="D1" s="259"/>
    </row>
    <row r="2" spans="1:6" s="265" customFormat="1" ht="16.8" thickTop="1" thickBot="1">
      <c r="A2" s="261" t="s">
        <v>83</v>
      </c>
      <c r="B2" s="262" t="s">
        <v>31</v>
      </c>
      <c r="C2" s="263" t="s">
        <v>84</v>
      </c>
      <c r="D2" s="264" t="s">
        <v>85</v>
      </c>
      <c r="F2" s="506" t="s">
        <v>467</v>
      </c>
    </row>
    <row r="3" spans="1:6">
      <c r="A3" s="266" t="s">
        <v>472</v>
      </c>
      <c r="B3" s="267">
        <v>0</v>
      </c>
      <c r="C3" s="268"/>
      <c r="D3" s="269"/>
      <c r="F3" s="507">
        <v>4000</v>
      </c>
    </row>
    <row r="4" spans="1:6">
      <c r="A4" s="270" t="s">
        <v>422</v>
      </c>
      <c r="B4" s="271">
        <v>1</v>
      </c>
      <c r="C4" s="272"/>
      <c r="D4" s="273"/>
      <c r="F4" s="508">
        <v>0</v>
      </c>
    </row>
    <row r="5" spans="1:6">
      <c r="A5" s="433" t="s">
        <v>499</v>
      </c>
      <c r="B5" s="271">
        <v>1</v>
      </c>
      <c r="C5" s="434"/>
      <c r="D5" s="273"/>
      <c r="F5" s="508">
        <v>4000</v>
      </c>
    </row>
    <row r="6" spans="1:6" ht="16.2" thickBot="1">
      <c r="A6" s="445" t="s">
        <v>501</v>
      </c>
      <c r="B6" s="275">
        <v>1</v>
      </c>
      <c r="C6" s="276"/>
      <c r="D6" s="277"/>
      <c r="F6" s="509">
        <v>5500</v>
      </c>
    </row>
    <row r="7" spans="1:6" ht="24" thickTop="1" thickBot="1">
      <c r="A7" s="259" t="s">
        <v>86</v>
      </c>
      <c r="B7" s="278"/>
      <c r="C7" s="259"/>
      <c r="D7" s="279"/>
      <c r="F7" s="510"/>
    </row>
    <row r="8" spans="1:6" ht="16.8" thickTop="1" thickBot="1">
      <c r="A8" s="261" t="s">
        <v>83</v>
      </c>
      <c r="B8" s="262" t="s">
        <v>31</v>
      </c>
      <c r="C8" s="263" t="s">
        <v>84</v>
      </c>
      <c r="D8" s="264" t="s">
        <v>85</v>
      </c>
      <c r="F8" s="506" t="s">
        <v>467</v>
      </c>
    </row>
    <row r="9" spans="1:6">
      <c r="A9" s="266"/>
      <c r="B9" s="267"/>
      <c r="C9" s="268"/>
      <c r="D9" s="269"/>
      <c r="F9" s="507"/>
    </row>
    <row r="10" spans="1:6">
      <c r="A10" s="266"/>
      <c r="B10" s="267"/>
      <c r="C10" s="268"/>
      <c r="D10" s="269"/>
      <c r="F10" s="507"/>
    </row>
    <row r="11" spans="1:6">
      <c r="A11" s="266"/>
      <c r="B11" s="267"/>
      <c r="C11" s="268"/>
      <c r="D11" s="269"/>
      <c r="F11" s="507"/>
    </row>
    <row r="12" spans="1:6">
      <c r="A12" s="266"/>
      <c r="B12" s="267"/>
      <c r="C12" s="268"/>
      <c r="D12" s="269"/>
      <c r="F12" s="507"/>
    </row>
    <row r="13" spans="1:6">
      <c r="A13" s="266"/>
      <c r="B13" s="267"/>
      <c r="C13" s="268"/>
      <c r="D13" s="269"/>
      <c r="F13" s="507"/>
    </row>
    <row r="14" spans="1:6">
      <c r="A14" s="266"/>
      <c r="B14" s="267"/>
      <c r="C14" s="268"/>
      <c r="D14" s="269"/>
      <c r="F14" s="507"/>
    </row>
    <row r="15" spans="1:6">
      <c r="A15" s="266"/>
      <c r="B15" s="267"/>
      <c r="C15" s="268"/>
      <c r="D15" s="280"/>
      <c r="F15" s="507"/>
    </row>
    <row r="16" spans="1:6" ht="16.2" thickBot="1">
      <c r="A16" s="274"/>
      <c r="B16" s="275"/>
      <c r="C16" s="276"/>
      <c r="D16" s="277"/>
      <c r="F16" s="509"/>
    </row>
    <row r="17" spans="1:6" ht="23.4" thickTop="1">
      <c r="A17" s="164"/>
      <c r="C17" s="282"/>
      <c r="D17" s="279"/>
      <c r="F17" s="511"/>
    </row>
    <row r="18" spans="1:6">
      <c r="A18" s="4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Tempus</vt:lpstr>
      <vt:lpstr>Spells</vt:lpstr>
      <vt:lpstr>Feats</vt:lpstr>
      <vt:lpstr>Martial</vt:lpstr>
      <vt:lpstr>Equipment</vt:lpstr>
      <vt:lpstr>Feats!OLE_LINK1</vt:lpstr>
      <vt:lpstr>'Personal File'!Print_Area</vt:lpstr>
      <vt:lpstr>Skills!Print_Area</vt:lpstr>
      <vt:lpstr>Tempus!Print_Area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2008-07-07T03:05:32Z</cp:lastPrinted>
  <dcterms:created xsi:type="dcterms:W3CDTF">2000-10-24T15:39:59Z</dcterms:created>
  <dcterms:modified xsi:type="dcterms:W3CDTF">2018-01-19T21:31:06Z</dcterms:modified>
</cp:coreProperties>
</file>