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668" yWindow="-12" windowWidth="7656" windowHeight="9612" tabRatio="638"/>
  </bookViews>
  <sheets>
    <sheet name="Personal File" sheetId="4" r:id="rId1"/>
    <sheet name="Skills" sheetId="15" r:id="rId2"/>
    <sheet name="Feats" sheetId="17" r:id="rId3"/>
    <sheet name="Martial" sheetId="6" r:id="rId4"/>
    <sheet name="Equipment" sheetId="19" r:id="rId5"/>
  </sheets>
  <definedNames>
    <definedName name="_xlnm._FilterDatabase" localSheetId="4" hidden="1">Equipment!$A$8:$D$17</definedName>
    <definedName name="_xlnm.Print_Area" localSheetId="4">Equipment!#REF!</definedName>
    <definedName name="_xlnm.Print_Area" localSheetId="2">Feats!#REF!</definedName>
    <definedName name="_xlnm.Print_Area" localSheetId="3">Martial!#REF!</definedName>
    <definedName name="_xlnm.Print_Area" localSheetId="0">'Personal File'!$A$1:$H$18</definedName>
    <definedName name="_xlnm.Print_Area" localSheetId="1">Skills!$A$1:$K$30</definedName>
  </definedNames>
  <calcPr calcId="145621"/>
</workbook>
</file>

<file path=xl/calcChain.xml><?xml version="1.0" encoding="utf-8"?>
<calcChain xmlns="http://schemas.openxmlformats.org/spreadsheetml/2006/main">
  <c r="F28" i="15" l="1"/>
  <c r="H21" i="15"/>
  <c r="B45" i="15"/>
  <c r="H5" i="15" l="1"/>
  <c r="H4" i="15"/>
  <c r="H3" i="15"/>
  <c r="I5" i="6" l="1"/>
  <c r="I4" i="6"/>
  <c r="I3" i="6"/>
  <c r="I8" i="6"/>
  <c r="C14" i="4" l="1"/>
  <c r="C13" i="4"/>
  <c r="D5" i="15" s="1"/>
  <c r="C12" i="4"/>
  <c r="C11" i="4"/>
  <c r="D3" i="15" s="1"/>
  <c r="C10" i="4"/>
  <c r="C9" i="4"/>
  <c r="E3" i="15" l="1"/>
  <c r="G3" i="15"/>
  <c r="I3" i="15" s="1"/>
  <c r="E52" i="15"/>
  <c r="E55" i="15"/>
  <c r="E51" i="15"/>
  <c r="E47" i="15"/>
  <c r="E54" i="15"/>
  <c r="E50" i="15"/>
  <c r="E46" i="15"/>
  <c r="E53" i="15"/>
  <c r="E49" i="15"/>
  <c r="E56" i="15"/>
  <c r="E48" i="15"/>
  <c r="D6" i="15"/>
  <c r="H4" i="6"/>
  <c r="J4" i="6" s="1"/>
  <c r="H5" i="6"/>
  <c r="J5" i="6" s="1"/>
  <c r="H3" i="6"/>
  <c r="J3" i="6" s="1"/>
  <c r="E5" i="15"/>
  <c r="G5" i="15"/>
  <c r="I5" i="15" s="1"/>
  <c r="D4" i="15"/>
  <c r="H8" i="6"/>
  <c r="J8" i="6" s="1"/>
  <c r="H44" i="15"/>
  <c r="H43" i="15"/>
  <c r="H42" i="15"/>
  <c r="H41" i="15"/>
  <c r="H40" i="15"/>
  <c r="H39" i="15"/>
  <c r="H38" i="15"/>
  <c r="H37" i="15"/>
  <c r="I37" i="15" s="1"/>
  <c r="H36" i="15"/>
  <c r="H35" i="15"/>
  <c r="H34" i="15"/>
  <c r="H33" i="15"/>
  <c r="H32" i="15"/>
  <c r="I32" i="15" s="1"/>
  <c r="H31" i="15"/>
  <c r="H30" i="15"/>
  <c r="H29" i="15"/>
  <c r="H28" i="15"/>
  <c r="H27" i="15"/>
  <c r="H26" i="15"/>
  <c r="H25" i="15"/>
  <c r="H24" i="15"/>
  <c r="H23" i="15"/>
  <c r="H22" i="15"/>
  <c r="H20" i="15"/>
  <c r="H19" i="15"/>
  <c r="I19" i="15" s="1"/>
  <c r="H18" i="15"/>
  <c r="H17" i="15"/>
  <c r="H16" i="15"/>
  <c r="H15" i="15"/>
  <c r="H14" i="15"/>
  <c r="H13" i="15"/>
  <c r="H12" i="15"/>
  <c r="I12" i="15" s="1"/>
  <c r="H11" i="15"/>
  <c r="H10" i="15"/>
  <c r="H9" i="15"/>
  <c r="H8" i="15"/>
  <c r="H7" i="15"/>
  <c r="H6" i="15"/>
  <c r="G4" i="15" l="1"/>
  <c r="I4" i="15" s="1"/>
  <c r="E4" i="15"/>
  <c r="E45" i="15"/>
  <c r="D30" i="15"/>
  <c r="E30" i="15" s="1"/>
  <c r="G30" i="15" s="1"/>
  <c r="I30" i="15" s="1"/>
  <c r="D27" i="15"/>
  <c r="E27" i="15" s="1"/>
  <c r="G27" i="15" s="1"/>
  <c r="I27" i="15" s="1"/>
  <c r="D26" i="15"/>
  <c r="E26" i="15" s="1"/>
  <c r="G26" i="15" s="1"/>
  <c r="I26" i="15" s="1"/>
  <c r="D25" i="15"/>
  <c r="E25" i="15" s="1"/>
  <c r="G25" i="15" s="1"/>
  <c r="I25" i="15" s="1"/>
  <c r="D24" i="15"/>
  <c r="E24" i="15" s="1"/>
  <c r="G24" i="15" s="1"/>
  <c r="I24" i="15" s="1"/>
  <c r="B12" i="19"/>
  <c r="D32" i="15"/>
  <c r="D42" i="15"/>
  <c r="E42" i="15" s="1"/>
  <c r="G42" i="15" s="1"/>
  <c r="I42" i="15" s="1"/>
  <c r="D14" i="15"/>
  <c r="E14" i="15" s="1"/>
  <c r="G14" i="15" s="1"/>
  <c r="I14" i="15" s="1"/>
  <c r="D13" i="15"/>
  <c r="E13" i="15" s="1"/>
  <c r="G13" i="15" s="1"/>
  <c r="I13" i="15" s="1"/>
  <c r="E32" i="15"/>
  <c r="E13" i="4"/>
  <c r="E14" i="4" s="1"/>
  <c r="E12" i="4" s="1"/>
  <c r="B14" i="6"/>
  <c r="B18" i="19"/>
  <c r="D12" i="15"/>
  <c r="E12" i="15" s="1"/>
  <c r="D43" i="15"/>
  <c r="E43" i="15" s="1"/>
  <c r="G43" i="15" s="1"/>
  <c r="I43" i="15" s="1"/>
  <c r="D36" i="15"/>
  <c r="E36" i="15" s="1"/>
  <c r="G36" i="15" s="1"/>
  <c r="I36" i="15" s="1"/>
  <c r="D38" i="15"/>
  <c r="E38" i="15" s="1"/>
  <c r="G38" i="15" s="1"/>
  <c r="I38" i="15" s="1"/>
  <c r="D40" i="15"/>
  <c r="E40" i="15" s="1"/>
  <c r="G40" i="15" s="1"/>
  <c r="I40" i="15" s="1"/>
  <c r="D37" i="15"/>
  <c r="E37" i="15" s="1"/>
  <c r="B25" i="19"/>
  <c r="D39" i="15"/>
  <c r="E39" i="15" s="1"/>
  <c r="G39" i="15" s="1"/>
  <c r="I39" i="15" s="1"/>
  <c r="D41" i="15"/>
  <c r="E41" i="15" s="1"/>
  <c r="G41" i="15" s="1"/>
  <c r="I41" i="15" s="1"/>
  <c r="D34" i="15"/>
  <c r="E34" i="15" s="1"/>
  <c r="G34" i="15" s="1"/>
  <c r="I34" i="15" s="1"/>
  <c r="D19" i="15"/>
  <c r="E19" i="15" s="1"/>
  <c r="D44" i="15"/>
  <c r="E44" i="15" s="1"/>
  <c r="G44" i="15" s="1"/>
  <c r="I44" i="15" s="1"/>
  <c r="D35" i="15"/>
  <c r="E35" i="15" s="1"/>
  <c r="G35" i="15" s="1"/>
  <c r="I35" i="15" s="1"/>
  <c r="D33" i="15"/>
  <c r="E33" i="15" s="1"/>
  <c r="G33" i="15" s="1"/>
  <c r="I33" i="15" s="1"/>
  <c r="D31" i="15"/>
  <c r="E31" i="15" s="1"/>
  <c r="G31" i="15" s="1"/>
  <c r="I31" i="15" s="1"/>
  <c r="D29" i="15"/>
  <c r="E29" i="15" s="1"/>
  <c r="G29" i="15" s="1"/>
  <c r="I29" i="15" s="1"/>
  <c r="D28" i="15"/>
  <c r="E28" i="15" s="1"/>
  <c r="G28" i="15" s="1"/>
  <c r="I28" i="15" s="1"/>
  <c r="D23" i="15"/>
  <c r="E23" i="15" s="1"/>
  <c r="G23" i="15" s="1"/>
  <c r="I23" i="15" s="1"/>
  <c r="D22" i="15"/>
  <c r="E22" i="15" s="1"/>
  <c r="G22" i="15" s="1"/>
  <c r="I22" i="15" s="1"/>
  <c r="D21" i="15"/>
  <c r="E21" i="15" s="1"/>
  <c r="G21" i="15" s="1"/>
  <c r="I21" i="15" s="1"/>
  <c r="D20" i="15"/>
  <c r="E20" i="15" s="1"/>
  <c r="G20" i="15" s="1"/>
  <c r="I20" i="15" s="1"/>
  <c r="D18" i="15"/>
  <c r="E18" i="15" s="1"/>
  <c r="G18" i="15" s="1"/>
  <c r="I18" i="15" s="1"/>
  <c r="D17" i="15"/>
  <c r="E17" i="15" s="1"/>
  <c r="G17" i="15" s="1"/>
  <c r="I17" i="15" s="1"/>
  <c r="D16" i="15"/>
  <c r="E16" i="15" s="1"/>
  <c r="G16" i="15" s="1"/>
  <c r="I16" i="15" s="1"/>
  <c r="D15" i="15"/>
  <c r="E15" i="15" s="1"/>
  <c r="G15" i="15" s="1"/>
  <c r="I15" i="15" s="1"/>
  <c r="D11" i="15"/>
  <c r="E11" i="15" s="1"/>
  <c r="G11" i="15" s="1"/>
  <c r="I11" i="15" s="1"/>
  <c r="D10" i="15"/>
  <c r="E10" i="15" s="1"/>
  <c r="G10" i="15" s="1"/>
  <c r="I10" i="15" s="1"/>
  <c r="D9" i="15"/>
  <c r="E9" i="15" s="1"/>
  <c r="G9" i="15" s="1"/>
  <c r="I9" i="15" s="1"/>
  <c r="D8" i="15"/>
  <c r="E8" i="15" s="1"/>
  <c r="G8" i="15" s="1"/>
  <c r="I8" i="15" s="1"/>
  <c r="D7" i="15"/>
  <c r="E7" i="15" s="1"/>
  <c r="G7" i="15" s="1"/>
  <c r="I7" i="15" s="1"/>
  <c r="E6" i="15"/>
  <c r="G6" i="15" s="1"/>
  <c r="I6" i="15" s="1"/>
  <c r="E10" i="4" l="1"/>
</calcChain>
</file>

<file path=xl/comments1.xml><?xml version="1.0" encoding="utf-8"?>
<comments xmlns="http://schemas.openxmlformats.org/spreadsheetml/2006/main">
  <authors>
    <author>Alexis Álvarez</author>
  </authors>
  <commentList>
    <comment ref="F3" authorId="0">
      <text>
        <r>
          <rPr>
            <sz val="12"/>
            <color indexed="81"/>
            <rFont val="Times New Roman"/>
            <family val="1"/>
          </rPr>
          <t>Cloak of Resistance</t>
        </r>
      </text>
    </comment>
    <comment ref="F4" authorId="0">
      <text>
        <r>
          <rPr>
            <sz val="12"/>
            <color indexed="81"/>
            <rFont val="Times New Roman"/>
            <family val="1"/>
          </rPr>
          <t>Cloak of Resistance</t>
        </r>
      </text>
    </comment>
    <comment ref="F5" authorId="0">
      <text>
        <r>
          <rPr>
            <sz val="12"/>
            <color indexed="81"/>
            <rFont val="Times New Roman"/>
            <family val="1"/>
          </rPr>
          <t>Cloak of Resistance</t>
        </r>
      </text>
    </comment>
    <comment ref="F14" authorId="0">
      <text>
        <r>
          <rPr>
            <sz val="12"/>
            <color indexed="81"/>
            <rFont val="Times New Roman"/>
            <family val="1"/>
          </rPr>
          <t>Nimble Fingers bonus</t>
        </r>
      </text>
    </comment>
    <comment ref="F28" authorId="0">
      <text>
        <r>
          <rPr>
            <sz val="12"/>
            <color indexed="81"/>
            <rFont val="Times New Roman"/>
            <family val="1"/>
          </rPr>
          <t>Gnome and Alertness bonus</t>
        </r>
      </text>
    </comment>
    <comment ref="F30" authorId="0">
      <text>
        <r>
          <rPr>
            <sz val="12"/>
            <color indexed="81"/>
            <rFont val="Times New Roman"/>
            <family val="1"/>
          </rPr>
          <t>Nimble Fingers bonus</t>
        </r>
      </text>
    </comment>
    <comment ref="F39" authorId="0">
      <text>
        <r>
          <rPr>
            <sz val="12"/>
            <color indexed="81"/>
            <rFont val="Times New Roman"/>
            <family val="1"/>
          </rPr>
          <t>Alertness bonus</t>
        </r>
      </text>
    </comment>
  </commentList>
</comments>
</file>

<file path=xl/sharedStrings.xml><?xml version="1.0" encoding="utf-8"?>
<sst xmlns="http://schemas.openxmlformats.org/spreadsheetml/2006/main" count="288" uniqueCount="183">
  <si>
    <t>Race:</t>
  </si>
  <si>
    <t>Sex:</t>
  </si>
  <si>
    <t>Height:</t>
  </si>
  <si>
    <t>Weight:</t>
  </si>
  <si>
    <t>Strength:</t>
  </si>
  <si>
    <t>Dexterity:</t>
  </si>
  <si>
    <t>Skill</t>
  </si>
  <si>
    <t>Properties</t>
  </si>
  <si>
    <t>Melee Weapon</t>
  </si>
  <si>
    <t>Dmg</t>
  </si>
  <si>
    <t>Qty.</t>
  </si>
  <si>
    <t>Ranged Weapon</t>
  </si>
  <si>
    <t>Dmg.</t>
  </si>
  <si>
    <t>Rng.</t>
  </si>
  <si>
    <t>Weight on Hand (this page):</t>
  </si>
  <si>
    <t>Gold:</t>
  </si>
  <si>
    <t>XP:</t>
  </si>
  <si>
    <t>Skills</t>
  </si>
  <si>
    <t>Charisma:</t>
  </si>
  <si>
    <t>Constitution:</t>
  </si>
  <si>
    <t>Intelligence:</t>
  </si>
  <si>
    <t>Hit Points:</t>
  </si>
  <si>
    <t>Wisdom:</t>
  </si>
  <si>
    <t>Concentration</t>
  </si>
  <si>
    <t>AC Mod.</t>
  </si>
  <si>
    <t>Handle Animal</t>
  </si>
  <si>
    <t>Move Silently</t>
  </si>
  <si>
    <t>Ride</t>
  </si>
  <si>
    <t>Search</t>
  </si>
  <si>
    <t>Swim</t>
  </si>
  <si>
    <t>Weapons and Armor</t>
  </si>
  <si>
    <t>Type</t>
  </si>
  <si>
    <t>D+</t>
  </si>
  <si>
    <t>TH+</t>
  </si>
  <si>
    <t>Wt.</t>
  </si>
  <si>
    <t>Mod.</t>
  </si>
  <si>
    <t>Rank</t>
  </si>
  <si>
    <t>Cha</t>
  </si>
  <si>
    <t>Con</t>
  </si>
  <si>
    <t>Int</t>
  </si>
  <si>
    <t>Wis</t>
  </si>
  <si>
    <t>Dex</t>
  </si>
  <si>
    <t>Str</t>
  </si>
  <si>
    <t>Ability</t>
  </si>
  <si>
    <t>Misc. Mods.</t>
  </si>
  <si>
    <t>Appraise</t>
  </si>
  <si>
    <t>Balance</t>
  </si>
  <si>
    <t>Bluff</t>
  </si>
  <si>
    <t>Climb</t>
  </si>
  <si>
    <t>Decipher Script</t>
  </si>
  <si>
    <t>Diplomacy</t>
  </si>
  <si>
    <t>Disable Device</t>
  </si>
  <si>
    <t>Disguise</t>
  </si>
  <si>
    <t>Escape Artist</t>
  </si>
  <si>
    <t>Forgery</t>
  </si>
  <si>
    <t>Gather Information</t>
  </si>
  <si>
    <t>Heal</t>
  </si>
  <si>
    <t>Hide</t>
  </si>
  <si>
    <t>Intimidate</t>
  </si>
  <si>
    <t>Jump</t>
  </si>
  <si>
    <t>Listen</t>
  </si>
  <si>
    <t>Open Lock</t>
  </si>
  <si>
    <t>Sense Motive</t>
  </si>
  <si>
    <t>Spellcraft</t>
  </si>
  <si>
    <t>Spot</t>
  </si>
  <si>
    <t>Tumble</t>
  </si>
  <si>
    <t>Use Magic Device</t>
  </si>
  <si>
    <t>Use Rope</t>
  </si>
  <si>
    <t>Ability &amp; Mod.</t>
  </si>
  <si>
    <t>0</t>
  </si>
  <si>
    <t>Modified AC:</t>
  </si>
  <si>
    <t>Class:</t>
  </si>
  <si>
    <t>Level:</t>
  </si>
  <si>
    <t>Alignment:</t>
  </si>
  <si>
    <t>Total</t>
  </si>
  <si>
    <t>Critical</t>
  </si>
  <si>
    <t>Fortitude</t>
  </si>
  <si>
    <t>Reflex</t>
  </si>
  <si>
    <t>Will</t>
  </si>
  <si>
    <t>Armor &amp; Shield</t>
  </si>
  <si>
    <t>Missiles</t>
  </si>
  <si>
    <t>Lb. Capacity:</t>
  </si>
  <si>
    <t>Lb. Carried:</t>
  </si>
  <si>
    <t>Base Speed:</t>
  </si>
  <si>
    <t>Abilities &amp; Feats</t>
  </si>
  <si>
    <t>Languages</t>
  </si>
  <si>
    <t>Equipment Worn</t>
  </si>
  <si>
    <t>Item</t>
  </si>
  <si>
    <t>Mass</t>
  </si>
  <si>
    <t>Effects/</t>
  </si>
  <si>
    <t>Notes</t>
  </si>
  <si>
    <t>Equipment Carried</t>
  </si>
  <si>
    <t>Weight on Hand:</t>
  </si>
  <si>
    <t>Bag 1 Encumbrance:</t>
  </si>
  <si>
    <t>Check</t>
  </si>
  <si>
    <t>Arcane</t>
  </si>
  <si>
    <t>Speed</t>
  </si>
  <si>
    <t>Speak Language</t>
  </si>
  <si>
    <t>Male</t>
  </si>
  <si>
    <t>Traveler’s Outfit</t>
  </si>
  <si>
    <t>2</t>
  </si>
  <si>
    <t>Trapfinding</t>
  </si>
  <si>
    <t>Sleight of Hand</t>
  </si>
  <si>
    <t>Survival</t>
  </si>
  <si>
    <t>Touch AC:</t>
  </si>
  <si>
    <t>Knowledge:  Geography</t>
  </si>
  <si>
    <t>Knowledge:  The Planes</t>
  </si>
  <si>
    <t>Perform:  [type]</t>
  </si>
  <si>
    <t>Profession:  (type)</t>
  </si>
  <si>
    <t>Bedroll</t>
  </si>
  <si>
    <t>Flint and Steel</t>
  </si>
  <si>
    <t>Sunrods</t>
  </si>
  <si>
    <t>Trail Rations, 10 days</t>
  </si>
  <si>
    <t>Waterskin</t>
  </si>
  <si>
    <t>Rogue</t>
  </si>
  <si>
    <t>Gatecrasher</t>
  </si>
  <si>
    <t>Bag of Holding (600 lbs.)</t>
  </si>
  <si>
    <t>Dubya</t>
  </si>
  <si>
    <t>Dextir</t>
  </si>
  <si>
    <t>Trap Sense +2</t>
  </si>
  <si>
    <t>Sneak Attack 3d6</t>
  </si>
  <si>
    <t>NPC</t>
  </si>
  <si>
    <t>Knowledge:  Arcana</t>
  </si>
  <si>
    <t>Knowledge:  Dungeoneering</t>
  </si>
  <si>
    <t>Craft:  Locksmithing</t>
  </si>
  <si>
    <t>Analyze Portal</t>
  </si>
  <si>
    <t>Comprehension</t>
  </si>
  <si>
    <t>Evasion</t>
  </si>
  <si>
    <t>Uncanny Dodge</t>
  </si>
  <si>
    <t>Stonecunning</t>
  </si>
  <si>
    <t>Stability</t>
  </si>
  <si>
    <t>+2 Save vs. Poison</t>
  </si>
  <si>
    <t>+4 Dodge vs. Giants</t>
  </si>
  <si>
    <t>+2 with stone or metal items</t>
  </si>
  <si>
    <t>Common, Dwarven</t>
  </si>
  <si>
    <t>Undercommon</t>
  </si>
  <si>
    <t>+2 Save vs. Illusions</t>
  </si>
  <si>
    <t>Abyssal, Gnome</t>
  </si>
  <si>
    <t>Prestidigitation 1/day</t>
  </si>
  <si>
    <t>92 lbs</t>
  </si>
  <si>
    <t>Nimble Fingers</t>
  </si>
  <si>
    <t>Bonus Language:  Abyssal</t>
  </si>
  <si>
    <t>Simple Weapon Proficiency</t>
  </si>
  <si>
    <t>Appraise Magic Value (C. Adventurer)</t>
  </si>
  <si>
    <t>+2 with stone or metal items, + Magic Item</t>
  </si>
  <si>
    <r>
      <t>30</t>
    </r>
    <r>
      <rPr>
        <sz val="13"/>
        <rFont val="Times New Roman"/>
        <family val="1"/>
      </rPr>
      <t>/</t>
    </r>
    <r>
      <rPr>
        <sz val="13"/>
        <color indexed="51"/>
        <rFont val="Times New Roman"/>
        <family val="1"/>
      </rPr>
      <t>60</t>
    </r>
    <r>
      <rPr>
        <sz val="13"/>
        <rFont val="Times New Roman"/>
        <family val="1"/>
      </rPr>
      <t>/</t>
    </r>
    <r>
      <rPr>
        <sz val="13"/>
        <color indexed="10"/>
        <rFont val="Times New Roman"/>
        <family val="1"/>
      </rPr>
      <t>90</t>
    </r>
  </si>
  <si>
    <t>1d4</t>
  </si>
  <si>
    <t>19-20, x2</t>
  </si>
  <si>
    <t>Prcg/Slash</t>
  </si>
  <si>
    <t>Atk</t>
  </si>
  <si>
    <t>Roll</t>
  </si>
  <si>
    <t>20’</t>
  </si>
  <si>
    <t>Neutral</t>
  </si>
  <si>
    <t>4’ 3”</t>
  </si>
  <si>
    <t>Crate of Potions</t>
  </si>
  <si>
    <r>
      <t xml:space="preserve">Potion of </t>
    </r>
    <r>
      <rPr>
        <i/>
        <sz val="12"/>
        <rFont val="Times New Roman"/>
        <family val="1"/>
      </rPr>
      <t>cure moderate wounds (21)</t>
    </r>
  </si>
  <si>
    <t>Rock Gnome</t>
  </si>
  <si>
    <t>FF AC:</t>
  </si>
  <si>
    <t>30’</t>
  </si>
  <si>
    <t>Deity:</t>
  </si>
  <si>
    <t>?</t>
  </si>
  <si>
    <t>1d6</t>
  </si>
  <si>
    <t>80’</t>
  </si>
  <si>
    <t>5</t>
  </si>
  <si>
    <t>Light Crossbow +2</t>
  </si>
  <si>
    <t>Darkvision 60’</t>
  </si>
  <si>
    <t>Rogue 1</t>
  </si>
  <si>
    <t>Rogue 2</t>
  </si>
  <si>
    <t>Rogue 3</t>
  </si>
  <si>
    <t>Rogue 4</t>
  </si>
  <si>
    <t>Rogue 5</t>
  </si>
  <si>
    <t>Rogue 6</t>
  </si>
  <si>
    <t>Rogue 7</t>
  </si>
  <si>
    <t>Gatecrasher 1</t>
  </si>
  <si>
    <t>Gatecrasher 2</t>
  </si>
  <si>
    <t>Gatecrasher 3</t>
  </si>
  <si>
    <t>Gatecrasher 4</t>
  </si>
  <si>
    <t>Hempen Rope, 50’</t>
  </si>
  <si>
    <t>Cloak of Resistance +2</t>
  </si>
  <si>
    <t>+2 to all Saving Throws</t>
  </si>
  <si>
    <t>Mithral Chain Shirt +2</t>
  </si>
  <si>
    <t>2 Daggers +2</t>
  </si>
  <si>
    <t>Attack Bonus: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</si>
</sst>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9">
    <font>
      <sz val="12"/>
      <name val="Times New Roman"/>
    </font>
    <font>
      <sz val="12"/>
      <name val="Times New Roman"/>
      <family val="1"/>
    </font>
    <font>
      <i/>
      <sz val="1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sz val="13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9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52"/>
      <name val="Times New Roman"/>
      <family val="1"/>
    </font>
    <font>
      <b/>
      <sz val="18"/>
      <name val="Times New Roman"/>
      <family val="1"/>
    </font>
    <font>
      <sz val="13"/>
      <color indexed="17"/>
      <name val="Times New Roman"/>
      <family val="1"/>
    </font>
    <font>
      <sz val="13"/>
      <color indexed="10"/>
      <name val="Times New Roman"/>
      <family val="1"/>
    </font>
    <font>
      <sz val="11"/>
      <name val="Times New Roman"/>
      <family val="1"/>
    </font>
    <font>
      <sz val="12"/>
      <color indexed="17"/>
      <name val="Times New Roman"/>
      <family val="1"/>
    </font>
    <font>
      <i/>
      <sz val="22"/>
      <color indexed="17"/>
      <name val="Times New Roman"/>
      <family val="1"/>
    </font>
    <font>
      <b/>
      <sz val="12"/>
      <color indexed="9"/>
      <name val="Times New Roman"/>
      <family val="1"/>
    </font>
    <font>
      <b/>
      <sz val="13"/>
      <color indexed="51"/>
      <name val="Times New Roman"/>
      <family val="1"/>
    </font>
    <font>
      <sz val="13"/>
      <color indexed="52"/>
      <name val="Times New Roman"/>
      <family val="1"/>
    </font>
    <font>
      <sz val="13"/>
      <color indexed="46"/>
      <name val="Times New Roman"/>
      <family val="1"/>
    </font>
    <font>
      <i/>
      <sz val="18"/>
      <color indexed="17"/>
      <name val="Times New Roman"/>
      <family val="1"/>
    </font>
    <font>
      <sz val="13"/>
      <color indexed="23"/>
      <name val="Times New Roman"/>
      <family val="1"/>
    </font>
    <font>
      <sz val="13"/>
      <color indexed="12"/>
      <name val="Times New Roman"/>
      <family val="1"/>
    </font>
    <font>
      <sz val="13"/>
      <color indexed="51"/>
      <name val="Times New Roman"/>
      <family val="1"/>
    </font>
    <font>
      <sz val="12"/>
      <color indexed="46"/>
      <name val="Times New Roman"/>
      <family val="1"/>
    </font>
    <font>
      <sz val="12"/>
      <color indexed="52"/>
      <name val="Times New Roman"/>
      <family val="1"/>
    </font>
    <font>
      <sz val="12"/>
      <color indexed="10"/>
      <name val="Times New Roman"/>
      <family val="1"/>
    </font>
    <font>
      <sz val="12"/>
      <color indexed="51"/>
      <name val="Times New Roman"/>
      <family val="1"/>
    </font>
    <font>
      <sz val="13"/>
      <color indexed="22"/>
      <name val="Times New Roman"/>
      <family val="1"/>
    </font>
    <font>
      <u/>
      <sz val="12"/>
      <color indexed="12"/>
      <name val="Times New Roman"/>
      <family val="1"/>
    </font>
    <font>
      <i/>
      <sz val="18"/>
      <color indexed="53"/>
      <name val="Times New Roman"/>
      <family val="1"/>
    </font>
    <font>
      <i/>
      <sz val="12"/>
      <name val="Times New Roman"/>
      <family val="1"/>
    </font>
    <font>
      <i/>
      <sz val="14"/>
      <color indexed="57"/>
      <name val="Times New Roman"/>
      <family val="1"/>
    </font>
    <font>
      <b/>
      <sz val="13"/>
      <color indexed="13"/>
      <name val="Times New Roman"/>
      <family val="1"/>
    </font>
    <font>
      <sz val="12"/>
      <color indexed="81"/>
      <name val="Times New Roman"/>
      <family val="1"/>
    </font>
    <font>
      <i/>
      <sz val="22"/>
      <color indexed="51"/>
      <name val="Times New Roman"/>
      <family val="1"/>
    </font>
    <font>
      <i/>
      <sz val="12"/>
      <color indexed="42"/>
      <name val="Times New Roman"/>
      <family val="1"/>
    </font>
    <font>
      <b/>
      <sz val="13"/>
      <color rgb="FF00CC00"/>
      <name val="Times New Roman"/>
      <family val="1"/>
    </font>
    <font>
      <sz val="13"/>
      <color rgb="FFFFC000"/>
      <name val="Times New Roman"/>
      <family val="1"/>
    </font>
    <font>
      <b/>
      <sz val="13"/>
      <color rgb="FFFFC000"/>
      <name val="Times New Roman"/>
      <family val="1"/>
    </font>
    <font>
      <b/>
      <sz val="12"/>
      <color rgb="FFFFC000"/>
      <name val="Times New Roman"/>
      <family val="1"/>
    </font>
    <font>
      <sz val="12"/>
      <color rgb="FFFFC000"/>
      <name val="Times New Roman"/>
      <family val="1"/>
    </font>
    <font>
      <b/>
      <sz val="13"/>
      <color rgb="FFFF0000"/>
      <name val="Times New Roman"/>
      <family val="1"/>
    </font>
    <font>
      <b/>
      <sz val="13"/>
      <color rgb="FF7030A0"/>
      <name val="Times New Roman"/>
      <family val="1"/>
    </font>
    <font>
      <b/>
      <sz val="13"/>
      <color rgb="FF0000FF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55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39997558519241921"/>
        <bgColor indexed="64"/>
      </patternFill>
    </fill>
  </fills>
  <borders count="9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ck">
        <color indexed="46"/>
      </bottom>
      <diagonal/>
    </border>
    <border>
      <left/>
      <right style="double">
        <color indexed="64"/>
      </right>
      <top style="double">
        <color indexed="64"/>
      </top>
      <bottom style="thick">
        <color indexed="46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46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318">
    <xf numFmtId="0" fontId="0" fillId="0" borderId="0" xfId="0"/>
    <xf numFmtId="0" fontId="4" fillId="0" borderId="0" xfId="0" applyFont="1" applyBorder="1" applyAlignment="1"/>
    <xf numFmtId="0" fontId="5" fillId="0" borderId="1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7" fillId="2" borderId="4" xfId="0" applyFont="1" applyFill="1" applyBorder="1" applyAlignment="1">
      <alignment horizontal="right"/>
    </xf>
    <xf numFmtId="0" fontId="12" fillId="3" borderId="5" xfId="0" applyFont="1" applyFill="1" applyBorder="1" applyAlignment="1">
      <alignment horizontal="right"/>
    </xf>
    <xf numFmtId="0" fontId="6" fillId="0" borderId="6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3" fillId="0" borderId="0" xfId="0" applyFont="1" applyBorder="1" applyAlignment="1"/>
    <xf numFmtId="0" fontId="6" fillId="0" borderId="0" xfId="0" applyFont="1" applyBorder="1" applyAlignment="1"/>
    <xf numFmtId="0" fontId="6" fillId="0" borderId="9" xfId="0" applyFont="1" applyBorder="1" applyAlignment="1"/>
    <xf numFmtId="0" fontId="6" fillId="0" borderId="10" xfId="0" applyFont="1" applyBorder="1" applyAlignment="1"/>
    <xf numFmtId="0" fontId="6" fillId="0" borderId="11" xfId="0" applyFont="1" applyBorder="1" applyAlignment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4" fillId="0" borderId="12" xfId="0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164" fontId="4" fillId="0" borderId="0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7" fillId="0" borderId="0" xfId="0" applyFont="1" applyBorder="1" applyAlignment="1">
      <alignment horizontal="right"/>
    </xf>
    <xf numFmtId="0" fontId="4" fillId="0" borderId="0" xfId="0" applyFont="1" applyBorder="1" applyAlignment="1">
      <alignment wrapText="1"/>
    </xf>
    <xf numFmtId="49" fontId="4" fillId="0" borderId="12" xfId="2" applyNumberFormat="1" applyFont="1" applyBorder="1" applyAlignment="1">
      <alignment horizontal="center" vertical="center"/>
    </xf>
    <xf numFmtId="0" fontId="9" fillId="3" borderId="5" xfId="0" applyFont="1" applyFill="1" applyBorder="1" applyAlignment="1">
      <alignment horizontal="right"/>
    </xf>
    <xf numFmtId="0" fontId="21" fillId="3" borderId="5" xfId="0" applyFont="1" applyFill="1" applyBorder="1" applyAlignment="1">
      <alignment horizontal="right"/>
    </xf>
    <xf numFmtId="0" fontId="7" fillId="2" borderId="18" xfId="0" applyFont="1" applyFill="1" applyBorder="1" applyAlignment="1">
      <alignment horizontal="right"/>
    </xf>
    <xf numFmtId="0" fontId="7" fillId="3" borderId="19" xfId="0" applyFont="1" applyFill="1" applyBorder="1" applyAlignment="1">
      <alignment horizontal="right"/>
    </xf>
    <xf numFmtId="0" fontId="8" fillId="0" borderId="20" xfId="0" applyFont="1" applyBorder="1" applyAlignment="1">
      <alignment horizontal="center"/>
    </xf>
    <xf numFmtId="0" fontId="5" fillId="2" borderId="21" xfId="0" applyFont="1" applyFill="1" applyBorder="1" applyAlignment="1">
      <alignment horizontal="right"/>
    </xf>
    <xf numFmtId="0" fontId="6" fillId="0" borderId="22" xfId="0" applyFont="1" applyBorder="1" applyAlignment="1">
      <alignment horizontal="center"/>
    </xf>
    <xf numFmtId="0" fontId="13" fillId="3" borderId="23" xfId="0" applyFont="1" applyFill="1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left" wrapText="1"/>
    </xf>
    <xf numFmtId="0" fontId="24" fillId="0" borderId="33" xfId="0" applyFont="1" applyBorder="1" applyAlignment="1">
      <alignment horizontal="centerContinuous"/>
    </xf>
    <xf numFmtId="0" fontId="10" fillId="2" borderId="4" xfId="0" applyFont="1" applyFill="1" applyBorder="1" applyAlignment="1">
      <alignment horizontal="right"/>
    </xf>
    <xf numFmtId="0" fontId="6" fillId="0" borderId="0" xfId="0" applyFont="1" applyBorder="1" applyAlignment="1">
      <alignment horizontal="centerContinuous"/>
    </xf>
    <xf numFmtId="49" fontId="25" fillId="0" borderId="3" xfId="0" applyNumberFormat="1" applyFont="1" applyBorder="1" applyAlignment="1">
      <alignment horizontal="center"/>
    </xf>
    <xf numFmtId="49" fontId="25" fillId="0" borderId="34" xfId="0" applyNumberFormat="1" applyFont="1" applyBorder="1" applyAlignment="1">
      <alignment horizontal="center"/>
    </xf>
    <xf numFmtId="0" fontId="18" fillId="0" borderId="0" xfId="0" applyFont="1" applyBorder="1" applyAlignment="1"/>
    <xf numFmtId="0" fontId="28" fillId="0" borderId="0" xfId="0" applyFont="1" applyBorder="1" applyAlignment="1"/>
    <xf numFmtId="0" fontId="29" fillId="0" borderId="0" xfId="0" applyFont="1" applyBorder="1" applyAlignment="1"/>
    <xf numFmtId="0" fontId="30" fillId="0" borderId="0" xfId="0" applyFont="1" applyBorder="1" applyAlignment="1"/>
    <xf numFmtId="0" fontId="31" fillId="0" borderId="0" xfId="0" applyFont="1" applyBorder="1" applyAlignment="1"/>
    <xf numFmtId="0" fontId="10" fillId="2" borderId="35" xfId="0" applyFont="1" applyFill="1" applyBorder="1" applyAlignment="1">
      <alignment horizontal="right"/>
    </xf>
    <xf numFmtId="49" fontId="25" fillId="0" borderId="20" xfId="0" applyNumberFormat="1" applyFont="1" applyBorder="1" applyAlignment="1">
      <alignment horizontal="center"/>
    </xf>
    <xf numFmtId="164" fontId="4" fillId="0" borderId="17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centerContinuous"/>
    </xf>
    <xf numFmtId="0" fontId="4" fillId="0" borderId="0" xfId="0" applyNumberFormat="1" applyFont="1" applyBorder="1" applyAlignment="1">
      <alignment horizontal="left"/>
    </xf>
    <xf numFmtId="0" fontId="3" fillId="2" borderId="36" xfId="0" applyFont="1" applyFill="1" applyBorder="1" applyAlignment="1">
      <alignment horizontal="right"/>
    </xf>
    <xf numFmtId="0" fontId="6" fillId="0" borderId="37" xfId="0" applyFont="1" applyFill="1" applyBorder="1" applyAlignment="1">
      <alignment horizontal="centerContinuous"/>
    </xf>
    <xf numFmtId="0" fontId="6" fillId="0" borderId="0" xfId="0" applyFont="1" applyBorder="1" applyAlignment="1">
      <alignment horizontal="center"/>
    </xf>
    <xf numFmtId="0" fontId="6" fillId="5" borderId="38" xfId="0" applyNumberFormat="1" applyFont="1" applyFill="1" applyBorder="1" applyAlignment="1">
      <alignment horizontal="center"/>
    </xf>
    <xf numFmtId="49" fontId="6" fillId="5" borderId="39" xfId="0" applyNumberFormat="1" applyFont="1" applyFill="1" applyBorder="1" applyAlignment="1">
      <alignment horizontal="center"/>
    </xf>
    <xf numFmtId="0" fontId="32" fillId="5" borderId="39" xfId="0" applyNumberFormat="1" applyFont="1" applyFill="1" applyBorder="1" applyAlignment="1">
      <alignment horizontal="center"/>
    </xf>
    <xf numFmtId="0" fontId="6" fillId="5" borderId="40" xfId="0" applyNumberFormat="1" applyFont="1" applyFill="1" applyBorder="1" applyAlignment="1">
      <alignment horizontal="center"/>
    </xf>
    <xf numFmtId="0" fontId="13" fillId="5" borderId="1" xfId="0" applyFont="1" applyFill="1" applyBorder="1" applyAlignment="1"/>
    <xf numFmtId="49" fontId="22" fillId="5" borderId="38" xfId="0" applyNumberFormat="1" applyFont="1" applyFill="1" applyBorder="1" applyAlignment="1">
      <alignment horizontal="center"/>
    </xf>
    <xf numFmtId="0" fontId="22" fillId="5" borderId="39" xfId="0" applyNumberFormat="1" applyFont="1" applyFill="1" applyBorder="1" applyAlignment="1">
      <alignment horizontal="center"/>
    </xf>
    <xf numFmtId="0" fontId="6" fillId="6" borderId="38" xfId="0" applyNumberFormat="1" applyFont="1" applyFill="1" applyBorder="1" applyAlignment="1">
      <alignment horizontal="center"/>
    </xf>
    <xf numFmtId="49" fontId="6" fillId="6" borderId="39" xfId="0" applyNumberFormat="1" applyFont="1" applyFill="1" applyBorder="1" applyAlignment="1">
      <alignment horizontal="center"/>
    </xf>
    <xf numFmtId="0" fontId="6" fillId="6" borderId="40" xfId="0" applyNumberFormat="1" applyFont="1" applyFill="1" applyBorder="1" applyAlignment="1">
      <alignment horizontal="center"/>
    </xf>
    <xf numFmtId="0" fontId="13" fillId="6" borderId="1" xfId="0" applyFont="1" applyFill="1" applyBorder="1" applyAlignment="1"/>
    <xf numFmtId="49" fontId="22" fillId="7" borderId="38" xfId="0" applyNumberFormat="1" applyFont="1" applyFill="1" applyBorder="1" applyAlignment="1">
      <alignment horizontal="center"/>
    </xf>
    <xf numFmtId="0" fontId="22" fillId="7" borderId="39" xfId="0" applyNumberFormat="1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6" fillId="8" borderId="38" xfId="0" applyNumberFormat="1" applyFont="1" applyFill="1" applyBorder="1" applyAlignment="1">
      <alignment horizontal="center"/>
    </xf>
    <xf numFmtId="49" fontId="6" fillId="8" borderId="39" xfId="0" applyNumberFormat="1" applyFont="1" applyFill="1" applyBorder="1" applyAlignment="1">
      <alignment horizontal="center"/>
    </xf>
    <xf numFmtId="0" fontId="6" fillId="8" borderId="40" xfId="0" applyNumberFormat="1" applyFont="1" applyFill="1" applyBorder="1" applyAlignment="1">
      <alignment horizontal="center"/>
    </xf>
    <xf numFmtId="49" fontId="6" fillId="0" borderId="41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164" fontId="5" fillId="9" borderId="42" xfId="0" applyNumberFormat="1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Continuous"/>
    </xf>
    <xf numFmtId="0" fontId="4" fillId="0" borderId="45" xfId="0" applyFont="1" applyFill="1" applyBorder="1" applyAlignment="1">
      <alignment horizontal="centerContinuous"/>
    </xf>
    <xf numFmtId="0" fontId="4" fillId="0" borderId="34" xfId="0" applyFont="1" applyFill="1" applyBorder="1" applyAlignment="1">
      <alignment horizontal="centerContinuous"/>
    </xf>
    <xf numFmtId="164" fontId="4" fillId="0" borderId="14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38" xfId="0" applyNumberFormat="1" applyFont="1" applyFill="1" applyBorder="1" applyAlignment="1">
      <alignment horizontal="center"/>
    </xf>
    <xf numFmtId="49" fontId="6" fillId="0" borderId="39" xfId="0" applyNumberFormat="1" applyFont="1" applyFill="1" applyBorder="1" applyAlignment="1">
      <alignment horizontal="center"/>
    </xf>
    <xf numFmtId="0" fontId="6" fillId="0" borderId="40" xfId="0" applyNumberFormat="1" applyFont="1" applyFill="1" applyBorder="1" applyAlignment="1">
      <alignment horizontal="center"/>
    </xf>
    <xf numFmtId="0" fontId="21" fillId="0" borderId="1" xfId="0" applyFont="1" applyFill="1" applyBorder="1" applyAlignment="1"/>
    <xf numFmtId="49" fontId="27" fillId="0" borderId="38" xfId="0" applyNumberFormat="1" applyFont="1" applyFill="1" applyBorder="1" applyAlignment="1">
      <alignment horizontal="center"/>
    </xf>
    <xf numFmtId="0" fontId="27" fillId="0" borderId="39" xfId="0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shrinkToFit="1"/>
    </xf>
    <xf numFmtId="0" fontId="10" fillId="8" borderId="1" xfId="0" applyFont="1" applyFill="1" applyBorder="1" applyAlignment="1"/>
    <xf numFmtId="49" fontId="15" fillId="8" borderId="38" xfId="0" applyNumberFormat="1" applyFont="1" applyFill="1" applyBorder="1" applyAlignment="1">
      <alignment horizontal="center"/>
    </xf>
    <xf numFmtId="0" fontId="15" fillId="8" borderId="39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6" fillId="0" borderId="34" xfId="0" quotePrefix="1" applyFont="1" applyBorder="1" applyAlignment="1">
      <alignment horizontal="center"/>
    </xf>
    <xf numFmtId="0" fontId="34" fillId="0" borderId="46" xfId="0" applyFont="1" applyBorder="1" applyAlignment="1">
      <alignment horizontal="centerContinuous"/>
    </xf>
    <xf numFmtId="0" fontId="36" fillId="0" borderId="46" xfId="0" applyFont="1" applyBorder="1" applyAlignment="1">
      <alignment horizontal="centerContinuous" vertical="center" wrapText="1"/>
    </xf>
    <xf numFmtId="0" fontId="6" fillId="0" borderId="47" xfId="0" applyFont="1" applyFill="1" applyBorder="1" applyAlignment="1">
      <alignment horizontal="centerContinuous"/>
    </xf>
    <xf numFmtId="0" fontId="16" fillId="0" borderId="48" xfId="0" applyFont="1" applyBorder="1" applyAlignment="1">
      <alignment horizontal="centerContinuous"/>
    </xf>
    <xf numFmtId="164" fontId="2" fillId="0" borderId="0" xfId="0" applyNumberFormat="1" applyFont="1" applyBorder="1" applyAlignment="1">
      <alignment horizontal="centerContinuous"/>
    </xf>
    <xf numFmtId="0" fontId="20" fillId="4" borderId="49" xfId="0" applyFont="1" applyFill="1" applyBorder="1" applyAlignment="1">
      <alignment horizontal="center"/>
    </xf>
    <xf numFmtId="164" fontId="20" fillId="4" borderId="50" xfId="0" applyNumberFormat="1" applyFont="1" applyFill="1" applyBorder="1" applyAlignment="1">
      <alignment horizontal="center"/>
    </xf>
    <xf numFmtId="0" fontId="20" fillId="4" borderId="49" xfId="0" applyFont="1" applyFill="1" applyBorder="1" applyAlignment="1">
      <alignment horizontal="right"/>
    </xf>
    <xf numFmtId="0" fontId="20" fillId="4" borderId="51" xfId="0" applyFont="1" applyFill="1" applyBorder="1" applyAlignment="1"/>
    <xf numFmtId="0" fontId="4" fillId="0" borderId="52" xfId="0" applyFont="1" applyBorder="1" applyAlignment="1">
      <alignment horizontal="center" shrinkToFit="1"/>
    </xf>
    <xf numFmtId="164" fontId="4" fillId="0" borderId="53" xfId="0" applyNumberFormat="1" applyFont="1" applyBorder="1" applyAlignment="1">
      <alignment horizontal="center" shrinkToFit="1"/>
    </xf>
    <xf numFmtId="0" fontId="4" fillId="0" borderId="54" xfId="0" applyFont="1" applyBorder="1" applyAlignment="1">
      <alignment horizontal="left"/>
    </xf>
    <xf numFmtId="0" fontId="4" fillId="0" borderId="55" xfId="0" applyFont="1" applyBorder="1" applyAlignment="1">
      <alignment horizontal="left" shrinkToFit="1"/>
    </xf>
    <xf numFmtId="0" fontId="4" fillId="0" borderId="56" xfId="0" applyFont="1" applyBorder="1" applyAlignment="1">
      <alignment horizontal="center" shrinkToFit="1"/>
    </xf>
    <xf numFmtId="164" fontId="4" fillId="0" borderId="57" xfId="0" applyNumberFormat="1" applyFont="1" applyBorder="1" applyAlignment="1">
      <alignment horizontal="center" shrinkToFit="1"/>
    </xf>
    <xf numFmtId="0" fontId="4" fillId="0" borderId="58" xfId="0" applyFont="1" applyBorder="1" applyAlignment="1">
      <alignment horizontal="left"/>
    </xf>
    <xf numFmtId="0" fontId="4" fillId="0" borderId="59" xfId="0" applyFont="1" applyBorder="1" applyAlignment="1">
      <alignment horizontal="left" shrinkToFit="1"/>
    </xf>
    <xf numFmtId="0" fontId="4" fillId="0" borderId="60" xfId="0" applyFont="1" applyBorder="1" applyAlignment="1">
      <alignment horizontal="center" shrinkToFit="1"/>
    </xf>
    <xf numFmtId="164" fontId="4" fillId="0" borderId="61" xfId="0" applyNumberFormat="1" applyFont="1" applyBorder="1" applyAlignment="1">
      <alignment horizontal="center" shrinkToFit="1"/>
    </xf>
    <xf numFmtId="0" fontId="4" fillId="0" borderId="62" xfId="0" applyFont="1" applyBorder="1" applyAlignment="1">
      <alignment horizontal="left"/>
    </xf>
    <xf numFmtId="0" fontId="4" fillId="0" borderId="63" xfId="0" applyFont="1" applyBorder="1" applyAlignment="1">
      <alignment horizontal="left" shrinkToFit="1"/>
    </xf>
    <xf numFmtId="164" fontId="2" fillId="0" borderId="0" xfId="0" applyNumberFormat="1" applyFont="1" applyBorder="1" applyAlignment="1">
      <alignment horizontal="centerContinuous" shrinkToFit="1"/>
    </xf>
    <xf numFmtId="0" fontId="2" fillId="0" borderId="0" xfId="0" applyFont="1" applyBorder="1" applyAlignment="1">
      <alignment horizontal="centerContinuous" shrinkToFit="1"/>
    </xf>
    <xf numFmtId="0" fontId="2" fillId="0" borderId="0" xfId="0" applyFont="1" applyBorder="1" applyAlignment="1"/>
    <xf numFmtId="164" fontId="4" fillId="0" borderId="64" xfId="0" applyNumberFormat="1" applyFont="1" applyBorder="1" applyAlignment="1">
      <alignment horizontal="center" shrinkToFit="1"/>
    </xf>
    <xf numFmtId="9" fontId="4" fillId="0" borderId="17" xfId="0" applyNumberFormat="1" applyFont="1" applyBorder="1" applyAlignment="1">
      <alignment horizontal="center"/>
    </xf>
    <xf numFmtId="0" fontId="21" fillId="0" borderId="39" xfId="0" applyNumberFormat="1" applyFont="1" applyFill="1" applyBorder="1" applyAlignment="1">
      <alignment horizontal="center"/>
    </xf>
    <xf numFmtId="0" fontId="6" fillId="2" borderId="38" xfId="0" applyNumberFormat="1" applyFont="1" applyFill="1" applyBorder="1" applyAlignment="1">
      <alignment horizontal="center"/>
    </xf>
    <xf numFmtId="49" fontId="6" fillId="2" borderId="39" xfId="0" applyNumberFormat="1" applyFont="1" applyFill="1" applyBorder="1" applyAlignment="1">
      <alignment horizontal="center"/>
    </xf>
    <xf numFmtId="0" fontId="6" fillId="2" borderId="40" xfId="0" applyNumberFormat="1" applyFont="1" applyFill="1" applyBorder="1" applyAlignment="1">
      <alignment horizontal="center"/>
    </xf>
    <xf numFmtId="0" fontId="10" fillId="2" borderId="1" xfId="0" applyFont="1" applyFill="1" applyBorder="1" applyAlignment="1"/>
    <xf numFmtId="49" fontId="15" fillId="2" borderId="38" xfId="0" applyNumberFormat="1" applyFont="1" applyFill="1" applyBorder="1" applyAlignment="1">
      <alignment horizontal="center"/>
    </xf>
    <xf numFmtId="0" fontId="15" fillId="2" borderId="39" xfId="0" applyNumberFormat="1" applyFont="1" applyFill="1" applyBorder="1" applyAlignment="1">
      <alignment horizontal="center"/>
    </xf>
    <xf numFmtId="49" fontId="6" fillId="0" borderId="65" xfId="0" applyNumberFormat="1" applyFont="1" applyBorder="1" applyAlignment="1">
      <alignment horizontal="center"/>
    </xf>
    <xf numFmtId="0" fontId="5" fillId="2" borderId="66" xfId="0" applyFont="1" applyFill="1" applyBorder="1" applyAlignment="1">
      <alignment horizontal="right"/>
    </xf>
    <xf numFmtId="0" fontId="37" fillId="2" borderId="67" xfId="0" applyFont="1" applyFill="1" applyBorder="1" applyAlignment="1">
      <alignment horizontal="right"/>
    </xf>
    <xf numFmtId="0" fontId="9" fillId="0" borderId="1" xfId="0" applyFont="1" applyFill="1" applyBorder="1" applyAlignment="1"/>
    <xf numFmtId="49" fontId="26" fillId="0" borderId="38" xfId="0" applyNumberFormat="1" applyFont="1" applyFill="1" applyBorder="1" applyAlignment="1">
      <alignment horizontal="center"/>
    </xf>
    <xf numFmtId="0" fontId="26" fillId="0" borderId="39" xfId="0" applyNumberFormat="1" applyFont="1" applyFill="1" applyBorder="1" applyAlignment="1">
      <alignment horizontal="center"/>
    </xf>
    <xf numFmtId="0" fontId="6" fillId="0" borderId="68" xfId="0" applyFont="1" applyFill="1" applyBorder="1" applyAlignment="1">
      <alignment horizontal="centerContinuous"/>
    </xf>
    <xf numFmtId="0" fontId="6" fillId="0" borderId="48" xfId="0" applyFont="1" applyFill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7" fillId="8" borderId="1" xfId="0" applyFont="1" applyFill="1" applyBorder="1" applyAlignment="1"/>
    <xf numFmtId="49" fontId="16" fillId="8" borderId="38" xfId="0" applyNumberFormat="1" applyFont="1" applyFill="1" applyBorder="1" applyAlignment="1">
      <alignment horizontal="center"/>
    </xf>
    <xf numFmtId="0" fontId="16" fillId="8" borderId="39" xfId="0" applyNumberFormat="1" applyFont="1" applyFill="1" applyBorder="1" applyAlignment="1">
      <alignment horizontal="center"/>
    </xf>
    <xf numFmtId="0" fontId="13" fillId="5" borderId="39" xfId="0" applyNumberFormat="1" applyFont="1" applyFill="1" applyBorder="1" applyAlignment="1">
      <alignment horizontal="center"/>
    </xf>
    <xf numFmtId="0" fontId="10" fillId="2" borderId="39" xfId="0" applyNumberFormat="1" applyFont="1" applyFill="1" applyBorder="1" applyAlignment="1">
      <alignment horizontal="center"/>
    </xf>
    <xf numFmtId="0" fontId="7" fillId="8" borderId="39" xfId="0" applyNumberFormat="1" applyFont="1" applyFill="1" applyBorder="1" applyAlignment="1">
      <alignment horizontal="center"/>
    </xf>
    <xf numFmtId="0" fontId="10" fillId="8" borderId="39" xfId="0" applyNumberFormat="1" applyFont="1" applyFill="1" applyBorder="1" applyAlignment="1">
      <alignment horizontal="center"/>
    </xf>
    <xf numFmtId="0" fontId="13" fillId="6" borderId="39" xfId="0" applyNumberFormat="1" applyFont="1" applyFill="1" applyBorder="1" applyAlignment="1">
      <alignment horizontal="center"/>
    </xf>
    <xf numFmtId="0" fontId="9" fillId="0" borderId="39" xfId="0" applyNumberFormat="1" applyFont="1" applyFill="1" applyBorder="1" applyAlignment="1">
      <alignment horizontal="center"/>
    </xf>
    <xf numFmtId="0" fontId="4" fillId="0" borderId="69" xfId="0" quotePrefix="1" applyFont="1" applyBorder="1" applyAlignment="1">
      <alignment horizontal="center" vertical="center" shrinkToFit="1"/>
    </xf>
    <xf numFmtId="0" fontId="26" fillId="0" borderId="48" xfId="0" applyFont="1" applyBorder="1" applyAlignment="1">
      <alignment horizontal="centerContinuous"/>
    </xf>
    <xf numFmtId="0" fontId="4" fillId="0" borderId="70" xfId="0" applyFont="1" applyFill="1" applyBorder="1" applyAlignment="1">
      <alignment horizontal="centerContinuous" shrinkToFit="1"/>
    </xf>
    <xf numFmtId="0" fontId="4" fillId="0" borderId="54" xfId="0" applyFont="1" applyFill="1" applyBorder="1" applyAlignment="1">
      <alignment horizontal="left"/>
    </xf>
    <xf numFmtId="0" fontId="4" fillId="0" borderId="71" xfId="0" applyFont="1" applyFill="1" applyBorder="1" applyAlignment="1">
      <alignment horizontal="left" shrinkToFit="1"/>
    </xf>
    <xf numFmtId="0" fontId="4" fillId="0" borderId="62" xfId="0" applyFont="1" applyFill="1" applyBorder="1" applyAlignment="1">
      <alignment horizontal="left"/>
    </xf>
    <xf numFmtId="0" fontId="4" fillId="0" borderId="63" xfId="0" applyFont="1" applyFill="1" applyBorder="1" applyAlignment="1">
      <alignment horizontal="left" shrinkToFit="1"/>
    </xf>
    <xf numFmtId="0" fontId="4" fillId="0" borderId="13" xfId="0" applyFont="1" applyFill="1" applyBorder="1" applyAlignment="1">
      <alignment horizontal="center"/>
    </xf>
    <xf numFmtId="0" fontId="12" fillId="8" borderId="1" xfId="0" applyFont="1" applyFill="1" applyBorder="1" applyAlignment="1"/>
    <xf numFmtId="49" fontId="23" fillId="8" borderId="38" xfId="0" applyNumberFormat="1" applyFont="1" applyFill="1" applyBorder="1" applyAlignment="1">
      <alignment horizontal="center"/>
    </xf>
    <xf numFmtId="0" fontId="23" fillId="8" borderId="39" xfId="0" applyNumberFormat="1" applyFont="1" applyFill="1" applyBorder="1" applyAlignment="1">
      <alignment horizontal="center"/>
    </xf>
    <xf numFmtId="0" fontId="12" fillId="8" borderId="39" xfId="0" applyNumberFormat="1" applyFont="1" applyFill="1" applyBorder="1" applyAlignment="1">
      <alignment horizontal="center"/>
    </xf>
    <xf numFmtId="0" fontId="21" fillId="8" borderId="1" xfId="0" applyFont="1" applyFill="1" applyBorder="1" applyAlignment="1"/>
    <xf numFmtId="49" fontId="27" fillId="8" borderId="38" xfId="0" applyNumberFormat="1" applyFont="1" applyFill="1" applyBorder="1" applyAlignment="1">
      <alignment horizontal="center"/>
    </xf>
    <xf numFmtId="0" fontId="27" fillId="8" borderId="39" xfId="0" applyNumberFormat="1" applyFont="1" applyFill="1" applyBorder="1" applyAlignment="1">
      <alignment horizontal="center"/>
    </xf>
    <xf numFmtId="0" fontId="21" fillId="8" borderId="39" xfId="0" applyNumberFormat="1" applyFont="1" applyFill="1" applyBorder="1" applyAlignment="1">
      <alignment horizontal="center"/>
    </xf>
    <xf numFmtId="0" fontId="4" fillId="0" borderId="15" xfId="0" quotePrefix="1" applyFont="1" applyFill="1" applyBorder="1" applyAlignment="1">
      <alignment horizontal="center" shrinkToFit="1"/>
    </xf>
    <xf numFmtId="0" fontId="3" fillId="0" borderId="72" xfId="0" applyFont="1" applyBorder="1" applyAlignment="1">
      <alignment horizontal="center" vertical="center"/>
    </xf>
    <xf numFmtId="0" fontId="39" fillId="3" borderId="73" xfId="0" applyFont="1" applyFill="1" applyBorder="1" applyAlignment="1">
      <alignment horizontal="left"/>
    </xf>
    <xf numFmtId="0" fontId="19" fillId="3" borderId="73" xfId="0" applyFont="1" applyFill="1" applyBorder="1" applyAlignment="1">
      <alignment horizontal="left"/>
    </xf>
    <xf numFmtId="0" fontId="3" fillId="3" borderId="73" xfId="0" applyFont="1" applyFill="1" applyBorder="1" applyAlignment="1">
      <alignment horizontal="centerContinuous"/>
    </xf>
    <xf numFmtId="0" fontId="4" fillId="3" borderId="73" xfId="0" applyFont="1" applyFill="1" applyBorder="1" applyAlignment="1">
      <alignment horizontal="centerContinuous"/>
    </xf>
    <xf numFmtId="0" fontId="40" fillId="3" borderId="74" xfId="1" applyFont="1" applyFill="1" applyBorder="1" applyAlignment="1" applyProtection="1">
      <alignment horizontal="right"/>
    </xf>
    <xf numFmtId="49" fontId="6" fillId="0" borderId="75" xfId="0" applyNumberFormat="1" applyFont="1" applyFill="1" applyBorder="1" applyAlignment="1">
      <alignment horizontal="centerContinuous"/>
    </xf>
    <xf numFmtId="0" fontId="13" fillId="0" borderId="1" xfId="0" applyFont="1" applyFill="1" applyBorder="1" applyAlignment="1"/>
    <xf numFmtId="49" fontId="22" fillId="0" borderId="38" xfId="0" applyNumberFormat="1" applyFont="1" applyFill="1" applyBorder="1" applyAlignment="1">
      <alignment horizontal="center"/>
    </xf>
    <xf numFmtId="0" fontId="22" fillId="0" borderId="39" xfId="0" applyNumberFormat="1" applyFont="1" applyFill="1" applyBorder="1" applyAlignment="1">
      <alignment horizontal="center"/>
    </xf>
    <xf numFmtId="0" fontId="13" fillId="0" borderId="39" xfId="0" applyNumberFormat="1" applyFont="1" applyFill="1" applyBorder="1" applyAlignment="1">
      <alignment horizontal="center"/>
    </xf>
    <xf numFmtId="0" fontId="13" fillId="2" borderId="1" xfId="0" applyFont="1" applyFill="1" applyBorder="1" applyAlignment="1"/>
    <xf numFmtId="49" fontId="27" fillId="5" borderId="38" xfId="0" applyNumberFormat="1" applyFont="1" applyFill="1" applyBorder="1" applyAlignment="1">
      <alignment horizontal="center"/>
    </xf>
    <xf numFmtId="0" fontId="27" fillId="5" borderId="39" xfId="0" applyNumberFormat="1" applyFont="1" applyFill="1" applyBorder="1" applyAlignment="1">
      <alignment horizontal="center"/>
    </xf>
    <xf numFmtId="0" fontId="12" fillId="0" borderId="1" xfId="0" applyFont="1" applyFill="1" applyBorder="1" applyAlignment="1"/>
    <xf numFmtId="49" fontId="23" fillId="0" borderId="38" xfId="0" applyNumberFormat="1" applyFont="1" applyFill="1" applyBorder="1" applyAlignment="1">
      <alignment horizontal="center"/>
    </xf>
    <xf numFmtId="0" fontId="23" fillId="0" borderId="39" xfId="0" applyNumberFormat="1" applyFont="1" applyFill="1" applyBorder="1" applyAlignment="1">
      <alignment horizontal="center"/>
    </xf>
    <xf numFmtId="0" fontId="12" fillId="0" borderId="39" xfId="0" applyNumberFormat="1" applyFont="1" applyFill="1" applyBorder="1" applyAlignment="1">
      <alignment horizontal="center"/>
    </xf>
    <xf numFmtId="0" fontId="7" fillId="0" borderId="1" xfId="0" applyFont="1" applyFill="1" applyBorder="1" applyAlignment="1"/>
    <xf numFmtId="49" fontId="16" fillId="0" borderId="38" xfId="0" applyNumberFormat="1" applyFont="1" applyFill="1" applyBorder="1" applyAlignment="1">
      <alignment horizontal="center"/>
    </xf>
    <xf numFmtId="0" fontId="16" fillId="0" borderId="39" xfId="0" applyNumberFormat="1" applyFont="1" applyFill="1" applyBorder="1" applyAlignment="1">
      <alignment horizontal="center"/>
    </xf>
    <xf numFmtId="0" fontId="7" fillId="0" borderId="39" xfId="0" applyNumberFormat="1" applyFont="1" applyFill="1" applyBorder="1" applyAlignment="1">
      <alignment horizontal="center"/>
    </xf>
    <xf numFmtId="0" fontId="27" fillId="2" borderId="39" xfId="0" applyNumberFormat="1" applyFont="1" applyFill="1" applyBorder="1" applyAlignment="1">
      <alignment horizontal="center"/>
    </xf>
    <xf numFmtId="49" fontId="4" fillId="0" borderId="14" xfId="2" applyNumberFormat="1" applyFont="1" applyFill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7" xfId="0" quotePrefix="1" applyFont="1" applyBorder="1" applyAlignment="1">
      <alignment horizontal="center" vertical="center" wrapText="1"/>
    </xf>
    <xf numFmtId="49" fontId="4" fillId="0" borderId="17" xfId="2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164" fontId="4" fillId="0" borderId="17" xfId="0" applyNumberFormat="1" applyFont="1" applyBorder="1" applyAlignment="1">
      <alignment horizontal="center" vertical="center"/>
    </xf>
    <xf numFmtId="0" fontId="4" fillId="0" borderId="43" xfId="0" quotePrefix="1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49" fontId="6" fillId="2" borderId="67" xfId="0" applyNumberFormat="1" applyFont="1" applyFill="1" applyBorder="1" applyAlignment="1">
      <alignment horizontal="centerContinuous"/>
    </xf>
    <xf numFmtId="0" fontId="6" fillId="2" borderId="76" xfId="0" applyFont="1" applyFill="1" applyBorder="1" applyAlignment="1">
      <alignment horizontal="centerContinuous"/>
    </xf>
    <xf numFmtId="0" fontId="39" fillId="3" borderId="77" xfId="0" applyFont="1" applyFill="1" applyBorder="1" applyAlignment="1">
      <alignment horizontal="right"/>
    </xf>
    <xf numFmtId="0" fontId="26" fillId="0" borderId="48" xfId="0" quotePrefix="1" applyFont="1" applyBorder="1" applyAlignment="1">
      <alignment horizontal="centerContinuous"/>
    </xf>
    <xf numFmtId="0" fontId="26" fillId="0" borderId="78" xfId="0" applyFont="1" applyBorder="1" applyAlignment="1">
      <alignment horizontal="centerContinuous"/>
    </xf>
    <xf numFmtId="0" fontId="16" fillId="0" borderId="79" xfId="0" applyFont="1" applyBorder="1" applyAlignment="1">
      <alignment horizontal="centerContinuous"/>
    </xf>
    <xf numFmtId="0" fontId="26" fillId="0" borderId="48" xfId="0" quotePrefix="1" applyFont="1" applyFill="1" applyBorder="1" applyAlignment="1">
      <alignment horizontal="center" shrinkToFit="1"/>
    </xf>
    <xf numFmtId="49" fontId="15" fillId="0" borderId="80" xfId="0" applyNumberFormat="1" applyFont="1" applyBorder="1" applyAlignment="1">
      <alignment horizontal="center" shrinkToFit="1"/>
    </xf>
    <xf numFmtId="0" fontId="6" fillId="8" borderId="39" xfId="0" applyNumberFormat="1" applyFont="1" applyFill="1" applyBorder="1" applyAlignment="1">
      <alignment horizontal="center"/>
    </xf>
    <xf numFmtId="0" fontId="6" fillId="8" borderId="40" xfId="0" quotePrefix="1" applyNumberFormat="1" applyFont="1" applyFill="1" applyBorder="1" applyAlignment="1">
      <alignment horizontal="center"/>
    </xf>
    <xf numFmtId="0" fontId="13" fillId="8" borderId="1" xfId="0" applyFont="1" applyFill="1" applyBorder="1" applyAlignment="1"/>
    <xf numFmtId="49" fontId="22" fillId="8" borderId="38" xfId="0" applyNumberFormat="1" applyFont="1" applyFill="1" applyBorder="1" applyAlignment="1">
      <alignment horizontal="center"/>
    </xf>
    <xf numFmtId="0" fontId="22" fillId="8" borderId="39" xfId="0" applyNumberFormat="1" applyFont="1" applyFill="1" applyBorder="1" applyAlignment="1">
      <alignment horizontal="center"/>
    </xf>
    <xf numFmtId="0" fontId="13" fillId="8" borderId="39" xfId="0" applyNumberFormat="1" applyFont="1" applyFill="1" applyBorder="1" applyAlignment="1">
      <alignment horizontal="center"/>
    </xf>
    <xf numFmtId="0" fontId="12" fillId="10" borderId="1" xfId="0" applyFont="1" applyFill="1" applyBorder="1" applyAlignment="1"/>
    <xf numFmtId="0" fontId="6" fillId="10" borderId="38" xfId="0" applyNumberFormat="1" applyFont="1" applyFill="1" applyBorder="1" applyAlignment="1">
      <alignment horizontal="center"/>
    </xf>
    <xf numFmtId="49" fontId="23" fillId="10" borderId="38" xfId="0" applyNumberFormat="1" applyFont="1" applyFill="1" applyBorder="1" applyAlignment="1">
      <alignment horizontal="center"/>
    </xf>
    <xf numFmtId="0" fontId="23" fillId="10" borderId="39" xfId="0" applyNumberFormat="1" applyFont="1" applyFill="1" applyBorder="1" applyAlignment="1">
      <alignment horizontal="center"/>
    </xf>
    <xf numFmtId="0" fontId="12" fillId="10" borderId="39" xfId="0" applyNumberFormat="1" applyFont="1" applyFill="1" applyBorder="1" applyAlignment="1">
      <alignment horizontal="center"/>
    </xf>
    <xf numFmtId="0" fontId="6" fillId="10" borderId="40" xfId="0" applyNumberFormat="1" applyFont="1" applyFill="1" applyBorder="1" applyAlignment="1">
      <alignment horizontal="center"/>
    </xf>
    <xf numFmtId="0" fontId="13" fillId="10" borderId="1" xfId="0" applyFont="1" applyFill="1" applyBorder="1" applyAlignment="1"/>
    <xf numFmtId="49" fontId="22" fillId="10" borderId="38" xfId="0" applyNumberFormat="1" applyFont="1" applyFill="1" applyBorder="1" applyAlignment="1">
      <alignment horizontal="center"/>
    </xf>
    <xf numFmtId="0" fontId="22" fillId="10" borderId="39" xfId="0" applyNumberFormat="1" applyFont="1" applyFill="1" applyBorder="1" applyAlignment="1">
      <alignment horizontal="center"/>
    </xf>
    <xf numFmtId="0" fontId="13" fillId="10" borderId="39" xfId="0" applyNumberFormat="1" applyFont="1" applyFill="1" applyBorder="1" applyAlignment="1">
      <alignment horizontal="center"/>
    </xf>
    <xf numFmtId="49" fontId="6" fillId="10" borderId="39" xfId="0" applyNumberFormat="1" applyFont="1" applyFill="1" applyBorder="1" applyAlignment="1">
      <alignment horizontal="center"/>
    </xf>
    <xf numFmtId="0" fontId="12" fillId="8" borderId="9" xfId="0" applyFont="1" applyFill="1" applyBorder="1" applyAlignment="1"/>
    <xf numFmtId="0" fontId="6" fillId="8" borderId="81" xfId="0" applyNumberFormat="1" applyFont="1" applyFill="1" applyBorder="1" applyAlignment="1">
      <alignment horizontal="center"/>
    </xf>
    <xf numFmtId="49" fontId="23" fillId="8" borderId="81" xfId="0" applyNumberFormat="1" applyFont="1" applyFill="1" applyBorder="1" applyAlignment="1">
      <alignment horizontal="center"/>
    </xf>
    <xf numFmtId="0" fontId="23" fillId="8" borderId="82" xfId="0" applyNumberFormat="1" applyFont="1" applyFill="1" applyBorder="1" applyAlignment="1">
      <alignment horizontal="center"/>
    </xf>
    <xf numFmtId="0" fontId="12" fillId="8" borderId="82" xfId="0" applyNumberFormat="1" applyFont="1" applyFill="1" applyBorder="1" applyAlignment="1">
      <alignment horizontal="center"/>
    </xf>
    <xf numFmtId="49" fontId="6" fillId="8" borderId="82" xfId="0" applyNumberFormat="1" applyFont="1" applyFill="1" applyBorder="1" applyAlignment="1">
      <alignment horizontal="center"/>
    </xf>
    <xf numFmtId="0" fontId="6" fillId="8" borderId="83" xfId="0" applyNumberFormat="1" applyFont="1" applyFill="1" applyBorder="1" applyAlignment="1">
      <alignment horizontal="center"/>
    </xf>
    <xf numFmtId="0" fontId="30" fillId="0" borderId="12" xfId="0" quotePrefix="1" applyFont="1" applyBorder="1" applyAlignment="1">
      <alignment horizontal="center" vertical="center" wrapText="1"/>
    </xf>
    <xf numFmtId="49" fontId="30" fillId="0" borderId="12" xfId="2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84" xfId="0" applyNumberFormat="1" applyFont="1" applyBorder="1" applyAlignment="1">
      <alignment horizontal="center" vertical="center"/>
    </xf>
    <xf numFmtId="164" fontId="4" fillId="0" borderId="34" xfId="0" applyNumberFormat="1" applyFont="1" applyFill="1" applyBorder="1" applyAlignment="1">
      <alignment horizontal="center"/>
    </xf>
    <xf numFmtId="164" fontId="4" fillId="0" borderId="34" xfId="0" applyNumberFormat="1" applyFont="1" applyBorder="1" applyAlignment="1">
      <alignment horizontal="center"/>
    </xf>
    <xf numFmtId="0" fontId="41" fillId="3" borderId="5" xfId="0" applyFont="1" applyFill="1" applyBorder="1" applyAlignment="1">
      <alignment horizontal="right"/>
    </xf>
    <xf numFmtId="0" fontId="25" fillId="0" borderId="20" xfId="0" applyNumberFormat="1" applyFont="1" applyBorder="1" applyAlignment="1">
      <alignment horizontal="center"/>
    </xf>
    <xf numFmtId="164" fontId="4" fillId="0" borderId="34" xfId="0" applyNumberFormat="1" applyFont="1" applyFill="1" applyBorder="1" applyAlignment="1">
      <alignment horizontal="centerContinuous"/>
    </xf>
    <xf numFmtId="164" fontId="4" fillId="0" borderId="88" xfId="0" applyNumberFormat="1" applyFont="1" applyFill="1" applyBorder="1" applyAlignment="1">
      <alignment horizontal="centerContinuous"/>
    </xf>
    <xf numFmtId="0" fontId="4" fillId="0" borderId="89" xfId="0" applyFont="1" applyFill="1" applyBorder="1" applyAlignment="1">
      <alignment horizontal="centerContinuous"/>
    </xf>
    <xf numFmtId="164" fontId="4" fillId="0" borderId="84" xfId="0" applyNumberFormat="1" applyFont="1" applyFill="1" applyBorder="1" applyAlignment="1">
      <alignment horizontal="centerContinuous"/>
    </xf>
    <xf numFmtId="164" fontId="4" fillId="0" borderId="34" xfId="0" applyNumberFormat="1" applyFont="1" applyBorder="1" applyAlignment="1">
      <alignment horizontal="centerContinuous"/>
    </xf>
    <xf numFmtId="164" fontId="4" fillId="0" borderId="90" xfId="0" applyNumberFormat="1" applyFont="1" applyFill="1" applyBorder="1" applyAlignment="1">
      <alignment horizontal="centerContinuous"/>
    </xf>
    <xf numFmtId="0" fontId="4" fillId="0" borderId="91" xfId="0" quotePrefix="1" applyFont="1" applyBorder="1" applyAlignment="1">
      <alignment horizontal="centerContinuous"/>
    </xf>
    <xf numFmtId="164" fontId="4" fillId="0" borderId="88" xfId="0" applyNumberFormat="1" applyFont="1" applyBorder="1" applyAlignment="1">
      <alignment horizontal="centerContinuous"/>
    </xf>
    <xf numFmtId="0" fontId="4" fillId="0" borderId="89" xfId="0" applyFont="1" applyBorder="1" applyAlignment="1">
      <alignment horizontal="centerContinuous"/>
    </xf>
    <xf numFmtId="0" fontId="1" fillId="0" borderId="52" xfId="0" applyFont="1" applyBorder="1" applyAlignment="1">
      <alignment horizontal="center" shrinkToFit="1"/>
    </xf>
    <xf numFmtId="0" fontId="1" fillId="0" borderId="54" xfId="0" applyFont="1" applyFill="1" applyBorder="1" applyAlignment="1">
      <alignment horizontal="centerContinuous"/>
    </xf>
    <xf numFmtId="49" fontId="42" fillId="11" borderId="39" xfId="0" applyNumberFormat="1" applyFont="1" applyFill="1" applyBorder="1" applyAlignment="1">
      <alignment horizontal="center"/>
    </xf>
    <xf numFmtId="0" fontId="42" fillId="12" borderId="39" xfId="0" applyNumberFormat="1" applyFont="1" applyFill="1" applyBorder="1" applyAlignment="1">
      <alignment horizontal="center"/>
    </xf>
    <xf numFmtId="49" fontId="42" fillId="11" borderId="82" xfId="0" applyNumberFormat="1" applyFont="1" applyFill="1" applyBorder="1" applyAlignment="1">
      <alignment horizontal="center"/>
    </xf>
    <xf numFmtId="0" fontId="11" fillId="4" borderId="30" xfId="0" applyFont="1" applyFill="1" applyBorder="1" applyAlignment="1">
      <alignment horizontal="centerContinuous" vertical="center"/>
    </xf>
    <xf numFmtId="0" fontId="11" fillId="4" borderId="31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 wrapText="1"/>
    </xf>
    <xf numFmtId="0" fontId="11" fillId="4" borderId="31" xfId="0" applyNumberFormat="1" applyFont="1" applyFill="1" applyBorder="1" applyAlignment="1">
      <alignment horizontal="center" vertical="center" wrapText="1"/>
    </xf>
    <xf numFmtId="0" fontId="43" fillId="11" borderId="85" xfId="0" applyNumberFormat="1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20" fillId="13" borderId="24" xfId="0" applyFont="1" applyFill="1" applyBorder="1" applyAlignment="1">
      <alignment horizontal="center"/>
    </xf>
    <xf numFmtId="0" fontId="20" fillId="13" borderId="25" xfId="0" applyFont="1" applyFill="1" applyBorder="1" applyAlignment="1">
      <alignment horizontal="center"/>
    </xf>
    <xf numFmtId="49" fontId="20" fillId="13" borderId="25" xfId="0" applyNumberFormat="1" applyFont="1" applyFill="1" applyBorder="1" applyAlignment="1">
      <alignment horizontal="center"/>
    </xf>
    <xf numFmtId="0" fontId="20" fillId="13" borderId="29" xfId="0" applyFont="1" applyFill="1" applyBorder="1" applyAlignment="1">
      <alignment horizontal="center"/>
    </xf>
    <xf numFmtId="0" fontId="20" fillId="13" borderId="26" xfId="0" applyFont="1" applyFill="1" applyBorder="1" applyAlignment="1">
      <alignment horizontal="center"/>
    </xf>
    <xf numFmtId="0" fontId="20" fillId="13" borderId="29" xfId="0" applyFont="1" applyFill="1" applyBorder="1" applyAlignment="1">
      <alignment horizontal="centerContinuous"/>
    </xf>
    <xf numFmtId="0" fontId="20" fillId="13" borderId="86" xfId="0" applyFont="1" applyFill="1" applyBorder="1" applyAlignment="1">
      <alignment horizontal="centerContinuous"/>
    </xf>
    <xf numFmtId="0" fontId="20" fillId="13" borderId="87" xfId="0" applyFont="1" applyFill="1" applyBorder="1" applyAlignment="1">
      <alignment horizontal="centerContinuous"/>
    </xf>
    <xf numFmtId="0" fontId="20" fillId="13" borderId="27" xfId="0" applyFont="1" applyFill="1" applyBorder="1" applyAlignment="1">
      <alignment horizontal="centerContinuous"/>
    </xf>
    <xf numFmtId="0" fontId="20" fillId="13" borderId="28" xfId="0" applyFont="1" applyFill="1" applyBorder="1" applyAlignment="1">
      <alignment horizontal="centerContinuous"/>
    </xf>
    <xf numFmtId="49" fontId="1" fillId="0" borderId="14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" fontId="4" fillId="0" borderId="34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 vertical="center"/>
    </xf>
    <xf numFmtId="1" fontId="4" fillId="0" borderId="84" xfId="0" applyNumberFormat="1" applyFont="1" applyBorder="1" applyAlignment="1">
      <alignment horizontal="center" vertical="center"/>
    </xf>
    <xf numFmtId="1" fontId="4" fillId="0" borderId="34" xfId="0" applyNumberFormat="1" applyFont="1" applyFill="1" applyBorder="1" applyAlignment="1">
      <alignment horizontal="center"/>
    </xf>
    <xf numFmtId="0" fontId="44" fillId="11" borderId="29" xfId="0" applyFont="1" applyFill="1" applyBorder="1" applyAlignment="1">
      <alignment horizontal="center"/>
    </xf>
    <xf numFmtId="1" fontId="45" fillId="11" borderId="3" xfId="0" applyNumberFormat="1" applyFont="1" applyFill="1" applyBorder="1" applyAlignment="1">
      <alignment horizontal="center" vertical="center"/>
    </xf>
    <xf numFmtId="1" fontId="45" fillId="11" borderId="84" xfId="0" applyNumberFormat="1" applyFont="1" applyFill="1" applyBorder="1" applyAlignment="1">
      <alignment horizontal="center" vertical="center"/>
    </xf>
    <xf numFmtId="1" fontId="45" fillId="11" borderId="34" xfId="0" applyNumberFormat="1" applyFont="1" applyFill="1" applyBorder="1" applyAlignment="1">
      <alignment horizontal="center"/>
    </xf>
    <xf numFmtId="0" fontId="46" fillId="0" borderId="1" xfId="0" applyFont="1" applyFill="1" applyBorder="1" applyAlignment="1">
      <alignment vertical="center"/>
    </xf>
    <xf numFmtId="0" fontId="6" fillId="0" borderId="38" xfId="0" applyFont="1" applyFill="1" applyBorder="1" applyAlignment="1">
      <alignment horizontal="center" vertical="center"/>
    </xf>
    <xf numFmtId="0" fontId="26" fillId="0" borderId="39" xfId="0" applyNumberFormat="1" applyFont="1" applyFill="1" applyBorder="1" applyAlignment="1">
      <alignment horizontal="center" vertical="center"/>
    </xf>
    <xf numFmtId="1" fontId="6" fillId="0" borderId="38" xfId="0" applyNumberFormat="1" applyFont="1" applyFill="1" applyBorder="1" applyAlignment="1">
      <alignment horizontal="center" vertical="center" wrapText="1"/>
    </xf>
    <xf numFmtId="0" fontId="42" fillId="11" borderId="39" xfId="0" applyNumberFormat="1" applyFont="1" applyFill="1" applyBorder="1" applyAlignment="1">
      <alignment horizontal="center" vertical="center"/>
    </xf>
    <xf numFmtId="49" fontId="6" fillId="0" borderId="38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vertical="center"/>
    </xf>
    <xf numFmtId="0" fontId="23" fillId="0" borderId="39" xfId="0" applyNumberFormat="1" applyFont="1" applyFill="1" applyBorder="1" applyAlignment="1">
      <alignment horizontal="center" vertical="center"/>
    </xf>
    <xf numFmtId="0" fontId="12" fillId="0" borderId="39" xfId="0" applyNumberFormat="1" applyFont="1" applyFill="1" applyBorder="1" applyAlignment="1">
      <alignment horizontal="center" vertical="center"/>
    </xf>
    <xf numFmtId="49" fontId="6" fillId="0" borderId="38" xfId="0" applyNumberFormat="1" applyFont="1" applyFill="1" applyBorder="1" applyAlignment="1">
      <alignment horizontal="center" vertical="center" wrapText="1"/>
    </xf>
    <xf numFmtId="0" fontId="6" fillId="0" borderId="40" xfId="0" applyNumberFormat="1" applyFont="1" applyFill="1" applyBorder="1" applyAlignment="1">
      <alignment horizontal="center" vertical="center"/>
    </xf>
    <xf numFmtId="0" fontId="48" fillId="0" borderId="92" xfId="0" applyFont="1" applyFill="1" applyBorder="1" applyAlignment="1">
      <alignment vertical="center"/>
    </xf>
    <xf numFmtId="0" fontId="6" fillId="0" borderId="93" xfId="0" applyFont="1" applyFill="1" applyBorder="1" applyAlignment="1">
      <alignment horizontal="center" vertical="center"/>
    </xf>
    <xf numFmtId="0" fontId="27" fillId="0" borderId="20" xfId="0" applyNumberFormat="1" applyFont="1" applyFill="1" applyBorder="1" applyAlignment="1">
      <alignment horizontal="center" vertical="center"/>
    </xf>
    <xf numFmtId="0" fontId="27" fillId="0" borderId="93" xfId="0" applyNumberFormat="1" applyFont="1" applyFill="1" applyBorder="1" applyAlignment="1">
      <alignment horizontal="center" vertical="center"/>
    </xf>
    <xf numFmtId="1" fontId="6" fillId="0" borderId="93" xfId="0" applyNumberFormat="1" applyFont="1" applyFill="1" applyBorder="1" applyAlignment="1">
      <alignment horizontal="center" vertical="center" wrapText="1"/>
    </xf>
    <xf numFmtId="0" fontId="42" fillId="11" borderId="93" xfId="0" applyNumberFormat="1" applyFont="1" applyFill="1" applyBorder="1" applyAlignment="1">
      <alignment horizontal="center" vertical="center"/>
    </xf>
    <xf numFmtId="49" fontId="6" fillId="0" borderId="93" xfId="0" applyNumberFormat="1" applyFont="1" applyFill="1" applyBorder="1" applyAlignment="1">
      <alignment horizontal="center" vertical="center" wrapText="1"/>
    </xf>
    <xf numFmtId="0" fontId="6" fillId="0" borderId="9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2" fillId="14" borderId="1" xfId="0" applyFont="1" applyFill="1" applyBorder="1" applyAlignment="1"/>
    <xf numFmtId="0" fontId="6" fillId="14" borderId="38" xfId="0" applyNumberFormat="1" applyFont="1" applyFill="1" applyBorder="1" applyAlignment="1">
      <alignment horizontal="center"/>
    </xf>
    <xf numFmtId="49" fontId="23" fillId="14" borderId="38" xfId="0" applyNumberFormat="1" applyFont="1" applyFill="1" applyBorder="1" applyAlignment="1">
      <alignment horizontal="center"/>
    </xf>
    <xf numFmtId="0" fontId="23" fillId="14" borderId="39" xfId="0" applyNumberFormat="1" applyFont="1" applyFill="1" applyBorder="1" applyAlignment="1">
      <alignment horizontal="center"/>
    </xf>
    <xf numFmtId="0" fontId="12" fillId="14" borderId="39" xfId="0" applyNumberFormat="1" applyFont="1" applyFill="1" applyBorder="1" applyAlignment="1">
      <alignment horizontal="center"/>
    </xf>
    <xf numFmtId="49" fontId="6" fillId="14" borderId="39" xfId="0" applyNumberFormat="1" applyFont="1" applyFill="1" applyBorder="1" applyAlignment="1">
      <alignment horizontal="center"/>
    </xf>
    <xf numFmtId="0" fontId="6" fillId="14" borderId="40" xfId="0" applyNumberFormat="1" applyFont="1" applyFill="1" applyBorder="1" applyAlignment="1">
      <alignment horizontal="center"/>
    </xf>
    <xf numFmtId="0" fontId="1" fillId="0" borderId="54" xfId="0" quotePrefix="1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49" fontId="6" fillId="15" borderId="39" xfId="0" applyNumberFormat="1" applyFont="1" applyFill="1" applyBorder="1" applyAlignment="1">
      <alignment horizontal="center"/>
    </xf>
    <xf numFmtId="49" fontId="6" fillId="15" borderId="93" xfId="0" applyNumberFormat="1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2">
    <dxf>
      <font>
        <b/>
        <i val="0"/>
        <condense val="0"/>
        <extend val="0"/>
      </font>
      <fill>
        <patternFill>
          <bgColor indexed="51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1</xdr:row>
      <xdr:rowOff>38100</xdr:rowOff>
    </xdr:from>
    <xdr:to>
      <xdr:col>6</xdr:col>
      <xdr:colOff>1057275</xdr:colOff>
      <xdr:row>14</xdr:row>
      <xdr:rowOff>114300</xdr:rowOff>
    </xdr:to>
    <xdr:pic>
      <xdr:nvPicPr>
        <xdr:cNvPr id="1094" name="Picture 67" descr="Gatecrash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411480"/>
          <a:ext cx="1929765" cy="2887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13398" name="Rectangle 1"/>
        <xdr:cNvSpPr>
          <a:spLocks noChangeArrowheads="1"/>
        </xdr:cNvSpPr>
      </xdr:nvSpPr>
      <xdr:spPr bwMode="auto">
        <a:xfrm>
          <a:off x="4600575" y="0"/>
          <a:ext cx="28670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6407" name="Rectangle 1"/>
        <xdr:cNvSpPr>
          <a:spLocks noChangeArrowheads="1"/>
        </xdr:cNvSpPr>
      </xdr:nvSpPr>
      <xdr:spPr bwMode="auto">
        <a:xfrm>
          <a:off x="4867275" y="0"/>
          <a:ext cx="20859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196215</xdr:colOff>
      <xdr:row>1</xdr:row>
      <xdr:rowOff>123825</xdr:rowOff>
    </xdr:from>
    <xdr:to>
      <xdr:col>4</xdr:col>
      <xdr:colOff>81915</xdr:colOff>
      <xdr:row>2</xdr:row>
      <xdr:rowOff>66675</xdr:rowOff>
    </xdr:to>
    <xdr:sp macro="" textlink="">
      <xdr:nvSpPr>
        <xdr:cNvPr id="3078" name="Text Box 6" hidden="1"/>
        <xdr:cNvSpPr txBox="1">
          <a:spLocks noChangeArrowheads="1"/>
        </xdr:cNvSpPr>
      </xdr:nvSpPr>
      <xdr:spPr bwMode="auto">
        <a:xfrm>
          <a:off x="2476500" y="428625"/>
          <a:ext cx="6953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tabSelected="1" workbookViewId="0"/>
  </sheetViews>
  <sheetFormatPr defaultColWidth="13" defaultRowHeight="15.6"/>
  <cols>
    <col min="1" max="1" width="14.3984375" style="17" bestFit="1" customWidth="1"/>
    <col min="2" max="2" width="10" style="18" customWidth="1"/>
    <col min="3" max="3" width="5.09765625" style="18" customWidth="1"/>
    <col min="4" max="4" width="13.69921875" style="17" bestFit="1" customWidth="1"/>
    <col min="5" max="5" width="9.09765625" style="18" bestFit="1" customWidth="1"/>
    <col min="6" max="6" width="14.69921875" style="17" customWidth="1"/>
    <col min="7" max="7" width="17.09765625" style="18" customWidth="1"/>
    <col min="8" max="16384" width="13" style="1"/>
  </cols>
  <sheetData>
    <row r="1" spans="1:7" ht="29.4" thickTop="1" thickBot="1">
      <c r="A1" s="205" t="s">
        <v>118</v>
      </c>
      <c r="B1" s="173" t="s">
        <v>117</v>
      </c>
      <c r="C1" s="174"/>
      <c r="D1" s="175"/>
      <c r="E1" s="176"/>
      <c r="F1" s="175"/>
      <c r="G1" s="177" t="s">
        <v>121</v>
      </c>
    </row>
    <row r="2" spans="1:7" ht="17.399999999999999" thickTop="1">
      <c r="A2" s="2" t="s">
        <v>0</v>
      </c>
      <c r="B2" s="46" t="s">
        <v>156</v>
      </c>
      <c r="C2" s="46"/>
      <c r="D2" s="4" t="s">
        <v>1</v>
      </c>
      <c r="E2" s="61" t="s">
        <v>98</v>
      </c>
      <c r="F2"/>
      <c r="G2" s="5"/>
    </row>
    <row r="3" spans="1:7" ht="16.8">
      <c r="A3" s="2" t="s">
        <v>71</v>
      </c>
      <c r="B3" s="46" t="s">
        <v>114</v>
      </c>
      <c r="C3" s="46"/>
      <c r="D3" s="4" t="s">
        <v>72</v>
      </c>
      <c r="E3" s="61">
        <v>7</v>
      </c>
      <c r="F3" s="4"/>
      <c r="G3" s="5"/>
    </row>
    <row r="4" spans="1:7" ht="16.8">
      <c r="A4" s="2" t="s">
        <v>71</v>
      </c>
      <c r="B4" s="46" t="s">
        <v>115</v>
      </c>
      <c r="C4" s="46"/>
      <c r="D4" s="4" t="s">
        <v>72</v>
      </c>
      <c r="E4" s="61">
        <v>4</v>
      </c>
      <c r="F4" s="4"/>
      <c r="G4" s="5"/>
    </row>
    <row r="5" spans="1:7" ht="16.8">
      <c r="A5" s="2" t="s">
        <v>159</v>
      </c>
      <c r="B5" s="46" t="s">
        <v>160</v>
      </c>
      <c r="C5" s="46"/>
      <c r="D5" s="4" t="s">
        <v>2</v>
      </c>
      <c r="E5" s="61" t="s">
        <v>153</v>
      </c>
      <c r="F5" s="4"/>
      <c r="G5" s="5"/>
    </row>
    <row r="6" spans="1:7" ht="17.399999999999999" thickBot="1">
      <c r="A6" s="2" t="s">
        <v>73</v>
      </c>
      <c r="B6" s="46" t="s">
        <v>152</v>
      </c>
      <c r="C6" s="46"/>
      <c r="D6" s="4" t="s">
        <v>3</v>
      </c>
      <c r="E6" s="61" t="s">
        <v>139</v>
      </c>
      <c r="F6" s="144"/>
      <c r="G6" s="145"/>
    </row>
    <row r="7" spans="1:7" ht="17.399999999999999" thickTop="1">
      <c r="A7" s="39" t="s">
        <v>182</v>
      </c>
      <c r="B7" s="178" t="s">
        <v>163</v>
      </c>
      <c r="C7" s="60"/>
      <c r="D7" s="137" t="s">
        <v>83</v>
      </c>
      <c r="E7" s="136" t="s">
        <v>151</v>
      </c>
      <c r="F7" s="144"/>
      <c r="G7" s="145"/>
    </row>
    <row r="8" spans="1:7" ht="17.399999999999999" thickBot="1">
      <c r="A8" s="59" t="s">
        <v>16</v>
      </c>
      <c r="B8" s="203"/>
      <c r="C8" s="204"/>
      <c r="D8" s="138" t="s">
        <v>15</v>
      </c>
      <c r="E8" s="40">
        <v>0</v>
      </c>
      <c r="F8" s="144"/>
      <c r="G8" s="145"/>
    </row>
    <row r="9" spans="1:7" ht="16.8">
      <c r="A9" s="37" t="s">
        <v>4</v>
      </c>
      <c r="B9" s="38">
        <v>9</v>
      </c>
      <c r="C9" s="242">
        <f t="shared" ref="C9:C14" si="0">IF(B9&gt;9.9,CONCATENATE("+",ROUNDDOWN((B9-10)/2,0)),ROUNDUP((B9-10)/2,0))</f>
        <v>-1</v>
      </c>
      <c r="D9" s="36" t="s">
        <v>81</v>
      </c>
      <c r="E9" s="210" t="s">
        <v>145</v>
      </c>
      <c r="F9" s="3"/>
      <c r="G9" s="5"/>
    </row>
    <row r="10" spans="1:7" ht="16.8">
      <c r="A10" s="8" t="s">
        <v>5</v>
      </c>
      <c r="B10" s="100">
        <v>16</v>
      </c>
      <c r="C10" s="55" t="str">
        <f t="shared" si="0"/>
        <v>+3</v>
      </c>
      <c r="D10" s="7" t="s">
        <v>82</v>
      </c>
      <c r="E10" s="81">
        <f>Martial!B14+Equipment!B18+('Personal File'!E8/50)</f>
        <v>65</v>
      </c>
      <c r="F10" s="3"/>
      <c r="G10" s="5"/>
    </row>
    <row r="11" spans="1:7" ht="16.8">
      <c r="A11" s="34" t="s">
        <v>19</v>
      </c>
      <c r="B11" s="101">
        <v>11</v>
      </c>
      <c r="C11" s="47" t="str">
        <f t="shared" si="0"/>
        <v>+0</v>
      </c>
      <c r="D11" s="7" t="s">
        <v>21</v>
      </c>
      <c r="E11" s="75">
        <v>53</v>
      </c>
      <c r="F11" s="3"/>
      <c r="G11" s="5"/>
    </row>
    <row r="12" spans="1:7" ht="16.8">
      <c r="A12" s="241" t="s">
        <v>20</v>
      </c>
      <c r="B12" s="101">
        <v>14</v>
      </c>
      <c r="C12" s="55" t="str">
        <f t="shared" si="0"/>
        <v>+2</v>
      </c>
      <c r="D12" s="45" t="s">
        <v>157</v>
      </c>
      <c r="E12" s="79">
        <f>E14-C10</f>
        <v>17</v>
      </c>
      <c r="F12" s="2"/>
      <c r="G12" s="5"/>
    </row>
    <row r="13" spans="1:7" ht="16.8">
      <c r="A13" s="35" t="s">
        <v>22</v>
      </c>
      <c r="B13" s="6">
        <v>12</v>
      </c>
      <c r="C13" s="55" t="str">
        <f t="shared" si="0"/>
        <v>+1</v>
      </c>
      <c r="D13" s="45" t="s">
        <v>104</v>
      </c>
      <c r="E13" s="79">
        <f>10+C10+1</f>
        <v>14</v>
      </c>
      <c r="F13" s="3"/>
      <c r="G13" s="5"/>
    </row>
    <row r="14" spans="1:7" ht="17.399999999999999" thickBot="1">
      <c r="A14" s="41" t="s">
        <v>18</v>
      </c>
      <c r="B14" s="102">
        <v>10</v>
      </c>
      <c r="C14" s="48" t="str">
        <f t="shared" si="0"/>
        <v>+0</v>
      </c>
      <c r="D14" s="54" t="s">
        <v>70</v>
      </c>
      <c r="E14" s="80">
        <f>E13+SUM(Martial!B11:B12)</f>
        <v>20</v>
      </c>
      <c r="F14" s="3"/>
      <c r="G14" s="5"/>
    </row>
    <row r="15" spans="1:7" s="12" customFormat="1" ht="17.399999999999999" thickTop="1">
      <c r="A15" s="9"/>
      <c r="B15" s="10"/>
      <c r="C15" s="10"/>
      <c r="D15" s="10"/>
      <c r="E15" s="10"/>
      <c r="F15" s="10"/>
      <c r="G15" s="11"/>
    </row>
    <row r="16" spans="1:7" s="12" customFormat="1" ht="16.8">
      <c r="A16" s="98"/>
      <c r="B16" s="13"/>
      <c r="C16" s="13"/>
      <c r="D16" s="13"/>
      <c r="E16" s="13"/>
      <c r="F16" s="13"/>
      <c r="G16" s="99"/>
    </row>
    <row r="17" spans="1:7" s="12" customFormat="1" ht="16.8">
      <c r="A17" s="98"/>
      <c r="B17" s="13"/>
      <c r="C17" s="13"/>
      <c r="D17" s="13"/>
      <c r="E17" s="13"/>
      <c r="F17" s="13"/>
      <c r="G17" s="99"/>
    </row>
    <row r="18" spans="1:7" ht="17.399999999999999" thickBot="1">
      <c r="A18" s="14"/>
      <c r="B18" s="15"/>
      <c r="C18" s="15"/>
      <c r="D18" s="15"/>
      <c r="E18" s="15"/>
      <c r="F18" s="15"/>
      <c r="G18" s="16"/>
    </row>
    <row r="19" spans="1:7" ht="16.2" thickTop="1"/>
  </sheetData>
  <phoneticPr fontId="0" type="noConversion"/>
  <conditionalFormatting sqref="E10">
    <cfRule type="cellIs" dxfId="1" priority="4" stopIfTrue="1" operator="greaterThan">
      <formula>90</formula>
    </cfRule>
    <cfRule type="cellIs" dxfId="0" priority="5" stopIfTrue="1" operator="between">
      <formula>60</formula>
      <formula>90</formula>
    </cfRule>
  </conditionalFormatting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6"/>
  <sheetViews>
    <sheetView showGridLines="0" workbookViewId="0">
      <pane ySplit="2" topLeftCell="A3" activePane="bottomLeft" state="frozen"/>
      <selection pane="bottomLeft" activeCell="A3" sqref="A3"/>
    </sheetView>
  </sheetViews>
  <sheetFormatPr defaultColWidth="13" defaultRowHeight="15.6"/>
  <cols>
    <col min="1" max="1" width="28" style="17" bestFit="1" customWidth="1"/>
    <col min="2" max="2" width="5.8984375" style="17" bestFit="1" customWidth="1"/>
    <col min="3" max="3" width="7.09765625" style="18" hidden="1" customWidth="1"/>
    <col min="4" max="4" width="5.796875" style="18" hidden="1" customWidth="1"/>
    <col min="5" max="5" width="9.19921875" style="18" bestFit="1" customWidth="1"/>
    <col min="6" max="6" width="6.69921875" style="18" bestFit="1" customWidth="1"/>
    <col min="7" max="7" width="5.8984375" style="58" bestFit="1" customWidth="1"/>
    <col min="8" max="8" width="4.69921875" style="58" bestFit="1" customWidth="1"/>
    <col min="9" max="9" width="7.19921875" style="58" customWidth="1"/>
    <col min="10" max="10" width="39.296875" style="17" bestFit="1" customWidth="1"/>
    <col min="11" max="16384" width="13" style="1"/>
  </cols>
  <sheetData>
    <row r="1" spans="1:10" ht="23.4" thickBot="1">
      <c r="A1" s="44" t="s">
        <v>17</v>
      </c>
      <c r="B1" s="19"/>
      <c r="C1" s="19"/>
      <c r="D1" s="19"/>
      <c r="E1" s="19"/>
      <c r="F1" s="19"/>
      <c r="G1" s="57"/>
      <c r="H1" s="57"/>
      <c r="I1" s="57"/>
      <c r="J1" s="19"/>
    </row>
    <row r="2" spans="1:10" s="12" customFormat="1" ht="33.6">
      <c r="A2" s="257" t="s">
        <v>6</v>
      </c>
      <c r="B2" s="258" t="s">
        <v>36</v>
      </c>
      <c r="C2" s="258" t="s">
        <v>43</v>
      </c>
      <c r="D2" s="258" t="s">
        <v>35</v>
      </c>
      <c r="E2" s="259" t="s">
        <v>68</v>
      </c>
      <c r="F2" s="259" t="s">
        <v>44</v>
      </c>
      <c r="G2" s="260" t="s">
        <v>74</v>
      </c>
      <c r="H2" s="261" t="s">
        <v>150</v>
      </c>
      <c r="I2" s="260" t="s">
        <v>94</v>
      </c>
      <c r="J2" s="262" t="s">
        <v>7</v>
      </c>
    </row>
    <row r="3" spans="1:10" s="12" customFormat="1" ht="16.8">
      <c r="A3" s="284" t="s">
        <v>76</v>
      </c>
      <c r="B3" s="285">
        <v>2</v>
      </c>
      <c r="C3" s="285" t="s">
        <v>38</v>
      </c>
      <c r="D3" s="286" t="str">
        <f>IF(C3="Str",'Personal File'!$C$9,IF(C3="Dex",'Personal File'!$C$10,IF(C3="Con",'Personal File'!$C$11,IF(C3="Int",'Personal File'!$C$12,IF(C3="Wis",'Personal File'!$C$13,IF(C3="Cha",'Personal File'!$C$14))))))</f>
        <v>+0</v>
      </c>
      <c r="E3" s="286" t="str">
        <f t="shared" ref="E3:E5" si="0">CONCATENATE(C3," (",D3,")")</f>
        <v>Con (+0)</v>
      </c>
      <c r="F3" s="316" t="s">
        <v>100</v>
      </c>
      <c r="G3" s="287">
        <f t="shared" ref="G3:G5" si="1">B3+D3+F3</f>
        <v>4</v>
      </c>
      <c r="H3" s="288">
        <f t="shared" ref="H3:H5" ca="1" si="2">RANDBETWEEN(1,20)</f>
        <v>2</v>
      </c>
      <c r="I3" s="289">
        <f t="shared" ref="I3:I5" ca="1" si="3">SUM(G3:H3)</f>
        <v>6</v>
      </c>
      <c r="J3" s="290"/>
    </row>
    <row r="4" spans="1:10" s="12" customFormat="1" ht="16.8">
      <c r="A4" s="291" t="s">
        <v>77</v>
      </c>
      <c r="B4" s="285">
        <v>8</v>
      </c>
      <c r="C4" s="285" t="s">
        <v>41</v>
      </c>
      <c r="D4" s="292" t="str">
        <f>IF(C4="Str",'Personal File'!$C$9,IF(C4="Dex",'Personal File'!$C$10,IF(C4="Con",'Personal File'!$C$11,IF(C4="Int",'Personal File'!$C$12,IF(C4="Wis",'Personal File'!$C$13,IF(C4="Cha",'Personal File'!$C$14))))))</f>
        <v>+3</v>
      </c>
      <c r="E4" s="293" t="str">
        <f t="shared" si="0"/>
        <v>Dex (+3)</v>
      </c>
      <c r="F4" s="316" t="s">
        <v>100</v>
      </c>
      <c r="G4" s="287">
        <f t="shared" si="1"/>
        <v>13</v>
      </c>
      <c r="H4" s="288">
        <f t="shared" ca="1" si="2"/>
        <v>4</v>
      </c>
      <c r="I4" s="294">
        <f t="shared" ca="1" si="3"/>
        <v>17</v>
      </c>
      <c r="J4" s="295"/>
    </row>
    <row r="5" spans="1:10" s="12" customFormat="1" ht="16.8">
      <c r="A5" s="296" t="s">
        <v>78</v>
      </c>
      <c r="B5" s="297">
        <v>5</v>
      </c>
      <c r="C5" s="297" t="s">
        <v>40</v>
      </c>
      <c r="D5" s="298" t="str">
        <f>IF(C5="Str",'Personal File'!$C$9,IF(C5="Dex",'Personal File'!$C$10,IF(C5="Con",'Personal File'!$C$11,IF(C5="Int",'Personal File'!$C$12,IF(C5="Wis",'Personal File'!$C$13,IF(C5="Cha",'Personal File'!$C$14))))))</f>
        <v>+1</v>
      </c>
      <c r="E5" s="299" t="str">
        <f t="shared" si="0"/>
        <v>Wis (+1)</v>
      </c>
      <c r="F5" s="317" t="s">
        <v>100</v>
      </c>
      <c r="G5" s="300">
        <f t="shared" si="1"/>
        <v>8</v>
      </c>
      <c r="H5" s="301">
        <f t="shared" ca="1" si="2"/>
        <v>16</v>
      </c>
      <c r="I5" s="302">
        <f t="shared" ca="1" si="3"/>
        <v>24</v>
      </c>
      <c r="J5" s="303"/>
    </row>
    <row r="6" spans="1:10" s="49" customFormat="1" ht="16.8">
      <c r="A6" s="95" t="s">
        <v>45</v>
      </c>
      <c r="B6" s="76">
        <v>5</v>
      </c>
      <c r="C6" s="96" t="s">
        <v>39</v>
      </c>
      <c r="D6" s="97" t="str">
        <f>IF(C6="Str",'Personal File'!$C$9,IF(C6="Dex",'Personal File'!$C$10,IF(C6="Con",'Personal File'!$C$11,IF(C6="Int",'Personal File'!$C$12,IF(C6="Wis",'Personal File'!$C$13,IF(C6="Cha",'Personal File'!$C$14))))))</f>
        <v>+2</v>
      </c>
      <c r="E6" s="152" t="str">
        <f t="shared" ref="E6:E44" si="4">CONCATENATE(C6," (",D6,")")</f>
        <v>Int (+2)</v>
      </c>
      <c r="F6" s="211" t="s">
        <v>69</v>
      </c>
      <c r="G6" s="77">
        <f t="shared" ref="G6:G18" si="5">B6+MID(E6,6,2)+F6</f>
        <v>7</v>
      </c>
      <c r="H6" s="254">
        <f ca="1">RANDBETWEEN(1,20)</f>
        <v>8</v>
      </c>
      <c r="I6" s="77">
        <f t="shared" ref="I6:I7" ca="1" si="6">SUM(G6:H6)</f>
        <v>15</v>
      </c>
      <c r="J6" s="212" t="s">
        <v>144</v>
      </c>
    </row>
    <row r="7" spans="1:10" s="53" customFormat="1" ht="16.8">
      <c r="A7" s="163" t="s">
        <v>46</v>
      </c>
      <c r="B7" s="76">
        <v>2</v>
      </c>
      <c r="C7" s="164" t="s">
        <v>41</v>
      </c>
      <c r="D7" s="165" t="str">
        <f>IF(C7="Str",'Personal File'!$C$9,IF(C7="Dex",'Personal File'!$C$10,IF(C7="Con",'Personal File'!$C$11,IF(C7="Int",'Personal File'!$C$12,IF(C7="Wis",'Personal File'!$C$13,IF(C7="Cha",'Personal File'!$C$14))))))</f>
        <v>+3</v>
      </c>
      <c r="E7" s="166" t="str">
        <f t="shared" si="4"/>
        <v>Dex (+3)</v>
      </c>
      <c r="F7" s="77" t="s">
        <v>69</v>
      </c>
      <c r="G7" s="77">
        <f t="shared" si="5"/>
        <v>5</v>
      </c>
      <c r="H7" s="254">
        <f ca="1">RANDBETWEEN(1,20)</f>
        <v>14</v>
      </c>
      <c r="I7" s="77">
        <f t="shared" ca="1" si="6"/>
        <v>19</v>
      </c>
      <c r="J7" s="78"/>
    </row>
    <row r="8" spans="1:10" s="51" customFormat="1" ht="16.8">
      <c r="A8" s="213" t="s">
        <v>47</v>
      </c>
      <c r="B8" s="76">
        <v>1</v>
      </c>
      <c r="C8" s="214" t="s">
        <v>37</v>
      </c>
      <c r="D8" s="215" t="str">
        <f>IF(C8="Str",'Personal File'!$C$9,IF(C8="Dex",'Personal File'!$C$10,IF(C8="Con",'Personal File'!$C$11,IF(C8="Int",'Personal File'!$C$12,IF(C8="Wis",'Personal File'!$C$13,IF(C8="Cha",'Personal File'!$C$14))))))</f>
        <v>+0</v>
      </c>
      <c r="E8" s="216" t="str">
        <f t="shared" si="4"/>
        <v>Cha (+0)</v>
      </c>
      <c r="F8" s="77" t="s">
        <v>69</v>
      </c>
      <c r="G8" s="77">
        <f t="shared" si="5"/>
        <v>1</v>
      </c>
      <c r="H8" s="254">
        <f t="shared" ref="H8:H44" ca="1" si="7">RANDBETWEEN(1,20)</f>
        <v>1</v>
      </c>
      <c r="I8" s="77">
        <f t="shared" ref="I8:I44" ca="1" si="8">SUM(G8:H8)</f>
        <v>2</v>
      </c>
      <c r="J8" s="78"/>
    </row>
    <row r="9" spans="1:10" s="50" customFormat="1" ht="16.8">
      <c r="A9" s="146" t="s">
        <v>48</v>
      </c>
      <c r="B9" s="76">
        <v>1</v>
      </c>
      <c r="C9" s="147" t="s">
        <v>42</v>
      </c>
      <c r="D9" s="148">
        <f>IF(C9="Str",'Personal File'!$C$9,IF(C9="Dex",'Personal File'!$C$10,IF(C9="Con",'Personal File'!$C$11,IF(C9="Int",'Personal File'!$C$12,IF(C9="Wis",'Personal File'!$C$13,IF(C9="Cha",'Personal File'!$C$14))))))</f>
        <v>-1</v>
      </c>
      <c r="E9" s="151" t="str">
        <f t="shared" si="4"/>
        <v>Str (-1)</v>
      </c>
      <c r="F9" s="77" t="s">
        <v>69</v>
      </c>
      <c r="G9" s="77">
        <f t="shared" si="5"/>
        <v>0</v>
      </c>
      <c r="H9" s="254">
        <f t="shared" ca="1" si="7"/>
        <v>3</v>
      </c>
      <c r="I9" s="77">
        <f t="shared" ca="1" si="8"/>
        <v>3</v>
      </c>
      <c r="J9" s="78"/>
    </row>
    <row r="10" spans="1:10" s="50" customFormat="1" ht="16.8">
      <c r="A10" s="139" t="s">
        <v>23</v>
      </c>
      <c r="B10" s="88">
        <v>0</v>
      </c>
      <c r="C10" s="140" t="s">
        <v>38</v>
      </c>
      <c r="D10" s="141" t="str">
        <f>IF(C10="Str",'Personal File'!$C$9,IF(C10="Dex",'Personal File'!$C$10,IF(C10="Con",'Personal File'!$C$11,IF(C10="Int",'Personal File'!$C$12,IF(C10="Wis",'Personal File'!$C$13,IF(C10="Cha",'Personal File'!$C$14))))))</f>
        <v>+0</v>
      </c>
      <c r="E10" s="154" t="str">
        <f t="shared" si="4"/>
        <v>Con (+0)</v>
      </c>
      <c r="F10" s="89" t="s">
        <v>69</v>
      </c>
      <c r="G10" s="89">
        <f t="shared" si="5"/>
        <v>0</v>
      </c>
      <c r="H10" s="254">
        <f t="shared" ca="1" si="7"/>
        <v>11</v>
      </c>
      <c r="I10" s="89">
        <f t="shared" ca="1" si="8"/>
        <v>11</v>
      </c>
      <c r="J10" s="90"/>
    </row>
    <row r="11" spans="1:10" s="49" customFormat="1" ht="16.8">
      <c r="A11" s="95" t="s">
        <v>124</v>
      </c>
      <c r="B11" s="76">
        <v>1</v>
      </c>
      <c r="C11" s="96" t="s">
        <v>39</v>
      </c>
      <c r="D11" s="97" t="str">
        <f>IF(C11="Str",'Personal File'!$C$9,IF(C11="Dex",'Personal File'!$C$10,IF(C11="Con",'Personal File'!$C$11,IF(C11="Int",'Personal File'!$C$12,IF(C11="Wis",'Personal File'!$C$13,IF(C11="Cha",'Personal File'!$C$14))))))</f>
        <v>+2</v>
      </c>
      <c r="E11" s="152" t="str">
        <f t="shared" si="4"/>
        <v>Int (+2)</v>
      </c>
      <c r="F11" s="77" t="s">
        <v>69</v>
      </c>
      <c r="G11" s="77">
        <f t="shared" si="5"/>
        <v>3</v>
      </c>
      <c r="H11" s="254">
        <f t="shared" ca="1" si="7"/>
        <v>20</v>
      </c>
      <c r="I11" s="77">
        <f t="shared" ca="1" si="8"/>
        <v>23</v>
      </c>
      <c r="J11" s="212" t="s">
        <v>133</v>
      </c>
    </row>
    <row r="12" spans="1:10" s="52" customFormat="1" ht="16.8">
      <c r="A12" s="133" t="s">
        <v>49</v>
      </c>
      <c r="B12" s="130">
        <v>0</v>
      </c>
      <c r="C12" s="134" t="s">
        <v>39</v>
      </c>
      <c r="D12" s="135" t="str">
        <f>IF(C12="Str",'Personal File'!$C$9,IF(C12="Dex",'Personal File'!$C$10,IF(C12="Con",'Personal File'!$C$11,IF(C12="Int",'Personal File'!$C$12,IF(C12="Wis",'Personal File'!$C$13,IF(C12="Cha",'Personal File'!$C$14))))))</f>
        <v>+2</v>
      </c>
      <c r="E12" s="150" t="str">
        <f t="shared" si="4"/>
        <v>Int (+2)</v>
      </c>
      <c r="F12" s="131" t="s">
        <v>69</v>
      </c>
      <c r="G12" s="64">
        <v>0</v>
      </c>
      <c r="H12" s="255">
        <f t="shared" ca="1" si="7"/>
        <v>5</v>
      </c>
      <c r="I12" s="64">
        <f t="shared" ca="1" si="8"/>
        <v>5</v>
      </c>
      <c r="J12" s="132"/>
    </row>
    <row r="13" spans="1:10" s="53" customFormat="1" ht="16.8">
      <c r="A13" s="179" t="s">
        <v>50</v>
      </c>
      <c r="B13" s="88">
        <v>0</v>
      </c>
      <c r="C13" s="180" t="s">
        <v>37</v>
      </c>
      <c r="D13" s="181" t="str">
        <f>IF(C13="Str",'Personal File'!$C$9,IF(C13="Dex",'Personal File'!$C$10,IF(C13="Con",'Personal File'!$C$11,IF(C13="Int",'Personal File'!$C$12,IF(C13="Wis",'Personal File'!$C$13,IF(C13="Cha",'Personal File'!$C$14))))))</f>
        <v>+0</v>
      </c>
      <c r="E13" s="182" t="str">
        <f t="shared" si="4"/>
        <v>Cha (+0)</v>
      </c>
      <c r="F13" s="89" t="s">
        <v>69</v>
      </c>
      <c r="G13" s="89">
        <f t="shared" si="5"/>
        <v>0</v>
      </c>
      <c r="H13" s="254">
        <f t="shared" ca="1" si="7"/>
        <v>1</v>
      </c>
      <c r="I13" s="89">
        <f t="shared" ca="1" si="8"/>
        <v>1</v>
      </c>
      <c r="J13" s="90"/>
    </row>
    <row r="14" spans="1:10" s="53" customFormat="1" ht="16.8">
      <c r="A14" s="95" t="s">
        <v>51</v>
      </c>
      <c r="B14" s="76">
        <v>7</v>
      </c>
      <c r="C14" s="96" t="s">
        <v>39</v>
      </c>
      <c r="D14" s="97" t="str">
        <f>IF(C14="Str",'Personal File'!$C$9,IF(C14="Dex",'Personal File'!$C$10,IF(C14="Con",'Personal File'!$C$11,IF(C14="Int",'Personal File'!$C$12,IF(C14="Wis",'Personal File'!$C$13,IF(C14="Cha",'Personal File'!$C$14))))))</f>
        <v>+2</v>
      </c>
      <c r="E14" s="152" t="str">
        <f t="shared" si="4"/>
        <v>Int (+2)</v>
      </c>
      <c r="F14" s="77" t="s">
        <v>100</v>
      </c>
      <c r="G14" s="77">
        <f t="shared" si="5"/>
        <v>11</v>
      </c>
      <c r="H14" s="254">
        <f t="shared" ca="1" si="7"/>
        <v>3</v>
      </c>
      <c r="I14" s="77">
        <f t="shared" ca="1" si="8"/>
        <v>14</v>
      </c>
      <c r="J14" s="78"/>
    </row>
    <row r="15" spans="1:10" s="53" customFormat="1" ht="16.8">
      <c r="A15" s="179" t="s">
        <v>52</v>
      </c>
      <c r="B15" s="88">
        <v>0</v>
      </c>
      <c r="C15" s="180" t="s">
        <v>37</v>
      </c>
      <c r="D15" s="181" t="str">
        <f>IF(C15="Str",'Personal File'!$C$9,IF(C15="Dex",'Personal File'!$C$10,IF(C15="Con",'Personal File'!$C$11,IF(C15="Int",'Personal File'!$C$12,IF(C15="Wis",'Personal File'!$C$13,IF(C15="Cha",'Personal File'!$C$14))))))</f>
        <v>+0</v>
      </c>
      <c r="E15" s="182" t="str">
        <f t="shared" si="4"/>
        <v>Cha (+0)</v>
      </c>
      <c r="F15" s="89" t="s">
        <v>69</v>
      </c>
      <c r="G15" s="89">
        <f t="shared" si="5"/>
        <v>0</v>
      </c>
      <c r="H15" s="254">
        <f t="shared" ca="1" si="7"/>
        <v>13</v>
      </c>
      <c r="I15" s="89">
        <f t="shared" ca="1" si="8"/>
        <v>13</v>
      </c>
      <c r="J15" s="90"/>
    </row>
    <row r="16" spans="1:10" s="53" customFormat="1" ht="16.8">
      <c r="A16" s="163" t="s">
        <v>53</v>
      </c>
      <c r="B16" s="76">
        <v>3</v>
      </c>
      <c r="C16" s="164" t="s">
        <v>41</v>
      </c>
      <c r="D16" s="165" t="str">
        <f>IF(C16="Str",'Personal File'!$C$9,IF(C16="Dex",'Personal File'!$C$10,IF(C16="Con",'Personal File'!$C$11,IF(C16="Int",'Personal File'!$C$12,IF(C16="Wis",'Personal File'!$C$13,IF(C16="Cha",'Personal File'!$C$14))))))</f>
        <v>+3</v>
      </c>
      <c r="E16" s="166" t="str">
        <f t="shared" si="4"/>
        <v>Dex (+3)</v>
      </c>
      <c r="F16" s="77" t="s">
        <v>69</v>
      </c>
      <c r="G16" s="77">
        <f t="shared" si="5"/>
        <v>6</v>
      </c>
      <c r="H16" s="254">
        <f t="shared" ca="1" si="7"/>
        <v>17</v>
      </c>
      <c r="I16" s="77">
        <f t="shared" ca="1" si="8"/>
        <v>23</v>
      </c>
      <c r="J16" s="78"/>
    </row>
    <row r="17" spans="1:10" s="53" customFormat="1" ht="16.8">
      <c r="A17" s="95" t="s">
        <v>54</v>
      </c>
      <c r="B17" s="76">
        <v>3</v>
      </c>
      <c r="C17" s="96" t="s">
        <v>39</v>
      </c>
      <c r="D17" s="97" t="str">
        <f>IF(C17="Str",'Personal File'!$C$9,IF(C17="Dex",'Personal File'!$C$10,IF(C17="Con",'Personal File'!$C$11,IF(C17="Int",'Personal File'!$C$12,IF(C17="Wis",'Personal File'!$C$13,IF(C17="Cha",'Personal File'!$C$14))))))</f>
        <v>+2</v>
      </c>
      <c r="E17" s="152" t="str">
        <f t="shared" si="4"/>
        <v>Int (+2)</v>
      </c>
      <c r="F17" s="77" t="s">
        <v>69</v>
      </c>
      <c r="G17" s="77">
        <f t="shared" si="5"/>
        <v>5</v>
      </c>
      <c r="H17" s="254">
        <f t="shared" ca="1" si="7"/>
        <v>20</v>
      </c>
      <c r="I17" s="77">
        <f t="shared" ca="1" si="8"/>
        <v>25</v>
      </c>
      <c r="J17" s="78"/>
    </row>
    <row r="18" spans="1:10" s="53" customFormat="1" ht="16.8">
      <c r="A18" s="179" t="s">
        <v>55</v>
      </c>
      <c r="B18" s="88">
        <v>0</v>
      </c>
      <c r="C18" s="180" t="s">
        <v>37</v>
      </c>
      <c r="D18" s="181" t="str">
        <f>IF(C18="Str",'Personal File'!$C$9,IF(C18="Dex",'Personal File'!$C$10,IF(C18="Con",'Personal File'!$C$11,IF(C18="Int",'Personal File'!$C$12,IF(C18="Wis",'Personal File'!$C$13,IF(C18="Cha",'Personal File'!$C$14))))))</f>
        <v>+0</v>
      </c>
      <c r="E18" s="182" t="str">
        <f t="shared" si="4"/>
        <v>Cha (+0)</v>
      </c>
      <c r="F18" s="89" t="s">
        <v>69</v>
      </c>
      <c r="G18" s="89">
        <f t="shared" si="5"/>
        <v>0</v>
      </c>
      <c r="H18" s="254">
        <f t="shared" ca="1" si="7"/>
        <v>5</v>
      </c>
      <c r="I18" s="89">
        <f t="shared" ca="1" si="8"/>
        <v>5</v>
      </c>
      <c r="J18" s="90"/>
    </row>
    <row r="19" spans="1:10" s="53" customFormat="1" ht="16.8">
      <c r="A19" s="66" t="s">
        <v>25</v>
      </c>
      <c r="B19" s="62">
        <v>0</v>
      </c>
      <c r="C19" s="67" t="s">
        <v>37</v>
      </c>
      <c r="D19" s="68" t="str">
        <f>IF(C19="Str",'Personal File'!$C$9,IF(C19="Dex",'Personal File'!$C$10,IF(C19="Con",'Personal File'!$C$11,IF(C19="Int",'Personal File'!$C$12,IF(C19="Wis",'Personal File'!$C$13,IF(C19="Cha",'Personal File'!$C$14))))))</f>
        <v>+0</v>
      </c>
      <c r="E19" s="149" t="str">
        <f t="shared" si="4"/>
        <v>Cha (+0)</v>
      </c>
      <c r="F19" s="63" t="s">
        <v>69</v>
      </c>
      <c r="G19" s="64">
        <v>0</v>
      </c>
      <c r="H19" s="255">
        <f t="shared" ca="1" si="7"/>
        <v>13</v>
      </c>
      <c r="I19" s="64">
        <f t="shared" ca="1" si="8"/>
        <v>13</v>
      </c>
      <c r="J19" s="65"/>
    </row>
    <row r="20" spans="1:10" s="53" customFormat="1" ht="16.8">
      <c r="A20" s="91" t="s">
        <v>56</v>
      </c>
      <c r="B20" s="88">
        <v>0</v>
      </c>
      <c r="C20" s="92" t="s">
        <v>40</v>
      </c>
      <c r="D20" s="93" t="str">
        <f>IF(C20="Str",'Personal File'!$C$9,IF(C20="Dex",'Personal File'!$C$10,IF(C20="Con",'Personal File'!$C$11,IF(C20="Int",'Personal File'!$C$12,IF(C20="Wis",'Personal File'!$C$13,IF(C20="Cha",'Personal File'!$C$14))))))</f>
        <v>+1</v>
      </c>
      <c r="E20" s="129" t="str">
        <f t="shared" si="4"/>
        <v>Wis (+1)</v>
      </c>
      <c r="F20" s="89" t="s">
        <v>69</v>
      </c>
      <c r="G20" s="89">
        <f t="shared" ref="G20:G31" si="9">B20+MID(E20,6,2)+F20</f>
        <v>1</v>
      </c>
      <c r="H20" s="254">
        <f t="shared" ca="1" si="7"/>
        <v>4</v>
      </c>
      <c r="I20" s="89">
        <f t="shared" ca="1" si="8"/>
        <v>5</v>
      </c>
      <c r="J20" s="90"/>
    </row>
    <row r="21" spans="1:10" s="53" customFormat="1" ht="16.8">
      <c r="A21" s="307" t="s">
        <v>57</v>
      </c>
      <c r="B21" s="308">
        <v>11</v>
      </c>
      <c r="C21" s="309" t="s">
        <v>41</v>
      </c>
      <c r="D21" s="310" t="str">
        <f>IF(C21="Str",'Personal File'!$C$9,IF(C21="Dex",'Personal File'!$C$10,IF(C21="Con",'Personal File'!$C$11,IF(C21="Int",'Personal File'!$C$12,IF(C21="Wis",'Personal File'!$C$13,IF(C21="Cha",'Personal File'!$C$14))))))</f>
        <v>+3</v>
      </c>
      <c r="E21" s="311" t="str">
        <f t="shared" si="4"/>
        <v>Dex (+3)</v>
      </c>
      <c r="F21" s="312" t="s">
        <v>69</v>
      </c>
      <c r="G21" s="312">
        <f t="shared" si="9"/>
        <v>14</v>
      </c>
      <c r="H21" s="254">
        <f t="shared" ca="1" si="7"/>
        <v>7</v>
      </c>
      <c r="I21" s="312">
        <f t="shared" ca="1" si="8"/>
        <v>21</v>
      </c>
      <c r="J21" s="313"/>
    </row>
    <row r="22" spans="1:10" s="53" customFormat="1" ht="16.8">
      <c r="A22" s="72" t="s">
        <v>58</v>
      </c>
      <c r="B22" s="69">
        <v>0</v>
      </c>
      <c r="C22" s="73" t="s">
        <v>37</v>
      </c>
      <c r="D22" s="74" t="str">
        <f>IF(C22="Str",'Personal File'!$C$9,IF(C22="Dex",'Personal File'!$C$10,IF(C22="Con",'Personal File'!$C$11,IF(C22="Int",'Personal File'!$C$12,IF(C22="Wis",'Personal File'!$C$13,IF(C22="Cha",'Personal File'!$C$14))))))</f>
        <v>+0</v>
      </c>
      <c r="E22" s="153" t="str">
        <f t="shared" si="4"/>
        <v>Cha (+0)</v>
      </c>
      <c r="F22" s="70" t="s">
        <v>69</v>
      </c>
      <c r="G22" s="70">
        <f t="shared" si="9"/>
        <v>0</v>
      </c>
      <c r="H22" s="254">
        <f t="shared" ca="1" si="7"/>
        <v>9</v>
      </c>
      <c r="I22" s="70">
        <f t="shared" ca="1" si="8"/>
        <v>9</v>
      </c>
      <c r="J22" s="71"/>
    </row>
    <row r="23" spans="1:10" s="53" customFormat="1" ht="16.8">
      <c r="A23" s="146" t="s">
        <v>59</v>
      </c>
      <c r="B23" s="76">
        <v>2</v>
      </c>
      <c r="C23" s="147" t="s">
        <v>42</v>
      </c>
      <c r="D23" s="148">
        <f>IF(C23="Str",'Personal File'!$C$9,IF(C23="Dex",'Personal File'!$C$10,IF(C23="Con",'Personal File'!$C$11,IF(C23="Int",'Personal File'!$C$12,IF(C23="Wis",'Personal File'!$C$13,IF(C23="Cha",'Personal File'!$C$14))))))</f>
        <v>-1</v>
      </c>
      <c r="E23" s="151" t="str">
        <f t="shared" si="4"/>
        <v>Str (-1)</v>
      </c>
      <c r="F23" s="77" t="s">
        <v>69</v>
      </c>
      <c r="G23" s="77">
        <f t="shared" si="9"/>
        <v>1</v>
      </c>
      <c r="H23" s="254">
        <f t="shared" ca="1" si="7"/>
        <v>18</v>
      </c>
      <c r="I23" s="77">
        <f t="shared" ca="1" si="8"/>
        <v>19</v>
      </c>
      <c r="J23" s="78"/>
    </row>
    <row r="24" spans="1:10" s="53" customFormat="1" ht="16.8">
      <c r="A24" s="95" t="s">
        <v>122</v>
      </c>
      <c r="B24" s="76">
        <v>6</v>
      </c>
      <c r="C24" s="96" t="s">
        <v>39</v>
      </c>
      <c r="D24" s="97" t="str">
        <f>IF(C24="Str",'Personal File'!$C$9,IF(C24="Dex",'Personal File'!$C$10,IF(C24="Con",'Personal File'!$C$11,IF(C24="Int",'Personal File'!$C$12,IF(C24="Wis",'Personal File'!$C$13,IF(C24="Cha",'Personal File'!$C$14))))))</f>
        <v>+2</v>
      </c>
      <c r="E24" s="152" t="str">
        <f t="shared" si="4"/>
        <v>Int (+2)</v>
      </c>
      <c r="F24" s="77" t="s">
        <v>69</v>
      </c>
      <c r="G24" s="77">
        <f t="shared" si="9"/>
        <v>8</v>
      </c>
      <c r="H24" s="254">
        <f t="shared" ca="1" si="7"/>
        <v>5</v>
      </c>
      <c r="I24" s="77">
        <f t="shared" ca="1" si="8"/>
        <v>13</v>
      </c>
      <c r="J24" s="78"/>
    </row>
    <row r="25" spans="1:10" s="53" customFormat="1" ht="16.8">
      <c r="A25" s="95" t="s">
        <v>105</v>
      </c>
      <c r="B25" s="76">
        <v>4</v>
      </c>
      <c r="C25" s="96" t="s">
        <v>39</v>
      </c>
      <c r="D25" s="97" t="str">
        <f>IF(C25="Str",'Personal File'!$C$9,IF(C25="Dex",'Personal File'!$C$10,IF(C25="Con",'Personal File'!$C$11,IF(C25="Int",'Personal File'!$C$12,IF(C25="Wis",'Personal File'!$C$13,IF(C25="Cha",'Personal File'!$C$14))))))</f>
        <v>+2</v>
      </c>
      <c r="E25" s="152" t="str">
        <f>CONCATENATE(C25," (",D25,")")</f>
        <v>Int (+2)</v>
      </c>
      <c r="F25" s="77" t="s">
        <v>69</v>
      </c>
      <c r="G25" s="77">
        <f t="shared" si="9"/>
        <v>6</v>
      </c>
      <c r="H25" s="254">
        <f t="shared" ca="1" si="7"/>
        <v>14</v>
      </c>
      <c r="I25" s="77">
        <f t="shared" ca="1" si="8"/>
        <v>20</v>
      </c>
      <c r="J25" s="78"/>
    </row>
    <row r="26" spans="1:10" s="53" customFormat="1" ht="16.8">
      <c r="A26" s="95" t="s">
        <v>123</v>
      </c>
      <c r="B26" s="76">
        <v>5</v>
      </c>
      <c r="C26" s="96" t="s">
        <v>39</v>
      </c>
      <c r="D26" s="97" t="str">
        <f>IF(C26="Str",'Personal File'!$C$9,IF(C26="Dex",'Personal File'!$C$10,IF(C26="Con",'Personal File'!$C$11,IF(C26="Int",'Personal File'!$C$12,IF(C26="Wis",'Personal File'!$C$13,IF(C26="Cha",'Personal File'!$C$14))))))</f>
        <v>+2</v>
      </c>
      <c r="E26" s="152" t="str">
        <f>CONCATENATE(C26," (",D26,")")</f>
        <v>Int (+2)</v>
      </c>
      <c r="F26" s="77" t="s">
        <v>69</v>
      </c>
      <c r="G26" s="77">
        <f t="shared" si="9"/>
        <v>7</v>
      </c>
      <c r="H26" s="254">
        <f t="shared" ca="1" si="7"/>
        <v>6</v>
      </c>
      <c r="I26" s="77">
        <f t="shared" ca="1" si="8"/>
        <v>13</v>
      </c>
      <c r="J26" s="78"/>
    </row>
    <row r="27" spans="1:10" s="53" customFormat="1" ht="16.8">
      <c r="A27" s="95" t="s">
        <v>106</v>
      </c>
      <c r="B27" s="76">
        <v>10</v>
      </c>
      <c r="C27" s="96" t="s">
        <v>39</v>
      </c>
      <c r="D27" s="97" t="str">
        <f>IF(C27="Str",'Personal File'!$C$9,IF(C27="Dex",'Personal File'!$C$10,IF(C27="Con",'Personal File'!$C$11,IF(C27="Int",'Personal File'!$C$12,IF(C27="Wis",'Personal File'!$C$13,IF(C27="Cha",'Personal File'!$C$14))))))</f>
        <v>+2</v>
      </c>
      <c r="E27" s="152" t="str">
        <f>CONCATENATE(C27," (",D27,")")</f>
        <v>Int (+2)</v>
      </c>
      <c r="F27" s="77" t="s">
        <v>69</v>
      </c>
      <c r="G27" s="77">
        <f t="shared" si="9"/>
        <v>12</v>
      </c>
      <c r="H27" s="254">
        <f t="shared" ca="1" si="7"/>
        <v>16</v>
      </c>
      <c r="I27" s="77">
        <f t="shared" ca="1" si="8"/>
        <v>28</v>
      </c>
      <c r="J27" s="78"/>
    </row>
    <row r="28" spans="1:10" s="53" customFormat="1" ht="16.8">
      <c r="A28" s="167" t="s">
        <v>60</v>
      </c>
      <c r="B28" s="76">
        <v>9</v>
      </c>
      <c r="C28" s="168" t="s">
        <v>40</v>
      </c>
      <c r="D28" s="169" t="str">
        <f>IF(C28="Str",'Personal File'!$C$9,IF(C28="Dex",'Personal File'!$C$10,IF(C28="Con",'Personal File'!$C$11,IF(C28="Int",'Personal File'!$C$12,IF(C28="Wis",'Personal File'!$C$13,IF(C28="Cha",'Personal File'!$C$14))))))</f>
        <v>+1</v>
      </c>
      <c r="E28" s="170" t="str">
        <f t="shared" si="4"/>
        <v>Wis (+1)</v>
      </c>
      <c r="F28" s="211">
        <f>2+2</f>
        <v>4</v>
      </c>
      <c r="G28" s="77">
        <f t="shared" si="9"/>
        <v>14</v>
      </c>
      <c r="H28" s="254">
        <f t="shared" ca="1" si="7"/>
        <v>11</v>
      </c>
      <c r="I28" s="77">
        <f t="shared" ca="1" si="8"/>
        <v>25</v>
      </c>
      <c r="J28" s="78"/>
    </row>
    <row r="29" spans="1:10" s="53" customFormat="1" ht="16.8">
      <c r="A29" s="163" t="s">
        <v>26</v>
      </c>
      <c r="B29" s="76">
        <v>9</v>
      </c>
      <c r="C29" s="164" t="s">
        <v>41</v>
      </c>
      <c r="D29" s="165" t="str">
        <f>IF(C29="Str",'Personal File'!$C$9,IF(C29="Dex",'Personal File'!$C$10,IF(C29="Con",'Personal File'!$C$11,IF(C29="Int",'Personal File'!$C$12,IF(C29="Wis",'Personal File'!$C$13,IF(C29="Cha",'Personal File'!$C$14))))))</f>
        <v>+3</v>
      </c>
      <c r="E29" s="166" t="str">
        <f t="shared" si="4"/>
        <v>Dex (+3)</v>
      </c>
      <c r="F29" s="77" t="s">
        <v>69</v>
      </c>
      <c r="G29" s="77">
        <f t="shared" si="9"/>
        <v>12</v>
      </c>
      <c r="H29" s="254">
        <f t="shared" ca="1" si="7"/>
        <v>20</v>
      </c>
      <c r="I29" s="77">
        <f t="shared" ca="1" si="8"/>
        <v>32</v>
      </c>
      <c r="J29" s="78"/>
    </row>
    <row r="30" spans="1:10" s="53" customFormat="1" ht="16.8">
      <c r="A30" s="217" t="s">
        <v>61</v>
      </c>
      <c r="B30" s="218">
        <v>9</v>
      </c>
      <c r="C30" s="219" t="s">
        <v>41</v>
      </c>
      <c r="D30" s="220" t="str">
        <f>IF(C30="Str",'Personal File'!$C$9,IF(C30="Dex",'Personal File'!$C$10,IF(C30="Con",'Personal File'!$C$11,IF(C30="Int",'Personal File'!$C$12,IF(C30="Wis",'Personal File'!$C$13,IF(C30="Cha",'Personal File'!$C$14))))))</f>
        <v>+3</v>
      </c>
      <c r="E30" s="221" t="str">
        <f t="shared" si="4"/>
        <v>Dex (+3)</v>
      </c>
      <c r="F30" s="77" t="s">
        <v>100</v>
      </c>
      <c r="G30" s="77">
        <f t="shared" si="9"/>
        <v>14</v>
      </c>
      <c r="H30" s="254">
        <f t="shared" ca="1" si="7"/>
        <v>2</v>
      </c>
      <c r="I30" s="77">
        <f t="shared" ca="1" si="8"/>
        <v>16</v>
      </c>
      <c r="J30" s="222"/>
    </row>
    <row r="31" spans="1:10" ht="16.8">
      <c r="A31" s="179" t="s">
        <v>107</v>
      </c>
      <c r="B31" s="88">
        <v>0</v>
      </c>
      <c r="C31" s="180" t="s">
        <v>37</v>
      </c>
      <c r="D31" s="181" t="str">
        <f>IF(C31="Str",'Personal File'!$C$9,IF(C31="Dex",'Personal File'!$C$10,IF(C31="Con",'Personal File'!$C$11,IF(C31="Int",'Personal File'!$C$12,IF(C31="Wis",'Personal File'!$C$13,IF(C31="Cha",'Personal File'!$C$14))))))</f>
        <v>+0</v>
      </c>
      <c r="E31" s="182" t="str">
        <f t="shared" si="4"/>
        <v>Cha (+0)</v>
      </c>
      <c r="F31" s="89" t="s">
        <v>69</v>
      </c>
      <c r="G31" s="89">
        <f t="shared" si="9"/>
        <v>0</v>
      </c>
      <c r="H31" s="254">
        <f t="shared" ca="1" si="7"/>
        <v>8</v>
      </c>
      <c r="I31" s="89">
        <f t="shared" ca="1" si="8"/>
        <v>8</v>
      </c>
      <c r="J31" s="90"/>
    </row>
    <row r="32" spans="1:10" ht="16.8">
      <c r="A32" s="183" t="s">
        <v>108</v>
      </c>
      <c r="B32" s="62">
        <v>0</v>
      </c>
      <c r="C32" s="184" t="s">
        <v>40</v>
      </c>
      <c r="D32" s="194" t="str">
        <f>IF(C32="Str",'Personal File'!$C$9,IF(C32="Dex",'Personal File'!$C$10,IF(C32="Con",'Personal File'!$C$11,IF(C32="Int",'Personal File'!$C$12,IF(C32="Wis",'Personal File'!$C$13,IF(C32="Cha",'Personal File'!$C$14))))))</f>
        <v>+1</v>
      </c>
      <c r="E32" s="185" t="str">
        <f t="shared" si="4"/>
        <v>Wis (+1)</v>
      </c>
      <c r="F32" s="63" t="s">
        <v>69</v>
      </c>
      <c r="G32" s="64">
        <v>0</v>
      </c>
      <c r="H32" s="255">
        <f t="shared" ca="1" si="7"/>
        <v>15</v>
      </c>
      <c r="I32" s="64">
        <f t="shared" ca="1" si="8"/>
        <v>15</v>
      </c>
      <c r="J32" s="65"/>
    </row>
    <row r="33" spans="1:10" ht="16.8">
      <c r="A33" s="186" t="s">
        <v>27</v>
      </c>
      <c r="B33" s="88">
        <v>0</v>
      </c>
      <c r="C33" s="187" t="s">
        <v>41</v>
      </c>
      <c r="D33" s="188" t="str">
        <f>IF(C33="Str",'Personal File'!$C$9,IF(C33="Dex",'Personal File'!$C$10,IF(C33="Con",'Personal File'!$C$11,IF(C33="Int",'Personal File'!$C$12,IF(C33="Wis",'Personal File'!$C$13,IF(C33="Cha",'Personal File'!$C$14))))))</f>
        <v>+3</v>
      </c>
      <c r="E33" s="189" t="str">
        <f t="shared" si="4"/>
        <v>Dex (+3)</v>
      </c>
      <c r="F33" s="89" t="s">
        <v>69</v>
      </c>
      <c r="G33" s="89">
        <f>B33+MID(E33,6,2)+F33</f>
        <v>3</v>
      </c>
      <c r="H33" s="254">
        <f t="shared" ca="1" si="7"/>
        <v>4</v>
      </c>
      <c r="I33" s="89">
        <f t="shared" ca="1" si="8"/>
        <v>7</v>
      </c>
      <c r="J33" s="90"/>
    </row>
    <row r="34" spans="1:10" ht="16.8">
      <c r="A34" s="95" t="s">
        <v>28</v>
      </c>
      <c r="B34" s="76">
        <v>6</v>
      </c>
      <c r="C34" s="96" t="s">
        <v>39</v>
      </c>
      <c r="D34" s="97" t="str">
        <f>IF(C34="Str",'Personal File'!$C$9,IF(C34="Dex",'Personal File'!$C$10,IF(C34="Con",'Personal File'!$C$11,IF(C34="Int",'Personal File'!$C$12,IF(C34="Wis",'Personal File'!$C$13,IF(C34="Cha",'Personal File'!$C$14))))))</f>
        <v>+2</v>
      </c>
      <c r="E34" s="152" t="str">
        <f t="shared" si="4"/>
        <v>Int (+2)</v>
      </c>
      <c r="F34" s="77" t="s">
        <v>69</v>
      </c>
      <c r="G34" s="77">
        <f>B34+MID(E34,6,2)+F34</f>
        <v>8</v>
      </c>
      <c r="H34" s="254">
        <f t="shared" ca="1" si="7"/>
        <v>1</v>
      </c>
      <c r="I34" s="77">
        <f t="shared" ca="1" si="8"/>
        <v>9</v>
      </c>
      <c r="J34" s="78"/>
    </row>
    <row r="35" spans="1:10" ht="16.8">
      <c r="A35" s="167" t="s">
        <v>62</v>
      </c>
      <c r="B35" s="76">
        <v>7</v>
      </c>
      <c r="C35" s="168" t="s">
        <v>40</v>
      </c>
      <c r="D35" s="169" t="str">
        <f>IF(C35="Str",'Personal File'!$C$9,IF(C35="Dex",'Personal File'!$C$10,IF(C35="Con",'Personal File'!$C$11,IF(C35="Int",'Personal File'!$C$12,IF(C35="Wis",'Personal File'!$C$13,IF(C35="Cha",'Personal File'!$C$14))))))</f>
        <v>+1</v>
      </c>
      <c r="E35" s="170" t="str">
        <f t="shared" si="4"/>
        <v>Wis (+1)</v>
      </c>
      <c r="F35" s="77" t="s">
        <v>69</v>
      </c>
      <c r="G35" s="77">
        <f>B35+MID(E35,6,2)+F35</f>
        <v>8</v>
      </c>
      <c r="H35" s="254">
        <f t="shared" ca="1" si="7"/>
        <v>19</v>
      </c>
      <c r="I35" s="77">
        <f t="shared" ca="1" si="8"/>
        <v>27</v>
      </c>
      <c r="J35" s="78"/>
    </row>
    <row r="36" spans="1:10" ht="16.8">
      <c r="A36" s="217" t="s">
        <v>102</v>
      </c>
      <c r="B36" s="218">
        <v>4</v>
      </c>
      <c r="C36" s="219" t="s">
        <v>41</v>
      </c>
      <c r="D36" s="220" t="str">
        <f>IF(C36="Str",'Personal File'!$C$9,IF(C36="Dex",'Personal File'!$C$10,IF(C36="Con",'Personal File'!$C$11,IF(C36="Int",'Personal File'!$C$12,IF(C36="Wis",'Personal File'!$C$13,IF(C36="Cha",'Personal File'!$C$14))))))</f>
        <v>+3</v>
      </c>
      <c r="E36" s="221" t="str">
        <f t="shared" si="4"/>
        <v>Dex (+3)</v>
      </c>
      <c r="F36" s="77" t="s">
        <v>69</v>
      </c>
      <c r="G36" s="77">
        <f>B36+MID(E36,6,2)+F36</f>
        <v>7</v>
      </c>
      <c r="H36" s="254">
        <f t="shared" ca="1" si="7"/>
        <v>10</v>
      </c>
      <c r="I36" s="77">
        <f t="shared" ca="1" si="8"/>
        <v>17</v>
      </c>
      <c r="J36" s="222"/>
    </row>
    <row r="37" spans="1:10" ht="16.8">
      <c r="A37" s="133" t="s">
        <v>97</v>
      </c>
      <c r="B37" s="130">
        <v>0</v>
      </c>
      <c r="C37" s="134" t="s">
        <v>39</v>
      </c>
      <c r="D37" s="135" t="str">
        <f>IF(C37="Str",'Personal File'!$C$9,IF(C37="Dex",'Personal File'!$C$10,IF(C37="Con",'Personal File'!$C$11,IF(C37="Int",'Personal File'!$C$12,IF(C37="Wis",'Personal File'!$C$13,IF(C37="Cha",'Personal File'!$C$14))))))</f>
        <v>+2</v>
      </c>
      <c r="E37" s="150" t="str">
        <f t="shared" si="4"/>
        <v>Int (+2)</v>
      </c>
      <c r="F37" s="131" t="s">
        <v>69</v>
      </c>
      <c r="G37" s="64">
        <v>0</v>
      </c>
      <c r="H37" s="255">
        <f t="shared" ca="1" si="7"/>
        <v>8</v>
      </c>
      <c r="I37" s="64">
        <f t="shared" ca="1" si="8"/>
        <v>8</v>
      </c>
      <c r="J37" s="132"/>
    </row>
    <row r="38" spans="1:10" ht="16.8">
      <c r="A38" s="95" t="s">
        <v>63</v>
      </c>
      <c r="B38" s="76">
        <v>8</v>
      </c>
      <c r="C38" s="96" t="s">
        <v>39</v>
      </c>
      <c r="D38" s="97" t="str">
        <f>IF(C38="Str",'Personal File'!$C$9,IF(C38="Dex",'Personal File'!$C$10,IF(C38="Con",'Personal File'!$C$11,IF(C38="Int",'Personal File'!$C$12,IF(C38="Wis",'Personal File'!$C$13,IF(C38="Cha",'Personal File'!$C$14))))))</f>
        <v>+2</v>
      </c>
      <c r="E38" s="152" t="str">
        <f t="shared" si="4"/>
        <v>Int (+2)</v>
      </c>
      <c r="F38" s="77" t="s">
        <v>69</v>
      </c>
      <c r="G38" s="77">
        <f t="shared" ref="G38:G44" si="10">B38+MID(E38,6,2)+F38</f>
        <v>10</v>
      </c>
      <c r="H38" s="254">
        <f t="shared" ca="1" si="7"/>
        <v>2</v>
      </c>
      <c r="I38" s="77">
        <f t="shared" ca="1" si="8"/>
        <v>12</v>
      </c>
      <c r="J38" s="212"/>
    </row>
    <row r="39" spans="1:10" ht="16.8">
      <c r="A39" s="167" t="s">
        <v>64</v>
      </c>
      <c r="B39" s="76">
        <v>10</v>
      </c>
      <c r="C39" s="168" t="s">
        <v>40</v>
      </c>
      <c r="D39" s="169" t="str">
        <f>IF(C39="Str",'Personal File'!$C$9,IF(C39="Dex",'Personal File'!$C$10,IF(C39="Con",'Personal File'!$C$11,IF(C39="Int",'Personal File'!$C$12,IF(C39="Wis",'Personal File'!$C$13,IF(C39="Cha",'Personal File'!$C$14))))))</f>
        <v>+1</v>
      </c>
      <c r="E39" s="170" t="str">
        <f t="shared" si="4"/>
        <v>Wis (+1)</v>
      </c>
      <c r="F39" s="77" t="s">
        <v>100</v>
      </c>
      <c r="G39" s="77">
        <f t="shared" si="10"/>
        <v>13</v>
      </c>
      <c r="H39" s="254">
        <f t="shared" ca="1" si="7"/>
        <v>4</v>
      </c>
      <c r="I39" s="77">
        <f t="shared" ca="1" si="8"/>
        <v>17</v>
      </c>
      <c r="J39" s="78"/>
    </row>
    <row r="40" spans="1:10" ht="16.8">
      <c r="A40" s="91" t="s">
        <v>103</v>
      </c>
      <c r="B40" s="88">
        <v>0</v>
      </c>
      <c r="C40" s="92" t="s">
        <v>40</v>
      </c>
      <c r="D40" s="93" t="str">
        <f>IF(C40="Str",'Personal File'!$C$9,IF(C40="Dex",'Personal File'!$C$10,IF(C40="Con",'Personal File'!$C$11,IF(C40="Int",'Personal File'!$C$12,IF(C40="Wis",'Personal File'!$C$13,IF(C40="Cha",'Personal File'!$C$14))))))</f>
        <v>+1</v>
      </c>
      <c r="E40" s="129" t="str">
        <f t="shared" si="4"/>
        <v>Wis (+1)</v>
      </c>
      <c r="F40" s="89" t="s">
        <v>69</v>
      </c>
      <c r="G40" s="89">
        <f t="shared" si="10"/>
        <v>1</v>
      </c>
      <c r="H40" s="254">
        <f t="shared" ca="1" si="7"/>
        <v>1</v>
      </c>
      <c r="I40" s="89">
        <f t="shared" ca="1" si="8"/>
        <v>2</v>
      </c>
      <c r="J40" s="90"/>
    </row>
    <row r="41" spans="1:10" ht="16.8">
      <c r="A41" s="190" t="s">
        <v>29</v>
      </c>
      <c r="B41" s="88">
        <v>0</v>
      </c>
      <c r="C41" s="191" t="s">
        <v>42</v>
      </c>
      <c r="D41" s="192">
        <f>IF(C41="Str",'Personal File'!$C$9,IF(C41="Dex",'Personal File'!$C$10,IF(C41="Con",'Personal File'!$C$11,IF(C41="Int",'Personal File'!$C$12,IF(C41="Wis",'Personal File'!$C$13,IF(C41="Cha",'Personal File'!$C$14))))))</f>
        <v>-1</v>
      </c>
      <c r="E41" s="193" t="str">
        <f t="shared" si="4"/>
        <v>Str (-1)</v>
      </c>
      <c r="F41" s="89" t="s">
        <v>69</v>
      </c>
      <c r="G41" s="89">
        <f t="shared" si="10"/>
        <v>-1</v>
      </c>
      <c r="H41" s="254">
        <f t="shared" ca="1" si="7"/>
        <v>4</v>
      </c>
      <c r="I41" s="89">
        <f t="shared" ca="1" si="8"/>
        <v>3</v>
      </c>
      <c r="J41" s="90"/>
    </row>
    <row r="42" spans="1:10" ht="16.8">
      <c r="A42" s="163" t="s">
        <v>65</v>
      </c>
      <c r="B42" s="76">
        <v>4</v>
      </c>
      <c r="C42" s="164" t="s">
        <v>41</v>
      </c>
      <c r="D42" s="165" t="str">
        <f>IF(C42="Str",'Personal File'!$C$9,IF(C42="Dex",'Personal File'!$C$10,IF(C42="Con",'Personal File'!$C$11,IF(C42="Int",'Personal File'!$C$12,IF(C42="Wis",'Personal File'!$C$13,IF(C42="Cha",'Personal File'!$C$14))))))</f>
        <v>+3</v>
      </c>
      <c r="E42" s="166" t="str">
        <f t="shared" si="4"/>
        <v>Dex (+3)</v>
      </c>
      <c r="F42" s="77" t="s">
        <v>69</v>
      </c>
      <c r="G42" s="77">
        <f t="shared" si="10"/>
        <v>7</v>
      </c>
      <c r="H42" s="254">
        <f t="shared" ca="1" si="7"/>
        <v>16</v>
      </c>
      <c r="I42" s="77">
        <f t="shared" ca="1" si="8"/>
        <v>23</v>
      </c>
      <c r="J42" s="78"/>
    </row>
    <row r="43" spans="1:10" ht="16.8">
      <c r="A43" s="223" t="s">
        <v>66</v>
      </c>
      <c r="B43" s="218">
        <v>8</v>
      </c>
      <c r="C43" s="224" t="s">
        <v>37</v>
      </c>
      <c r="D43" s="225" t="str">
        <f>IF(C43="Str",'Personal File'!$C$9,IF(C43="Dex",'Personal File'!$C$10,IF(C43="Con",'Personal File'!$C$11,IF(C43="Int",'Personal File'!$C$12,IF(C43="Wis",'Personal File'!$C$13,IF(C43="Cha",'Personal File'!$C$14))))))</f>
        <v>+0</v>
      </c>
      <c r="E43" s="226" t="str">
        <f t="shared" si="4"/>
        <v>Cha (+0)</v>
      </c>
      <c r="F43" s="227" t="s">
        <v>69</v>
      </c>
      <c r="G43" s="77">
        <f t="shared" si="10"/>
        <v>8</v>
      </c>
      <c r="H43" s="254">
        <f t="shared" ca="1" si="7"/>
        <v>2</v>
      </c>
      <c r="I43" s="77">
        <f t="shared" ca="1" si="8"/>
        <v>10</v>
      </c>
      <c r="J43" s="222"/>
    </row>
    <row r="44" spans="1:10" ht="17.399999999999999" thickBot="1">
      <c r="A44" s="228" t="s">
        <v>67</v>
      </c>
      <c r="B44" s="229">
        <v>5</v>
      </c>
      <c r="C44" s="230" t="s">
        <v>41</v>
      </c>
      <c r="D44" s="231" t="str">
        <f>IF(C44="Str",'Personal File'!$C$9,IF(C44="Dex",'Personal File'!$C$10,IF(C44="Con",'Personal File'!$C$11,IF(C44="Int",'Personal File'!$C$12,IF(C44="Wis",'Personal File'!$C$13,IF(C44="Cha",'Personal File'!$C$14))))))</f>
        <v>+3</v>
      </c>
      <c r="E44" s="232" t="str">
        <f t="shared" si="4"/>
        <v>Dex (+3)</v>
      </c>
      <c r="F44" s="233" t="s">
        <v>69</v>
      </c>
      <c r="G44" s="233">
        <f t="shared" si="10"/>
        <v>8</v>
      </c>
      <c r="H44" s="256">
        <f t="shared" ca="1" si="7"/>
        <v>15</v>
      </c>
      <c r="I44" s="233">
        <f t="shared" ca="1" si="8"/>
        <v>23</v>
      </c>
      <c r="J44" s="234"/>
    </row>
    <row r="45" spans="1:10" ht="16.2" thickTop="1">
      <c r="B45" s="87">
        <f>SUM(B6:B44)</f>
        <v>140</v>
      </c>
      <c r="E45" s="87">
        <f>SUM(E46:E57)</f>
        <v>140</v>
      </c>
    </row>
    <row r="46" spans="1:10">
      <c r="B46" s="87"/>
      <c r="E46" s="305">
        <f>4*(8+'Personal File'!$C$12)</f>
        <v>40</v>
      </c>
      <c r="F46" s="304" t="s">
        <v>166</v>
      </c>
    </row>
    <row r="47" spans="1:10">
      <c r="E47" s="306">
        <f>8+'Personal File'!$C$12</f>
        <v>10</v>
      </c>
      <c r="F47" s="304" t="s">
        <v>167</v>
      </c>
    </row>
    <row r="48" spans="1:10">
      <c r="E48" s="306">
        <f>8+'Personal File'!$C$12</f>
        <v>10</v>
      </c>
      <c r="F48" s="304" t="s">
        <v>168</v>
      </c>
    </row>
    <row r="49" spans="5:6">
      <c r="E49" s="306">
        <f>8+'Personal File'!$C$12</f>
        <v>10</v>
      </c>
      <c r="F49" s="304" t="s">
        <v>169</v>
      </c>
    </row>
    <row r="50" spans="5:6">
      <c r="E50" s="306">
        <f>8+'Personal File'!$C$12</f>
        <v>10</v>
      </c>
      <c r="F50" s="304" t="s">
        <v>170</v>
      </c>
    </row>
    <row r="51" spans="5:6">
      <c r="E51" s="306">
        <f>8+'Personal File'!$C$12</f>
        <v>10</v>
      </c>
      <c r="F51" s="304" t="s">
        <v>171</v>
      </c>
    </row>
    <row r="52" spans="5:6">
      <c r="E52" s="306">
        <f>8+'Personal File'!$C$12</f>
        <v>10</v>
      </c>
      <c r="F52" s="304" t="s">
        <v>172</v>
      </c>
    </row>
    <row r="53" spans="5:6">
      <c r="E53" s="306">
        <f>8+'Personal File'!$C$12</f>
        <v>10</v>
      </c>
      <c r="F53" s="304" t="s">
        <v>173</v>
      </c>
    </row>
    <row r="54" spans="5:6">
      <c r="E54" s="306">
        <f>8+'Personal File'!$C$12</f>
        <v>10</v>
      </c>
      <c r="F54" s="304" t="s">
        <v>174</v>
      </c>
    </row>
    <row r="55" spans="5:6">
      <c r="E55" s="306">
        <f>8+'Personal File'!$C$12</f>
        <v>10</v>
      </c>
      <c r="F55" s="304" t="s">
        <v>175</v>
      </c>
    </row>
    <row r="56" spans="5:6">
      <c r="E56" s="306">
        <f>8+'Personal File'!$C$12</f>
        <v>10</v>
      </c>
      <c r="F56" s="304" t="s">
        <v>176</v>
      </c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pane ySplit="1" topLeftCell="A2" activePane="bottomLeft" state="frozen"/>
      <selection pane="bottomLeft" activeCell="A2" sqref="A2"/>
    </sheetView>
  </sheetViews>
  <sheetFormatPr defaultColWidth="13" defaultRowHeight="15.6"/>
  <cols>
    <col min="1" max="1" width="38.5" style="43" customWidth="1"/>
    <col min="2" max="2" width="2.8984375" style="42" customWidth="1"/>
    <col min="3" max="3" width="18" style="32" bestFit="1" customWidth="1"/>
    <col min="4" max="16384" width="13" style="32"/>
  </cols>
  <sheetData>
    <row r="1" spans="1:3" ht="24" thickTop="1" thickBot="1">
      <c r="A1" s="103" t="s">
        <v>84</v>
      </c>
      <c r="B1" s="32"/>
      <c r="C1" s="104" t="s">
        <v>85</v>
      </c>
    </row>
    <row r="2" spans="1:3" ht="16.8">
      <c r="A2" s="209" t="s">
        <v>136</v>
      </c>
      <c r="B2" s="32"/>
      <c r="C2" s="142" t="s">
        <v>134</v>
      </c>
    </row>
    <row r="3" spans="1:3" ht="16.8">
      <c r="A3" s="206" t="s">
        <v>131</v>
      </c>
      <c r="B3" s="32"/>
      <c r="C3" s="143" t="s">
        <v>135</v>
      </c>
    </row>
    <row r="4" spans="1:3" ht="17.399999999999999" thickBot="1">
      <c r="A4" s="206" t="s">
        <v>132</v>
      </c>
      <c r="B4" s="32"/>
      <c r="C4" s="105" t="s">
        <v>137</v>
      </c>
    </row>
    <row r="5" spans="1:3" ht="17.399999999999999" thickTop="1">
      <c r="A5" s="156" t="s">
        <v>125</v>
      </c>
      <c r="B5" s="32"/>
    </row>
    <row r="6" spans="1:3" ht="16.8">
      <c r="A6" s="156" t="s">
        <v>141</v>
      </c>
      <c r="B6" s="32"/>
    </row>
    <row r="7" spans="1:3" ht="16.8">
      <c r="A7" s="156" t="s">
        <v>126</v>
      </c>
      <c r="B7" s="32"/>
    </row>
    <row r="8" spans="1:3" ht="16.8">
      <c r="A8" s="156" t="s">
        <v>165</v>
      </c>
      <c r="B8" s="32"/>
    </row>
    <row r="9" spans="1:3" ht="16.8">
      <c r="A9" s="156" t="s">
        <v>143</v>
      </c>
      <c r="B9" s="32"/>
    </row>
    <row r="10" spans="1:3" ht="16.8">
      <c r="A10" s="106" t="s">
        <v>127</v>
      </c>
      <c r="B10" s="32"/>
    </row>
    <row r="11" spans="1:3" ht="16.8">
      <c r="A11" s="106" t="s">
        <v>142</v>
      </c>
      <c r="B11" s="32"/>
    </row>
    <row r="12" spans="1:3" ht="16.8">
      <c r="A12" s="156" t="s">
        <v>140</v>
      </c>
      <c r="B12" s="32"/>
    </row>
    <row r="13" spans="1:3" ht="16.8">
      <c r="A13" s="156" t="s">
        <v>138</v>
      </c>
    </row>
    <row r="14" spans="1:3" ht="16.8">
      <c r="A14" s="106" t="s">
        <v>120</v>
      </c>
    </row>
    <row r="15" spans="1:3" ht="16.8">
      <c r="A15" s="156" t="s">
        <v>130</v>
      </c>
    </row>
    <row r="16" spans="1:3" ht="16.8">
      <c r="A16" s="156" t="s">
        <v>129</v>
      </c>
    </row>
    <row r="17" spans="1:1" ht="16.8">
      <c r="A17" s="156" t="s">
        <v>119</v>
      </c>
    </row>
    <row r="18" spans="1:1" ht="16.8">
      <c r="A18" s="207" t="s">
        <v>101</v>
      </c>
    </row>
    <row r="19" spans="1:1" ht="17.399999999999999" thickBot="1">
      <c r="A19" s="208" t="s">
        <v>128</v>
      </c>
    </row>
    <row r="20" spans="1:1" ht="16.2" thickTop="1"/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/>
  </sheetViews>
  <sheetFormatPr defaultColWidth="13" defaultRowHeight="15.6"/>
  <cols>
    <col min="1" max="1" width="21.3984375" style="26" bestFit="1" customWidth="1"/>
    <col min="2" max="2" width="8.5" style="26" bestFit="1" customWidth="1"/>
    <col min="3" max="3" width="4.296875" style="26" bestFit="1" customWidth="1"/>
    <col min="4" max="4" width="6.296875" style="26" bestFit="1" customWidth="1"/>
    <col min="5" max="5" width="8.5" style="26" bestFit="1" customWidth="1"/>
    <col min="6" max="6" width="9.3984375" style="26" bestFit="1" customWidth="1"/>
    <col min="7" max="7" width="4.3984375" style="26" bestFit="1" customWidth="1"/>
    <col min="8" max="8" width="4.09765625" style="26" bestFit="1" customWidth="1"/>
    <col min="9" max="9" width="4.296875" style="26" bestFit="1" customWidth="1"/>
    <col min="10" max="10" width="6.296875" style="26" bestFit="1" customWidth="1"/>
    <col min="11" max="11" width="9.69921875" style="26" bestFit="1" customWidth="1"/>
    <col min="12" max="16384" width="13" style="1"/>
  </cols>
  <sheetData>
    <row r="1" spans="1:11" ht="23.4" thickBot="1">
      <c r="A1" s="20" t="s">
        <v>30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6.8" thickTop="1" thickBot="1">
      <c r="A2" s="264" t="s">
        <v>8</v>
      </c>
      <c r="B2" s="265" t="s">
        <v>9</v>
      </c>
      <c r="C2" s="265" t="s">
        <v>32</v>
      </c>
      <c r="D2" s="265" t="s">
        <v>33</v>
      </c>
      <c r="E2" s="266" t="s">
        <v>75</v>
      </c>
      <c r="F2" s="265" t="s">
        <v>31</v>
      </c>
      <c r="G2" s="265" t="s">
        <v>34</v>
      </c>
      <c r="H2" s="267" t="s">
        <v>149</v>
      </c>
      <c r="I2" s="280" t="s">
        <v>150</v>
      </c>
      <c r="J2" s="267" t="s">
        <v>94</v>
      </c>
      <c r="K2" s="268" t="s">
        <v>7</v>
      </c>
    </row>
    <row r="3" spans="1:11">
      <c r="A3" s="172" t="s">
        <v>181</v>
      </c>
      <c r="B3" s="21" t="s">
        <v>146</v>
      </c>
      <c r="C3" s="235">
        <v>1</v>
      </c>
      <c r="D3" s="236">
        <v>1</v>
      </c>
      <c r="E3" s="33" t="s">
        <v>147</v>
      </c>
      <c r="F3" s="94" t="s">
        <v>148</v>
      </c>
      <c r="G3" s="22">
        <v>1</v>
      </c>
      <c r="H3" s="237" t="str">
        <f>CONCATENATE("+",'Personal File'!$B$7+'Personal File'!$C$9+D3)</f>
        <v>+5</v>
      </c>
      <c r="I3" s="281">
        <f t="shared" ref="I3:I5" ca="1" si="0">RANDBETWEEN(1,20)</f>
        <v>17</v>
      </c>
      <c r="J3" s="277">
        <f t="shared" ref="J3:J5" ca="1" si="1">I3+H3</f>
        <v>22</v>
      </c>
      <c r="K3" s="155"/>
    </row>
    <row r="4" spans="1:11">
      <c r="A4" s="202"/>
      <c r="B4" s="196"/>
      <c r="C4" s="197"/>
      <c r="D4" s="198"/>
      <c r="E4" s="198"/>
      <c r="F4" s="199"/>
      <c r="G4" s="200"/>
      <c r="H4" s="238" t="str">
        <f>CONCATENATE("+",'Personal File'!$B$7+'Personal File'!$C$9+D4)</f>
        <v>+4</v>
      </c>
      <c r="I4" s="282">
        <f t="shared" ca="1" si="0"/>
        <v>15</v>
      </c>
      <c r="J4" s="278">
        <f t="shared" ca="1" si="1"/>
        <v>19</v>
      </c>
      <c r="K4" s="201"/>
    </row>
    <row r="5" spans="1:11" ht="16.2" thickBot="1">
      <c r="A5" s="162"/>
      <c r="B5" s="86"/>
      <c r="C5" s="195"/>
      <c r="D5" s="86"/>
      <c r="E5" s="86"/>
      <c r="F5" s="86"/>
      <c r="G5" s="85"/>
      <c r="H5" s="239" t="str">
        <f>CONCATENATE("+",'Personal File'!$B$7+'Personal File'!$C$9+D5)</f>
        <v>+4</v>
      </c>
      <c r="I5" s="283">
        <f t="shared" ca="1" si="0"/>
        <v>9</v>
      </c>
      <c r="J5" s="279">
        <f t="shared" ca="1" si="1"/>
        <v>13</v>
      </c>
      <c r="K5" s="171"/>
    </row>
    <row r="6" spans="1:11" ht="6" customHeight="1" thickTop="1" thickBot="1"/>
    <row r="7" spans="1:11" ht="16.8" thickTop="1" thickBot="1">
      <c r="A7" s="264" t="s">
        <v>11</v>
      </c>
      <c r="B7" s="265" t="s">
        <v>12</v>
      </c>
      <c r="C7" s="265" t="s">
        <v>32</v>
      </c>
      <c r="D7" s="265" t="s">
        <v>33</v>
      </c>
      <c r="E7" s="266" t="s">
        <v>75</v>
      </c>
      <c r="F7" s="265" t="s">
        <v>13</v>
      </c>
      <c r="G7" s="265" t="s">
        <v>34</v>
      </c>
      <c r="H7" s="267" t="s">
        <v>149</v>
      </c>
      <c r="I7" s="280" t="s">
        <v>150</v>
      </c>
      <c r="J7" s="267" t="s">
        <v>94</v>
      </c>
      <c r="K7" s="268" t="s">
        <v>7</v>
      </c>
    </row>
    <row r="8" spans="1:11" ht="16.2" thickBot="1">
      <c r="A8" s="275" t="s">
        <v>164</v>
      </c>
      <c r="B8" s="24" t="s">
        <v>161</v>
      </c>
      <c r="C8" s="274" t="s">
        <v>100</v>
      </c>
      <c r="D8" s="274" t="s">
        <v>100</v>
      </c>
      <c r="E8" s="24" t="s">
        <v>147</v>
      </c>
      <c r="F8" s="274" t="s">
        <v>162</v>
      </c>
      <c r="G8" s="27">
        <v>2</v>
      </c>
      <c r="H8" s="240" t="str">
        <f>CONCATENATE("+",'Personal File'!$B$7+'Personal File'!$C$10+D8)</f>
        <v>+10</v>
      </c>
      <c r="I8" s="283">
        <f ca="1">RANDBETWEEN(1,20)</f>
        <v>5</v>
      </c>
      <c r="J8" s="276">
        <f t="shared" ref="J8" ca="1" si="2">I8+H8</f>
        <v>15</v>
      </c>
      <c r="K8" s="25"/>
    </row>
    <row r="9" spans="1:11" ht="6" customHeight="1" thickTop="1" thickBot="1">
      <c r="D9" s="28"/>
      <c r="E9" s="28"/>
      <c r="G9" s="29"/>
      <c r="H9" s="29"/>
      <c r="I9" s="29"/>
      <c r="J9" s="29"/>
    </row>
    <row r="10" spans="1:11" ht="16.8" thickTop="1" thickBot="1">
      <c r="A10" s="264" t="s">
        <v>79</v>
      </c>
      <c r="B10" s="265" t="s">
        <v>24</v>
      </c>
      <c r="C10" s="265" t="s">
        <v>41</v>
      </c>
      <c r="D10" s="265" t="s">
        <v>94</v>
      </c>
      <c r="E10" s="265" t="s">
        <v>95</v>
      </c>
      <c r="F10" s="265" t="s">
        <v>96</v>
      </c>
      <c r="G10" s="265" t="s">
        <v>34</v>
      </c>
      <c r="H10" s="269" t="s">
        <v>7</v>
      </c>
      <c r="I10" s="270"/>
      <c r="J10" s="270"/>
      <c r="K10" s="271"/>
    </row>
    <row r="11" spans="1:11">
      <c r="A11" s="315" t="s">
        <v>180</v>
      </c>
      <c r="B11" s="30">
        <v>6</v>
      </c>
      <c r="C11" s="30">
        <v>6</v>
      </c>
      <c r="D11" s="30">
        <v>0</v>
      </c>
      <c r="E11" s="128">
        <v>0.1</v>
      </c>
      <c r="F11" s="263" t="s">
        <v>158</v>
      </c>
      <c r="G11" s="56">
        <v>25</v>
      </c>
      <c r="H11" s="246"/>
      <c r="I11" s="248"/>
      <c r="J11" s="248"/>
      <c r="K11" s="249"/>
    </row>
    <row r="12" spans="1:11" ht="16.2" thickBot="1">
      <c r="A12" s="23"/>
      <c r="B12" s="24"/>
      <c r="C12" s="24"/>
      <c r="D12" s="24"/>
      <c r="E12" s="24"/>
      <c r="F12" s="24"/>
      <c r="G12" s="27"/>
      <c r="H12" s="247"/>
      <c r="I12" s="250"/>
      <c r="J12" s="250"/>
      <c r="K12" s="251"/>
    </row>
    <row r="13" spans="1:11" ht="6.75" customHeight="1" thickTop="1" thickBot="1"/>
    <row r="14" spans="1:11" ht="16.8" thickTop="1" thickBot="1">
      <c r="A14" s="31" t="s">
        <v>14</v>
      </c>
      <c r="B14" s="29">
        <f>SUM(G3:G15)</f>
        <v>28</v>
      </c>
      <c r="D14" s="272" t="s">
        <v>80</v>
      </c>
      <c r="E14" s="273"/>
      <c r="F14" s="269" t="s">
        <v>10</v>
      </c>
      <c r="G14" s="265" t="s">
        <v>34</v>
      </c>
      <c r="H14" s="269" t="s">
        <v>7</v>
      </c>
      <c r="I14" s="270"/>
      <c r="J14" s="270"/>
      <c r="K14" s="271"/>
    </row>
    <row r="15" spans="1:11" ht="16.2" thickBot="1">
      <c r="A15" s="31"/>
      <c r="B15" s="29"/>
      <c r="D15" s="82"/>
      <c r="E15" s="83"/>
      <c r="F15" s="84"/>
      <c r="G15" s="85"/>
      <c r="H15" s="243"/>
      <c r="I15" s="244"/>
      <c r="J15" s="244"/>
      <c r="K15" s="245"/>
    </row>
    <row r="16" spans="1:11" ht="16.2" thickTop="1"/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workbookViewId="0"/>
  </sheetViews>
  <sheetFormatPr defaultColWidth="13" defaultRowHeight="15.6"/>
  <cols>
    <col min="1" max="1" width="24.19921875" style="26" customWidth="1"/>
    <col min="2" max="2" width="5.59765625" style="29" bestFit="1" customWidth="1"/>
    <col min="3" max="4" width="26.59765625" style="1" customWidth="1"/>
    <col min="5" max="16384" width="13" style="1"/>
  </cols>
  <sheetData>
    <row r="1" spans="1:4" ht="23.4" thickBot="1">
      <c r="A1" s="20" t="s">
        <v>86</v>
      </c>
      <c r="B1" s="107"/>
      <c r="C1" s="20"/>
      <c r="D1" s="20"/>
    </row>
    <row r="2" spans="1:4" s="26" customFormat="1" ht="16.2" thickBot="1">
      <c r="A2" s="108" t="s">
        <v>87</v>
      </c>
      <c r="B2" s="109" t="s">
        <v>88</v>
      </c>
      <c r="C2" s="110" t="s">
        <v>89</v>
      </c>
      <c r="D2" s="111" t="s">
        <v>90</v>
      </c>
    </row>
    <row r="3" spans="1:4">
      <c r="A3" s="116" t="s">
        <v>99</v>
      </c>
      <c r="B3" s="117">
        <v>5</v>
      </c>
      <c r="C3" s="114"/>
      <c r="D3" s="115"/>
    </row>
    <row r="4" spans="1:4">
      <c r="A4" s="252" t="s">
        <v>178</v>
      </c>
      <c r="B4" s="113">
        <v>1</v>
      </c>
      <c r="C4" s="314" t="s">
        <v>179</v>
      </c>
      <c r="D4" s="115"/>
    </row>
    <row r="5" spans="1:4">
      <c r="A5" s="116"/>
      <c r="B5" s="117"/>
      <c r="C5" s="118"/>
      <c r="D5" s="119"/>
    </row>
    <row r="6" spans="1:4" ht="16.2" thickBot="1">
      <c r="A6" s="120"/>
      <c r="B6" s="121"/>
      <c r="C6" s="122"/>
      <c r="D6" s="123"/>
    </row>
    <row r="7" spans="1:4" ht="24" thickTop="1" thickBot="1">
      <c r="A7" s="20" t="s">
        <v>91</v>
      </c>
      <c r="B7" s="124"/>
      <c r="C7" s="20"/>
      <c r="D7" s="125"/>
    </row>
    <row r="8" spans="1:4" ht="16.2" thickBot="1">
      <c r="A8" s="108" t="s">
        <v>87</v>
      </c>
      <c r="B8" s="109" t="s">
        <v>88</v>
      </c>
      <c r="C8" s="110" t="s">
        <v>89</v>
      </c>
      <c r="D8" s="111" t="s">
        <v>90</v>
      </c>
    </row>
    <row r="9" spans="1:4">
      <c r="A9" s="112" t="s">
        <v>109</v>
      </c>
      <c r="B9" s="127">
        <v>5</v>
      </c>
      <c r="C9" s="114"/>
      <c r="D9" s="115"/>
    </row>
    <row r="10" spans="1:4">
      <c r="A10" s="112" t="s">
        <v>110</v>
      </c>
      <c r="B10" s="127">
        <v>0</v>
      </c>
      <c r="C10" s="114"/>
      <c r="D10" s="115"/>
    </row>
    <row r="11" spans="1:4">
      <c r="A11" s="112" t="s">
        <v>177</v>
      </c>
      <c r="B11" s="127">
        <v>10</v>
      </c>
      <c r="C11" s="114"/>
      <c r="D11" s="115"/>
    </row>
    <row r="12" spans="1:4">
      <c r="A12" s="112" t="s">
        <v>111</v>
      </c>
      <c r="B12" s="127">
        <f>C12</f>
        <v>2</v>
      </c>
      <c r="C12" s="114">
        <v>2</v>
      </c>
      <c r="D12" s="115"/>
    </row>
    <row r="13" spans="1:4">
      <c r="A13" s="112" t="s">
        <v>112</v>
      </c>
      <c r="B13" s="113">
        <v>10</v>
      </c>
      <c r="C13" s="114"/>
      <c r="D13" s="115"/>
    </row>
    <row r="14" spans="1:4">
      <c r="A14" s="112" t="s">
        <v>113</v>
      </c>
      <c r="B14" s="113">
        <v>4</v>
      </c>
      <c r="C14" s="114"/>
      <c r="D14" s="115"/>
    </row>
    <row r="15" spans="1:4">
      <c r="A15" s="112"/>
      <c r="B15" s="113"/>
      <c r="C15" s="114"/>
      <c r="D15" s="115"/>
    </row>
    <row r="16" spans="1:4">
      <c r="A16" s="112"/>
      <c r="B16" s="113"/>
      <c r="C16" s="114"/>
      <c r="D16" s="115"/>
    </row>
    <row r="17" spans="1:4" ht="16.2" thickBot="1">
      <c r="A17" s="120"/>
      <c r="B17" s="121"/>
      <c r="C17" s="122"/>
      <c r="D17" s="123"/>
    </row>
    <row r="18" spans="1:4" ht="24" thickTop="1" thickBot="1">
      <c r="A18" s="17" t="s">
        <v>92</v>
      </c>
      <c r="B18" s="29">
        <f>SUM(B3:B17)</f>
        <v>37</v>
      </c>
      <c r="C18" s="126" t="s">
        <v>116</v>
      </c>
      <c r="D18" s="125"/>
    </row>
    <row r="19" spans="1:4" s="26" customFormat="1" ht="16.2" thickBot="1">
      <c r="A19" s="108" t="s">
        <v>87</v>
      </c>
      <c r="B19" s="109" t="s">
        <v>88</v>
      </c>
      <c r="C19" s="110" t="s">
        <v>89</v>
      </c>
      <c r="D19" s="111" t="s">
        <v>90</v>
      </c>
    </row>
    <row r="20" spans="1:4">
      <c r="A20" s="252" t="s">
        <v>154</v>
      </c>
      <c r="B20" s="113">
        <v>2</v>
      </c>
      <c r="C20" s="253" t="s">
        <v>155</v>
      </c>
      <c r="D20" s="157"/>
    </row>
    <row r="21" spans="1:4">
      <c r="A21" s="112"/>
      <c r="B21" s="113"/>
      <c r="C21" s="158"/>
      <c r="D21" s="159"/>
    </row>
    <row r="22" spans="1:4">
      <c r="A22" s="112"/>
      <c r="B22" s="113"/>
      <c r="C22" s="158"/>
      <c r="D22" s="159"/>
    </row>
    <row r="23" spans="1:4">
      <c r="A23" s="112"/>
      <c r="B23" s="113"/>
      <c r="C23" s="158"/>
      <c r="D23" s="159"/>
    </row>
    <row r="24" spans="1:4" ht="16.2" thickBot="1">
      <c r="A24" s="120"/>
      <c r="B24" s="121"/>
      <c r="C24" s="160"/>
      <c r="D24" s="161"/>
    </row>
    <row r="25" spans="1:4" ht="23.4" thickTop="1">
      <c r="A25" s="17" t="s">
        <v>93</v>
      </c>
      <c r="B25" s="29">
        <f>SUM(B20:B24)</f>
        <v>2</v>
      </c>
      <c r="C25" s="126"/>
      <c r="D25" s="125"/>
    </row>
    <row r="27" spans="1:4">
      <c r="A27" s="1"/>
    </row>
  </sheetData>
  <phoneticPr fontId="0" type="noConversion"/>
  <printOptions gridLinesSet="0"/>
  <pageMargins left="0.62" right="0.33" top="0.5" bottom="0.63" header="0.5" footer="0.5"/>
  <pageSetup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Personal File</vt:lpstr>
      <vt:lpstr>Skills</vt:lpstr>
      <vt:lpstr>Feats</vt:lpstr>
      <vt:lpstr>Martial</vt:lpstr>
      <vt:lpstr>Equipment</vt:lpstr>
      <vt:lpstr>'Personal File'!Print_Area</vt:lpstr>
      <vt:lpstr>Skills!Print_Area</vt:lpstr>
    </vt:vector>
  </TitlesOfParts>
  <LinksUpToDate>false</LinksUpToDate>
  <SharedDoc>false</SharedDoc>
  <HyperlinkBase>http://www.alexisalvarez.org/RPG/sof/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Strongholds of Faerûn Character Sheet</dc:title>
  <dc:creator>© Alexis A. Álvarez 2007</dc:creator>
  <cp:lastModifiedBy>Alexis Álvarez</cp:lastModifiedBy>
  <cp:lastPrinted>2008-12-28T02:46:10Z</cp:lastPrinted>
  <dcterms:created xsi:type="dcterms:W3CDTF">2000-10-24T15:39:59Z</dcterms:created>
  <dcterms:modified xsi:type="dcterms:W3CDTF">2018-01-19T21:30:52Z</dcterms:modified>
</cp:coreProperties>
</file>