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668" yWindow="48" windowWidth="7656" windowHeight="9552" tabRatio="638"/>
  </bookViews>
  <sheets>
    <sheet name="Personal File" sheetId="4" r:id="rId1"/>
    <sheet name="Skills" sheetId="15" r:id="rId2"/>
    <sheet name="Spells" sheetId="21" r:id="rId3"/>
    <sheet name="Feats" sheetId="20" r:id="rId4"/>
    <sheet name="Martial" sheetId="6" r:id="rId5"/>
    <sheet name="Equipment" sheetId="19" r:id="rId6"/>
  </sheets>
  <definedNames>
    <definedName name="OLE_LINK1" localSheetId="3">Feats!$H$4</definedName>
    <definedName name="_xlnm.Print_Area" localSheetId="5">Equipment!#REF!</definedName>
    <definedName name="_xlnm.Print_Area" localSheetId="3">Feats!#REF!</definedName>
    <definedName name="_xlnm.Print_Area" localSheetId="4">Martial!#REF!</definedName>
    <definedName name="_xlnm.Print_Area" localSheetId="0">'Personal File'!$A$1:$H$24</definedName>
    <definedName name="_xlnm.Print_Area" localSheetId="1">Skills!$A$1:$K$27</definedName>
    <definedName name="_xlnm.Print_Area" localSheetId="2">Spells!$A$1:$I$13</definedName>
  </definedNames>
  <calcPr calcId="145621"/>
</workbook>
</file>

<file path=xl/calcChain.xml><?xml version="1.0" encoding="utf-8"?>
<calcChain xmlns="http://schemas.openxmlformats.org/spreadsheetml/2006/main">
  <c r="I3" i="6" l="1"/>
  <c r="I4" i="6"/>
  <c r="I9" i="6" l="1"/>
  <c r="I8" i="6"/>
  <c r="E45" i="15" l="1"/>
  <c r="E7" i="4"/>
  <c r="B42" i="15" l="1"/>
  <c r="E42" i="15" l="1"/>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5" i="15"/>
  <c r="H4" i="15"/>
  <c r="H3" i="15"/>
  <c r="H7" i="15"/>
  <c r="H6" i="15"/>
  <c r="C11" i="4" l="1"/>
  <c r="C10" i="4"/>
  <c r="C9" i="4"/>
  <c r="D6" i="15" s="1"/>
  <c r="C8" i="4"/>
  <c r="C7" i="4"/>
  <c r="C6" i="4"/>
  <c r="E6" i="15" l="1"/>
  <c r="I6" i="15" s="1"/>
  <c r="G6" i="15"/>
  <c r="H4" i="6"/>
  <c r="J4" i="6" s="1"/>
  <c r="H3" i="6"/>
  <c r="J3" i="6" s="1"/>
  <c r="F5" i="15"/>
  <c r="F3" i="15"/>
  <c r="F4" i="15"/>
  <c r="D4" i="15"/>
  <c r="H8" i="6"/>
  <c r="J8" i="6" s="1"/>
  <c r="D5" i="15"/>
  <c r="C4" i="20"/>
  <c r="C5" i="20"/>
  <c r="C3" i="20"/>
  <c r="D3" i="15"/>
  <c r="E8" i="4"/>
  <c r="G16" i="6"/>
  <c r="D24" i="15"/>
  <c r="E10" i="4"/>
  <c r="E11" i="4" s="1"/>
  <c r="D35" i="15"/>
  <c r="B15" i="6"/>
  <c r="D37" i="15"/>
  <c r="D34" i="15"/>
  <c r="B17" i="19"/>
  <c r="D29" i="15"/>
  <c r="D39" i="15"/>
  <c r="D36" i="15"/>
  <c r="D38" i="15"/>
  <c r="D31" i="15"/>
  <c r="D19" i="15"/>
  <c r="D40" i="15"/>
  <c r="D27" i="15"/>
  <c r="D33" i="15"/>
  <c r="D14" i="15"/>
  <c r="D12" i="15"/>
  <c r="D41" i="15"/>
  <c r="D32" i="15"/>
  <c r="D30" i="15"/>
  <c r="D28" i="15"/>
  <c r="D26" i="15"/>
  <c r="D25" i="15"/>
  <c r="D23" i="15"/>
  <c r="D22" i="15"/>
  <c r="D21" i="15"/>
  <c r="D20" i="15"/>
  <c r="D18" i="15"/>
  <c r="D17" i="15"/>
  <c r="D16" i="15"/>
  <c r="D15" i="15"/>
  <c r="D13" i="15"/>
  <c r="D11" i="15"/>
  <c r="D10" i="15"/>
  <c r="D9" i="15"/>
  <c r="D8" i="15"/>
  <c r="D7" i="15"/>
  <c r="E8" i="15" l="1"/>
  <c r="I8" i="15" s="1"/>
  <c r="G8" i="15"/>
  <c r="E18" i="15"/>
  <c r="I18" i="15" s="1"/>
  <c r="G18" i="15"/>
  <c r="E30" i="15"/>
  <c r="I30" i="15" s="1"/>
  <c r="G30" i="15"/>
  <c r="E14" i="15"/>
  <c r="I14" i="15" s="1"/>
  <c r="G14" i="15"/>
  <c r="E39" i="15"/>
  <c r="I39" i="15" s="1"/>
  <c r="G39" i="15"/>
  <c r="E9" i="15"/>
  <c r="I9" i="15" s="1"/>
  <c r="G9" i="15"/>
  <c r="E15" i="15"/>
  <c r="I15" i="15" s="1"/>
  <c r="G15" i="15"/>
  <c r="E20" i="15"/>
  <c r="I20" i="15" s="1"/>
  <c r="G20" i="15"/>
  <c r="E25" i="15"/>
  <c r="I25" i="15" s="1"/>
  <c r="G25" i="15"/>
  <c r="E32" i="15"/>
  <c r="I32" i="15" s="1"/>
  <c r="G32" i="15"/>
  <c r="E33" i="15"/>
  <c r="I33" i="15" s="1"/>
  <c r="G33" i="15"/>
  <c r="E31" i="15"/>
  <c r="I31" i="15" s="1"/>
  <c r="G31" i="15"/>
  <c r="E29" i="15"/>
  <c r="I29" i="15" s="1"/>
  <c r="G29" i="15"/>
  <c r="E4" i="15"/>
  <c r="I4" i="15" s="1"/>
  <c r="G4" i="15"/>
  <c r="E16" i="15"/>
  <c r="I16" i="15" s="1"/>
  <c r="G16" i="15"/>
  <c r="E26" i="15"/>
  <c r="I26" i="15" s="1"/>
  <c r="G26" i="15"/>
  <c r="E27" i="15"/>
  <c r="I27" i="15" s="1"/>
  <c r="G27" i="15"/>
  <c r="E38" i="15"/>
  <c r="I38" i="15" s="1"/>
  <c r="G38" i="15"/>
  <c r="E35" i="15"/>
  <c r="I35" i="15" s="1"/>
  <c r="G35" i="15"/>
  <c r="E10" i="15"/>
  <c r="I10" i="15" s="1"/>
  <c r="G10" i="15"/>
  <c r="E21" i="15"/>
  <c r="I21" i="15" s="1"/>
  <c r="G21" i="15"/>
  <c r="E41" i="15"/>
  <c r="I41" i="15" s="1"/>
  <c r="G41" i="15"/>
  <c r="E7" i="15"/>
  <c r="I7" i="15" s="1"/>
  <c r="G7" i="15"/>
  <c r="E11" i="15"/>
  <c r="I11" i="15" s="1"/>
  <c r="G11" i="15"/>
  <c r="E17" i="15"/>
  <c r="I17" i="15" s="1"/>
  <c r="G17" i="15"/>
  <c r="E22" i="15"/>
  <c r="I22" i="15" s="1"/>
  <c r="G22" i="15"/>
  <c r="E28" i="15"/>
  <c r="I28" i="15" s="1"/>
  <c r="G28" i="15"/>
  <c r="E12" i="15"/>
  <c r="I12" i="15" s="1"/>
  <c r="G12" i="15"/>
  <c r="E40" i="15"/>
  <c r="I40" i="15" s="1"/>
  <c r="G40" i="15"/>
  <c r="E36" i="15"/>
  <c r="I36" i="15" s="1"/>
  <c r="G36" i="15"/>
  <c r="E34" i="15"/>
  <c r="I34" i="15" s="1"/>
  <c r="G34" i="15"/>
  <c r="E3" i="15"/>
  <c r="I3" i="15" s="1"/>
  <c r="G3" i="15"/>
  <c r="E5" i="15"/>
  <c r="I5" i="15" s="1"/>
  <c r="G5" i="15"/>
  <c r="E13" i="15"/>
  <c r="I13" i="15" s="1"/>
  <c r="G13" i="15"/>
  <c r="E23" i="15"/>
  <c r="I23" i="15" s="1"/>
  <c r="G23" i="15"/>
  <c r="E19" i="15"/>
  <c r="I19" i="15" s="1"/>
  <c r="G19" i="15"/>
  <c r="E37" i="15"/>
  <c r="I37" i="15" s="1"/>
  <c r="G37" i="15"/>
  <c r="E24" i="15"/>
  <c r="I24" i="15" s="1"/>
  <c r="G24" i="15"/>
</calcChain>
</file>

<file path=xl/comments1.xml><?xml version="1.0" encoding="utf-8"?>
<comments xmlns="http://schemas.openxmlformats.org/spreadsheetml/2006/main">
  <authors>
    <author>Alexis Álvarez</author>
  </authors>
  <commentList>
    <comment ref="E6" authorId="0">
      <text>
        <r>
          <rPr>
            <sz val="12"/>
            <color indexed="81"/>
            <rFont val="Times New Roman"/>
            <family val="1"/>
          </rPr>
          <t>See PHB 162</t>
        </r>
      </text>
    </comment>
    <comment ref="E8" authorId="0">
      <text>
        <r>
          <rPr>
            <sz val="12"/>
            <color indexed="81"/>
            <rFont val="Times New Roman"/>
            <family val="1"/>
          </rPr>
          <t>[(1 * 10 Paladin) * 75%] + (1 * 1 Con)</t>
        </r>
      </text>
    </comment>
  </commentList>
</comments>
</file>

<file path=xl/comments2.xml><?xml version="1.0" encoding="utf-8"?>
<comments xmlns="http://schemas.openxmlformats.org/spreadsheetml/2006/main">
  <authors>
    <author>Alexis Álvarez</author>
  </authors>
  <commentList>
    <comment ref="D4" authorId="0">
      <text>
        <r>
          <rPr>
            <sz val="12"/>
            <color indexed="81"/>
            <rFont val="Times New Roman"/>
            <family val="1"/>
          </rPr>
          <t>Pure Water</t>
        </r>
      </text>
    </comment>
    <comment ref="D10" authorId="0">
      <text>
        <r>
          <rPr>
            <sz val="12"/>
            <color indexed="81"/>
            <rFont val="Times New Roman"/>
            <family val="1"/>
          </rPr>
          <t>Earth from grave</t>
        </r>
      </text>
    </comment>
    <comment ref="D14" authorId="0">
      <text>
        <r>
          <rPr>
            <sz val="12"/>
            <color indexed="81"/>
            <rFont val="Times New Roman"/>
            <family val="1"/>
          </rPr>
          <t>Imbued weapon</t>
        </r>
      </text>
    </comment>
    <comment ref="D17" authorId="0">
      <text>
        <r>
          <rPr>
            <sz val="12"/>
            <color indexed="81"/>
            <rFont val="Times New Roman"/>
            <family val="1"/>
          </rPr>
          <t>Prism, lens, or monocle</t>
        </r>
      </text>
    </comment>
  </commentList>
</comments>
</file>

<file path=xl/comments3.xml><?xml version="1.0" encoding="utf-8"?>
<comments xmlns="http://schemas.openxmlformats.org/spreadsheetml/2006/main">
  <authors>
    <author>Alexis Álvarez</author>
  </authors>
  <commentList>
    <comment ref="H2" authorId="0">
      <text>
        <r>
          <rPr>
            <sz val="12"/>
            <color indexed="81"/>
            <rFont val="Times New Roman"/>
            <family val="1"/>
          </rPr>
          <t>The power of a paladin’s aura of evil (see the detect evil spell) is equal to her paladin level, just like the aura of a cleric of an evil deity.
PHB 44</t>
        </r>
      </text>
    </comment>
    <comment ref="H3" authorId="0">
      <text>
        <r>
          <rPr>
            <sz val="12"/>
            <color indexed="81"/>
            <rFont val="Times New Roman"/>
            <family val="1"/>
          </rPr>
          <t>A paladin of tyranny must be of lawful evil alignment and loses all class abilities if he ever willingly commits a good act. Additionally, a paladin of tyranny’s code requires that he respect authority figures as long as they have the strength to rule over the weak, act with discipline (not engaging in random slaughter, keeping firm control over those beneath his station, and so forth), help only those who help him maintain or improve his status, and punish those who challenge authority (unless, of course, such challengers prove more worthy to hold that authority).
Unearthed Arcana 55</t>
        </r>
      </text>
    </comment>
    <comment ref="H4" authorId="0">
      <text>
        <r>
          <rPr>
            <sz val="12"/>
            <color indexed="81"/>
            <rFont val="Times New Roman"/>
            <family val="1"/>
          </rPr>
          <t>At will, a paladin can use detect good, as the spell.
PHB 44</t>
        </r>
      </text>
    </comment>
    <comment ref="H5" authorId="0">
      <text>
        <r>
          <rPr>
            <sz val="12"/>
            <color indexed="81"/>
            <rFont val="Times New Roman"/>
            <family val="1"/>
          </rPr>
          <t>Once per day, a paladin may attempt to smite good with one normal melee attack. She adds her Charisma bonus (if any) to her attack roll and deals 1 extra point of damage per paladin level. For example, a 13th-level paladin armed with a longsword would deal 1d8+13 points of damage, plus any additional bonuses for high Strength or magical affects that would normally apply. If the paladin accidentally smites a creature that is not good, the smite has no effect, but the ability is still used up for that day.
At 5th level, and at every five levels thereafter, the paladin may smite good one additional time per day, as indicated on Table 3–12:  The Paladin, to a maximum of five times per day at 20th level.
PHB 44</t>
        </r>
      </text>
    </comment>
    <comment ref="H6" authorId="0">
      <text>
        <r>
          <rPr>
            <sz val="12"/>
            <color indexed="81"/>
            <rFont val="Times New Roman"/>
            <family val="1"/>
          </rPr>
          <t>At 2nd level, a paladin gains a bonus equal to her Charisma bonus (if any) on all saving throws.
PHB 44</t>
        </r>
      </text>
    </comment>
    <comment ref="H7" authorId="0">
      <text>
        <r>
          <rPr>
            <sz val="12"/>
            <color indexed="81"/>
            <rFont val="Times New Roman"/>
            <family val="1"/>
          </rPr>
          <t>Beginning at 2nd level, a paladin of tyranny can cause wounds with a successful touch attack.  Each day she can deal a total number of hit points of damage equal to her paladin level × her Charisma bonus.  An opponent subjected to this attack can make a Will save (DC 10 + 1/2 paladin level + paladin’s Cha modifi er) to halve the damage dealt.
 Alternatively, a paladin of tyranny can use any or all of this power to cure damage to undead creatures, just as an infl ict wounds spell does.  This power otherwise functions identically to the paladin’s lay on hands ability.
UA 54</t>
        </r>
      </text>
    </comment>
    <comment ref="H8" authorId="0">
      <text>
        <r>
          <rPr>
            <sz val="12"/>
            <color indexed="81"/>
            <rFont val="Times New Roman"/>
            <family val="1"/>
          </rPr>
          <t>At 3rd level, a paladin gains immunity to all diseases, including supernatural and magical diseases (such as mummy rot and lycanthropy).
PHB 44</t>
        </r>
      </text>
    </comment>
    <comment ref="H9" authorId="0">
      <text>
        <r>
          <rPr>
            <sz val="12"/>
            <color indexed="81"/>
            <rFont val="Times New Roman"/>
            <family val="1"/>
          </rPr>
          <t xml:space="preserve">Immunity to </t>
        </r>
        <r>
          <rPr>
            <i/>
            <sz val="12"/>
            <color indexed="81"/>
            <rFont val="Times New Roman"/>
            <family val="1"/>
          </rPr>
          <t>compulsion</t>
        </r>
        <r>
          <rPr>
            <sz val="12"/>
            <color indexed="81"/>
            <rFont val="Times New Roman"/>
            <family val="1"/>
          </rPr>
          <t xml:space="preserve"> effects.  Allies within 10' gain +4 morale on saves versus </t>
        </r>
        <r>
          <rPr>
            <i/>
            <sz val="12"/>
            <color indexed="81"/>
            <rFont val="Times New Roman"/>
            <family val="1"/>
          </rPr>
          <t>compulsion</t>
        </r>
        <r>
          <rPr>
            <sz val="12"/>
            <color indexed="81"/>
            <rFont val="Times New Roman"/>
            <family val="1"/>
          </rPr>
          <t>.</t>
        </r>
      </text>
    </comment>
    <comment ref="H11" authorId="0">
      <text>
        <r>
          <rPr>
            <sz val="12"/>
            <color indexed="81"/>
            <rFont val="Times New Roman"/>
            <family val="1"/>
          </rPr>
          <t>Upon reaching 5th level, a paladin gains the service of an unusually intelligent, strong, and loyal steed to serve her in her crusade against evil (see the sidebar).  This mount is usually a heavy warhorse (for a Medium paladin) or a warpony (for a Small paladin).
Once per day, as a full-round action, a paladin may magically call her mount from the celestial realms in which it resides.  The mount immediately appears adjacent to the paladin and remains for 2 hours per paladin level; it may be dismissed at any time as a free action. The mount is the same creature each time it is summoned, though the paladin may release a particular mount from service (if it has grown too old to join her crusade, for instance). Each time the mount is called, it appears in full health, regardless of any damage it may have taken previously. The mount also appears wearing or carrying any gear it had when it was last dismissed (including barding, saddle, saddlebags, and the like). Calling a mount is a conjuration (calling) effect equal to a spell level 1/3 the paladin level.  Should the paladin’s mount die, it immediately disappears, leaving behind any equipment it was carrying.  The paladin may not summon another mount for thirty days or until she gains a paladin level, whichever comes first, even if the mount is somehow returned from the dead.  During this thirty-day period, the paladin takes a –1 penalty on attack and weapon damage rolls.
PHB 44</t>
        </r>
      </text>
    </comment>
    <comment ref="H12" authorId="0">
      <text>
        <r>
          <rPr>
            <sz val="12"/>
            <color indexed="81"/>
            <rFont val="Times New Roman"/>
            <family val="1"/>
          </rPr>
          <t>When a paladin reaches 4th level, she gains the supernatural ability to turn undead.  She may use this ability a number of times per day equal to 3 + her Charisma modifier.  She turns undead as a cleric of three levels lower would. (See Turn or Rebuke Undead, page 159.)
PHB 44</t>
        </r>
      </text>
    </comment>
  </commentList>
</comments>
</file>

<file path=xl/comments4.xml><?xml version="1.0" encoding="utf-8"?>
<comments xmlns="http://schemas.openxmlformats.org/spreadsheetml/2006/main">
  <authors>
    <author>Alexis Álvarez</author>
  </authors>
  <commentList>
    <comment ref="D11"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<sst xmlns="http://schemas.openxmlformats.org/spreadsheetml/2006/main" count="462" uniqueCount="255">
  <si>
    <t>Race:</t>
  </si>
  <si>
    <t>Sex:</t>
  </si>
  <si>
    <t>Strength:</t>
  </si>
  <si>
    <t>Dexterity:</t>
  </si>
  <si>
    <t>Skill</t>
  </si>
  <si>
    <t>Level</t>
  </si>
  <si>
    <t>Properties</t>
  </si>
  <si>
    <t>Melee Weapon</t>
  </si>
  <si>
    <t>Dmg</t>
  </si>
  <si>
    <t>Qty.</t>
  </si>
  <si>
    <t>Ranged Weapon</t>
  </si>
  <si>
    <t>Dmg.</t>
  </si>
  <si>
    <t>Rng.</t>
  </si>
  <si>
    <t>Weight on Hand (this page):</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</si>
  <si>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</si>
  <si>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</si>
  <si>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</si>
  <si>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</si>
  <si>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</si>
  <si>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</si>
  <si>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</si>
  <si>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</si>
  <si>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</si>
  <si>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</si>
  <si>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</si>
  <si>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</si>
  <si>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</si>
  <si>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</si>
  <si>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</si>
  <si>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</si>
  <si>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</si>
  <si>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</si>
  <si>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</si>
  <si>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</si>
  <si>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</si>
  <si>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</si>
  <si>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</si>
  <si>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</si>
  <si>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</si>
  <si>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</si>
  <si>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</si>
  <si>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</si>
  <si>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</si>
  <si>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</si>
  <si>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</si>
  <si>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</si>
  <si>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</si>
  <si>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</si>
  <si>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</si>
  <si>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</si>
  <si>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</si>
  <si>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</si>
  <si>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</si>
  <si>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</si>
  <si>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</si>
  <si>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</si>
  <si>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</si>
  <si>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</si>
  <si>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</si>
  <si>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Profession:  (type)</t>
  </si>
  <si>
    <t>Sense Motive</t>
  </si>
  <si>
    <t>Spellcraft</t>
  </si>
  <si>
    <t>Spot</t>
  </si>
  <si>
    <t>Tumble</t>
  </si>
  <si>
    <t>Use Magic Device</t>
  </si>
  <si>
    <t>Use Rope</t>
  </si>
  <si>
    <t>Ability &amp; Mod.</t>
  </si>
  <si>
    <t>0</t>
  </si>
  <si>
    <t>Modified AC:</t>
  </si>
  <si>
    <t>Current HP:</t>
  </si>
  <si>
    <t>Class:</t>
  </si>
  <si>
    <t>Level:</t>
  </si>
  <si>
    <t>Alignment:</t>
  </si>
  <si>
    <t>Handedness:</t>
  </si>
  <si>
    <t>Total</t>
  </si>
  <si>
    <t>Right</t>
  </si>
  <si>
    <t>Critical</t>
  </si>
  <si>
    <t>Fortitude</t>
  </si>
  <si>
    <t>Reflex</t>
  </si>
  <si>
    <t>Will</t>
  </si>
  <si>
    <t>Armor &amp; Shield</t>
  </si>
  <si>
    <t>Missiles</t>
  </si>
  <si>
    <t>Lb. Capacity:</t>
  </si>
  <si>
    <t>Lb. Carried:</t>
  </si>
  <si>
    <t>Spell</t>
  </si>
  <si>
    <t>Cast?</t>
  </si>
  <si>
    <t>Languages</t>
  </si>
  <si>
    <t>Equipment Worn</t>
  </si>
  <si>
    <t>Item</t>
  </si>
  <si>
    <t>Mass</t>
  </si>
  <si>
    <t>Effects/</t>
  </si>
  <si>
    <t>Notes</t>
  </si>
  <si>
    <t>Equipment Carried</t>
  </si>
  <si>
    <t>Check</t>
  </si>
  <si>
    <t>Arcane</t>
  </si>
  <si>
    <t>Speed</t>
  </si>
  <si>
    <t>Human</t>
  </si>
  <si>
    <t>Craft:  (type)</t>
  </si>
  <si>
    <t>Speak Language</t>
  </si>
  <si>
    <t>Knowledge:  Religion</t>
  </si>
  <si>
    <t>Perform:  (type)</t>
  </si>
  <si>
    <t>Sleight of Hand</t>
  </si>
  <si>
    <t>Survival</t>
  </si>
  <si>
    <t>Arrows</t>
  </si>
  <si>
    <t>Touch AC:</t>
  </si>
  <si>
    <t>Attack Bonus:</t>
  </si>
  <si>
    <t>Prepared Spells</t>
  </si>
  <si>
    <t>Divine Health</t>
  </si>
  <si>
    <t>General Feats</t>
  </si>
  <si>
    <t>Class Features</t>
  </si>
  <si>
    <t>DC</t>
  </si>
  <si>
    <t>Weapon Proficiencies</t>
  </si>
  <si>
    <t>School</t>
  </si>
  <si>
    <t>Components</t>
  </si>
  <si>
    <t>Casting</t>
  </si>
  <si>
    <t>Range</t>
  </si>
  <si>
    <t>Duration</t>
  </si>
  <si>
    <t>Create Water</t>
  </si>
  <si>
    <t>Conjuration</t>
  </si>
  <si>
    <t>V S</t>
  </si>
  <si>
    <t>1 SA</t>
  </si>
  <si>
    <t>25’ + 2½’/lvl</t>
  </si>
  <si>
    <t>Instant</t>
  </si>
  <si>
    <t>2 gallons/level</t>
  </si>
  <si>
    <t>Universal</t>
  </si>
  <si>
    <t>Touch</t>
  </si>
  <si>
    <t>1 min/lvl</t>
  </si>
  <si>
    <t>Detect Poison</t>
  </si>
  <si>
    <t>Divination</t>
  </si>
  <si>
    <t>1 minute</t>
  </si>
  <si>
    <t>Evocation</t>
  </si>
  <si>
    <t>10 min/lvl</t>
  </si>
  <si>
    <t>Transmut.</t>
  </si>
  <si>
    <t>Read Magic</t>
  </si>
  <si>
    <t>V S F</t>
  </si>
  <si>
    <t>Personal</t>
  </si>
  <si>
    <t>Resistance</t>
  </si>
  <si>
    <t>Abjuration</t>
  </si>
  <si>
    <t>V S M/DF</t>
  </si>
  <si>
    <t>+1 all saves</t>
  </si>
  <si>
    <t>Virtue</t>
  </si>
  <si>
    <t>V S DF</t>
  </si>
  <si>
    <t>+1 HP to target</t>
  </si>
  <si>
    <t>Enchant</t>
  </si>
  <si>
    <t>50’</t>
  </si>
  <si>
    <t>+/-1 Att. &amp; vs Fear</t>
  </si>
  <si>
    <t>V S M</t>
  </si>
  <si>
    <t>1 liter</t>
  </si>
  <si>
    <t>Command</t>
  </si>
  <si>
    <t>V</t>
  </si>
  <si>
    <t>1 round</t>
  </si>
  <si>
    <t>Single word command, PHB 211</t>
  </si>
  <si>
    <t>Cure Light Wounds</t>
  </si>
  <si>
    <t>1d8 + 5 HP</t>
  </si>
  <si>
    <t>Divine Favor</t>
  </si>
  <si>
    <t>+1 Luck bonus / 3 levels</t>
  </si>
  <si>
    <t>Endure Elements</t>
  </si>
  <si>
    <t>24 hours</t>
  </si>
  <si>
    <t>Element (5)</t>
  </si>
  <si>
    <t>Magic Weapon</t>
  </si>
  <si>
    <t>V S F/DF</t>
  </si>
  <si>
    <t>+1 enhancement</t>
  </si>
  <si>
    <t>Detect Undead</t>
  </si>
  <si>
    <t>PHB 205</t>
  </si>
  <si>
    <t>40'</t>
  </si>
  <si>
    <t>PHB 220</t>
  </si>
  <si>
    <t>PHB 219</t>
  </si>
  <si>
    <t>PHB 266</t>
  </si>
  <si>
    <t>PHB 269</t>
  </si>
  <si>
    <t>Atk</t>
  </si>
  <si>
    <t>Conduit of Life</t>
  </si>
  <si>
    <t>Complete Champion 118</t>
  </si>
  <si>
    <t>Divine Presence</t>
  </si>
  <si>
    <t>Complete Champion 119</t>
  </si>
  <si>
    <t>Master Cavalier</t>
  </si>
  <si>
    <t>1 rnd/lvl</t>
  </si>
  <si>
    <t>Complete Champion 125</t>
  </si>
  <si>
    <t>Summon Holy Symbol</t>
  </si>
  <si>
    <t>0'</t>
  </si>
  <si>
    <t>Complete Champion 128</t>
  </si>
  <si>
    <t>Touch of Restoration</t>
  </si>
  <si>
    <t>Complete Champion 129</t>
  </si>
  <si>
    <t>Turn Anathema</t>
  </si>
  <si>
    <t>Enchant.</t>
  </si>
  <si>
    <t>10 minutes</t>
  </si>
  <si>
    <t>War Mount</t>
  </si>
  <si>
    <t>Benediction</t>
  </si>
  <si>
    <t>1 FR</t>
  </si>
  <si>
    <t>Complete Champion 116</t>
  </si>
  <si>
    <t>Lesser Restoration</t>
  </si>
  <si>
    <t>Restores attribute pts.</t>
  </si>
  <si>
    <t>2</t>
  </si>
  <si>
    <t>Female</t>
  </si>
  <si>
    <t>Lawful Evil</t>
  </si>
  <si>
    <t>Paladin of Tyranny</t>
  </si>
  <si>
    <r>
      <t>43</t>
    </r>
    <r>
      <rPr>
        <sz val="13"/>
        <rFont val="Times New Roman"/>
        <family val="1"/>
      </rPr>
      <t>/</t>
    </r>
    <r>
      <rPr>
        <sz val="13"/>
        <color indexed="52"/>
        <rFont val="Times New Roman"/>
        <family val="1"/>
      </rPr>
      <t>86</t>
    </r>
    <r>
      <rPr>
        <sz val="13"/>
        <rFont val="Times New Roman"/>
        <family val="1"/>
      </rPr>
      <t>/</t>
    </r>
    <r>
      <rPr>
        <sz val="13"/>
        <color indexed="10"/>
        <rFont val="Times New Roman"/>
        <family val="1"/>
      </rPr>
      <t>130</t>
    </r>
  </si>
  <si>
    <t>Aura of Evil 1/day</t>
  </si>
  <si>
    <t>Detect Good 1/day</t>
  </si>
  <si>
    <t>Aura of Despair</t>
  </si>
  <si>
    <t>Mounted Combat (PHB pg 98)</t>
  </si>
  <si>
    <t>Profane Lifeleech (Libris Mortis 29)</t>
  </si>
  <si>
    <t>Special Mount</t>
  </si>
  <si>
    <t>Divine Sacrifice</t>
  </si>
  <si>
    <t>Complete Divine 163</t>
  </si>
  <si>
    <t>Saddlebags</t>
  </si>
  <si>
    <t>Military Saddle</t>
  </si>
  <si>
    <t>Belt Pouch</t>
  </si>
  <si>
    <t>Whetstone</t>
  </si>
  <si>
    <t>Traveler’s outfit</t>
  </si>
  <si>
    <t>NPC</t>
  </si>
  <si>
    <t>Roll</t>
  </si>
  <si>
    <t>Paladin 1</t>
  </si>
  <si>
    <t>Bane</t>
  </si>
  <si>
    <t>Curse Water</t>
  </si>
  <si>
    <t>Curse Weapon</t>
  </si>
  <si>
    <t>Prot. fr. Chaos</t>
  </si>
  <si>
    <t>Prot. fr. Good</t>
  </si>
  <si>
    <t>All Armor and Shields (not tower)</t>
  </si>
  <si>
    <t>Simple and Martial Weapons</t>
  </si>
  <si>
    <t>30’ (20’)</t>
  </si>
  <si>
    <t>Rebuke Undead</t>
  </si>
  <si>
    <t>Code of Conduct:  Tyrant</t>
  </si>
  <si>
    <t>Chain Shirt</t>
  </si>
  <si>
    <t>Glaive</t>
  </si>
  <si>
    <t>Carried when not wielded by rider</t>
  </si>
  <si>
    <t>on mount when not wielded</t>
  </si>
  <si>
    <t>Lance or Glaive</t>
  </si>
  <si>
    <t>five</t>
  </si>
  <si>
    <t>1d10</t>
  </si>
  <si>
    <t>x3</t>
  </si>
  <si>
    <t>Slashing</t>
  </si>
  <si>
    <t>1d8</t>
  </si>
  <si>
    <t>Equinox</t>
  </si>
  <si>
    <t>110’</t>
  </si>
  <si>
    <t>30’</t>
  </si>
  <si>
    <t>+0</t>
  </si>
  <si>
    <t>Deadly Touch</t>
  </si>
  <si>
    <t>Divine Grace</t>
  </si>
  <si>
    <t>Cause Disease</t>
  </si>
  <si>
    <t>Mounted Archery</t>
  </si>
  <si>
    <t>Move:</t>
  </si>
  <si>
    <t>Paladin 2</t>
  </si>
  <si>
    <t>+2</t>
  </si>
  <si>
    <t>Spells Granted</t>
  </si>
  <si>
    <t>MW Composite Longbow</t>
  </si>
  <si>
    <t>1</t>
  </si>
  <si>
    <t>Mount Encumbrance:</t>
  </si>
  <si>
    <t>On Centaur (Sagittarius)</t>
  </si>
  <si>
    <t>Silver Unholy Symbol</t>
  </si>
  <si>
    <t>19-20/x2</t>
  </si>
  <si>
    <t>Heavy Flail</t>
  </si>
  <si>
    <t>Bludgeon</t>
  </si>
  <si>
    <t>Common, Elven, Drow</t>
  </si>
  <si>
    <t>Smite Good 1/day (+1 Att &amp; Dmg)</t>
  </si>
  <si>
    <t>q</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</si>
</sst>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6">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i/>
      <sz val="18"/>
      <color indexed="12"/>
      <name val="Times New Roman"/>
      <family val="1"/>
    </font>
    <font>
      <i/>
      <sz val="18"/>
      <color indexed="53"/>
      <name val="Times New Roman"/>
      <family val="1"/>
    </font>
    <font>
      <sz val="13"/>
      <name val="Wingdings"/>
      <charset val="2"/>
    </font>
    <font>
      <i/>
      <sz val="14"/>
      <color indexed="57"/>
      <name val="Times New Roman"/>
      <family val="1"/>
    </font>
    <font>
      <sz val="13"/>
      <color indexed="12"/>
      <name val="Times New Roman"/>
      <family val="1"/>
    </font>
    <font>
      <sz val="12"/>
      <color indexed="81"/>
      <name val="Times New Roman"/>
      <family val="1"/>
    </font>
    <font>
      <i/>
      <sz val="12"/>
      <color indexed="81"/>
      <name val="Times New Roman"/>
      <family val="1"/>
    </font>
    <font>
      <i/>
      <sz val="14"/>
      <color indexed="10"/>
      <name val="Times New Roman"/>
      <family val="1"/>
    </font>
    <font>
      <sz val="18"/>
      <color indexed="12"/>
      <name val="Times New Roman"/>
      <family val="1"/>
    </font>
    <font>
      <i/>
      <sz val="18"/>
      <color indexed="21"/>
      <name val="Times New Roman"/>
      <family val="1"/>
    </font>
    <font>
      <i/>
      <sz val="17"/>
      <name val="Times New Roman"/>
      <family val="1"/>
    </font>
    <font>
      <i/>
      <sz val="12"/>
      <color indexed="52"/>
      <name val="Times New Roman"/>
      <family val="1"/>
    </font>
    <font>
      <i/>
      <sz val="22"/>
      <color indexed="14"/>
      <name val="Times New Roman"/>
      <family val="1"/>
    </font>
    <font>
      <b/>
      <sz val="13"/>
      <color rgb="FF00CC00"/>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sz val="13"/>
      <color rgb="FFFF0000"/>
      <name val="Times New Roman"/>
      <family val="1"/>
    </font>
    <font>
      <sz val="13"/>
      <color rgb="FF0000FF"/>
      <name val="Times New Roman"/>
      <family val="1"/>
    </font>
    <font>
      <b/>
      <sz val="12"/>
      <color rgb="FFFFC000"/>
      <name val="Times New Roman"/>
      <family val="1"/>
    </font>
    <font>
      <sz val="12"/>
      <color rgb="FFFFC000"/>
      <name val="Times New Roman"/>
      <family val="1"/>
    </font>
  </fonts>
  <fills count="16">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rgb="FF7030A0"/>
        <bgColor indexed="64"/>
      </patternFill>
    </fill>
    <fill>
      <patternFill patternType="solid">
        <fgColor theme="0" tint="-0.249977111117893"/>
        <bgColor indexed="64"/>
      </patternFill>
    </fill>
    <fill>
      <patternFill patternType="solid">
        <fgColor rgb="FFFF0000"/>
        <bgColor indexed="64"/>
      </patternFill>
    </fill>
    <fill>
      <patternFill patternType="solid">
        <fgColor rgb="FFCCFFCC"/>
        <bgColor indexed="64"/>
      </patternFill>
    </fill>
    <fill>
      <patternFill patternType="solid">
        <fgColor rgb="FFCCFFCC"/>
        <bgColor indexed="55"/>
      </patternFill>
    </fill>
  </fills>
  <borders count="91">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medium">
        <color indexed="64"/>
      </left>
      <right style="thin">
        <color indexed="64"/>
      </right>
      <top/>
      <bottom style="thin">
        <color indexed="9"/>
      </bottom>
      <diagonal/>
    </border>
    <border>
      <left/>
      <right/>
      <top style="double">
        <color indexed="64"/>
      </top>
      <bottom style="thick">
        <color indexed="61"/>
      </bottom>
      <diagonal/>
    </border>
    <border>
      <left/>
      <right style="double">
        <color indexed="64"/>
      </right>
      <top style="double">
        <color indexed="64"/>
      </top>
      <bottom style="thick">
        <color indexed="61"/>
      </bottom>
      <diagonal/>
    </border>
    <border>
      <left style="double">
        <color indexed="64"/>
      </left>
      <right/>
      <top style="double">
        <color indexed="64"/>
      </top>
      <bottom style="thick">
        <color indexed="61"/>
      </bottom>
      <diagonal/>
    </border>
    <border>
      <left/>
      <right style="double">
        <color indexed="64"/>
      </right>
      <top style="medium">
        <color indexed="64"/>
      </top>
      <bottom style="medium">
        <color indexed="64"/>
      </bottom>
      <diagonal/>
    </border>
    <border>
      <left style="thin">
        <color auto="1"/>
      </left>
      <right style="medium">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s>
  <cellStyleXfs count="3">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cellStyleXfs>
  <cellXfs count="386">
    <xf numFmtId="0" fontId="0" fillId="0" borderId="0" xfId="0"/>
    <xf numFmtId="0" fontId="4" fillId="0" borderId="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8" fillId="0" borderId="0" xfId="0" applyFont="1" applyBorder="1" applyAlignment="1"/>
    <xf numFmtId="0" fontId="28"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4" fillId="0" borderId="0" xfId="0" applyNumberFormat="1" applyFont="1" applyBorder="1" applyAlignment="1">
      <alignment horizontal="left"/>
    </xf>
    <xf numFmtId="0" fontId="36" fillId="0" borderId="62" xfId="0" applyFont="1" applyBorder="1" applyAlignment="1">
      <alignment horizontal="centerContinuous" vertical="center" wrapText="1"/>
    </xf>
    <xf numFmtId="0" fontId="36" fillId="0" borderId="63" xfId="0" applyFont="1" applyBorder="1" applyAlignment="1">
      <alignment horizontal="centerContinuous" vertical="center" wrapText="1"/>
    </xf>
    <xf numFmtId="0" fontId="40" fillId="0" borderId="18" xfId="0" applyFont="1" applyBorder="1" applyAlignment="1">
      <alignment horizontal="centerContinuous" vertical="center" wrapText="1"/>
    </xf>
    <xf numFmtId="9" fontId="6" fillId="4" borderId="27" xfId="2" applyFont="1" applyFill="1" applyBorder="1" applyAlignment="1">
      <alignment horizontal="center" vertical="center" shrinkToFit="1"/>
    </xf>
    <xf numFmtId="9" fontId="6" fillId="4" borderId="25" xfId="2" applyFont="1" applyFill="1" applyBorder="1" applyAlignment="1">
      <alignment horizontal="center" vertical="center" shrinkToFit="1"/>
    </xf>
    <xf numFmtId="164" fontId="4" fillId="0" borderId="55" xfId="0" applyNumberFormat="1" applyFont="1" applyBorder="1" applyAlignment="1">
      <alignment horizontal="center" vertical="center"/>
    </xf>
    <xf numFmtId="164" fontId="4" fillId="0" borderId="46" xfId="0" applyNumberFormat="1" applyFont="1" applyFill="1" applyBorder="1" applyAlignment="1">
      <alignment horizontal="center" vertical="center"/>
    </xf>
    <xf numFmtId="164" fontId="4" fillId="0" borderId="46" xfId="0" applyNumberFormat="1" applyFont="1" applyBorder="1" applyAlignment="1">
      <alignment horizontal="center" vertical="center"/>
    </xf>
    <xf numFmtId="0" fontId="51" fillId="11" borderId="43" xfId="0" applyNumberFormat="1" applyFont="1" applyFill="1" applyBorder="1" applyAlignment="1">
      <alignment horizontal="center" vertical="center" wrapText="1"/>
    </xf>
    <xf numFmtId="0" fontId="11" fillId="3" borderId="44" xfId="0" applyNumberFormat="1" applyFont="1" applyFill="1" applyBorder="1" applyAlignment="1">
      <alignment horizontal="center" vertical="center" wrapText="1"/>
    </xf>
    <xf numFmtId="0" fontId="11" fillId="3" borderId="76" xfId="0" applyFont="1" applyFill="1" applyBorder="1" applyAlignment="1">
      <alignment horizontal="center" vertical="center" wrapText="1"/>
    </xf>
    <xf numFmtId="0" fontId="11" fillId="3" borderId="21" xfId="0" applyFont="1" applyFill="1" applyBorder="1" applyAlignment="1">
      <alignment horizontal="centerContinuous" vertical="center" wrapText="1"/>
    </xf>
    <xf numFmtId="0" fontId="11" fillId="3" borderId="22" xfId="0" applyFont="1" applyFill="1" applyBorder="1" applyAlignment="1">
      <alignment horizontal="center" vertical="center" wrapText="1"/>
    </xf>
    <xf numFmtId="0" fontId="11" fillId="3" borderId="22" xfId="0" applyNumberFormat="1" applyFont="1" applyFill="1" applyBorder="1" applyAlignment="1">
      <alignment horizontal="center" vertical="center" wrapText="1"/>
    </xf>
    <xf numFmtId="0" fontId="3" fillId="0" borderId="0" xfId="0" applyFont="1" applyBorder="1" applyAlignment="1">
      <alignment vertical="center" wrapText="1"/>
    </xf>
    <xf numFmtId="49" fontId="6" fillId="12" borderId="28" xfId="0" applyNumberFormat="1" applyFont="1" applyFill="1" applyBorder="1" applyAlignment="1">
      <alignment horizontal="center" vertical="center" wrapText="1"/>
    </xf>
    <xf numFmtId="9" fontId="6" fillId="12" borderId="27" xfId="2" applyFont="1" applyFill="1" applyBorder="1" applyAlignment="1">
      <alignment horizontal="center" vertical="center" shrinkToFit="1"/>
    </xf>
    <xf numFmtId="0" fontId="6" fillId="12" borderId="26" xfId="0" applyFont="1" applyFill="1" applyBorder="1" applyAlignment="1">
      <alignment horizontal="center" vertical="center" wrapText="1"/>
    </xf>
    <xf numFmtId="9" fontId="6" fillId="12" borderId="26" xfId="2" applyFont="1" applyFill="1" applyBorder="1" applyAlignment="1">
      <alignment horizontal="center" vertical="center" shrinkToFit="1"/>
    </xf>
    <xf numFmtId="0" fontId="6" fillId="12" borderId="27" xfId="2" applyNumberFormat="1" applyFont="1" applyFill="1" applyBorder="1" applyAlignment="1">
      <alignment horizontal="center" vertical="center" shrinkToFit="1"/>
    </xf>
    <xf numFmtId="0" fontId="6" fillId="12" borderId="28" xfId="0" applyNumberFormat="1" applyFont="1" applyFill="1" applyBorder="1" applyAlignment="1">
      <alignment horizontal="center" vertical="center" wrapText="1"/>
    </xf>
    <xf numFmtId="49" fontId="6" fillId="12" borderId="40" xfId="0" applyNumberFormat="1" applyFont="1" applyFill="1" applyBorder="1" applyAlignment="1">
      <alignment horizontal="center" vertical="center" wrapText="1"/>
    </xf>
    <xf numFmtId="0" fontId="1" fillId="0" borderId="46" xfId="0" applyFont="1" applyFill="1" applyBorder="1" applyAlignment="1">
      <alignment horizontal="center" vertical="center"/>
    </xf>
    <xf numFmtId="49" fontId="1" fillId="0" borderId="46" xfId="2" applyNumberFormat="1" applyFont="1" applyFill="1" applyBorder="1" applyAlignment="1">
      <alignment horizontal="center" vertical="center"/>
    </xf>
    <xf numFmtId="0" fontId="1" fillId="0" borderId="46" xfId="0" applyFont="1" applyFill="1" applyBorder="1" applyAlignment="1">
      <alignment horizontal="center" vertical="center" shrinkToFit="1"/>
    </xf>
    <xf numFmtId="0" fontId="1" fillId="0" borderId="46" xfId="0" quotePrefix="1" applyFont="1" applyBorder="1" applyAlignment="1">
      <alignment horizontal="center" vertical="center" wrapText="1"/>
    </xf>
    <xf numFmtId="49" fontId="1" fillId="0" borderId="46" xfId="2" applyNumberFormat="1" applyFont="1" applyBorder="1" applyAlignment="1">
      <alignment horizontal="center" vertical="center"/>
    </xf>
    <xf numFmtId="1" fontId="55" fillId="11" borderId="84" xfId="0" applyNumberFormat="1" applyFont="1" applyFill="1" applyBorder="1" applyAlignment="1">
      <alignment horizontal="center" vertical="center"/>
    </xf>
    <xf numFmtId="1" fontId="55" fillId="11" borderId="83" xfId="0" applyNumberFormat="1" applyFont="1" applyFill="1" applyBorder="1" applyAlignment="1">
      <alignment horizontal="center" vertical="center"/>
    </xf>
    <xf numFmtId="1" fontId="1" fillId="0" borderId="81" xfId="0" applyNumberFormat="1" applyFont="1" applyBorder="1" applyAlignment="1">
      <alignment horizontal="center" vertical="center"/>
    </xf>
    <xf numFmtId="1" fontId="1" fillId="0" borderId="85" xfId="0" applyNumberFormat="1" applyFont="1" applyBorder="1" applyAlignment="1">
      <alignment horizontal="center" vertical="center"/>
    </xf>
    <xf numFmtId="0" fontId="2" fillId="0" borderId="0" xfId="0" applyFont="1" applyBorder="1" applyAlignment="1">
      <alignment horizontal="centerContinuous" vertical="center"/>
    </xf>
    <xf numFmtId="0" fontId="4" fillId="0" borderId="0" xfId="0" applyFont="1" applyBorder="1" applyAlignment="1">
      <alignment vertical="center"/>
    </xf>
    <xf numFmtId="0" fontId="20" fillId="13" borderId="15" xfId="0" applyFont="1" applyFill="1" applyBorder="1" applyAlignment="1">
      <alignment horizontal="center" vertical="center"/>
    </xf>
    <xf numFmtId="0" fontId="20" fillId="13" borderId="16" xfId="0" applyFont="1" applyFill="1" applyBorder="1" applyAlignment="1">
      <alignment horizontal="center" vertical="center"/>
    </xf>
    <xf numFmtId="49" fontId="20" fillId="13" borderId="16" xfId="0" applyNumberFormat="1" applyFont="1" applyFill="1" applyBorder="1" applyAlignment="1">
      <alignment horizontal="center" vertical="center"/>
    </xf>
    <xf numFmtId="0" fontId="20" fillId="13" borderId="20" xfId="0" applyFont="1" applyFill="1" applyBorder="1" applyAlignment="1">
      <alignment horizontal="center" vertical="center"/>
    </xf>
    <xf numFmtId="0" fontId="54" fillId="11" borderId="20" xfId="0" applyFont="1" applyFill="1" applyBorder="1" applyAlignment="1">
      <alignment horizontal="center" vertical="center"/>
    </xf>
    <xf numFmtId="0" fontId="20" fillId="13" borderId="17" xfId="0" applyFont="1" applyFill="1" applyBorder="1" applyAlignment="1">
      <alignment horizontal="center" vertical="center"/>
    </xf>
    <xf numFmtId="0" fontId="1" fillId="0" borderId="48" xfId="0" applyFont="1" applyFill="1" applyBorder="1" applyAlignment="1">
      <alignment horizontal="center" vertical="center"/>
    </xf>
    <xf numFmtId="0" fontId="3" fillId="0" borderId="71" xfId="0" applyFont="1" applyFill="1" applyBorder="1" applyAlignment="1">
      <alignment horizontal="center" vertical="center"/>
    </xf>
    <xf numFmtId="0" fontId="1" fillId="0" borderId="52" xfId="0" applyFont="1" applyFill="1" applyBorder="1" applyAlignment="1">
      <alignment horizontal="center" vertical="center"/>
    </xf>
    <xf numFmtId="49" fontId="1" fillId="0" borderId="52" xfId="2" applyNumberFormat="1" applyFont="1" applyFill="1" applyBorder="1" applyAlignment="1">
      <alignment horizontal="center" vertical="center"/>
    </xf>
    <xf numFmtId="0" fontId="1" fillId="0" borderId="52" xfId="0" applyFont="1" applyBorder="1" applyAlignment="1">
      <alignment horizontal="center" vertical="center"/>
    </xf>
    <xf numFmtId="164" fontId="1" fillId="0" borderId="52" xfId="0" applyNumberFormat="1" applyFont="1" applyFill="1" applyBorder="1" applyAlignment="1">
      <alignment horizontal="center" vertical="center"/>
    </xf>
    <xf numFmtId="164" fontId="4" fillId="0" borderId="52" xfId="0" applyNumberFormat="1" applyFont="1" applyFill="1" applyBorder="1" applyAlignment="1">
      <alignment horizontal="center" vertical="center"/>
    </xf>
    <xf numFmtId="0" fontId="1" fillId="0" borderId="54" xfId="0" applyFont="1" applyFill="1" applyBorder="1" applyAlignment="1">
      <alignment horizontal="center" vertical="center"/>
    </xf>
    <xf numFmtId="0" fontId="4" fillId="0" borderId="0" xfId="0" applyFont="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49" fontId="1" fillId="0" borderId="81" xfId="0" applyNumberFormat="1" applyFont="1" applyFill="1" applyBorder="1" applyAlignment="1">
      <alignment horizontal="center" vertical="center"/>
    </xf>
    <xf numFmtId="164" fontId="1" fillId="0" borderId="81" xfId="0" applyNumberFormat="1" applyFont="1" applyFill="1" applyBorder="1" applyAlignment="1">
      <alignment horizontal="center" vertical="center"/>
    </xf>
    <xf numFmtId="164" fontId="4" fillId="0" borderId="81" xfId="0" applyNumberFormat="1" applyFont="1" applyFill="1" applyBorder="1" applyAlignment="1">
      <alignment horizontal="center" vertical="center"/>
    </xf>
    <xf numFmtId="0" fontId="4" fillId="0" borderId="82" xfId="0" applyFont="1" applyFill="1" applyBorder="1" applyAlignment="1">
      <alignment horizontal="center" vertical="center"/>
    </xf>
    <xf numFmtId="0" fontId="4" fillId="0" borderId="14" xfId="0" applyFont="1" applyBorder="1" applyAlignment="1">
      <alignment horizontal="center" vertical="center"/>
    </xf>
    <xf numFmtId="0" fontId="4" fillId="0" borderId="57" xfId="0" applyFont="1" applyBorder="1" applyAlignment="1">
      <alignment horizontal="center" vertical="center"/>
    </xf>
    <xf numFmtId="49" fontId="4" fillId="0" borderId="57" xfId="0" applyNumberFormat="1" applyFont="1" applyBorder="1" applyAlignment="1">
      <alignment horizontal="center" vertical="center"/>
    </xf>
    <xf numFmtId="164" fontId="4" fillId="0" borderId="57" xfId="0" applyNumberFormat="1" applyFont="1" applyBorder="1" applyAlignment="1">
      <alignment horizontal="center" vertical="center"/>
    </xf>
    <xf numFmtId="164" fontId="4" fillId="0" borderId="58" xfId="0" applyNumberFormat="1" applyFont="1" applyBorder="1" applyAlignment="1">
      <alignment horizontal="center" vertical="center"/>
    </xf>
    <xf numFmtId="0" fontId="4" fillId="0" borderId="41" xfId="0" applyFont="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0" fillId="13" borderId="20" xfId="0" applyFont="1" applyFill="1" applyBorder="1" applyAlignment="1">
      <alignment horizontal="centerContinuous" vertical="center"/>
    </xf>
    <xf numFmtId="0" fontId="20" fillId="13" borderId="62" xfId="0" applyFont="1" applyFill="1" applyBorder="1" applyAlignment="1">
      <alignment horizontal="centerContinuous" vertical="center"/>
    </xf>
    <xf numFmtId="0" fontId="20" fillId="13" borderId="63" xfId="0" applyFont="1" applyFill="1" applyBorder="1" applyAlignment="1">
      <alignment horizontal="centerContinuous" vertical="center"/>
    </xf>
    <xf numFmtId="0" fontId="3"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1" xfId="0" quotePrefix="1" applyFont="1" applyBorder="1" applyAlignment="1">
      <alignment horizontal="center" vertical="center"/>
    </xf>
    <xf numFmtId="9" fontId="4" fillId="0" borderId="81" xfId="0" applyNumberFormat="1" applyFont="1" applyBorder="1" applyAlignment="1">
      <alignment horizontal="center" vertical="center"/>
    </xf>
    <xf numFmtId="0" fontId="1" fillId="0" borderId="81" xfId="0" applyFont="1" applyBorder="1" applyAlignment="1">
      <alignment horizontal="center" vertical="center"/>
    </xf>
    <xf numFmtId="164" fontId="4" fillId="0" borderId="83" xfId="0" applyNumberFormat="1" applyFont="1" applyFill="1" applyBorder="1" applyAlignment="1">
      <alignment horizontal="centerContinuous" vertical="center"/>
    </xf>
    <xf numFmtId="164" fontId="4" fillId="0" borderId="65" xfId="0" applyNumberFormat="1" applyFont="1" applyFill="1" applyBorder="1" applyAlignment="1">
      <alignment horizontal="centerContinuous" vertical="center"/>
    </xf>
    <xf numFmtId="0" fontId="4" fillId="0" borderId="66" xfId="0" quotePrefix="1" applyFont="1" applyBorder="1" applyAlignment="1">
      <alignment horizontal="centerContinuous" vertical="center"/>
    </xf>
    <xf numFmtId="0" fontId="3" fillId="0" borderId="14" xfId="0" applyFont="1" applyBorder="1" applyAlignment="1">
      <alignment horizontal="center" vertical="center"/>
    </xf>
    <xf numFmtId="9" fontId="4" fillId="0" borderId="57" xfId="0" applyNumberFormat="1" applyFont="1" applyBorder="1" applyAlignment="1">
      <alignment horizontal="center" vertical="center"/>
    </xf>
    <xf numFmtId="164" fontId="4" fillId="0" borderId="58" xfId="0" applyNumberFormat="1" applyFont="1" applyBorder="1" applyAlignment="1">
      <alignment horizontal="centerContinuous" vertical="center"/>
    </xf>
    <xf numFmtId="164" fontId="4" fillId="0" borderId="9" xfId="0" applyNumberFormat="1" applyFont="1" applyBorder="1" applyAlignment="1">
      <alignment horizontal="centerContinuous" vertical="center"/>
    </xf>
    <xf numFmtId="0" fontId="4" fillId="0" borderId="10" xfId="0" applyFont="1" applyBorder="1" applyAlignment="1">
      <alignment horizontal="centerContinuous" vertical="center"/>
    </xf>
    <xf numFmtId="0" fontId="17" fillId="0" borderId="0" xfId="0" applyFont="1" applyBorder="1" applyAlignment="1">
      <alignment horizontal="right" vertical="center"/>
    </xf>
    <xf numFmtId="0" fontId="20" fillId="13" borderId="18" xfId="0" applyFont="1" applyFill="1" applyBorder="1" applyAlignment="1">
      <alignment horizontal="centerContinuous" vertical="center"/>
    </xf>
    <xf numFmtId="0" fontId="20" fillId="13" borderId="19" xfId="0" applyFont="1" applyFill="1" applyBorder="1" applyAlignment="1">
      <alignment horizontal="centerContinuous" vertical="center"/>
    </xf>
    <xf numFmtId="0" fontId="20" fillId="13" borderId="63" xfId="0" applyFont="1" applyFill="1" applyBorder="1" applyAlignment="1">
      <alignment horizontal="center" vertical="center"/>
    </xf>
    <xf numFmtId="0" fontId="4" fillId="0" borderId="64" xfId="0" applyFont="1" applyFill="1" applyBorder="1" applyAlignment="1">
      <alignment horizontal="centerContinuous" vertical="center"/>
    </xf>
    <xf numFmtId="0" fontId="4" fillId="0" borderId="65" xfId="0" applyFont="1" applyFill="1" applyBorder="1" applyAlignment="1">
      <alignment horizontal="centerContinuous" vertical="center"/>
    </xf>
    <xf numFmtId="0" fontId="4" fillId="0" borderId="83" xfId="0" applyFont="1" applyFill="1" applyBorder="1" applyAlignment="1">
      <alignment horizontal="centerContinuous" vertical="center"/>
    </xf>
    <xf numFmtId="0" fontId="4" fillId="0" borderId="81" xfId="0" applyFont="1" applyFill="1" applyBorder="1" applyAlignment="1">
      <alignment horizontal="center" vertical="center"/>
    </xf>
    <xf numFmtId="49" fontId="1" fillId="0" borderId="83" xfId="0" applyNumberFormat="1" applyFont="1" applyFill="1" applyBorder="1" applyAlignment="1">
      <alignment horizontal="center" vertical="center"/>
    </xf>
    <xf numFmtId="0" fontId="4" fillId="0" borderId="66" xfId="0" applyFont="1" applyFill="1" applyBorder="1" applyAlignment="1">
      <alignment horizontal="center" vertical="center"/>
    </xf>
    <xf numFmtId="0" fontId="4" fillId="0" borderId="51" xfId="0" applyFont="1" applyFill="1" applyBorder="1" applyAlignment="1">
      <alignment horizontal="centerContinuous" vertical="center"/>
    </xf>
    <xf numFmtId="0" fontId="4" fillId="0" borderId="86" xfId="0" applyFont="1" applyFill="1" applyBorder="1" applyAlignment="1">
      <alignment horizontal="centerContinuous" vertical="center"/>
    </xf>
    <xf numFmtId="0" fontId="4" fillId="0" borderId="84" xfId="0" applyFont="1" applyFill="1" applyBorder="1" applyAlignment="1">
      <alignment horizontal="centerContinuous" vertical="center"/>
    </xf>
    <xf numFmtId="164" fontId="4" fillId="0" borderId="85" xfId="0" applyNumberFormat="1" applyFont="1" applyFill="1" applyBorder="1" applyAlignment="1">
      <alignment horizontal="center" vertical="center"/>
    </xf>
    <xf numFmtId="49" fontId="4" fillId="0" borderId="84" xfId="0" applyNumberFormat="1" applyFont="1" applyFill="1" applyBorder="1" applyAlignment="1">
      <alignment horizontal="center" vertical="center"/>
    </xf>
    <xf numFmtId="164" fontId="4" fillId="0" borderId="87" xfId="0" applyNumberFormat="1" applyFont="1" applyBorder="1" applyAlignment="1">
      <alignment horizontal="centerContinuous" vertical="center"/>
    </xf>
    <xf numFmtId="0" fontId="4" fillId="0" borderId="88" xfId="0" applyFont="1" applyFill="1" applyBorder="1" applyAlignment="1">
      <alignment horizontal="center" vertical="center"/>
    </xf>
    <xf numFmtId="164" fontId="2" fillId="0" borderId="0" xfId="0" applyNumberFormat="1" applyFont="1" applyBorder="1" applyAlignment="1">
      <alignment horizontal="centerContinuous" vertical="center"/>
    </xf>
    <xf numFmtId="0" fontId="20" fillId="3" borderId="43" xfId="0" applyFont="1" applyFill="1" applyBorder="1" applyAlignment="1">
      <alignment horizontal="center" vertical="center"/>
    </xf>
    <xf numFmtId="164" fontId="20" fillId="3" borderId="44" xfId="0" applyNumberFormat="1" applyFont="1" applyFill="1" applyBorder="1" applyAlignment="1">
      <alignment horizontal="center" vertical="center"/>
    </xf>
    <xf numFmtId="0" fontId="20" fillId="3" borderId="43" xfId="0" applyFont="1" applyFill="1" applyBorder="1" applyAlignment="1">
      <alignment horizontal="right" vertical="center"/>
    </xf>
    <xf numFmtId="0" fontId="20" fillId="3" borderId="45" xfId="0" applyFont="1" applyFill="1" applyBorder="1" applyAlignment="1">
      <alignment vertical="center"/>
    </xf>
    <xf numFmtId="0" fontId="1" fillId="0" borderId="70" xfId="0" applyFont="1" applyBorder="1" applyAlignment="1">
      <alignment horizontal="center" vertical="center" shrinkToFit="1"/>
    </xf>
    <xf numFmtId="164" fontId="4" fillId="0" borderId="46" xfId="0" applyNumberFormat="1" applyFont="1" applyBorder="1" applyAlignment="1">
      <alignment horizontal="center" vertical="center" shrinkToFit="1"/>
    </xf>
    <xf numFmtId="0" fontId="4" fillId="0" borderId="47" xfId="0" applyFont="1" applyBorder="1" applyAlignment="1">
      <alignment horizontal="left" vertical="center"/>
    </xf>
    <xf numFmtId="0" fontId="4" fillId="0" borderId="48" xfId="0" applyFont="1" applyBorder="1" applyAlignment="1">
      <alignment horizontal="left" vertical="center" shrinkToFit="1"/>
    </xf>
    <xf numFmtId="0" fontId="4" fillId="0" borderId="70" xfId="0" applyFont="1" applyBorder="1" applyAlignment="1">
      <alignment horizontal="center" vertical="center" shrinkToFit="1"/>
    </xf>
    <xf numFmtId="164" fontId="1" fillId="0" borderId="46" xfId="0" applyNumberFormat="1" applyFont="1" applyBorder="1" applyAlignment="1">
      <alignment horizontal="center" vertical="center" shrinkToFit="1"/>
    </xf>
    <xf numFmtId="0" fontId="4" fillId="0" borderId="49" xfId="0" applyFont="1" applyBorder="1" applyAlignment="1">
      <alignment horizontal="left" vertical="center"/>
    </xf>
    <xf numFmtId="0" fontId="4" fillId="0" borderId="50" xfId="0" applyFont="1" applyBorder="1" applyAlignment="1">
      <alignment horizontal="left" vertical="center" shrinkToFit="1"/>
    </xf>
    <xf numFmtId="0" fontId="33" fillId="0" borderId="33" xfId="0" applyFont="1" applyBorder="1" applyAlignment="1">
      <alignment horizontal="centerContinuous" vertical="center" wrapText="1"/>
    </xf>
    <xf numFmtId="0" fontId="14" fillId="0" borderId="34" xfId="0" applyFont="1" applyBorder="1" applyAlignment="1">
      <alignment horizontal="centerContinuous" vertical="center" wrapText="1"/>
    </xf>
    <xf numFmtId="0" fontId="14" fillId="0" borderId="35" xfId="0" applyFont="1" applyBorder="1" applyAlignment="1">
      <alignment horizontal="centerContinuous" vertical="center" wrapText="1"/>
    </xf>
    <xf numFmtId="0" fontId="4" fillId="0" borderId="0" xfId="0" applyFont="1" applyBorder="1" applyAlignment="1">
      <alignment vertical="center" wrapText="1"/>
    </xf>
    <xf numFmtId="0" fontId="34" fillId="0" borderId="36" xfId="0" applyFont="1" applyBorder="1" applyAlignment="1">
      <alignment horizontal="centerContinuous" vertical="center"/>
    </xf>
    <xf numFmtId="0" fontId="11" fillId="10" borderId="37" xfId="0" applyFont="1" applyFill="1" applyBorder="1" applyAlignment="1">
      <alignment horizontal="centerContinuous" vertical="center" wrapText="1"/>
    </xf>
    <xf numFmtId="0" fontId="11" fillId="10" borderId="38" xfId="0" applyFont="1" applyFill="1" applyBorder="1" applyAlignment="1">
      <alignment horizontal="center" vertical="center" wrapText="1"/>
    </xf>
    <xf numFmtId="0" fontId="11" fillId="10" borderId="39" xfId="0" applyFont="1" applyFill="1" applyBorder="1" applyAlignment="1">
      <alignment horizontal="center" vertical="center" wrapText="1"/>
    </xf>
    <xf numFmtId="0" fontId="4" fillId="0" borderId="0" xfId="0" applyFont="1" applyBorder="1" applyAlignment="1">
      <alignment horizontal="left" vertical="center"/>
    </xf>
    <xf numFmtId="0" fontId="52" fillId="0" borderId="42" xfId="0" applyFont="1" applyFill="1" applyBorder="1" applyAlignment="1">
      <alignment horizontal="centerContinuous" vertical="center" shrinkToFit="1"/>
    </xf>
    <xf numFmtId="0" fontId="37" fillId="0" borderId="42" xfId="0" applyFont="1" applyBorder="1" applyAlignment="1">
      <alignment horizontal="centerContinuous" vertical="center"/>
    </xf>
    <xf numFmtId="0" fontId="1" fillId="0" borderId="0" xfId="0" applyFont="1" applyBorder="1" applyAlignment="1">
      <alignment vertical="center" wrapText="1"/>
    </xf>
    <xf numFmtId="0" fontId="6" fillId="12" borderId="37" xfId="0" applyFont="1" applyFill="1" applyBorder="1" applyAlignment="1">
      <alignment horizontal="center" vertical="center" shrinkToFit="1"/>
    </xf>
    <xf numFmtId="0" fontId="6" fillId="12" borderId="56" xfId="0" applyFont="1" applyFill="1" applyBorder="1" applyAlignment="1">
      <alignment horizontal="center" vertical="center"/>
    </xf>
    <xf numFmtId="49" fontId="6" fillId="12" borderId="56" xfId="0" applyNumberFormat="1" applyFont="1" applyFill="1" applyBorder="1" applyAlignment="1">
      <alignment horizontal="center" vertical="center"/>
    </xf>
    <xf numFmtId="0" fontId="35" fillId="9" borderId="40" xfId="2" applyNumberFormat="1" applyFont="1" applyFill="1" applyBorder="1" applyAlignment="1">
      <alignment horizontal="center" vertical="center" shrinkToFit="1"/>
    </xf>
    <xf numFmtId="0" fontId="16" fillId="0" borderId="42" xfId="0" applyFont="1" applyFill="1" applyBorder="1" applyAlignment="1">
      <alignment horizontal="center" vertical="center" shrinkToFit="1"/>
    </xf>
    <xf numFmtId="0" fontId="26" fillId="0" borderId="42" xfId="0" applyFont="1" applyBorder="1" applyAlignment="1">
      <alignment horizontal="centerContinuous" vertical="center"/>
    </xf>
    <xf numFmtId="0" fontId="6" fillId="4" borderId="37" xfId="0" applyFont="1" applyFill="1" applyBorder="1" applyAlignment="1">
      <alignment horizontal="center" vertical="center" shrinkToFit="1"/>
    </xf>
    <xf numFmtId="0" fontId="6" fillId="4" borderId="56" xfId="0" applyFont="1" applyFill="1" applyBorder="1" applyAlignment="1">
      <alignment horizontal="center" vertical="center"/>
    </xf>
    <xf numFmtId="49" fontId="6" fillId="4" borderId="56" xfId="0" applyNumberFormat="1" applyFont="1" applyFill="1" applyBorder="1" applyAlignment="1">
      <alignment horizontal="center" vertical="center"/>
    </xf>
    <xf numFmtId="0" fontId="16" fillId="12" borderId="61" xfId="0" applyFont="1" applyFill="1" applyBorder="1" applyAlignment="1">
      <alignment horizontal="centerContinuous" vertical="center" shrinkToFit="1"/>
    </xf>
    <xf numFmtId="0" fontId="6" fillId="4" borderId="8" xfId="0" applyFont="1" applyFill="1" applyBorder="1" applyAlignment="1">
      <alignment horizontal="center" vertical="center" shrinkToFit="1"/>
    </xf>
    <xf numFmtId="0" fontId="6" fillId="4" borderId="57" xfId="0" applyFont="1" applyFill="1" applyBorder="1" applyAlignment="1">
      <alignment horizontal="center" vertical="center"/>
    </xf>
    <xf numFmtId="49" fontId="6" fillId="4" borderId="57" xfId="0" applyNumberFormat="1" applyFont="1" applyFill="1" applyBorder="1" applyAlignment="1">
      <alignment horizontal="center" vertical="center"/>
    </xf>
    <xf numFmtId="0" fontId="35" fillId="9" borderId="41" xfId="2" applyNumberFormat="1" applyFont="1" applyFill="1" applyBorder="1" applyAlignment="1">
      <alignment horizontal="center" vertical="center" shrinkToFit="1"/>
    </xf>
    <xf numFmtId="0" fontId="4" fillId="0" borderId="0" xfId="0" applyFont="1" applyBorder="1" applyAlignment="1">
      <alignment horizontal="left" vertical="center" wrapText="1"/>
    </xf>
    <xf numFmtId="0" fontId="3" fillId="0" borderId="0" xfId="0" applyFont="1" applyBorder="1" applyAlignment="1">
      <alignment horizontal="right" vertical="center" wrapText="1"/>
    </xf>
    <xf numFmtId="0" fontId="42" fillId="0" borderId="36" xfId="0" applyFont="1" applyBorder="1" applyAlignment="1">
      <alignment horizontal="centerContinuous" vertical="center"/>
    </xf>
    <xf numFmtId="0" fontId="6" fillId="0" borderId="61" xfId="0" applyFont="1" applyFill="1" applyBorder="1" applyAlignment="1">
      <alignment horizontal="center" vertical="center" shrinkToFit="1"/>
    </xf>
    <xf numFmtId="0" fontId="6" fillId="0" borderId="64" xfId="0" applyFont="1" applyFill="1" applyBorder="1" applyAlignment="1">
      <alignment horizontal="centerContinuous" vertical="center"/>
    </xf>
    <xf numFmtId="0" fontId="6" fillId="0" borderId="65" xfId="0" applyFont="1" applyFill="1" applyBorder="1" applyAlignment="1">
      <alignment horizontal="centerContinuous" vertical="center"/>
    </xf>
    <xf numFmtId="0" fontId="6" fillId="0" borderId="66" xfId="0" applyFont="1" applyFill="1" applyBorder="1" applyAlignment="1">
      <alignment horizontal="centerContinuous" vertical="center"/>
    </xf>
    <xf numFmtId="0" fontId="37" fillId="12" borderId="42" xfId="0" applyFont="1" applyFill="1" applyBorder="1" applyAlignment="1">
      <alignment horizontal="centerContinuous" vertical="center"/>
    </xf>
    <xf numFmtId="0" fontId="6" fillId="0" borderId="8" xfId="0" applyFont="1" applyFill="1" applyBorder="1" applyAlignment="1">
      <alignment horizontal="centerContinuous" vertical="center"/>
    </xf>
    <xf numFmtId="0" fontId="6" fillId="0" borderId="9" xfId="0" applyFont="1" applyFill="1" applyBorder="1" applyAlignment="1">
      <alignment horizontal="centerContinuous" vertical="center"/>
    </xf>
    <xf numFmtId="0" fontId="6" fillId="0" borderId="10" xfId="0" applyFont="1" applyFill="1" applyBorder="1" applyAlignment="1">
      <alignment horizontal="centerContinuous" vertical="center"/>
    </xf>
    <xf numFmtId="0" fontId="26" fillId="12" borderId="42" xfId="0" applyFont="1" applyFill="1" applyBorder="1" applyAlignment="1">
      <alignment horizontal="center" vertical="center" shrinkToFit="1"/>
    </xf>
    <xf numFmtId="0" fontId="26" fillId="12" borderId="61" xfId="0" applyFont="1" applyFill="1" applyBorder="1" applyAlignment="1">
      <alignment horizontal="centerContinuous" vertical="center"/>
    </xf>
    <xf numFmtId="0" fontId="24" fillId="0" borderId="24" xfId="0" applyFont="1" applyBorder="1" applyAlignment="1">
      <alignment horizontal="centerContinuous" vertical="center"/>
    </xf>
    <xf numFmtId="0" fontId="14" fillId="0" borderId="0" xfId="0" applyFont="1" applyBorder="1" applyAlignment="1">
      <alignment horizontal="centerContinuous" vertical="center"/>
    </xf>
    <xf numFmtId="0" fontId="14" fillId="0" borderId="0" xfId="0" applyNumberFormat="1" applyFont="1" applyBorder="1" applyAlignment="1">
      <alignment horizontal="centerContinuous" vertical="center"/>
    </xf>
    <xf numFmtId="0" fontId="47" fillId="0" borderId="1" xfId="0" applyFont="1" applyFill="1" applyBorder="1" applyAlignment="1">
      <alignment vertical="center"/>
    </xf>
    <xf numFmtId="0" fontId="5" fillId="0" borderId="26" xfId="0" applyFont="1" applyFill="1" applyBorder="1" applyAlignment="1">
      <alignment horizontal="center" vertical="center"/>
    </xf>
    <xf numFmtId="0" fontId="6" fillId="0" borderId="26" xfId="0" applyFont="1" applyFill="1" applyBorder="1" applyAlignment="1">
      <alignment horizontal="center" vertical="center"/>
    </xf>
    <xf numFmtId="0" fontId="26" fillId="0" borderId="27"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1" fontId="6" fillId="0" borderId="26" xfId="0" applyNumberFormat="1" applyFont="1" applyFill="1" applyBorder="1" applyAlignment="1">
      <alignment horizontal="center" vertical="center" wrapText="1"/>
    </xf>
    <xf numFmtId="0" fontId="49" fillId="11" borderId="27"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0" fillId="0" borderId="1" xfId="0" applyFont="1" applyFill="1" applyBorder="1" applyAlignment="1">
      <alignment vertical="center"/>
    </xf>
    <xf numFmtId="0" fontId="23" fillId="0" borderId="27" xfId="0" applyNumberFormat="1" applyFont="1" applyFill="1" applyBorder="1" applyAlignment="1">
      <alignment horizontal="center" vertical="center"/>
    </xf>
    <xf numFmtId="0" fontId="12" fillId="0" borderId="27"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wrapText="1"/>
    </xf>
    <xf numFmtId="0" fontId="6" fillId="0" borderId="28" xfId="0" applyNumberFormat="1" applyFont="1" applyFill="1" applyBorder="1" applyAlignment="1">
      <alignment horizontal="center" vertical="center"/>
    </xf>
    <xf numFmtId="0" fontId="48" fillId="0" borderId="37" xfId="0" applyFont="1" applyFill="1" applyBorder="1" applyAlignment="1">
      <alignment vertical="center"/>
    </xf>
    <xf numFmtId="0" fontId="5" fillId="0" borderId="56" xfId="0" applyFont="1" applyFill="1" applyBorder="1" applyAlignment="1">
      <alignment horizontal="center" vertical="center"/>
    </xf>
    <xf numFmtId="0" fontId="6" fillId="0" borderId="56" xfId="0" applyFont="1" applyFill="1" applyBorder="1" applyAlignment="1">
      <alignment horizontal="center" vertical="center"/>
    </xf>
    <xf numFmtId="0" fontId="27" fillId="0" borderId="13" xfId="0" applyNumberFormat="1" applyFont="1" applyFill="1" applyBorder="1" applyAlignment="1">
      <alignment horizontal="center" vertical="center"/>
    </xf>
    <xf numFmtId="0" fontId="27" fillId="0" borderId="56" xfId="0" applyNumberFormat="1" applyFont="1" applyFill="1" applyBorder="1" applyAlignment="1">
      <alignment horizontal="center" vertical="center"/>
    </xf>
    <xf numFmtId="49" fontId="6" fillId="0" borderId="56" xfId="0" applyNumberFormat="1" applyFont="1" applyFill="1" applyBorder="1" applyAlignment="1">
      <alignment horizontal="center" vertical="center" wrapText="1"/>
    </xf>
    <xf numFmtId="1" fontId="6" fillId="0" borderId="56" xfId="0" applyNumberFormat="1" applyFont="1" applyFill="1" applyBorder="1" applyAlignment="1">
      <alignment horizontal="center" vertical="center" wrapText="1"/>
    </xf>
    <xf numFmtId="0" fontId="49" fillId="11" borderId="56" xfId="0" applyNumberFormat="1" applyFont="1" applyFill="1" applyBorder="1" applyAlignment="1">
      <alignment horizontal="center" vertical="center"/>
    </xf>
    <xf numFmtId="0" fontId="5" fillId="0" borderId="39" xfId="0" applyFont="1" applyFill="1" applyBorder="1" applyAlignment="1">
      <alignment horizontal="center" vertical="center"/>
    </xf>
    <xf numFmtId="0" fontId="10" fillId="0" borderId="1" xfId="0" applyFont="1" applyFill="1" applyBorder="1" applyAlignment="1">
      <alignment vertical="center"/>
    </xf>
    <xf numFmtId="0" fontId="6" fillId="0" borderId="26" xfId="0" applyNumberFormat="1" applyFont="1" applyFill="1" applyBorder="1" applyAlignment="1">
      <alignment horizontal="center" vertical="center"/>
    </xf>
    <xf numFmtId="49" fontId="15" fillId="0" borderId="26" xfId="0" applyNumberFormat="1" applyFont="1" applyFill="1" applyBorder="1" applyAlignment="1">
      <alignment horizontal="center" vertical="center"/>
    </xf>
    <xf numFmtId="0" fontId="15" fillId="0" borderId="27" xfId="0" applyNumberFormat="1" applyFont="1" applyFill="1" applyBorder="1" applyAlignment="1">
      <alignment horizontal="center" vertical="center"/>
    </xf>
    <xf numFmtId="0" fontId="6" fillId="0" borderId="27" xfId="0" applyNumberFormat="1" applyFont="1" applyFill="1" applyBorder="1" applyAlignment="1">
      <alignment horizontal="center" vertical="center"/>
    </xf>
    <xf numFmtId="49" fontId="6" fillId="0" borderId="27" xfId="0" applyNumberFormat="1" applyFont="1" applyFill="1" applyBorder="1" applyAlignment="1">
      <alignment horizontal="center" vertical="center"/>
    </xf>
    <xf numFmtId="0" fontId="12" fillId="0" borderId="1" xfId="0" applyFont="1" applyFill="1" applyBorder="1" applyAlignment="1">
      <alignment vertical="center"/>
    </xf>
    <xf numFmtId="49" fontId="23" fillId="0" borderId="26" xfId="0" applyNumberFormat="1" applyFont="1" applyFill="1" applyBorder="1" applyAlignment="1">
      <alignment horizontal="center" vertical="center"/>
    </xf>
    <xf numFmtId="0" fontId="13" fillId="0" borderId="1" xfId="0" applyFont="1" applyFill="1" applyBorder="1" applyAlignment="1">
      <alignment vertical="center"/>
    </xf>
    <xf numFmtId="49" fontId="22" fillId="0" borderId="26" xfId="0" applyNumberFormat="1" applyFont="1" applyFill="1" applyBorder="1" applyAlignment="1">
      <alignment horizontal="center" vertical="center"/>
    </xf>
    <xf numFmtId="0" fontId="22" fillId="0" borderId="27" xfId="0" applyNumberFormat="1" applyFont="1" applyFill="1" applyBorder="1" applyAlignment="1">
      <alignment horizontal="center" vertical="center"/>
    </xf>
    <xf numFmtId="0" fontId="13" fillId="0" borderId="27" xfId="0" applyNumberFormat="1" applyFont="1" applyFill="1" applyBorder="1" applyAlignment="1">
      <alignment horizontal="center" vertical="center"/>
    </xf>
    <xf numFmtId="0" fontId="7" fillId="0" borderId="1" xfId="0" applyFont="1" applyFill="1" applyBorder="1" applyAlignment="1">
      <alignment vertical="center"/>
    </xf>
    <xf numFmtId="49" fontId="16" fillId="0" borderId="26" xfId="0" applyNumberFormat="1" applyFont="1" applyFill="1" applyBorder="1" applyAlignment="1">
      <alignment horizontal="center" vertical="center"/>
    </xf>
    <xf numFmtId="0" fontId="16" fillId="0" borderId="27" xfId="0" applyNumberFormat="1" applyFont="1" applyFill="1" applyBorder="1" applyAlignment="1">
      <alignment horizontal="center" vertical="center"/>
    </xf>
    <xf numFmtId="0" fontId="9" fillId="14" borderId="1" xfId="0" applyFont="1" applyFill="1" applyBorder="1" applyAlignment="1">
      <alignment vertical="center"/>
    </xf>
    <xf numFmtId="0" fontId="6" fillId="14" borderId="26" xfId="0" applyNumberFormat="1" applyFont="1" applyFill="1" applyBorder="1" applyAlignment="1">
      <alignment horizontal="center" vertical="center"/>
    </xf>
    <xf numFmtId="49" fontId="26" fillId="14" borderId="26" xfId="0" applyNumberFormat="1" applyFont="1" applyFill="1" applyBorder="1" applyAlignment="1">
      <alignment horizontal="center" vertical="center"/>
    </xf>
    <xf numFmtId="0" fontId="26" fillId="14" borderId="27" xfId="0" applyNumberFormat="1" applyFont="1" applyFill="1" applyBorder="1" applyAlignment="1">
      <alignment horizontal="center" vertical="center"/>
    </xf>
    <xf numFmtId="49" fontId="6" fillId="14" borderId="27" xfId="0" applyNumberFormat="1" applyFont="1" applyFill="1" applyBorder="1" applyAlignment="1">
      <alignment horizontal="center" vertical="center"/>
    </xf>
    <xf numFmtId="49" fontId="6" fillId="14" borderId="26" xfId="0" applyNumberFormat="1" applyFont="1" applyFill="1" applyBorder="1" applyAlignment="1">
      <alignment horizontal="center" vertical="center" wrapText="1"/>
    </xf>
    <xf numFmtId="0" fontId="6" fillId="14" borderId="28" xfId="0" applyNumberFormat="1" applyFont="1" applyFill="1" applyBorder="1" applyAlignment="1">
      <alignment horizontal="center" vertical="center"/>
    </xf>
    <xf numFmtId="0" fontId="10" fillId="5" borderId="1" xfId="0" applyFont="1" applyFill="1" applyBorder="1" applyAlignment="1">
      <alignment vertical="center"/>
    </xf>
    <xf numFmtId="0" fontId="6" fillId="5" borderId="26" xfId="0" applyNumberFormat="1" applyFont="1" applyFill="1" applyBorder="1" applyAlignment="1">
      <alignment horizontal="center" vertical="center"/>
    </xf>
    <xf numFmtId="49" fontId="15" fillId="5" borderId="26" xfId="0" applyNumberFormat="1" applyFont="1" applyFill="1" applyBorder="1" applyAlignment="1">
      <alignment horizontal="center" vertical="center"/>
    </xf>
    <xf numFmtId="0" fontId="15" fillId="5" borderId="27" xfId="0" applyNumberFormat="1" applyFont="1" applyFill="1" applyBorder="1" applyAlignment="1">
      <alignment horizontal="center" vertical="center"/>
    </xf>
    <xf numFmtId="49" fontId="6" fillId="5" borderId="27" xfId="0" applyNumberFormat="1" applyFont="1" applyFill="1" applyBorder="1" applyAlignment="1">
      <alignment horizontal="center" vertical="center"/>
    </xf>
    <xf numFmtId="0" fontId="6" fillId="5" borderId="28" xfId="0" applyNumberFormat="1" applyFont="1" applyFill="1" applyBorder="1" applyAlignment="1">
      <alignment horizontal="center" vertical="center"/>
    </xf>
    <xf numFmtId="0" fontId="13" fillId="14" borderId="1" xfId="0" applyFont="1" applyFill="1" applyBorder="1" applyAlignment="1">
      <alignment vertical="center"/>
    </xf>
    <xf numFmtId="49" fontId="22" fillId="14" borderId="26" xfId="0" applyNumberFormat="1" applyFont="1" applyFill="1" applyBorder="1" applyAlignment="1">
      <alignment horizontal="center" vertical="center"/>
    </xf>
    <xf numFmtId="0" fontId="22" fillId="14" borderId="27" xfId="0" applyNumberFormat="1" applyFont="1" applyFill="1" applyBorder="1" applyAlignment="1">
      <alignment horizontal="center" vertical="center"/>
    </xf>
    <xf numFmtId="0" fontId="13" fillId="14" borderId="27" xfId="0" applyNumberFormat="1" applyFont="1" applyFill="1" applyBorder="1" applyAlignment="1">
      <alignment horizontal="center" vertical="center"/>
    </xf>
    <xf numFmtId="0" fontId="6" fillId="0" borderId="28" xfId="0" applyNumberFormat="1" applyFont="1" applyFill="1" applyBorder="1" applyAlignment="1">
      <alignment horizontal="center" vertical="center" wrapText="1"/>
    </xf>
    <xf numFmtId="0" fontId="10" fillId="6" borderId="1" xfId="0" applyFont="1" applyFill="1" applyBorder="1" applyAlignment="1">
      <alignment vertical="center"/>
    </xf>
    <xf numFmtId="0" fontId="6" fillId="6" borderId="26" xfId="0" applyNumberFormat="1" applyFont="1" applyFill="1" applyBorder="1" applyAlignment="1">
      <alignment horizontal="center" vertical="center"/>
    </xf>
    <xf numFmtId="49" fontId="15" fillId="6" borderId="26" xfId="0" applyNumberFormat="1" applyFont="1" applyFill="1" applyBorder="1" applyAlignment="1">
      <alignment horizontal="center" vertical="center"/>
    </xf>
    <xf numFmtId="0" fontId="15" fillId="6" borderId="27" xfId="0" applyNumberFormat="1" applyFont="1" applyFill="1" applyBorder="1" applyAlignment="1">
      <alignment horizontal="center" vertical="center"/>
    </xf>
    <xf numFmtId="49" fontId="6" fillId="6" borderId="27" xfId="0" applyNumberFormat="1" applyFont="1" applyFill="1" applyBorder="1" applyAlignment="1">
      <alignment horizontal="center" vertical="center"/>
    </xf>
    <xf numFmtId="0" fontId="6" fillId="6" borderId="28" xfId="0" applyNumberFormat="1" applyFont="1" applyFill="1" applyBorder="1" applyAlignment="1">
      <alignment horizontal="center" vertical="center"/>
    </xf>
    <xf numFmtId="0" fontId="13" fillId="15" borderId="1" xfId="0" applyFont="1" applyFill="1" applyBorder="1" applyAlignment="1">
      <alignment vertical="center"/>
    </xf>
    <xf numFmtId="0" fontId="6" fillId="15" borderId="26" xfId="0" applyNumberFormat="1" applyFont="1" applyFill="1" applyBorder="1" applyAlignment="1">
      <alignment horizontal="center" vertical="center"/>
    </xf>
    <xf numFmtId="49" fontId="22" fillId="15" borderId="26" xfId="0" applyNumberFormat="1" applyFont="1" applyFill="1" applyBorder="1" applyAlignment="1">
      <alignment horizontal="center" vertical="center"/>
    </xf>
    <xf numFmtId="0" fontId="22" fillId="15" borderId="27" xfId="0" applyNumberFormat="1" applyFont="1" applyFill="1" applyBorder="1" applyAlignment="1">
      <alignment horizontal="center" vertical="center"/>
    </xf>
    <xf numFmtId="49" fontId="6" fillId="15" borderId="27" xfId="0" applyNumberFormat="1" applyFont="1" applyFill="1" applyBorder="1" applyAlignment="1">
      <alignment horizontal="center" vertical="center"/>
    </xf>
    <xf numFmtId="0" fontId="6" fillId="15" borderId="28" xfId="0" applyNumberFormat="1" applyFont="1" applyFill="1" applyBorder="1" applyAlignment="1">
      <alignment horizontal="center" vertical="center"/>
    </xf>
    <xf numFmtId="0" fontId="21" fillId="0" borderId="1" xfId="0" applyFont="1" applyFill="1" applyBorder="1" applyAlignment="1">
      <alignment vertical="center"/>
    </xf>
    <xf numFmtId="49" fontId="27" fillId="0" borderId="26" xfId="0" applyNumberFormat="1" applyFont="1" applyFill="1" applyBorder="1" applyAlignment="1">
      <alignment horizontal="center" vertical="center"/>
    </xf>
    <xf numFmtId="0" fontId="27" fillId="0" borderId="27" xfId="0" applyNumberFormat="1" applyFont="1" applyFill="1" applyBorder="1" applyAlignment="1">
      <alignment horizontal="center" vertical="center"/>
    </xf>
    <xf numFmtId="0" fontId="13" fillId="6" borderId="1" xfId="0" applyFont="1" applyFill="1" applyBorder="1" applyAlignment="1">
      <alignment vertical="center"/>
    </xf>
    <xf numFmtId="49" fontId="22" fillId="7" borderId="26" xfId="0" applyNumberFormat="1" applyFont="1" applyFill="1" applyBorder="1" applyAlignment="1">
      <alignment horizontal="center" vertical="center"/>
    </xf>
    <xf numFmtId="0" fontId="22" fillId="7" borderId="27" xfId="0" applyNumberFormat="1" applyFont="1" applyFill="1" applyBorder="1" applyAlignment="1">
      <alignment horizontal="center" vertical="center"/>
    </xf>
    <xf numFmtId="0" fontId="22" fillId="6" borderId="27" xfId="0" applyNumberFormat="1" applyFont="1" applyFill="1" applyBorder="1" applyAlignment="1">
      <alignment horizontal="center" vertical="center"/>
    </xf>
    <xf numFmtId="0" fontId="10" fillId="14" borderId="1" xfId="0" applyFont="1" applyFill="1" applyBorder="1" applyAlignment="1">
      <alignment vertical="center"/>
    </xf>
    <xf numFmtId="49" fontId="15" fillId="14" borderId="26" xfId="0" applyNumberFormat="1" applyFont="1" applyFill="1" applyBorder="1" applyAlignment="1">
      <alignment horizontal="center" vertical="center"/>
    </xf>
    <xf numFmtId="0" fontId="15" fillId="14" borderId="27" xfId="0" applyNumberFormat="1" applyFont="1" applyFill="1" applyBorder="1" applyAlignment="1">
      <alignment horizontal="center" vertical="center"/>
    </xf>
    <xf numFmtId="0" fontId="21" fillId="0" borderId="27" xfId="0" applyNumberFormat="1" applyFont="1" applyFill="1" applyBorder="1" applyAlignment="1">
      <alignment horizontal="center" vertical="center"/>
    </xf>
    <xf numFmtId="0" fontId="12" fillId="5" borderId="1" xfId="0" applyFont="1" applyFill="1" applyBorder="1" applyAlignment="1">
      <alignment vertical="center"/>
    </xf>
    <xf numFmtId="49" fontId="23" fillId="5" borderId="26" xfId="0" applyNumberFormat="1" applyFont="1" applyFill="1" applyBorder="1" applyAlignment="1">
      <alignment horizontal="center" vertical="center"/>
    </xf>
    <xf numFmtId="0" fontId="23" fillId="5" borderId="27" xfId="0" applyNumberFormat="1" applyFont="1" applyFill="1" applyBorder="1" applyAlignment="1">
      <alignment horizontal="center" vertical="center"/>
    </xf>
    <xf numFmtId="0" fontId="13" fillId="4" borderId="1" xfId="0" applyFont="1" applyFill="1" applyBorder="1" applyAlignment="1">
      <alignment vertical="center"/>
    </xf>
    <xf numFmtId="49" fontId="27" fillId="5" borderId="26" xfId="0" applyNumberFormat="1" applyFont="1" applyFill="1" applyBorder="1" applyAlignment="1">
      <alignment horizontal="center" vertical="center"/>
    </xf>
    <xf numFmtId="0" fontId="27" fillId="5" borderId="27" xfId="0" applyNumberFormat="1" applyFont="1" applyFill="1" applyBorder="1" applyAlignment="1">
      <alignment horizontal="center" vertical="center"/>
    </xf>
    <xf numFmtId="0" fontId="12" fillId="8" borderId="1" xfId="0" applyFont="1" applyFill="1" applyBorder="1" applyAlignment="1">
      <alignment vertical="center"/>
    </xf>
    <xf numFmtId="0" fontId="6" fillId="8" borderId="26" xfId="0" applyNumberFormat="1" applyFont="1" applyFill="1" applyBorder="1" applyAlignment="1">
      <alignment horizontal="center" vertical="center"/>
    </xf>
    <xf numFmtId="49" fontId="23" fillId="8" borderId="26" xfId="0" applyNumberFormat="1" applyFont="1" applyFill="1" applyBorder="1" applyAlignment="1">
      <alignment horizontal="center" vertical="center"/>
    </xf>
    <xf numFmtId="0" fontId="23" fillId="8" borderId="27" xfId="0" applyNumberFormat="1" applyFont="1" applyFill="1" applyBorder="1" applyAlignment="1">
      <alignment horizontal="center" vertical="center"/>
    </xf>
    <xf numFmtId="0" fontId="12" fillId="8" borderId="27" xfId="0" applyNumberFormat="1" applyFont="1" applyFill="1" applyBorder="1" applyAlignment="1">
      <alignment horizontal="center" vertical="center"/>
    </xf>
    <xf numFmtId="49" fontId="6" fillId="8" borderId="27" xfId="0" applyNumberFormat="1" applyFont="1" applyFill="1" applyBorder="1" applyAlignment="1">
      <alignment horizontal="center" vertical="center"/>
    </xf>
    <xf numFmtId="0" fontId="6" fillId="8" borderId="28" xfId="0" applyNumberFormat="1" applyFont="1" applyFill="1" applyBorder="1" applyAlignment="1">
      <alignment horizontal="center" vertical="center"/>
    </xf>
    <xf numFmtId="0" fontId="21" fillId="8" borderId="1" xfId="0" applyFont="1" applyFill="1" applyBorder="1" applyAlignment="1">
      <alignment vertical="center"/>
    </xf>
    <xf numFmtId="49" fontId="27" fillId="8" borderId="26" xfId="0" applyNumberFormat="1" applyFont="1" applyFill="1" applyBorder="1" applyAlignment="1">
      <alignment horizontal="center" vertical="center"/>
    </xf>
    <xf numFmtId="0" fontId="27" fillId="8" borderId="27" xfId="0" applyNumberFormat="1" applyFont="1" applyFill="1" applyBorder="1" applyAlignment="1">
      <alignment horizontal="center" vertical="center"/>
    </xf>
    <xf numFmtId="0" fontId="10" fillId="4" borderId="1" xfId="0" applyFont="1" applyFill="1" applyBorder="1" applyAlignment="1">
      <alignment vertical="center"/>
    </xf>
    <xf numFmtId="0" fontId="6" fillId="4" borderId="26" xfId="0" applyNumberFormat="1" applyFont="1" applyFill="1" applyBorder="1" applyAlignment="1">
      <alignment horizontal="center" vertical="center"/>
    </xf>
    <xf numFmtId="49" fontId="15" fillId="4" borderId="26" xfId="0" applyNumberFormat="1" applyFont="1" applyFill="1" applyBorder="1" applyAlignment="1">
      <alignment horizontal="center" vertical="center"/>
    </xf>
    <xf numFmtId="0" fontId="15" fillId="4" borderId="27" xfId="0" applyNumberFormat="1" applyFont="1" applyFill="1" applyBorder="1" applyAlignment="1">
      <alignment horizontal="center" vertical="center"/>
    </xf>
    <xf numFmtId="49" fontId="6" fillId="4" borderId="27" xfId="0" applyNumberFormat="1" applyFont="1" applyFill="1" applyBorder="1" applyAlignment="1">
      <alignment horizontal="center" vertical="center"/>
    </xf>
    <xf numFmtId="0" fontId="6" fillId="4" borderId="28" xfId="0" applyNumberFormat="1" applyFont="1" applyFill="1" applyBorder="1" applyAlignment="1">
      <alignment horizontal="center" vertical="center"/>
    </xf>
    <xf numFmtId="0" fontId="6" fillId="0" borderId="28" xfId="0" quotePrefix="1" applyNumberFormat="1" applyFont="1" applyFill="1" applyBorder="1" applyAlignment="1">
      <alignment horizontal="center" vertical="center"/>
    </xf>
    <xf numFmtId="0" fontId="12" fillId="4" borderId="1" xfId="0" applyFont="1" applyFill="1" applyBorder="1" applyAlignment="1">
      <alignment vertical="center"/>
    </xf>
    <xf numFmtId="49" fontId="23" fillId="4" borderId="26" xfId="0" applyNumberFormat="1" applyFont="1" applyFill="1" applyBorder="1" applyAlignment="1">
      <alignment horizontal="center" vertical="center"/>
    </xf>
    <xf numFmtId="0" fontId="23" fillId="4" borderId="27" xfId="0" applyNumberFormat="1" applyFont="1" applyFill="1" applyBorder="1" applyAlignment="1">
      <alignment horizontal="center" vertical="center"/>
    </xf>
    <xf numFmtId="0" fontId="13" fillId="5" borderId="1" xfId="0" applyFont="1" applyFill="1" applyBorder="1" applyAlignment="1">
      <alignment vertical="center"/>
    </xf>
    <xf numFmtId="49" fontId="22" fillId="5" borderId="26" xfId="0" applyNumberFormat="1" applyFont="1" applyFill="1" applyBorder="1" applyAlignment="1">
      <alignment horizontal="center" vertical="center"/>
    </xf>
    <xf numFmtId="0" fontId="22" fillId="5" borderId="27" xfId="0" applyNumberFormat="1" applyFont="1" applyFill="1" applyBorder="1" applyAlignment="1">
      <alignment horizontal="center" vertical="center"/>
    </xf>
    <xf numFmtId="0" fontId="12" fillId="6" borderId="8" xfId="0" applyFont="1" applyFill="1" applyBorder="1" applyAlignment="1">
      <alignment vertical="center"/>
    </xf>
    <xf numFmtId="0" fontId="6" fillId="6" borderId="57" xfId="0" applyNumberFormat="1" applyFont="1" applyFill="1" applyBorder="1" applyAlignment="1">
      <alignment horizontal="center" vertical="center"/>
    </xf>
    <xf numFmtId="49" fontId="23" fillId="6" borderId="57" xfId="0" applyNumberFormat="1" applyFont="1" applyFill="1" applyBorder="1" applyAlignment="1">
      <alignment horizontal="center" vertical="center"/>
    </xf>
    <xf numFmtId="0" fontId="23" fillId="6" borderId="58" xfId="0" applyNumberFormat="1" applyFont="1" applyFill="1" applyBorder="1" applyAlignment="1">
      <alignment horizontal="center" vertical="center"/>
    </xf>
    <xf numFmtId="49" fontId="6" fillId="6" borderId="58" xfId="0" applyNumberFormat="1" applyFont="1" applyFill="1" applyBorder="1" applyAlignment="1">
      <alignment horizontal="center" vertical="center"/>
    </xf>
    <xf numFmtId="0" fontId="49" fillId="11" borderId="58" xfId="0" applyNumberFormat="1" applyFont="1" applyFill="1" applyBorder="1" applyAlignment="1">
      <alignment horizontal="center" vertical="center"/>
    </xf>
    <xf numFmtId="0" fontId="6" fillId="6" borderId="41" xfId="0" applyNumberFormat="1" applyFont="1" applyFill="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left" vertical="center"/>
    </xf>
    <xf numFmtId="0" fontId="41" fillId="0" borderId="24" xfId="0" applyFont="1" applyBorder="1" applyAlignment="1">
      <alignment horizontal="centerContinuous" vertical="center" wrapText="1"/>
    </xf>
    <xf numFmtId="0" fontId="14" fillId="0" borderId="0" xfId="0" applyFont="1" applyBorder="1" applyAlignment="1">
      <alignment horizontal="centerContinuous" vertical="center" wrapText="1"/>
    </xf>
    <xf numFmtId="0" fontId="11" fillId="10" borderId="21" xfId="0" applyFont="1" applyFill="1" applyBorder="1" applyAlignment="1">
      <alignment horizontal="centerContinuous" vertical="center" wrapText="1"/>
    </xf>
    <xf numFmtId="0" fontId="11" fillId="10" borderId="22" xfId="0" applyFont="1" applyFill="1" applyBorder="1" applyAlignment="1">
      <alignment horizontal="center" vertical="center" wrapText="1"/>
    </xf>
    <xf numFmtId="0" fontId="20" fillId="10" borderId="22" xfId="0" applyFont="1" applyFill="1" applyBorder="1" applyAlignment="1">
      <alignment horizontal="center" vertical="center" wrapText="1"/>
    </xf>
    <xf numFmtId="0" fontId="11" fillId="10" borderId="23" xfId="0" applyFont="1" applyFill="1" applyBorder="1" applyAlignment="1">
      <alignment horizontal="centerContinuous" vertical="center" wrapText="1"/>
    </xf>
    <xf numFmtId="0" fontId="26" fillId="12" borderId="1" xfId="0" applyFont="1" applyFill="1" applyBorder="1" applyAlignment="1">
      <alignment horizontal="center" vertical="center" shrinkToFit="1"/>
    </xf>
    <xf numFmtId="0" fontId="6" fillId="12" borderId="28" xfId="0" quotePrefix="1" applyNumberFormat="1" applyFont="1" applyFill="1" applyBorder="1" applyAlignment="1">
      <alignment horizontal="center" vertical="center" wrapText="1"/>
    </xf>
    <xf numFmtId="0" fontId="4" fillId="12" borderId="27" xfId="0" applyFont="1" applyFill="1" applyBorder="1" applyAlignment="1">
      <alignment horizontal="center" vertical="center" wrapText="1"/>
    </xf>
    <xf numFmtId="0" fontId="4" fillId="12" borderId="27" xfId="2" applyNumberFormat="1" applyFont="1" applyFill="1" applyBorder="1" applyAlignment="1">
      <alignment horizontal="center" vertical="center" shrinkToFit="1"/>
    </xf>
    <xf numFmtId="0" fontId="53" fillId="12" borderId="37" xfId="0" applyFont="1" applyFill="1" applyBorder="1" applyAlignment="1">
      <alignment horizontal="center" vertical="center" shrinkToFit="1"/>
    </xf>
    <xf numFmtId="0" fontId="6" fillId="12" borderId="56" xfId="0" applyFont="1" applyFill="1" applyBorder="1" applyAlignment="1">
      <alignment horizontal="center" vertical="center" wrapText="1"/>
    </xf>
    <xf numFmtId="9" fontId="6" fillId="12" borderId="56" xfId="2" applyFont="1" applyFill="1" applyBorder="1" applyAlignment="1">
      <alignment horizontal="center" vertical="center" shrinkToFit="1"/>
    </xf>
    <xf numFmtId="9" fontId="6" fillId="12" borderId="13" xfId="2" applyFont="1" applyFill="1" applyBorder="1" applyAlignment="1">
      <alignment horizontal="center" vertical="center" shrinkToFit="1"/>
    </xf>
    <xf numFmtId="0" fontId="6" fillId="12" borderId="13" xfId="2" applyNumberFormat="1" applyFont="1" applyFill="1" applyBorder="1" applyAlignment="1">
      <alignment horizontal="center" vertical="center" shrinkToFit="1"/>
    </xf>
    <xf numFmtId="0" fontId="53" fillId="4" borderId="1" xfId="0" applyFont="1" applyFill="1" applyBorder="1" applyAlignment="1">
      <alignment horizontal="center" vertical="center" shrinkToFit="1"/>
    </xf>
    <xf numFmtId="0" fontId="6" fillId="4" borderId="26" xfId="0" applyFont="1" applyFill="1" applyBorder="1" applyAlignment="1">
      <alignment horizontal="center" vertical="center" wrapText="1"/>
    </xf>
    <xf numFmtId="9" fontId="6" fillId="4" borderId="26" xfId="2" applyFont="1" applyFill="1" applyBorder="1" applyAlignment="1">
      <alignment horizontal="center" vertical="center" shrinkToFit="1"/>
    </xf>
    <xf numFmtId="0" fontId="4" fillId="4" borderId="27" xfId="0" applyFont="1" applyFill="1" applyBorder="1" applyAlignment="1">
      <alignment horizontal="center" vertical="center" wrapText="1"/>
    </xf>
    <xf numFmtId="0" fontId="6" fillId="4" borderId="27" xfId="2" applyNumberFormat="1" applyFont="1" applyFill="1" applyBorder="1" applyAlignment="1">
      <alignment horizontal="center" vertical="center" shrinkToFit="1"/>
    </xf>
    <xf numFmtId="0" fontId="6" fillId="4" borderId="28" xfId="0" applyNumberFormat="1" applyFont="1" applyFill="1" applyBorder="1" applyAlignment="1">
      <alignment horizontal="center" vertical="center" wrapText="1"/>
    </xf>
    <xf numFmtId="0" fontId="53" fillId="4" borderId="32" xfId="0" applyFont="1" applyFill="1" applyBorder="1" applyAlignment="1">
      <alignment horizontal="center" vertical="center" shrinkToFit="1"/>
    </xf>
    <xf numFmtId="0" fontId="6" fillId="4" borderId="11" xfId="0" applyFont="1" applyFill="1" applyBorder="1" applyAlignment="1">
      <alignment horizontal="center" vertical="center" wrapText="1"/>
    </xf>
    <xf numFmtId="9" fontId="6" fillId="4" borderId="11" xfId="2" applyFont="1" applyFill="1" applyBorder="1" applyAlignment="1">
      <alignment horizontal="center" vertical="center" shrinkToFit="1"/>
    </xf>
    <xf numFmtId="0" fontId="4" fillId="4" borderId="25" xfId="0" applyFont="1" applyFill="1" applyBorder="1" applyAlignment="1">
      <alignment horizontal="center" vertical="center" wrapText="1"/>
    </xf>
    <xf numFmtId="0" fontId="6" fillId="4" borderId="25" xfId="2" applyNumberFormat="1" applyFont="1" applyFill="1" applyBorder="1" applyAlignment="1">
      <alignment horizontal="center" vertical="center" shrinkToFit="1"/>
    </xf>
    <xf numFmtId="0" fontId="6" fillId="4" borderId="30" xfId="0" applyNumberFormat="1" applyFont="1" applyFill="1" applyBorder="1" applyAlignment="1">
      <alignment horizontal="center" vertical="center" wrapText="1"/>
    </xf>
    <xf numFmtId="0" fontId="45" fillId="2" borderId="75" xfId="0" applyFont="1" applyFill="1" applyBorder="1" applyAlignment="1">
      <alignment horizontal="right" vertical="center"/>
    </xf>
    <xf numFmtId="0" fontId="45" fillId="2" borderId="73" xfId="0" applyFont="1" applyFill="1" applyBorder="1" applyAlignment="1">
      <alignment horizontal="left" vertical="center"/>
    </xf>
    <xf numFmtId="0" fontId="19" fillId="2" borderId="73" xfId="0" applyFont="1" applyFill="1" applyBorder="1" applyAlignment="1">
      <alignment horizontal="left" vertical="center"/>
    </xf>
    <xf numFmtId="0" fontId="3" fillId="2" borderId="73" xfId="0" applyFont="1" applyFill="1" applyBorder="1" applyAlignment="1">
      <alignment horizontal="centerContinuous" vertical="center"/>
    </xf>
    <xf numFmtId="0" fontId="4" fillId="2" borderId="73" xfId="0" applyFont="1" applyFill="1" applyBorder="1" applyAlignment="1">
      <alignment horizontal="centerContinuous" vertical="center"/>
    </xf>
    <xf numFmtId="0" fontId="44" fillId="2" borderId="74" xfId="1" applyFont="1" applyFill="1" applyBorder="1" applyAlignment="1" applyProtection="1">
      <alignment horizontal="righ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1" fillId="0" borderId="0" xfId="0" applyFont="1" applyBorder="1" applyAlignment="1">
      <alignment horizontal="centerContinuous" vertical="center"/>
    </xf>
    <xf numFmtId="0" fontId="5" fillId="4" borderId="59" xfId="0" applyFont="1" applyFill="1" applyBorder="1" applyAlignment="1">
      <alignment horizontal="right" vertical="center"/>
    </xf>
    <xf numFmtId="49" fontId="6" fillId="0" borderId="60" xfId="0" applyNumberFormat="1" applyFont="1" applyBorder="1" applyAlignment="1">
      <alignment horizontal="centerContinuous" vertical="center"/>
    </xf>
    <xf numFmtId="0" fontId="1" fillId="0" borderId="77" xfId="0" applyFont="1" applyBorder="1" applyAlignment="1">
      <alignment horizontal="centerContinuous" vertical="center"/>
    </xf>
    <xf numFmtId="0" fontId="5" fillId="4" borderId="78" xfId="0" applyFont="1" applyFill="1" applyBorder="1" applyAlignment="1">
      <alignment horizontal="right" vertical="center"/>
    </xf>
    <xf numFmtId="49" fontId="6" fillId="0" borderId="79" xfId="0" applyNumberFormat="1" applyFont="1" applyBorder="1" applyAlignment="1">
      <alignment horizontal="center" vertical="center"/>
    </xf>
    <xf numFmtId="0" fontId="6" fillId="0" borderId="0" xfId="0" applyFont="1" applyBorder="1" applyAlignment="1">
      <alignment horizontal="left" vertical="center"/>
    </xf>
    <xf numFmtId="0" fontId="7" fillId="2" borderId="12" xfId="0" applyFont="1" applyFill="1" applyBorder="1" applyAlignment="1">
      <alignment horizontal="right" vertical="center"/>
    </xf>
    <xf numFmtId="0" fontId="8" fillId="0" borderId="13" xfId="0" applyFont="1" applyBorder="1" applyAlignment="1">
      <alignment horizontal="center" vertical="center"/>
    </xf>
    <xf numFmtId="0" fontId="25" fillId="0" borderId="13" xfId="0" applyNumberFormat="1" applyFont="1" applyBorder="1" applyAlignment="1">
      <alignment horizontal="center" vertical="center"/>
    </xf>
    <xf numFmtId="0" fontId="9" fillId="4" borderId="72" xfId="0" applyFont="1" applyFill="1" applyBorder="1" applyAlignment="1">
      <alignment horizontal="right" vertical="center"/>
    </xf>
    <xf numFmtId="0" fontId="15" fillId="0" borderId="40" xfId="0" applyFont="1" applyFill="1" applyBorder="1" applyAlignment="1">
      <alignment horizontal="center" vertical="center" shrinkToFit="1"/>
    </xf>
    <xf numFmtId="0" fontId="12" fillId="2" borderId="4" xfId="0" applyFont="1" applyFill="1" applyBorder="1" applyAlignment="1">
      <alignment horizontal="right" vertical="center"/>
    </xf>
    <xf numFmtId="0" fontId="6" fillId="0" borderId="3" xfId="0" quotePrefix="1" applyFont="1" applyBorder="1" applyAlignment="1">
      <alignment horizontal="center" vertical="center"/>
    </xf>
    <xf numFmtId="49" fontId="25" fillId="0" borderId="13" xfId="0" applyNumberFormat="1" applyFont="1" applyBorder="1" applyAlignment="1">
      <alignment horizontal="center" vertical="center"/>
    </xf>
    <xf numFmtId="0" fontId="9" fillId="4" borderId="67" xfId="0" applyFont="1" applyFill="1" applyBorder="1" applyAlignment="1">
      <alignment horizontal="right" vertical="center"/>
    </xf>
    <xf numFmtId="164" fontId="5" fillId="9" borderId="31"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7" fillId="4" borderId="67" xfId="0" applyFont="1" applyFill="1" applyBorder="1" applyAlignment="1">
      <alignment horizontal="right" vertical="center"/>
    </xf>
    <xf numFmtId="0" fontId="5" fillId="0" borderId="29" xfId="0" applyFont="1" applyBorder="1" applyAlignment="1">
      <alignment horizontal="center" vertical="center"/>
    </xf>
    <xf numFmtId="0" fontId="46" fillId="2" borderId="4" xfId="0" applyFont="1" applyFill="1" applyBorder="1" applyAlignment="1">
      <alignment horizontal="right" vertical="center"/>
    </xf>
    <xf numFmtId="0" fontId="21" fillId="2" borderId="4" xfId="0" applyFont="1" applyFill="1" applyBorder="1" applyAlignment="1">
      <alignment horizontal="right" vertical="center"/>
    </xf>
    <xf numFmtId="0" fontId="8" fillId="0" borderId="3" xfId="0" applyFont="1" applyBorder="1" applyAlignment="1">
      <alignment horizontal="center" vertical="center"/>
    </xf>
    <xf numFmtId="0" fontId="10" fillId="4" borderId="67" xfId="0" applyFont="1" applyFill="1" applyBorder="1" applyAlignment="1">
      <alignment horizontal="right" vertical="center"/>
    </xf>
    <xf numFmtId="49" fontId="6" fillId="0" borderId="29" xfId="0" applyNumberFormat="1" applyFont="1" applyBorder="1" applyAlignment="1">
      <alignment horizontal="center" vertical="center"/>
    </xf>
    <xf numFmtId="0" fontId="13" fillId="2" borderId="14" xfId="0" applyFont="1" applyFill="1" applyBorder="1" applyAlignment="1">
      <alignment horizontal="right" vertical="center"/>
    </xf>
    <xf numFmtId="0" fontId="6" fillId="0" borderId="25" xfId="0" quotePrefix="1" applyFont="1" applyBorder="1" applyAlignment="1">
      <alignment horizontal="center" vertical="center"/>
    </xf>
    <xf numFmtId="49" fontId="25" fillId="0" borderId="25" xfId="0" applyNumberFormat="1" applyFont="1" applyBorder="1" applyAlignment="1">
      <alignment horizontal="center" vertical="center"/>
    </xf>
    <xf numFmtId="0" fontId="10" fillId="4" borderId="68" xfId="0" applyFont="1" applyFill="1" applyBorder="1" applyAlignment="1">
      <alignment horizontal="right" vertical="center"/>
    </xf>
    <xf numFmtId="49" fontId="6" fillId="0" borderId="30" xfId="0" applyNumberFormat="1"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3" fillId="0" borderId="0"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4" fillId="0" borderId="51" xfId="0" applyFont="1" applyBorder="1" applyAlignment="1">
      <alignment horizontal="center" vertical="center" shrinkToFit="1"/>
    </xf>
    <xf numFmtId="164" fontId="4" fillId="0" borderId="52" xfId="0" applyNumberFormat="1" applyFont="1" applyBorder="1" applyAlignment="1">
      <alignment horizontal="center" vertical="center" shrinkToFit="1"/>
    </xf>
    <xf numFmtId="0" fontId="4" fillId="0" borderId="53" xfId="0" applyFont="1" applyBorder="1" applyAlignment="1">
      <alignment horizontal="left" vertical="center"/>
    </xf>
    <xf numFmtId="0" fontId="4" fillId="0" borderId="54"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4" fillId="0" borderId="46" xfId="0" applyFont="1" applyBorder="1" applyAlignment="1">
      <alignment horizontal="left" vertical="center"/>
    </xf>
    <xf numFmtId="0" fontId="4" fillId="0" borderId="71" xfId="0" applyFont="1" applyBorder="1" applyAlignment="1">
      <alignment horizontal="center" vertical="center" shrinkToFit="1"/>
    </xf>
    <xf numFmtId="0" fontId="4" fillId="0" borderId="52" xfId="0" applyFont="1" applyBorder="1" applyAlignment="1">
      <alignment horizontal="left" vertical="center"/>
    </xf>
    <xf numFmtId="0" fontId="2" fillId="0" borderId="0" xfId="0" applyFont="1" applyBorder="1" applyAlignment="1">
      <alignment vertical="center"/>
    </xf>
    <xf numFmtId="0" fontId="4" fillId="0" borderId="69" xfId="0" applyFont="1" applyBorder="1" applyAlignment="1">
      <alignment horizontal="center" vertical="center" shrinkToFit="1"/>
    </xf>
    <xf numFmtId="164" fontId="4" fillId="0" borderId="55" xfId="0" applyNumberFormat="1" applyFont="1" applyBorder="1" applyAlignment="1">
      <alignment horizontal="center" vertical="center" shrinkToFit="1"/>
    </xf>
    <xf numFmtId="0" fontId="1" fillId="0" borderId="46" xfId="0" applyFont="1" applyBorder="1" applyAlignment="1">
      <alignment horizontal="left" vertical="center"/>
    </xf>
    <xf numFmtId="0" fontId="43" fillId="0" borderId="0" xfId="0" applyFont="1" applyBorder="1" applyAlignment="1">
      <alignment vertical="center"/>
    </xf>
    <xf numFmtId="0" fontId="1" fillId="0" borderId="89" xfId="0" applyFont="1" applyFill="1" applyBorder="1" applyAlignment="1">
      <alignment horizontal="center" vertical="center"/>
    </xf>
    <xf numFmtId="0" fontId="1" fillId="0" borderId="90" xfId="0" applyFont="1" applyFill="1" applyBorder="1" applyAlignment="1">
      <alignment horizontal="center" vertical="center"/>
    </xf>
    <xf numFmtId="0" fontId="1" fillId="0" borderId="90" xfId="0" quotePrefix="1" applyFont="1" applyBorder="1" applyAlignment="1">
      <alignment horizontal="center" vertical="center" wrapText="1"/>
    </xf>
    <xf numFmtId="49" fontId="1" fillId="0" borderId="90" xfId="2" applyNumberFormat="1" applyFont="1" applyBorder="1" applyAlignment="1">
      <alignment horizontal="center" vertical="center"/>
    </xf>
    <xf numFmtId="49" fontId="1" fillId="0" borderId="90" xfId="2" applyNumberFormat="1" applyFont="1" applyFill="1" applyBorder="1" applyAlignment="1">
      <alignment horizontal="center" vertical="center"/>
    </xf>
    <xf numFmtId="0" fontId="1" fillId="0" borderId="90" xfId="0" applyFont="1" applyFill="1" applyBorder="1" applyAlignment="1">
      <alignment horizontal="center" vertical="center" shrinkToFit="1"/>
    </xf>
    <xf numFmtId="164" fontId="4" fillId="0" borderId="90" xfId="0" applyNumberFormat="1" applyFont="1" applyFill="1" applyBorder="1" applyAlignment="1">
      <alignment horizontal="center" vertical="center"/>
    </xf>
    <xf numFmtId="164" fontId="4" fillId="0" borderId="90" xfId="0" applyNumberFormat="1" applyFont="1" applyBorder="1" applyAlignment="1">
      <alignment horizontal="center" vertical="center"/>
    </xf>
    <xf numFmtId="1" fontId="55" fillId="11" borderId="27" xfId="0" applyNumberFormat="1" applyFont="1" applyFill="1" applyBorder="1" applyAlignment="1">
      <alignment horizontal="center" vertical="center"/>
    </xf>
    <xf numFmtId="1" fontId="1" fillId="0" borderId="26" xfId="0" applyNumberFormat="1" applyFont="1" applyBorder="1" applyAlignment="1">
      <alignment horizontal="center" vertical="center"/>
    </xf>
    <xf numFmtId="0" fontId="1" fillId="0" borderId="50" xfId="0" applyFont="1" applyFill="1" applyBorder="1" applyAlignment="1">
      <alignment horizontal="center" vertical="center"/>
    </xf>
    <xf numFmtId="0" fontId="3" fillId="0" borderId="70" xfId="0" applyFont="1" applyFill="1" applyBorder="1" applyAlignment="1">
      <alignment horizontal="center" vertical="center"/>
    </xf>
  </cellXfs>
  <cellStyles count="3">
    <cellStyle name="Hyperlink" xfId="1" builtinId="8"/>
    <cellStyle name="Normal" xfId="0" builtinId="0"/>
    <cellStyle name="Percent" xfId="2" builtinId="5"/>
  </cellStyles>
  <dxfs count="14">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00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114300</xdr:colOff>
      <xdr:row>1</xdr:row>
      <xdr:rowOff>66675</xdr:rowOff>
    </xdr:from>
    <xdr:to>
      <xdr:col>6</xdr:col>
      <xdr:colOff>910903</xdr:colOff>
      <xdr:row>12</xdr:row>
      <xdr:rowOff>26670</xdr:rowOff>
    </xdr:to>
    <xdr:pic>
      <xdr:nvPicPr>
        <xdr:cNvPr id="1100" name="Picture 72" descr="valyssi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3925" y="438150"/>
          <a:ext cx="1787203" cy="2314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7"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9483" name="Rectangle 1"/>
        <xdr:cNvSpPr>
          <a:spLocks noChangeArrowheads="1"/>
        </xdr:cNvSpPr>
      </xdr:nvSpPr>
      <xdr:spPr bwMode="auto">
        <a:xfrm>
          <a:off x="5724525"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18457" name="Rectangle 1"/>
        <xdr:cNvSpPr>
          <a:spLocks noChangeArrowheads="1"/>
        </xdr:cNvSpPr>
      </xdr:nvSpPr>
      <xdr:spPr bwMode="auto">
        <a:xfrm>
          <a:off x="60674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152400</xdr:colOff>
      <xdr:row>1</xdr:row>
      <xdr:rowOff>123825</xdr:rowOff>
    </xdr:from>
    <xdr:to>
      <xdr:col>3</xdr:col>
      <xdr:colOff>381000</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5"/>
  <sheetViews>
    <sheetView showGridLines="0" tabSelected="1" workbookViewId="0"/>
  </sheetViews>
  <sheetFormatPr defaultColWidth="13" defaultRowHeight="15.6"/>
  <cols>
    <col min="1" max="1" width="15.09765625" style="274" bestFit="1" customWidth="1"/>
    <col min="2" max="2" width="10" style="126" customWidth="1"/>
    <col min="3" max="3" width="5.09765625" style="126" customWidth="1"/>
    <col min="4" max="4" width="13.69921875" style="274" bestFit="1" customWidth="1"/>
    <col min="5" max="5" width="9.09765625" style="126" bestFit="1" customWidth="1"/>
    <col min="6" max="6" width="13" style="274" customWidth="1"/>
    <col min="7" max="7" width="13" style="126" customWidth="1"/>
    <col min="8" max="16384" width="13" style="42"/>
  </cols>
  <sheetData>
    <row r="1" spans="1:7" ht="29.4" thickTop="1" thickBot="1">
      <c r="A1" s="306" t="s">
        <v>232</v>
      </c>
      <c r="B1" s="307"/>
      <c r="C1" s="308"/>
      <c r="D1" s="309"/>
      <c r="E1" s="310"/>
      <c r="F1" s="309"/>
      <c r="G1" s="311" t="s">
        <v>209</v>
      </c>
    </row>
    <row r="2" spans="1:7" ht="17.399999999999999" thickTop="1">
      <c r="A2" s="312" t="s">
        <v>0</v>
      </c>
      <c r="B2" s="313" t="s">
        <v>96</v>
      </c>
      <c r="C2" s="313"/>
      <c r="D2" s="314" t="s">
        <v>1</v>
      </c>
      <c r="E2" s="315" t="s">
        <v>192</v>
      </c>
      <c r="F2" s="316"/>
      <c r="G2" s="317"/>
    </row>
    <row r="3" spans="1:7" ht="16.8">
      <c r="A3" s="312" t="s">
        <v>70</v>
      </c>
      <c r="B3" s="318" t="s">
        <v>194</v>
      </c>
      <c r="C3" s="313"/>
      <c r="D3" s="314" t="s">
        <v>71</v>
      </c>
      <c r="E3" s="315">
        <v>2</v>
      </c>
      <c r="F3" s="314"/>
      <c r="G3" s="317"/>
    </row>
    <row r="4" spans="1:7" ht="17.399999999999999" thickBot="1">
      <c r="A4" s="312" t="s">
        <v>72</v>
      </c>
      <c r="B4" s="313" t="s">
        <v>193</v>
      </c>
      <c r="C4" s="313"/>
      <c r="D4" s="314" t="s">
        <v>73</v>
      </c>
      <c r="E4" s="315" t="s">
        <v>75</v>
      </c>
      <c r="F4" s="314"/>
      <c r="G4" s="317"/>
    </row>
    <row r="5" spans="1:7" ht="17.399999999999999" thickTop="1">
      <c r="A5" s="319" t="s">
        <v>105</v>
      </c>
      <c r="B5" s="320" t="s">
        <v>242</v>
      </c>
      <c r="C5" s="321"/>
      <c r="D5" s="322" t="s">
        <v>240</v>
      </c>
      <c r="E5" s="323" t="s">
        <v>219</v>
      </c>
      <c r="F5" s="324"/>
      <c r="G5" s="317"/>
    </row>
    <row r="6" spans="1:7" ht="16.8">
      <c r="A6" s="325" t="s">
        <v>2</v>
      </c>
      <c r="B6" s="326">
        <v>12</v>
      </c>
      <c r="C6" s="327" t="str">
        <f t="shared" ref="C6:C11" si="0">IF(B6&gt;9.9,CONCATENATE("+",ROUNDDOWN((B6-10)/2,0)),ROUNDUP((B6-10)/2,0))</f>
        <v>+1</v>
      </c>
      <c r="D6" s="328" t="s">
        <v>82</v>
      </c>
      <c r="E6" s="329" t="s">
        <v>195</v>
      </c>
      <c r="F6" s="324"/>
      <c r="G6" s="317"/>
    </row>
    <row r="7" spans="1:7" ht="16.8">
      <c r="A7" s="330" t="s">
        <v>3</v>
      </c>
      <c r="B7" s="331">
        <v>13</v>
      </c>
      <c r="C7" s="332" t="str">
        <f t="shared" si="0"/>
        <v>+1</v>
      </c>
      <c r="D7" s="333" t="s">
        <v>83</v>
      </c>
      <c r="E7" s="334">
        <f>SUM(Martial!G3:G17)+SUM(Equipment!B3:B10)</f>
        <v>35.450000000000003</v>
      </c>
      <c r="F7" s="324"/>
      <c r="G7" s="317"/>
    </row>
    <row r="8" spans="1:7" ht="16.8">
      <c r="A8" s="335" t="s">
        <v>16</v>
      </c>
      <c r="B8" s="336">
        <v>12</v>
      </c>
      <c r="C8" s="337" t="str">
        <f t="shared" si="0"/>
        <v>+1</v>
      </c>
      <c r="D8" s="338" t="s">
        <v>18</v>
      </c>
      <c r="E8" s="339">
        <f>ROUNDUP(((E3*10)*0.75)+(E3*C8),0)</f>
        <v>17</v>
      </c>
      <c r="F8" s="324"/>
      <c r="G8" s="317"/>
    </row>
    <row r="9" spans="1:7" ht="16.8">
      <c r="A9" s="340" t="s">
        <v>17</v>
      </c>
      <c r="B9" s="336">
        <v>12</v>
      </c>
      <c r="C9" s="332" t="str">
        <f t="shared" si="0"/>
        <v>+1</v>
      </c>
      <c r="D9" s="338" t="s">
        <v>69</v>
      </c>
      <c r="E9" s="339">
        <v>17</v>
      </c>
      <c r="F9" s="312"/>
      <c r="G9" s="317"/>
    </row>
    <row r="10" spans="1:7" ht="16.8">
      <c r="A10" s="341" t="s">
        <v>19</v>
      </c>
      <c r="B10" s="342">
        <v>14</v>
      </c>
      <c r="C10" s="332" t="str">
        <f t="shared" si="0"/>
        <v>+2</v>
      </c>
      <c r="D10" s="343" t="s">
        <v>104</v>
      </c>
      <c r="E10" s="344">
        <f>10+C7</f>
        <v>11</v>
      </c>
      <c r="F10" s="324"/>
      <c r="G10" s="317"/>
    </row>
    <row r="11" spans="1:7" ht="17.399999999999999" thickBot="1">
      <c r="A11" s="345" t="s">
        <v>15</v>
      </c>
      <c r="B11" s="346">
        <v>12</v>
      </c>
      <c r="C11" s="347" t="str">
        <f t="shared" si="0"/>
        <v>+1</v>
      </c>
      <c r="D11" s="348" t="s">
        <v>68</v>
      </c>
      <c r="E11" s="349">
        <f>E10+SUM(Martial!B12:B13)</f>
        <v>15</v>
      </c>
      <c r="F11" s="324"/>
      <c r="G11" s="317"/>
    </row>
    <row r="12" spans="1:7" s="353" customFormat="1" ht="17.399999999999999" thickTop="1">
      <c r="A12" s="350"/>
      <c r="B12" s="351"/>
      <c r="C12" s="351"/>
      <c r="D12" s="351"/>
      <c r="E12" s="351"/>
      <c r="F12" s="351"/>
      <c r="G12" s="352"/>
    </row>
    <row r="13" spans="1:7" s="353" customFormat="1" ht="16.8">
      <c r="A13" s="354"/>
      <c r="B13" s="355"/>
      <c r="C13" s="355"/>
      <c r="D13" s="355"/>
      <c r="E13" s="355"/>
      <c r="F13" s="355"/>
      <c r="G13" s="356"/>
    </row>
    <row r="14" spans="1:7" s="353" customFormat="1" ht="16.8">
      <c r="A14" s="354"/>
      <c r="B14" s="355"/>
      <c r="C14" s="355"/>
      <c r="D14" s="355"/>
      <c r="E14" s="355"/>
      <c r="F14" s="355"/>
      <c r="G14" s="356"/>
    </row>
    <row r="15" spans="1:7" s="353" customFormat="1" ht="16.8">
      <c r="A15" s="354"/>
      <c r="B15" s="355"/>
      <c r="C15" s="355"/>
      <c r="D15" s="355"/>
      <c r="E15" s="355"/>
      <c r="F15" s="355"/>
      <c r="G15" s="356"/>
    </row>
    <row r="16" spans="1:7" s="353" customFormat="1" ht="16.8">
      <c r="A16" s="354"/>
      <c r="B16" s="355"/>
      <c r="C16" s="355"/>
      <c r="D16" s="355"/>
      <c r="E16" s="355"/>
      <c r="F16" s="355"/>
      <c r="G16" s="356"/>
    </row>
    <row r="17" spans="1:7" s="353" customFormat="1" ht="16.8">
      <c r="A17" s="354"/>
      <c r="B17" s="355"/>
      <c r="C17" s="355"/>
      <c r="D17" s="355"/>
      <c r="E17" s="355"/>
      <c r="F17" s="355"/>
      <c r="G17" s="356"/>
    </row>
    <row r="18" spans="1:7" s="353" customFormat="1" ht="16.8">
      <c r="A18" s="354"/>
      <c r="B18" s="355"/>
      <c r="C18" s="355"/>
      <c r="D18" s="355"/>
      <c r="E18" s="355"/>
      <c r="F18" s="355"/>
      <c r="G18" s="356"/>
    </row>
    <row r="19" spans="1:7" s="353" customFormat="1" ht="16.8">
      <c r="A19" s="354"/>
      <c r="B19" s="355"/>
      <c r="C19" s="355"/>
      <c r="D19" s="355"/>
      <c r="E19" s="355"/>
      <c r="F19" s="355"/>
      <c r="G19" s="356"/>
    </row>
    <row r="20" spans="1:7" s="353" customFormat="1" ht="16.8">
      <c r="A20" s="354"/>
      <c r="B20" s="355"/>
      <c r="C20" s="355"/>
      <c r="D20" s="355"/>
      <c r="E20" s="355"/>
      <c r="F20" s="355"/>
      <c r="G20" s="356"/>
    </row>
    <row r="21" spans="1:7" s="353" customFormat="1" ht="16.8">
      <c r="A21" s="354"/>
      <c r="B21" s="355"/>
      <c r="C21" s="355"/>
      <c r="D21" s="355"/>
      <c r="E21" s="355"/>
      <c r="F21" s="355"/>
      <c r="G21" s="356"/>
    </row>
    <row r="22" spans="1:7" s="353" customFormat="1" ht="16.8">
      <c r="A22" s="354"/>
      <c r="B22" s="355"/>
      <c r="C22" s="355"/>
      <c r="D22" s="355"/>
      <c r="E22" s="355"/>
      <c r="F22" s="355"/>
      <c r="G22" s="356"/>
    </row>
    <row r="23" spans="1:7" s="353" customFormat="1" ht="16.8">
      <c r="A23" s="354"/>
      <c r="B23" s="355"/>
      <c r="C23" s="355"/>
      <c r="D23" s="355"/>
      <c r="E23" s="355"/>
      <c r="F23" s="355"/>
      <c r="G23" s="356"/>
    </row>
    <row r="24" spans="1:7" ht="17.399999999999999" thickBot="1">
      <c r="A24" s="357"/>
      <c r="B24" s="358"/>
      <c r="C24" s="358"/>
      <c r="D24" s="358"/>
      <c r="E24" s="358"/>
      <c r="F24" s="358"/>
      <c r="G24" s="359"/>
    </row>
    <row r="25" spans="1:7" ht="16.2" thickTop="1"/>
  </sheetData>
  <phoneticPr fontId="0" type="noConversion"/>
  <conditionalFormatting sqref="E9">
    <cfRule type="cellIs" dxfId="13" priority="1" stopIfTrue="1" operator="lessThan">
      <formula>$E$8/3</formula>
    </cfRule>
    <cfRule type="cellIs" dxfId="12" priority="2" stopIfTrue="1" operator="between">
      <formula>$E$8/3</formula>
      <formula>$E$8/2</formula>
    </cfRule>
    <cfRule type="cellIs" dxfId="11" priority="3" stopIfTrue="1" operator="greaterThan">
      <formula>$E$8/2</formula>
    </cfRule>
  </conditionalFormatting>
  <conditionalFormatting sqref="E7">
    <cfRule type="cellIs" dxfId="10" priority="4" stopIfTrue="1" operator="greaterThan">
      <formula>763</formula>
    </cfRule>
    <cfRule type="cellIs" dxfId="9" priority="5" stopIfTrue="1" operator="between">
      <formula>43</formula>
      <formula>86</formula>
    </cfRule>
  </conditionalFormatting>
  <printOptions gridLinesSet="0"/>
  <pageMargins left="0.25" right="0.25"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pane ySplit="2" topLeftCell="A3" activePane="bottomLeft" state="frozen"/>
      <selection pane="bottomLeft" activeCell="A3" sqref="A3"/>
    </sheetView>
  </sheetViews>
  <sheetFormatPr defaultColWidth="13" defaultRowHeight="15.6"/>
  <cols>
    <col min="1" max="1" width="31.5" style="2" bestFit="1" customWidth="1"/>
    <col min="2" max="2" width="5.8984375" style="2" bestFit="1" customWidth="1"/>
    <col min="3" max="3" width="7.59765625" style="3" hidden="1" customWidth="1"/>
    <col min="4" max="4" width="5.8984375" style="3" hidden="1" customWidth="1"/>
    <col min="5" max="5" width="9.09765625" style="3" bestFit="1" customWidth="1"/>
    <col min="6" max="6" width="6.69921875" style="3" bestFit="1" customWidth="1"/>
    <col min="7" max="7" width="6" style="9" bestFit="1" customWidth="1"/>
    <col min="8" max="8" width="5.19921875" style="9" bestFit="1" customWidth="1"/>
    <col min="9" max="9" width="6.8984375" style="9" bestFit="1" customWidth="1"/>
    <col min="10" max="10" width="29.69921875" style="2" customWidth="1"/>
    <col min="11" max="16384" width="13" style="1"/>
  </cols>
  <sheetData>
    <row r="1" spans="1:10" ht="23.4" thickBot="1">
      <c r="A1" s="157" t="s">
        <v>14</v>
      </c>
      <c r="B1" s="158"/>
      <c r="C1" s="158"/>
      <c r="D1" s="158"/>
      <c r="E1" s="158"/>
      <c r="F1" s="158"/>
      <c r="G1" s="159"/>
      <c r="H1" s="159"/>
      <c r="I1" s="159"/>
      <c r="J1" s="158"/>
    </row>
    <row r="2" spans="1:10" s="24" customFormat="1" ht="34.200000000000003" thickBot="1">
      <c r="A2" s="21" t="s">
        <v>4</v>
      </c>
      <c r="B2" s="22" t="s">
        <v>33</v>
      </c>
      <c r="C2" s="22" t="s">
        <v>40</v>
      </c>
      <c r="D2" s="22" t="s">
        <v>32</v>
      </c>
      <c r="E2" s="22" t="s">
        <v>66</v>
      </c>
      <c r="F2" s="22" t="s">
        <v>41</v>
      </c>
      <c r="G2" s="23" t="s">
        <v>74</v>
      </c>
      <c r="H2" s="18" t="s">
        <v>210</v>
      </c>
      <c r="I2" s="19" t="s">
        <v>93</v>
      </c>
      <c r="J2" s="20" t="s">
        <v>91</v>
      </c>
    </row>
    <row r="3" spans="1:10" s="4" customFormat="1" ht="16.8">
      <c r="A3" s="160" t="s">
        <v>77</v>
      </c>
      <c r="B3" s="161">
        <v>3</v>
      </c>
      <c r="C3" s="162" t="s">
        <v>35</v>
      </c>
      <c r="D3" s="163" t="str">
        <f>IF(C3="Str",'Personal File'!$C$6,IF(C3="Dex",'Personal File'!$C$7,IF(C3="Con",'Personal File'!$C$8,IF(C3="Int",'Personal File'!$C$9,IF(C3="Wis",'Personal File'!$C$10,IF(C3="Cha",'Personal File'!$C$11))))))</f>
        <v>+1</v>
      </c>
      <c r="E3" s="163" t="str">
        <f t="shared" ref="E3" si="0">CONCATENATE(C3," (",D3,")")</f>
        <v>Con (+1)</v>
      </c>
      <c r="F3" s="164" t="str">
        <f>'Personal File'!C$10</f>
        <v>+2</v>
      </c>
      <c r="G3" s="165">
        <f t="shared" ref="G3:G41" si="1">B3+D3+F3</f>
        <v>6</v>
      </c>
      <c r="H3" s="166">
        <f t="shared" ref="H3:H5" ca="1" si="2">RANDBETWEEN(1,20)</f>
        <v>5</v>
      </c>
      <c r="I3" s="164">
        <f t="shared" ref="I3" ca="1" si="3">SUM(G3:H3)</f>
        <v>11</v>
      </c>
      <c r="J3" s="167"/>
    </row>
    <row r="4" spans="1:10" s="4" customFormat="1" ht="16.8">
      <c r="A4" s="168" t="s">
        <v>78</v>
      </c>
      <c r="B4" s="161">
        <v>0</v>
      </c>
      <c r="C4" s="162" t="s">
        <v>38</v>
      </c>
      <c r="D4" s="169" t="str">
        <f>IF(C4="Str",'Personal File'!$C$6,IF(C4="Dex",'Personal File'!$C$7,IF(C4="Con",'Personal File'!$C$8,IF(C4="Int",'Personal File'!$C$9,IF(C4="Wis",'Personal File'!$C$10,IF(C4="Cha",'Personal File'!$C$11))))))</f>
        <v>+1</v>
      </c>
      <c r="E4" s="170" t="str">
        <f t="shared" ref="E4:E5" si="4">CONCATENATE(C4," (",D4,")")</f>
        <v>Dex (+1)</v>
      </c>
      <c r="F4" s="171" t="str">
        <f>'Personal File'!C$10</f>
        <v>+2</v>
      </c>
      <c r="G4" s="165">
        <f t="shared" si="1"/>
        <v>3</v>
      </c>
      <c r="H4" s="166">
        <f t="shared" ca="1" si="2"/>
        <v>13</v>
      </c>
      <c r="I4" s="171">
        <f t="shared" ref="I4:I41" ca="1" si="5">SUM(G4:H4)</f>
        <v>16</v>
      </c>
      <c r="J4" s="172"/>
    </row>
    <row r="5" spans="1:10" s="4" customFormat="1" ht="16.8">
      <c r="A5" s="173" t="s">
        <v>79</v>
      </c>
      <c r="B5" s="174">
        <v>0</v>
      </c>
      <c r="C5" s="175" t="s">
        <v>37</v>
      </c>
      <c r="D5" s="176" t="str">
        <f>IF(C5="Str",'Personal File'!$C$6,IF(C5="Dex",'Personal File'!$C$7,IF(C5="Con",'Personal File'!$C$8,IF(C5="Int",'Personal File'!$C$9,IF(C5="Wis",'Personal File'!$C$10,IF(C5="Cha",'Personal File'!$C$11))))))</f>
        <v>+2</v>
      </c>
      <c r="E5" s="177" t="str">
        <f t="shared" si="4"/>
        <v>Wis (+2)</v>
      </c>
      <c r="F5" s="178" t="str">
        <f>'Personal File'!C$10</f>
        <v>+2</v>
      </c>
      <c r="G5" s="179">
        <f t="shared" si="1"/>
        <v>4</v>
      </c>
      <c r="H5" s="180">
        <f t="shared" ca="1" si="2"/>
        <v>12</v>
      </c>
      <c r="I5" s="178">
        <f t="shared" ca="1" si="5"/>
        <v>16</v>
      </c>
      <c r="J5" s="181"/>
    </row>
    <row r="6" spans="1:10" s="4" customFormat="1" ht="16.8">
      <c r="A6" s="182" t="s">
        <v>42</v>
      </c>
      <c r="B6" s="183">
        <v>0</v>
      </c>
      <c r="C6" s="184" t="s">
        <v>36</v>
      </c>
      <c r="D6" s="185" t="str">
        <f>IF(C6="Str",'Personal File'!$C$6,IF(C6="Dex",'Personal File'!$C$7,IF(C6="Con",'Personal File'!$C$8,IF(C6="Int",'Personal File'!$C$9,IF(C6="Wis",'Personal File'!$C$10,IF(C6="Cha",'Personal File'!$C$11))))))</f>
        <v>+1</v>
      </c>
      <c r="E6" s="185" t="str">
        <f t="shared" ref="E6" si="6">CONCATENATE(C6," (",D6,")")</f>
        <v>Int (+1)</v>
      </c>
      <c r="F6" s="186" t="s">
        <v>67</v>
      </c>
      <c r="G6" s="187">
        <f t="shared" si="1"/>
        <v>1</v>
      </c>
      <c r="H6" s="166">
        <f ca="1">RANDBETWEEN(1,20)</f>
        <v>11</v>
      </c>
      <c r="I6" s="171">
        <f t="shared" ca="1" si="5"/>
        <v>12</v>
      </c>
      <c r="J6" s="172"/>
    </row>
    <row r="7" spans="1:10" s="8" customFormat="1" ht="16.8">
      <c r="A7" s="188" t="s">
        <v>43</v>
      </c>
      <c r="B7" s="183">
        <v>0</v>
      </c>
      <c r="C7" s="189" t="s">
        <v>38</v>
      </c>
      <c r="D7" s="169" t="str">
        <f>IF(C7="Str",'Personal File'!$C$6,IF(C7="Dex",'Personal File'!$C$7,IF(C7="Con",'Personal File'!$C$8,IF(C7="Int",'Personal File'!$C$9,IF(C7="Wis",'Personal File'!$C$10,IF(C7="Cha",'Personal File'!$C$11))))))</f>
        <v>+1</v>
      </c>
      <c r="E7" s="169" t="str">
        <f t="shared" ref="E7:E41" si="7">CONCATENATE(C7," (",D7,")")</f>
        <v>Dex (+1)</v>
      </c>
      <c r="F7" s="187" t="s">
        <v>67</v>
      </c>
      <c r="G7" s="187">
        <f t="shared" si="1"/>
        <v>1</v>
      </c>
      <c r="H7" s="166">
        <f ca="1">RANDBETWEEN(1,20)</f>
        <v>17</v>
      </c>
      <c r="I7" s="171">
        <f t="shared" ca="1" si="5"/>
        <v>18</v>
      </c>
      <c r="J7" s="172"/>
    </row>
    <row r="8" spans="1:10" s="6" customFormat="1" ht="16.8">
      <c r="A8" s="190" t="s">
        <v>44</v>
      </c>
      <c r="B8" s="183">
        <v>0</v>
      </c>
      <c r="C8" s="191" t="s">
        <v>34</v>
      </c>
      <c r="D8" s="192" t="str">
        <f>IF(C8="Str",'Personal File'!$C$6,IF(C8="Dex",'Personal File'!$C$7,IF(C8="Con",'Personal File'!$C$8,IF(C8="Int",'Personal File'!$C$9,IF(C8="Wis",'Personal File'!$C$10,IF(C8="Cha",'Personal File'!$C$11))))))</f>
        <v>+1</v>
      </c>
      <c r="E8" s="193" t="str">
        <f t="shared" si="7"/>
        <v>Cha (+1)</v>
      </c>
      <c r="F8" s="187" t="s">
        <v>67</v>
      </c>
      <c r="G8" s="187">
        <f t="shared" si="1"/>
        <v>1</v>
      </c>
      <c r="H8" s="166">
        <f t="shared" ref="H8:H41" ca="1" si="8">RANDBETWEEN(1,20)</f>
        <v>3</v>
      </c>
      <c r="I8" s="171">
        <f t="shared" ca="1" si="5"/>
        <v>4</v>
      </c>
      <c r="J8" s="172"/>
    </row>
    <row r="9" spans="1:10" s="5" customFormat="1" ht="16.8">
      <c r="A9" s="194" t="s">
        <v>45</v>
      </c>
      <c r="B9" s="183">
        <v>0</v>
      </c>
      <c r="C9" s="195" t="s">
        <v>39</v>
      </c>
      <c r="D9" s="196" t="str">
        <f>IF(C9="Str",'Personal File'!$C$6,IF(C9="Dex",'Personal File'!$C$7,IF(C9="Con",'Personal File'!$C$8,IF(C9="Int",'Personal File'!$C$9,IF(C9="Wis",'Personal File'!$C$10,IF(C9="Cha",'Personal File'!$C$11))))))</f>
        <v>+1</v>
      </c>
      <c r="E9" s="196" t="str">
        <f t="shared" si="7"/>
        <v>Str (+1)</v>
      </c>
      <c r="F9" s="187" t="s">
        <v>67</v>
      </c>
      <c r="G9" s="187">
        <f t="shared" si="1"/>
        <v>1</v>
      </c>
      <c r="H9" s="166">
        <f t="shared" ca="1" si="8"/>
        <v>10</v>
      </c>
      <c r="I9" s="171">
        <f t="shared" ca="1" si="5"/>
        <v>11</v>
      </c>
      <c r="J9" s="172"/>
    </row>
    <row r="10" spans="1:10" s="5" customFormat="1" ht="16.8">
      <c r="A10" s="197" t="s">
        <v>20</v>
      </c>
      <c r="B10" s="198">
        <v>2</v>
      </c>
      <c r="C10" s="199" t="s">
        <v>35</v>
      </c>
      <c r="D10" s="200" t="str">
        <f>IF(C10="Str",'Personal File'!$C$6,IF(C10="Dex",'Personal File'!$C$7,IF(C10="Con",'Personal File'!$C$8,IF(C10="Int",'Personal File'!$C$9,IF(C10="Wis",'Personal File'!$C$10,IF(C10="Cha",'Personal File'!$C$11))))))</f>
        <v>+1</v>
      </c>
      <c r="E10" s="200" t="str">
        <f t="shared" si="7"/>
        <v>Con (+1)</v>
      </c>
      <c r="F10" s="201" t="s">
        <v>67</v>
      </c>
      <c r="G10" s="201">
        <f t="shared" si="1"/>
        <v>3</v>
      </c>
      <c r="H10" s="166">
        <f t="shared" ca="1" si="8"/>
        <v>12</v>
      </c>
      <c r="I10" s="202">
        <f t="shared" ca="1" si="5"/>
        <v>15</v>
      </c>
      <c r="J10" s="203"/>
    </row>
    <row r="11" spans="1:10" s="4" customFormat="1" ht="16.8">
      <c r="A11" s="182" t="s">
        <v>97</v>
      </c>
      <c r="B11" s="183">
        <v>0</v>
      </c>
      <c r="C11" s="184" t="s">
        <v>36</v>
      </c>
      <c r="D11" s="185" t="str">
        <f>IF(C11="Str",'Personal File'!$C$6,IF(C11="Dex",'Personal File'!$C$7,IF(C11="Con",'Personal File'!$C$8,IF(C11="Int",'Personal File'!$C$9,IF(C11="Wis",'Personal File'!$C$10,IF(C11="Cha",'Personal File'!$C$11))))))</f>
        <v>+1</v>
      </c>
      <c r="E11" s="185" t="str">
        <f t="shared" si="7"/>
        <v>Int (+1)</v>
      </c>
      <c r="F11" s="187" t="s">
        <v>67</v>
      </c>
      <c r="G11" s="187">
        <f t="shared" si="1"/>
        <v>1</v>
      </c>
      <c r="H11" s="166">
        <f t="shared" ca="1" si="8"/>
        <v>14</v>
      </c>
      <c r="I11" s="171">
        <f t="shared" ca="1" si="5"/>
        <v>15</v>
      </c>
      <c r="J11" s="172"/>
    </row>
    <row r="12" spans="1:10" s="7" customFormat="1" ht="16.8">
      <c r="A12" s="204" t="s">
        <v>46</v>
      </c>
      <c r="B12" s="205">
        <v>0</v>
      </c>
      <c r="C12" s="206" t="s">
        <v>36</v>
      </c>
      <c r="D12" s="207" t="str">
        <f>IF(C12="Str",'Personal File'!$C$6,IF(C12="Dex",'Personal File'!$C$7,IF(C12="Con",'Personal File'!$C$8,IF(C12="Int",'Personal File'!$C$9,IF(C12="Wis",'Personal File'!$C$10,IF(C12="Cha",'Personal File'!$C$11))))))</f>
        <v>+1</v>
      </c>
      <c r="E12" s="207" t="str">
        <f t="shared" si="7"/>
        <v>Int (+1)</v>
      </c>
      <c r="F12" s="208" t="s">
        <v>67</v>
      </c>
      <c r="G12" s="208">
        <f t="shared" si="1"/>
        <v>1</v>
      </c>
      <c r="H12" s="166">
        <f t="shared" ca="1" si="8"/>
        <v>5</v>
      </c>
      <c r="I12" s="208">
        <f t="shared" ca="1" si="5"/>
        <v>6</v>
      </c>
      <c r="J12" s="209"/>
    </row>
    <row r="13" spans="1:10" s="8" customFormat="1" ht="16.8">
      <c r="A13" s="210" t="s">
        <v>47</v>
      </c>
      <c r="B13" s="198">
        <v>1</v>
      </c>
      <c r="C13" s="211" t="s">
        <v>34</v>
      </c>
      <c r="D13" s="212" t="str">
        <f>IF(C13="Str",'Personal File'!$C$6,IF(C13="Dex",'Personal File'!$C$7,IF(C13="Con",'Personal File'!$C$8,IF(C13="Int",'Personal File'!$C$9,IF(C13="Wis",'Personal File'!$C$10,IF(C13="Cha",'Personal File'!$C$11))))))</f>
        <v>+1</v>
      </c>
      <c r="E13" s="213" t="str">
        <f t="shared" si="7"/>
        <v>Cha (+1)</v>
      </c>
      <c r="F13" s="201" t="s">
        <v>191</v>
      </c>
      <c r="G13" s="201">
        <f t="shared" si="1"/>
        <v>4</v>
      </c>
      <c r="H13" s="166">
        <f t="shared" ca="1" si="8"/>
        <v>3</v>
      </c>
      <c r="I13" s="201">
        <f t="shared" ca="1" si="5"/>
        <v>7</v>
      </c>
      <c r="J13" s="203"/>
    </row>
    <row r="14" spans="1:10" s="8" customFormat="1" ht="16.8">
      <c r="A14" s="204" t="s">
        <v>48</v>
      </c>
      <c r="B14" s="205">
        <v>0</v>
      </c>
      <c r="C14" s="206" t="s">
        <v>36</v>
      </c>
      <c r="D14" s="207" t="str">
        <f>IF(C14="Str",'Personal File'!$C$6,IF(C14="Dex",'Personal File'!$C$7,IF(C14="Con",'Personal File'!$C$8,IF(C14="Int",'Personal File'!$C$9,IF(C14="Wis",'Personal File'!$C$10,IF(C14="Cha",'Personal File'!$C$11))))))</f>
        <v>+1</v>
      </c>
      <c r="E14" s="207" t="str">
        <f t="shared" si="7"/>
        <v>Int (+1)</v>
      </c>
      <c r="F14" s="208" t="s">
        <v>67</v>
      </c>
      <c r="G14" s="208">
        <f t="shared" si="1"/>
        <v>1</v>
      </c>
      <c r="H14" s="166">
        <f t="shared" ca="1" si="8"/>
        <v>12</v>
      </c>
      <c r="I14" s="208">
        <f t="shared" ca="1" si="5"/>
        <v>13</v>
      </c>
      <c r="J14" s="209"/>
    </row>
    <row r="15" spans="1:10" s="8" customFormat="1" ht="16.8">
      <c r="A15" s="190" t="s">
        <v>49</v>
      </c>
      <c r="B15" s="183">
        <v>0</v>
      </c>
      <c r="C15" s="191" t="s">
        <v>34</v>
      </c>
      <c r="D15" s="192" t="str">
        <f>IF(C15="Str",'Personal File'!$C$6,IF(C15="Dex",'Personal File'!$C$7,IF(C15="Con",'Personal File'!$C$8,IF(C15="Int",'Personal File'!$C$9,IF(C15="Wis",'Personal File'!$C$10,IF(C15="Cha",'Personal File'!$C$11))))))</f>
        <v>+1</v>
      </c>
      <c r="E15" s="193" t="str">
        <f t="shared" si="7"/>
        <v>Cha (+1)</v>
      </c>
      <c r="F15" s="187" t="s">
        <v>67</v>
      </c>
      <c r="G15" s="187">
        <f t="shared" si="1"/>
        <v>1</v>
      </c>
      <c r="H15" s="166">
        <f t="shared" ca="1" si="8"/>
        <v>3</v>
      </c>
      <c r="I15" s="187">
        <f t="shared" ca="1" si="5"/>
        <v>4</v>
      </c>
      <c r="J15" s="214"/>
    </row>
    <row r="16" spans="1:10" s="8" customFormat="1" ht="16.8">
      <c r="A16" s="188" t="s">
        <v>50</v>
      </c>
      <c r="B16" s="183">
        <v>0</v>
      </c>
      <c r="C16" s="189" t="s">
        <v>38</v>
      </c>
      <c r="D16" s="169" t="str">
        <f>IF(C16="Str",'Personal File'!$C$6,IF(C16="Dex",'Personal File'!$C$7,IF(C16="Con",'Personal File'!$C$8,IF(C16="Int",'Personal File'!$C$9,IF(C16="Wis",'Personal File'!$C$10,IF(C16="Cha",'Personal File'!$C$11))))))</f>
        <v>+1</v>
      </c>
      <c r="E16" s="170" t="str">
        <f t="shared" si="7"/>
        <v>Dex (+1)</v>
      </c>
      <c r="F16" s="187" t="s">
        <v>67</v>
      </c>
      <c r="G16" s="187">
        <f t="shared" si="1"/>
        <v>1</v>
      </c>
      <c r="H16" s="166">
        <f t="shared" ca="1" si="8"/>
        <v>1</v>
      </c>
      <c r="I16" s="187">
        <f t="shared" ca="1" si="5"/>
        <v>2</v>
      </c>
      <c r="J16" s="172"/>
    </row>
    <row r="17" spans="1:10" s="8" customFormat="1" ht="16.8">
      <c r="A17" s="215" t="s">
        <v>51</v>
      </c>
      <c r="B17" s="216">
        <v>0</v>
      </c>
      <c r="C17" s="217" t="s">
        <v>36</v>
      </c>
      <c r="D17" s="218" t="str">
        <f>IF(C17="Str",'Personal File'!$C$6,IF(C17="Dex",'Personal File'!$C$7,IF(C17="Con",'Personal File'!$C$8,IF(C17="Int",'Personal File'!$C$9,IF(C17="Wis",'Personal File'!$C$10,IF(C17="Cha",'Personal File'!$C$11))))))</f>
        <v>+1</v>
      </c>
      <c r="E17" s="218" t="str">
        <f t="shared" si="7"/>
        <v>Int (+1)</v>
      </c>
      <c r="F17" s="219" t="s">
        <v>67</v>
      </c>
      <c r="G17" s="219">
        <f t="shared" si="1"/>
        <v>1</v>
      </c>
      <c r="H17" s="166">
        <f t="shared" ca="1" si="8"/>
        <v>2</v>
      </c>
      <c r="I17" s="219">
        <f t="shared" ca="1" si="5"/>
        <v>3</v>
      </c>
      <c r="J17" s="220"/>
    </row>
    <row r="18" spans="1:10" s="8" customFormat="1" ht="16.8">
      <c r="A18" s="190" t="s">
        <v>52</v>
      </c>
      <c r="B18" s="183">
        <v>0</v>
      </c>
      <c r="C18" s="191" t="s">
        <v>34</v>
      </c>
      <c r="D18" s="192" t="str">
        <f>IF(C18="Str",'Personal File'!$C$6,IF(C18="Dex",'Personal File'!$C$7,IF(C18="Con",'Personal File'!$C$8,IF(C18="Int",'Personal File'!$C$9,IF(C18="Wis",'Personal File'!$C$10,IF(C18="Cha",'Personal File'!$C$11))))))</f>
        <v>+1</v>
      </c>
      <c r="E18" s="193" t="str">
        <f t="shared" si="7"/>
        <v>Cha (+1)</v>
      </c>
      <c r="F18" s="187" t="s">
        <v>67</v>
      </c>
      <c r="G18" s="187">
        <f t="shared" si="1"/>
        <v>1</v>
      </c>
      <c r="H18" s="166">
        <f t="shared" ca="1" si="8"/>
        <v>6</v>
      </c>
      <c r="I18" s="187">
        <f t="shared" ca="1" si="5"/>
        <v>7</v>
      </c>
      <c r="J18" s="172"/>
    </row>
    <row r="19" spans="1:10" s="8" customFormat="1" ht="16.8">
      <c r="A19" s="221" t="s">
        <v>22</v>
      </c>
      <c r="B19" s="222">
        <v>5</v>
      </c>
      <c r="C19" s="223" t="s">
        <v>34</v>
      </c>
      <c r="D19" s="224" t="str">
        <f>IF(C19="Str",'Personal File'!$C$6,IF(C19="Dex",'Personal File'!$C$7,IF(C19="Con",'Personal File'!$C$8,IF(C19="Int",'Personal File'!$C$9,IF(C19="Wis",'Personal File'!$C$10,IF(C19="Cha",'Personal File'!$C$11))))))</f>
        <v>+1</v>
      </c>
      <c r="E19" s="224" t="str">
        <f t="shared" si="7"/>
        <v>Cha (+1)</v>
      </c>
      <c r="F19" s="225" t="s">
        <v>67</v>
      </c>
      <c r="G19" s="225">
        <f t="shared" si="1"/>
        <v>6</v>
      </c>
      <c r="H19" s="166">
        <f t="shared" ca="1" si="8"/>
        <v>3</v>
      </c>
      <c r="I19" s="225">
        <f t="shared" ca="1" si="5"/>
        <v>9</v>
      </c>
      <c r="J19" s="226"/>
    </row>
    <row r="20" spans="1:10" s="8" customFormat="1" ht="16.8">
      <c r="A20" s="227" t="s">
        <v>53</v>
      </c>
      <c r="B20" s="183">
        <v>1</v>
      </c>
      <c r="C20" s="228" t="s">
        <v>37</v>
      </c>
      <c r="D20" s="229" t="str">
        <f>IF(C20="Str",'Personal File'!$C$6,IF(C20="Dex",'Personal File'!$C$7,IF(C20="Con",'Personal File'!$C$8,IF(C20="Int",'Personal File'!$C$9,IF(C20="Wis",'Personal File'!$C$10,IF(C20="Cha",'Personal File'!$C$11))))))</f>
        <v>+2</v>
      </c>
      <c r="E20" s="229" t="str">
        <f t="shared" si="7"/>
        <v>Wis (+2)</v>
      </c>
      <c r="F20" s="187" t="s">
        <v>67</v>
      </c>
      <c r="G20" s="187">
        <f t="shared" si="1"/>
        <v>3</v>
      </c>
      <c r="H20" s="166">
        <f t="shared" ca="1" si="8"/>
        <v>20</v>
      </c>
      <c r="I20" s="187">
        <f t="shared" ca="1" si="5"/>
        <v>23</v>
      </c>
      <c r="J20" s="172"/>
    </row>
    <row r="21" spans="1:10" s="8" customFormat="1" ht="16.8">
      <c r="A21" s="188" t="s">
        <v>54</v>
      </c>
      <c r="B21" s="183">
        <v>0</v>
      </c>
      <c r="C21" s="189" t="s">
        <v>38</v>
      </c>
      <c r="D21" s="169" t="str">
        <f>IF(C21="Str",'Personal File'!$C$6,IF(C21="Dex",'Personal File'!$C$7,IF(C21="Con",'Personal File'!$C$8,IF(C21="Int",'Personal File'!$C$9,IF(C21="Wis",'Personal File'!$C$10,IF(C21="Cha",'Personal File'!$C$11))))))</f>
        <v>+1</v>
      </c>
      <c r="E21" s="169" t="str">
        <f t="shared" si="7"/>
        <v>Dex (+1)</v>
      </c>
      <c r="F21" s="219" t="s">
        <v>67</v>
      </c>
      <c r="G21" s="187">
        <f t="shared" si="1"/>
        <v>1</v>
      </c>
      <c r="H21" s="166">
        <f t="shared" ca="1" si="8"/>
        <v>6</v>
      </c>
      <c r="I21" s="187">
        <f t="shared" ca="1" si="5"/>
        <v>7</v>
      </c>
      <c r="J21" s="220"/>
    </row>
    <row r="22" spans="1:10" s="8" customFormat="1" ht="16.8">
      <c r="A22" s="230" t="s">
        <v>55</v>
      </c>
      <c r="B22" s="216">
        <v>0</v>
      </c>
      <c r="C22" s="231" t="s">
        <v>34</v>
      </c>
      <c r="D22" s="232" t="str">
        <f>IF(C22="Str",'Personal File'!$C$6,IF(C22="Dex",'Personal File'!$C$7,IF(C22="Con",'Personal File'!$C$8,IF(C22="Int",'Personal File'!$C$9,IF(C22="Wis",'Personal File'!$C$10,IF(C22="Cha",'Personal File'!$C$11))))))</f>
        <v>+1</v>
      </c>
      <c r="E22" s="233" t="str">
        <f t="shared" si="7"/>
        <v>Cha (+1)</v>
      </c>
      <c r="F22" s="219" t="s">
        <v>67</v>
      </c>
      <c r="G22" s="219">
        <f t="shared" si="1"/>
        <v>1</v>
      </c>
      <c r="H22" s="166">
        <f t="shared" ca="1" si="8"/>
        <v>9</v>
      </c>
      <c r="I22" s="219">
        <f t="shared" ca="1" si="5"/>
        <v>10</v>
      </c>
      <c r="J22" s="220"/>
    </row>
    <row r="23" spans="1:10" s="8" customFormat="1" ht="16.8">
      <c r="A23" s="194" t="s">
        <v>56</v>
      </c>
      <c r="B23" s="183">
        <v>0</v>
      </c>
      <c r="C23" s="195" t="s">
        <v>39</v>
      </c>
      <c r="D23" s="196" t="str">
        <f>IF(C23="Str",'Personal File'!$C$6,IF(C23="Dex",'Personal File'!$C$7,IF(C23="Con",'Personal File'!$C$8,IF(C23="Int",'Personal File'!$C$9,IF(C23="Wis",'Personal File'!$C$10,IF(C23="Cha",'Personal File'!$C$11))))))</f>
        <v>+1</v>
      </c>
      <c r="E23" s="196" t="str">
        <f t="shared" si="7"/>
        <v>Str (+1)</v>
      </c>
      <c r="F23" s="187" t="s">
        <v>67</v>
      </c>
      <c r="G23" s="187">
        <f t="shared" si="1"/>
        <v>1</v>
      </c>
      <c r="H23" s="166">
        <f t="shared" ca="1" si="8"/>
        <v>3</v>
      </c>
      <c r="I23" s="187">
        <f t="shared" ca="1" si="5"/>
        <v>4</v>
      </c>
      <c r="J23" s="172"/>
    </row>
    <row r="24" spans="1:10" s="8" customFormat="1" ht="16.8">
      <c r="A24" s="234" t="s">
        <v>99</v>
      </c>
      <c r="B24" s="198">
        <v>1</v>
      </c>
      <c r="C24" s="235" t="s">
        <v>36</v>
      </c>
      <c r="D24" s="236" t="str">
        <f>IF(C24="Str",'Personal File'!$C$6,IF(C24="Dex",'Personal File'!$C$7,IF(C24="Con",'Personal File'!$C$8,IF(C24="Int",'Personal File'!$C$9,IF(C24="Wis",'Personal File'!$C$10,IF(C24="Cha",'Personal File'!$C$11))))))</f>
        <v>+1</v>
      </c>
      <c r="E24" s="236" t="str">
        <f>CONCATENATE(C24," (",D24,")")</f>
        <v>Int (+1)</v>
      </c>
      <c r="F24" s="201" t="s">
        <v>67</v>
      </c>
      <c r="G24" s="201">
        <f t="shared" si="1"/>
        <v>2</v>
      </c>
      <c r="H24" s="166">
        <f t="shared" ca="1" si="8"/>
        <v>20</v>
      </c>
      <c r="I24" s="201">
        <f t="shared" ca="1" si="5"/>
        <v>22</v>
      </c>
      <c r="J24" s="203"/>
    </row>
    <row r="25" spans="1:10" s="8" customFormat="1" ht="16.8">
      <c r="A25" s="227" t="s">
        <v>57</v>
      </c>
      <c r="B25" s="183">
        <v>0</v>
      </c>
      <c r="C25" s="228" t="s">
        <v>37</v>
      </c>
      <c r="D25" s="229" t="str">
        <f>IF(C25="Str",'Personal File'!$C$6,IF(C25="Dex",'Personal File'!$C$7,IF(C25="Con",'Personal File'!$C$8,IF(C25="Int",'Personal File'!$C$9,IF(C25="Wis",'Personal File'!$C$10,IF(C25="Cha",'Personal File'!$C$11))))))</f>
        <v>+2</v>
      </c>
      <c r="E25" s="237" t="str">
        <f t="shared" si="7"/>
        <v>Wis (+2)</v>
      </c>
      <c r="F25" s="187" t="s">
        <v>67</v>
      </c>
      <c r="G25" s="187">
        <f t="shared" si="1"/>
        <v>2</v>
      </c>
      <c r="H25" s="166">
        <f t="shared" ca="1" si="8"/>
        <v>5</v>
      </c>
      <c r="I25" s="187">
        <f t="shared" ca="1" si="5"/>
        <v>7</v>
      </c>
      <c r="J25" s="172"/>
    </row>
    <row r="26" spans="1:10" s="8" customFormat="1" ht="16.8">
      <c r="A26" s="188" t="s">
        <v>23</v>
      </c>
      <c r="B26" s="183">
        <v>0</v>
      </c>
      <c r="C26" s="189" t="s">
        <v>38</v>
      </c>
      <c r="D26" s="169" t="str">
        <f>IF(C26="Str",'Personal File'!$C$6,IF(C26="Dex",'Personal File'!$C$7,IF(C26="Con",'Personal File'!$C$8,IF(C26="Int",'Personal File'!$C$9,IF(C26="Wis",'Personal File'!$C$10,IF(C26="Cha",'Personal File'!$C$11))))))</f>
        <v>+1</v>
      </c>
      <c r="E26" s="169" t="str">
        <f t="shared" si="7"/>
        <v>Dex (+1)</v>
      </c>
      <c r="F26" s="187" t="s">
        <v>67</v>
      </c>
      <c r="G26" s="187">
        <f t="shared" si="1"/>
        <v>1</v>
      </c>
      <c r="H26" s="166">
        <f t="shared" ca="1" si="8"/>
        <v>9</v>
      </c>
      <c r="I26" s="187">
        <f t="shared" ca="1" si="5"/>
        <v>10</v>
      </c>
      <c r="J26" s="172"/>
    </row>
    <row r="27" spans="1:10" s="8" customFormat="1" ht="16.8">
      <c r="A27" s="238" t="s">
        <v>58</v>
      </c>
      <c r="B27" s="205">
        <v>0</v>
      </c>
      <c r="C27" s="239" t="s">
        <v>38</v>
      </c>
      <c r="D27" s="240" t="str">
        <f>IF(C27="Str",'Personal File'!$C$6,IF(C27="Dex",'Personal File'!$C$7,IF(C27="Con",'Personal File'!$C$8,IF(C27="Int",'Personal File'!$C$9,IF(C27="Wis",'Personal File'!$C$10,IF(C27="Cha",'Personal File'!$C$11))))))</f>
        <v>+1</v>
      </c>
      <c r="E27" s="240" t="str">
        <f t="shared" si="7"/>
        <v>Dex (+1)</v>
      </c>
      <c r="F27" s="208" t="s">
        <v>67</v>
      </c>
      <c r="G27" s="208">
        <f t="shared" si="1"/>
        <v>1</v>
      </c>
      <c r="H27" s="166">
        <f t="shared" ca="1" si="8"/>
        <v>15</v>
      </c>
      <c r="I27" s="208">
        <f t="shared" ca="1" si="5"/>
        <v>16</v>
      </c>
      <c r="J27" s="209"/>
    </row>
    <row r="28" spans="1:10" ht="16.8">
      <c r="A28" s="190" t="s">
        <v>100</v>
      </c>
      <c r="B28" s="183">
        <v>0</v>
      </c>
      <c r="C28" s="191" t="s">
        <v>34</v>
      </c>
      <c r="D28" s="192" t="str">
        <f>IF(C28="Str",'Personal File'!$C$6,IF(C28="Dex",'Personal File'!$C$7,IF(C28="Con",'Personal File'!$C$8,IF(C28="Int",'Personal File'!$C$9,IF(C28="Wis",'Personal File'!$C$10,IF(C28="Cha",'Personal File'!$C$11))))))</f>
        <v>+1</v>
      </c>
      <c r="E28" s="192" t="str">
        <f t="shared" si="7"/>
        <v>Cha (+1)</v>
      </c>
      <c r="F28" s="187" t="s">
        <v>67</v>
      </c>
      <c r="G28" s="187">
        <f t="shared" si="1"/>
        <v>1</v>
      </c>
      <c r="H28" s="166">
        <f t="shared" ca="1" si="8"/>
        <v>7</v>
      </c>
      <c r="I28" s="187">
        <f t="shared" ca="1" si="5"/>
        <v>8</v>
      </c>
      <c r="J28" s="172"/>
    </row>
    <row r="29" spans="1:10" ht="16.8">
      <c r="A29" s="241" t="s">
        <v>59</v>
      </c>
      <c r="B29" s="205">
        <v>0</v>
      </c>
      <c r="C29" s="242" t="s">
        <v>37</v>
      </c>
      <c r="D29" s="243" t="str">
        <f>IF(C29="Str",'Personal File'!$C$6,IF(C29="Dex",'Personal File'!$C$7,IF(C29="Con",'Personal File'!$C$8,IF(C29="Int",'Personal File'!$C$9,IF(C29="Wis",'Personal File'!$C$10,IF(C29="Cha",'Personal File'!$C$11))))))</f>
        <v>+2</v>
      </c>
      <c r="E29" s="243" t="str">
        <f t="shared" si="7"/>
        <v>Wis (+2)</v>
      </c>
      <c r="F29" s="208" t="s">
        <v>67</v>
      </c>
      <c r="G29" s="208">
        <f t="shared" si="1"/>
        <v>2</v>
      </c>
      <c r="H29" s="166">
        <f t="shared" ca="1" si="8"/>
        <v>17</v>
      </c>
      <c r="I29" s="208">
        <f t="shared" ca="1" si="5"/>
        <v>19</v>
      </c>
      <c r="J29" s="209"/>
    </row>
    <row r="30" spans="1:10" ht="16.8">
      <c r="A30" s="244" t="s">
        <v>24</v>
      </c>
      <c r="B30" s="245">
        <v>5</v>
      </c>
      <c r="C30" s="246" t="s">
        <v>38</v>
      </c>
      <c r="D30" s="247" t="str">
        <f>IF(C30="Str",'Personal File'!$C$6,IF(C30="Dex",'Personal File'!$C$7,IF(C30="Con",'Personal File'!$C$8,IF(C30="Int",'Personal File'!$C$9,IF(C30="Wis",'Personal File'!$C$10,IF(C30="Cha",'Personal File'!$C$11))))))</f>
        <v>+1</v>
      </c>
      <c r="E30" s="248" t="str">
        <f t="shared" si="7"/>
        <v>Dex (+1)</v>
      </c>
      <c r="F30" s="249" t="s">
        <v>67</v>
      </c>
      <c r="G30" s="249">
        <f t="shared" si="1"/>
        <v>6</v>
      </c>
      <c r="H30" s="166">
        <f t="shared" ca="1" si="8"/>
        <v>11</v>
      </c>
      <c r="I30" s="249">
        <f t="shared" ca="1" si="5"/>
        <v>17</v>
      </c>
      <c r="J30" s="250"/>
    </row>
    <row r="31" spans="1:10" ht="16.8">
      <c r="A31" s="182" t="s">
        <v>25</v>
      </c>
      <c r="B31" s="183">
        <v>0</v>
      </c>
      <c r="C31" s="184" t="s">
        <v>36</v>
      </c>
      <c r="D31" s="185" t="str">
        <f>IF(C31="Str",'Personal File'!$C$6,IF(C31="Dex",'Personal File'!$C$7,IF(C31="Con",'Personal File'!$C$8,IF(C31="Int",'Personal File'!$C$9,IF(C31="Wis",'Personal File'!$C$10,IF(C31="Cha",'Personal File'!$C$11))))))</f>
        <v>+1</v>
      </c>
      <c r="E31" s="185" t="str">
        <f t="shared" si="7"/>
        <v>Int (+1)</v>
      </c>
      <c r="F31" s="187" t="s">
        <v>67</v>
      </c>
      <c r="G31" s="187">
        <f t="shared" si="1"/>
        <v>1</v>
      </c>
      <c r="H31" s="166">
        <f t="shared" ca="1" si="8"/>
        <v>6</v>
      </c>
      <c r="I31" s="187">
        <f t="shared" ca="1" si="5"/>
        <v>7</v>
      </c>
      <c r="J31" s="172"/>
    </row>
    <row r="32" spans="1:10" ht="16.8">
      <c r="A32" s="251" t="s">
        <v>60</v>
      </c>
      <c r="B32" s="245">
        <v>5</v>
      </c>
      <c r="C32" s="252" t="s">
        <v>37</v>
      </c>
      <c r="D32" s="253" t="str">
        <f>IF(C32="Str",'Personal File'!$C$6,IF(C32="Dex",'Personal File'!$C$7,IF(C32="Con",'Personal File'!$C$8,IF(C32="Int",'Personal File'!$C$9,IF(C32="Wis",'Personal File'!$C$10,IF(C32="Cha",'Personal File'!$C$11))))))</f>
        <v>+2</v>
      </c>
      <c r="E32" s="253" t="str">
        <f t="shared" si="7"/>
        <v>Wis (+2)</v>
      </c>
      <c r="F32" s="249" t="s">
        <v>67</v>
      </c>
      <c r="G32" s="249">
        <f t="shared" si="1"/>
        <v>7</v>
      </c>
      <c r="H32" s="166">
        <f t="shared" ca="1" si="8"/>
        <v>10</v>
      </c>
      <c r="I32" s="249">
        <f t="shared" ca="1" si="5"/>
        <v>17</v>
      </c>
      <c r="J32" s="250"/>
    </row>
    <row r="33" spans="1:10" ht="16.8">
      <c r="A33" s="238" t="s">
        <v>101</v>
      </c>
      <c r="B33" s="205">
        <v>0</v>
      </c>
      <c r="C33" s="239" t="s">
        <v>38</v>
      </c>
      <c r="D33" s="240" t="str">
        <f>IF(C33="Str",'Personal File'!$C$6,IF(C33="Dex",'Personal File'!$C$7,IF(C33="Con",'Personal File'!$C$8,IF(C33="Int",'Personal File'!$C$9,IF(C33="Wis",'Personal File'!$C$10,IF(C33="Cha",'Personal File'!$C$11))))))</f>
        <v>+1</v>
      </c>
      <c r="E33" s="240" t="str">
        <f t="shared" si="7"/>
        <v>Dex (+1)</v>
      </c>
      <c r="F33" s="208" t="s">
        <v>67</v>
      </c>
      <c r="G33" s="208">
        <f t="shared" si="1"/>
        <v>1</v>
      </c>
      <c r="H33" s="166">
        <f t="shared" ca="1" si="8"/>
        <v>13</v>
      </c>
      <c r="I33" s="208">
        <f t="shared" ca="1" si="5"/>
        <v>14</v>
      </c>
      <c r="J33" s="209"/>
    </row>
    <row r="34" spans="1:10" ht="16.8">
      <c r="A34" s="254" t="s">
        <v>98</v>
      </c>
      <c r="B34" s="255">
        <v>0</v>
      </c>
      <c r="C34" s="256" t="s">
        <v>36</v>
      </c>
      <c r="D34" s="257" t="str">
        <f>IF(C34="Str",'Personal File'!$C$6,IF(C34="Dex",'Personal File'!$C$7,IF(C34="Con",'Personal File'!$C$8,IF(C34="Int",'Personal File'!$C$9,IF(C34="Wis",'Personal File'!$C$10,IF(C34="Cha",'Personal File'!$C$11))))))</f>
        <v>+1</v>
      </c>
      <c r="E34" s="257" t="str">
        <f t="shared" si="7"/>
        <v>Int (+1)</v>
      </c>
      <c r="F34" s="258" t="s">
        <v>67</v>
      </c>
      <c r="G34" s="258">
        <f t="shared" si="1"/>
        <v>1</v>
      </c>
      <c r="H34" s="166">
        <f t="shared" ca="1" si="8"/>
        <v>2</v>
      </c>
      <c r="I34" s="258">
        <f t="shared" ca="1" si="5"/>
        <v>3</v>
      </c>
      <c r="J34" s="259"/>
    </row>
    <row r="35" spans="1:10" ht="16.8">
      <c r="A35" s="254" t="s">
        <v>61</v>
      </c>
      <c r="B35" s="255">
        <v>0</v>
      </c>
      <c r="C35" s="256" t="s">
        <v>36</v>
      </c>
      <c r="D35" s="257" t="str">
        <f>IF(C35="Str",'Personal File'!$C$6,IF(C35="Dex",'Personal File'!$C$7,IF(C35="Con",'Personal File'!$C$8,IF(C35="Int",'Personal File'!$C$9,IF(C35="Wis",'Personal File'!$C$10,IF(C35="Cha",'Personal File'!$C$11))))))</f>
        <v>+1</v>
      </c>
      <c r="E35" s="257" t="str">
        <f t="shared" si="7"/>
        <v>Int (+1)</v>
      </c>
      <c r="F35" s="258" t="s">
        <v>67</v>
      </c>
      <c r="G35" s="258">
        <f t="shared" si="1"/>
        <v>1</v>
      </c>
      <c r="H35" s="166">
        <f t="shared" ca="1" si="8"/>
        <v>7</v>
      </c>
      <c r="I35" s="258">
        <f t="shared" ca="1" si="5"/>
        <v>8</v>
      </c>
      <c r="J35" s="259"/>
    </row>
    <row r="36" spans="1:10" ht="16.8">
      <c r="A36" s="227" t="s">
        <v>62</v>
      </c>
      <c r="B36" s="183">
        <v>0</v>
      </c>
      <c r="C36" s="228" t="s">
        <v>37</v>
      </c>
      <c r="D36" s="229" t="str">
        <f>IF(C36="Str",'Personal File'!$C$6,IF(C36="Dex",'Personal File'!$C$7,IF(C36="Con",'Personal File'!$C$8,IF(C36="Int",'Personal File'!$C$9,IF(C36="Wis",'Personal File'!$C$10,IF(C36="Cha",'Personal File'!$C$11))))))</f>
        <v>+2</v>
      </c>
      <c r="E36" s="229" t="str">
        <f t="shared" si="7"/>
        <v>Wis (+2)</v>
      </c>
      <c r="F36" s="187" t="s">
        <v>67</v>
      </c>
      <c r="G36" s="187">
        <f t="shared" si="1"/>
        <v>2</v>
      </c>
      <c r="H36" s="166">
        <f t="shared" ca="1" si="8"/>
        <v>13</v>
      </c>
      <c r="I36" s="187">
        <f t="shared" ca="1" si="5"/>
        <v>15</v>
      </c>
      <c r="J36" s="172"/>
    </row>
    <row r="37" spans="1:10" ht="16.8">
      <c r="A37" s="227" t="s">
        <v>102</v>
      </c>
      <c r="B37" s="183">
        <v>0</v>
      </c>
      <c r="C37" s="228" t="s">
        <v>37</v>
      </c>
      <c r="D37" s="229" t="str">
        <f>IF(C37="Str",'Personal File'!$C$6,IF(C37="Dex",'Personal File'!$C$7,IF(C37="Con",'Personal File'!$C$8,IF(C37="Int",'Personal File'!$C$9,IF(C37="Wis",'Personal File'!$C$10,IF(C37="Cha",'Personal File'!$C$11))))))</f>
        <v>+2</v>
      </c>
      <c r="E37" s="229" t="str">
        <f t="shared" si="7"/>
        <v>Wis (+2)</v>
      </c>
      <c r="F37" s="187" t="s">
        <v>67</v>
      </c>
      <c r="G37" s="187">
        <f t="shared" si="1"/>
        <v>2</v>
      </c>
      <c r="H37" s="166">
        <f t="shared" ca="1" si="8"/>
        <v>17</v>
      </c>
      <c r="I37" s="187">
        <f t="shared" ca="1" si="5"/>
        <v>19</v>
      </c>
      <c r="J37" s="260"/>
    </row>
    <row r="38" spans="1:10" ht="16.8">
      <c r="A38" s="194" t="s">
        <v>26</v>
      </c>
      <c r="B38" s="183">
        <v>0</v>
      </c>
      <c r="C38" s="195" t="s">
        <v>39</v>
      </c>
      <c r="D38" s="196" t="str">
        <f>IF(C38="Str",'Personal File'!$C$6,IF(C38="Dex",'Personal File'!$C$7,IF(C38="Con",'Personal File'!$C$8,IF(C38="Int",'Personal File'!$C$9,IF(C38="Wis",'Personal File'!$C$10,IF(C38="Cha",'Personal File'!$C$11))))))</f>
        <v>+1</v>
      </c>
      <c r="E38" s="196" t="str">
        <f t="shared" si="7"/>
        <v>Str (+1)</v>
      </c>
      <c r="F38" s="187" t="s">
        <v>67</v>
      </c>
      <c r="G38" s="187">
        <f t="shared" si="1"/>
        <v>1</v>
      </c>
      <c r="H38" s="166">
        <f t="shared" ca="1" si="8"/>
        <v>19</v>
      </c>
      <c r="I38" s="187">
        <f t="shared" ca="1" si="5"/>
        <v>20</v>
      </c>
      <c r="J38" s="172"/>
    </row>
    <row r="39" spans="1:10" ht="16.8">
      <c r="A39" s="261" t="s">
        <v>63</v>
      </c>
      <c r="B39" s="255">
        <v>0</v>
      </c>
      <c r="C39" s="262" t="s">
        <v>38</v>
      </c>
      <c r="D39" s="263" t="str">
        <f>IF(C39="Str",'Personal File'!$C$6,IF(C39="Dex",'Personal File'!$C$7,IF(C39="Con",'Personal File'!$C$8,IF(C39="Int",'Personal File'!$C$9,IF(C39="Wis",'Personal File'!$C$10,IF(C39="Cha",'Personal File'!$C$11))))))</f>
        <v>+1</v>
      </c>
      <c r="E39" s="263" t="str">
        <f t="shared" si="7"/>
        <v>Dex (+1)</v>
      </c>
      <c r="F39" s="258" t="s">
        <v>67</v>
      </c>
      <c r="G39" s="258">
        <f t="shared" si="1"/>
        <v>1</v>
      </c>
      <c r="H39" s="166">
        <f t="shared" ca="1" si="8"/>
        <v>8</v>
      </c>
      <c r="I39" s="258">
        <f t="shared" ca="1" si="5"/>
        <v>9</v>
      </c>
      <c r="J39" s="259"/>
    </row>
    <row r="40" spans="1:10" ht="16.8">
      <c r="A40" s="264" t="s">
        <v>64</v>
      </c>
      <c r="B40" s="205">
        <v>0</v>
      </c>
      <c r="C40" s="265" t="s">
        <v>34</v>
      </c>
      <c r="D40" s="266" t="str">
        <f>IF(C40="Str",'Personal File'!$C$6,IF(C40="Dex",'Personal File'!$C$7,IF(C40="Con",'Personal File'!$C$8,IF(C40="Int",'Personal File'!$C$9,IF(C40="Wis",'Personal File'!$C$10,IF(C40="Cha",'Personal File'!$C$11))))))</f>
        <v>+1</v>
      </c>
      <c r="E40" s="266" t="str">
        <f t="shared" si="7"/>
        <v>Cha (+1)</v>
      </c>
      <c r="F40" s="208" t="s">
        <v>67</v>
      </c>
      <c r="G40" s="208">
        <f t="shared" si="1"/>
        <v>1</v>
      </c>
      <c r="H40" s="166">
        <f t="shared" ca="1" si="8"/>
        <v>4</v>
      </c>
      <c r="I40" s="208">
        <f t="shared" ca="1" si="5"/>
        <v>5</v>
      </c>
      <c r="J40" s="209"/>
    </row>
    <row r="41" spans="1:10" ht="17.399999999999999" thickBot="1">
      <c r="A41" s="267" t="s">
        <v>65</v>
      </c>
      <c r="B41" s="268">
        <v>0</v>
      </c>
      <c r="C41" s="269" t="s">
        <v>38</v>
      </c>
      <c r="D41" s="270" t="str">
        <f>IF(C41="Str",'Personal File'!$C$6,IF(C41="Dex",'Personal File'!$C$7,IF(C41="Con",'Personal File'!$C$8,IF(C41="Int",'Personal File'!$C$9,IF(C41="Wis",'Personal File'!$C$10,IF(C41="Cha",'Personal File'!$C$11))))))</f>
        <v>+1</v>
      </c>
      <c r="E41" s="270" t="str">
        <f t="shared" si="7"/>
        <v>Dex (+1)</v>
      </c>
      <c r="F41" s="271" t="s">
        <v>67</v>
      </c>
      <c r="G41" s="271">
        <f t="shared" si="1"/>
        <v>1</v>
      </c>
      <c r="H41" s="272">
        <f t="shared" ca="1" si="8"/>
        <v>14</v>
      </c>
      <c r="I41" s="271">
        <f t="shared" ca="1" si="5"/>
        <v>15</v>
      </c>
      <c r="J41" s="273"/>
    </row>
    <row r="42" spans="1:10" ht="16.2" thickTop="1">
      <c r="A42" s="274"/>
      <c r="B42" s="275">
        <f>SUM(B6:B41)</f>
        <v>20</v>
      </c>
      <c r="C42" s="126"/>
      <c r="D42" s="126"/>
      <c r="E42" s="57">
        <f>SUM(E43:E45)</f>
        <v>20</v>
      </c>
      <c r="F42" s="276" t="s">
        <v>74</v>
      </c>
      <c r="G42" s="277"/>
      <c r="H42" s="277"/>
      <c r="I42" s="277"/>
      <c r="J42" s="274"/>
    </row>
    <row r="43" spans="1:10">
      <c r="A43" s="274"/>
      <c r="B43" s="275"/>
      <c r="C43" s="126"/>
      <c r="D43" s="126"/>
      <c r="E43" s="57">
        <v>12</v>
      </c>
      <c r="F43" s="278" t="s">
        <v>211</v>
      </c>
      <c r="G43" s="277"/>
      <c r="H43" s="277"/>
      <c r="I43" s="277"/>
      <c r="J43" s="274"/>
    </row>
    <row r="44" spans="1:10">
      <c r="A44" s="274"/>
      <c r="B44" s="275"/>
      <c r="C44" s="126"/>
      <c r="D44" s="126"/>
      <c r="E44" s="57">
        <v>3</v>
      </c>
      <c r="F44" s="278" t="s">
        <v>241</v>
      </c>
      <c r="G44" s="277"/>
      <c r="H44" s="277"/>
      <c r="I44" s="277"/>
      <c r="J44" s="274"/>
    </row>
    <row r="45" spans="1:10">
      <c r="A45" s="274"/>
      <c r="B45" s="274"/>
      <c r="C45" s="126"/>
      <c r="D45" s="126"/>
      <c r="E45" s="57">
        <f>3+'Personal File'!E3</f>
        <v>5</v>
      </c>
      <c r="F45" s="278" t="s">
        <v>96</v>
      </c>
      <c r="G45" s="277"/>
      <c r="H45" s="277"/>
      <c r="I45" s="277"/>
      <c r="J45" s="274"/>
    </row>
  </sheetData>
  <phoneticPr fontId="0" type="noConversion"/>
  <printOptions gridLinesSet="0"/>
  <pageMargins left="0.62" right="0.33" top="0.5" bottom="0.63" header="0.5" footer="0.5"/>
  <pageSetup orientation="portrait" horizontalDpi="120" verticalDpi="144"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
  <sheetViews>
    <sheetView showGridLines="0" workbookViewId="0">
      <pane ySplit="2" topLeftCell="A3" activePane="bottomLeft" state="frozen"/>
      <selection pane="bottomLeft" activeCell="A3" sqref="A3"/>
    </sheetView>
  </sheetViews>
  <sheetFormatPr defaultColWidth="13" defaultRowHeight="15.6"/>
  <cols>
    <col min="1" max="1" width="20.59765625" style="145" bestFit="1" customWidth="1"/>
    <col min="2" max="2" width="6.19921875" style="145" bestFit="1" customWidth="1"/>
    <col min="3" max="3" width="9.59765625" style="144" bestFit="1" customWidth="1"/>
    <col min="4" max="4" width="11.19921875" style="144" bestFit="1" customWidth="1"/>
    <col min="5" max="5" width="8.59765625" style="144" bestFit="1" customWidth="1"/>
    <col min="6" max="6" width="11" style="144" customWidth="1"/>
    <col min="7" max="7" width="9.5" style="144" bestFit="1" customWidth="1"/>
    <col min="8" max="8" width="29.8984375" style="145" customWidth="1"/>
    <col min="9" max="16384" width="13" style="121"/>
  </cols>
  <sheetData>
    <row r="1" spans="1:8" ht="23.4" thickBot="1">
      <c r="A1" s="279" t="s">
        <v>243</v>
      </c>
      <c r="B1" s="280"/>
      <c r="C1" s="280"/>
      <c r="D1" s="280"/>
      <c r="E1" s="280"/>
      <c r="F1" s="280"/>
      <c r="G1" s="280"/>
      <c r="H1" s="280"/>
    </row>
    <row r="2" spans="1:8" s="24" customFormat="1" ht="31.2">
      <c r="A2" s="281" t="s">
        <v>84</v>
      </c>
      <c r="B2" s="282" t="s">
        <v>5</v>
      </c>
      <c r="C2" s="282" t="s">
        <v>112</v>
      </c>
      <c r="D2" s="283" t="s">
        <v>113</v>
      </c>
      <c r="E2" s="283" t="s">
        <v>114</v>
      </c>
      <c r="F2" s="282" t="s">
        <v>115</v>
      </c>
      <c r="G2" s="282" t="s">
        <v>116</v>
      </c>
      <c r="H2" s="284" t="s">
        <v>6</v>
      </c>
    </row>
    <row r="3" spans="1:8" ht="16.8">
      <c r="A3" s="285" t="s">
        <v>212</v>
      </c>
      <c r="B3" s="27">
        <v>1</v>
      </c>
      <c r="C3" s="28" t="s">
        <v>143</v>
      </c>
      <c r="D3" s="26" t="s">
        <v>141</v>
      </c>
      <c r="E3" s="26" t="s">
        <v>120</v>
      </c>
      <c r="F3" s="29" t="s">
        <v>144</v>
      </c>
      <c r="G3" s="29" t="s">
        <v>126</v>
      </c>
      <c r="H3" s="286" t="s">
        <v>145</v>
      </c>
    </row>
    <row r="4" spans="1:8" ht="16.8">
      <c r="A4" s="285" t="s">
        <v>213</v>
      </c>
      <c r="B4" s="27">
        <v>1</v>
      </c>
      <c r="C4" s="28" t="s">
        <v>132</v>
      </c>
      <c r="D4" s="26" t="s">
        <v>146</v>
      </c>
      <c r="E4" s="26" t="s">
        <v>120</v>
      </c>
      <c r="F4" s="29" t="s">
        <v>125</v>
      </c>
      <c r="G4" s="29" t="s">
        <v>122</v>
      </c>
      <c r="H4" s="25" t="s">
        <v>147</v>
      </c>
    </row>
    <row r="5" spans="1:8" ht="16.8">
      <c r="A5" s="285" t="s">
        <v>214</v>
      </c>
      <c r="B5" s="27">
        <v>1</v>
      </c>
      <c r="C5" s="28" t="s">
        <v>132</v>
      </c>
      <c r="D5" s="26" t="s">
        <v>119</v>
      </c>
      <c r="E5" s="26" t="s">
        <v>120</v>
      </c>
      <c r="F5" s="29" t="s">
        <v>125</v>
      </c>
      <c r="G5" s="29" t="s">
        <v>126</v>
      </c>
      <c r="H5" s="25" t="s">
        <v>163</v>
      </c>
    </row>
    <row r="6" spans="1:8" ht="16.8">
      <c r="A6" s="285" t="s">
        <v>148</v>
      </c>
      <c r="B6" s="27">
        <v>1</v>
      </c>
      <c r="C6" s="28" t="s">
        <v>143</v>
      </c>
      <c r="D6" s="26" t="s">
        <v>149</v>
      </c>
      <c r="E6" s="26" t="s">
        <v>120</v>
      </c>
      <c r="F6" s="29" t="s">
        <v>121</v>
      </c>
      <c r="G6" s="29" t="s">
        <v>150</v>
      </c>
      <c r="H6" s="30" t="s">
        <v>151</v>
      </c>
    </row>
    <row r="7" spans="1:8" ht="16.8">
      <c r="A7" s="285" t="s">
        <v>117</v>
      </c>
      <c r="B7" s="27">
        <v>1</v>
      </c>
      <c r="C7" s="28" t="s">
        <v>118</v>
      </c>
      <c r="D7" s="26" t="s">
        <v>119</v>
      </c>
      <c r="E7" s="26" t="s">
        <v>120</v>
      </c>
      <c r="F7" s="29" t="s">
        <v>121</v>
      </c>
      <c r="G7" s="29" t="s">
        <v>122</v>
      </c>
      <c r="H7" s="30" t="s">
        <v>123</v>
      </c>
    </row>
    <row r="8" spans="1:8" ht="16.8">
      <c r="A8" s="285" t="s">
        <v>152</v>
      </c>
      <c r="B8" s="27">
        <v>1</v>
      </c>
      <c r="C8" s="28" t="s">
        <v>124</v>
      </c>
      <c r="D8" s="26" t="s">
        <v>119</v>
      </c>
      <c r="E8" s="26" t="s">
        <v>120</v>
      </c>
      <c r="F8" s="29" t="s">
        <v>125</v>
      </c>
      <c r="G8" s="29" t="s">
        <v>122</v>
      </c>
      <c r="H8" s="30" t="s">
        <v>153</v>
      </c>
    </row>
    <row r="9" spans="1:8" ht="16.8">
      <c r="A9" s="285" t="s">
        <v>127</v>
      </c>
      <c r="B9" s="27">
        <v>1</v>
      </c>
      <c r="C9" s="28" t="s">
        <v>128</v>
      </c>
      <c r="D9" s="26" t="s">
        <v>119</v>
      </c>
      <c r="E9" s="26" t="s">
        <v>120</v>
      </c>
      <c r="F9" s="29" t="s">
        <v>121</v>
      </c>
      <c r="G9" s="29" t="s">
        <v>122</v>
      </c>
      <c r="H9" s="30" t="s">
        <v>166</v>
      </c>
    </row>
    <row r="10" spans="1:8" ht="16.8">
      <c r="A10" s="285" t="s">
        <v>162</v>
      </c>
      <c r="B10" s="27">
        <v>1</v>
      </c>
      <c r="C10" s="28" t="s">
        <v>128</v>
      </c>
      <c r="D10" s="26" t="s">
        <v>138</v>
      </c>
      <c r="E10" s="287" t="s">
        <v>120</v>
      </c>
      <c r="F10" s="288" t="s">
        <v>164</v>
      </c>
      <c r="G10" s="29" t="s">
        <v>122</v>
      </c>
      <c r="H10" s="30" t="s">
        <v>165</v>
      </c>
    </row>
    <row r="11" spans="1:8" ht="16.8">
      <c r="A11" s="285" t="s">
        <v>154</v>
      </c>
      <c r="B11" s="27">
        <v>1</v>
      </c>
      <c r="C11" s="28" t="s">
        <v>130</v>
      </c>
      <c r="D11" s="26" t="s">
        <v>141</v>
      </c>
      <c r="E11" s="26" t="s">
        <v>120</v>
      </c>
      <c r="F11" s="29" t="s">
        <v>135</v>
      </c>
      <c r="G11" s="29" t="s">
        <v>129</v>
      </c>
      <c r="H11" s="286" t="s">
        <v>155</v>
      </c>
    </row>
    <row r="12" spans="1:8" ht="16.8">
      <c r="A12" s="285" t="s">
        <v>202</v>
      </c>
      <c r="B12" s="27">
        <v>1</v>
      </c>
      <c r="C12" s="28" t="s">
        <v>130</v>
      </c>
      <c r="D12" s="26" t="s">
        <v>119</v>
      </c>
      <c r="E12" s="26" t="s">
        <v>120</v>
      </c>
      <c r="F12" s="29" t="s">
        <v>135</v>
      </c>
      <c r="G12" s="29" t="s">
        <v>175</v>
      </c>
      <c r="H12" s="286" t="s">
        <v>203</v>
      </c>
    </row>
    <row r="13" spans="1:8" ht="16.8">
      <c r="A13" s="285" t="s">
        <v>156</v>
      </c>
      <c r="B13" s="27">
        <v>1</v>
      </c>
      <c r="C13" s="28" t="s">
        <v>137</v>
      </c>
      <c r="D13" s="26" t="s">
        <v>119</v>
      </c>
      <c r="E13" s="26" t="s">
        <v>120</v>
      </c>
      <c r="F13" s="29" t="s">
        <v>125</v>
      </c>
      <c r="G13" s="29" t="s">
        <v>157</v>
      </c>
      <c r="H13" s="30" t="s">
        <v>158</v>
      </c>
    </row>
    <row r="14" spans="1:8" ht="16.8">
      <c r="A14" s="285" t="s">
        <v>159</v>
      </c>
      <c r="B14" s="27">
        <v>1</v>
      </c>
      <c r="C14" s="28" t="s">
        <v>132</v>
      </c>
      <c r="D14" s="26" t="s">
        <v>160</v>
      </c>
      <c r="E14" s="26" t="s">
        <v>120</v>
      </c>
      <c r="F14" s="29" t="s">
        <v>125</v>
      </c>
      <c r="G14" s="29" t="s">
        <v>126</v>
      </c>
      <c r="H14" s="286" t="s">
        <v>161</v>
      </c>
    </row>
    <row r="15" spans="1:8" ht="16.8">
      <c r="A15" s="285" t="s">
        <v>215</v>
      </c>
      <c r="B15" s="27">
        <v>1</v>
      </c>
      <c r="C15" s="28" t="s">
        <v>137</v>
      </c>
      <c r="D15" s="26" t="s">
        <v>138</v>
      </c>
      <c r="E15" s="26" t="s">
        <v>120</v>
      </c>
      <c r="F15" s="29" t="s">
        <v>125</v>
      </c>
      <c r="G15" s="29" t="s">
        <v>126</v>
      </c>
      <c r="H15" s="30" t="s">
        <v>167</v>
      </c>
    </row>
    <row r="16" spans="1:8" ht="16.8">
      <c r="A16" s="285" t="s">
        <v>216</v>
      </c>
      <c r="B16" s="27">
        <v>1</v>
      </c>
      <c r="C16" s="28" t="s">
        <v>137</v>
      </c>
      <c r="D16" s="26" t="s">
        <v>138</v>
      </c>
      <c r="E16" s="26" t="s">
        <v>120</v>
      </c>
      <c r="F16" s="29" t="s">
        <v>125</v>
      </c>
      <c r="G16" s="29" t="s">
        <v>126</v>
      </c>
      <c r="H16" s="30" t="s">
        <v>167</v>
      </c>
    </row>
    <row r="17" spans="1:8" ht="16.8">
      <c r="A17" s="285" t="s">
        <v>133</v>
      </c>
      <c r="B17" s="27">
        <v>1</v>
      </c>
      <c r="C17" s="28" t="s">
        <v>124</v>
      </c>
      <c r="D17" s="26" t="s">
        <v>134</v>
      </c>
      <c r="E17" s="26" t="s">
        <v>120</v>
      </c>
      <c r="F17" s="29" t="s">
        <v>135</v>
      </c>
      <c r="G17" s="29" t="s">
        <v>131</v>
      </c>
      <c r="H17" s="30" t="s">
        <v>168</v>
      </c>
    </row>
    <row r="18" spans="1:8" ht="16.8">
      <c r="A18" s="285" t="s">
        <v>136</v>
      </c>
      <c r="B18" s="27">
        <v>1</v>
      </c>
      <c r="C18" s="28" t="s">
        <v>137</v>
      </c>
      <c r="D18" s="26" t="s">
        <v>138</v>
      </c>
      <c r="E18" s="26" t="s">
        <v>120</v>
      </c>
      <c r="F18" s="29" t="s">
        <v>125</v>
      </c>
      <c r="G18" s="29" t="s">
        <v>129</v>
      </c>
      <c r="H18" s="25" t="s">
        <v>139</v>
      </c>
    </row>
    <row r="19" spans="1:8" ht="16.8">
      <c r="A19" s="285" t="s">
        <v>189</v>
      </c>
      <c r="B19" s="27">
        <v>1</v>
      </c>
      <c r="C19" s="28" t="s">
        <v>118</v>
      </c>
      <c r="D19" s="26" t="s">
        <v>119</v>
      </c>
      <c r="E19" s="287" t="s">
        <v>120</v>
      </c>
      <c r="F19" s="288" t="s">
        <v>125</v>
      </c>
      <c r="G19" s="29" t="s">
        <v>122</v>
      </c>
      <c r="H19" s="30" t="s">
        <v>190</v>
      </c>
    </row>
    <row r="20" spans="1:8" ht="16.8">
      <c r="A20" s="285" t="s">
        <v>177</v>
      </c>
      <c r="B20" s="27">
        <v>1</v>
      </c>
      <c r="C20" s="28" t="s">
        <v>118</v>
      </c>
      <c r="D20" s="26" t="s">
        <v>119</v>
      </c>
      <c r="E20" s="287" t="s">
        <v>120</v>
      </c>
      <c r="F20" s="29" t="s">
        <v>178</v>
      </c>
      <c r="G20" s="29" t="s">
        <v>175</v>
      </c>
      <c r="H20" s="30" t="s">
        <v>179</v>
      </c>
    </row>
    <row r="21" spans="1:8" ht="16.8">
      <c r="A21" s="289" t="s">
        <v>140</v>
      </c>
      <c r="B21" s="290">
        <v>1</v>
      </c>
      <c r="C21" s="291" t="s">
        <v>132</v>
      </c>
      <c r="D21" s="292" t="s">
        <v>141</v>
      </c>
      <c r="E21" s="292" t="s">
        <v>120</v>
      </c>
      <c r="F21" s="293" t="s">
        <v>125</v>
      </c>
      <c r="G21" s="293" t="s">
        <v>129</v>
      </c>
      <c r="H21" s="31" t="s">
        <v>142</v>
      </c>
    </row>
    <row r="22" spans="1:8" ht="16.8">
      <c r="A22" s="294" t="s">
        <v>170</v>
      </c>
      <c r="B22" s="295">
        <v>2</v>
      </c>
      <c r="C22" s="296" t="s">
        <v>118</v>
      </c>
      <c r="D22" s="13" t="s">
        <v>119</v>
      </c>
      <c r="E22" s="297" t="s">
        <v>120</v>
      </c>
      <c r="F22" s="298" t="s">
        <v>135</v>
      </c>
      <c r="G22" s="298" t="s">
        <v>131</v>
      </c>
      <c r="H22" s="299" t="s">
        <v>171</v>
      </c>
    </row>
    <row r="23" spans="1:8" ht="16.8">
      <c r="A23" s="294" t="s">
        <v>186</v>
      </c>
      <c r="B23" s="295">
        <v>2</v>
      </c>
      <c r="C23" s="296" t="s">
        <v>137</v>
      </c>
      <c r="D23" s="13" t="s">
        <v>141</v>
      </c>
      <c r="E23" s="297" t="s">
        <v>187</v>
      </c>
      <c r="F23" s="298" t="s">
        <v>125</v>
      </c>
      <c r="G23" s="298" t="s">
        <v>131</v>
      </c>
      <c r="H23" s="299" t="s">
        <v>188</v>
      </c>
    </row>
    <row r="24" spans="1:8" ht="16.8">
      <c r="A24" s="294" t="s">
        <v>172</v>
      </c>
      <c r="B24" s="295">
        <v>2</v>
      </c>
      <c r="C24" s="296" t="s">
        <v>132</v>
      </c>
      <c r="D24" s="13" t="s">
        <v>119</v>
      </c>
      <c r="E24" s="297" t="s">
        <v>120</v>
      </c>
      <c r="F24" s="298" t="s">
        <v>135</v>
      </c>
      <c r="G24" s="298" t="s">
        <v>131</v>
      </c>
      <c r="H24" s="299" t="s">
        <v>173</v>
      </c>
    </row>
    <row r="25" spans="1:8" ht="16.8">
      <c r="A25" s="294" t="s">
        <v>174</v>
      </c>
      <c r="B25" s="295">
        <v>2</v>
      </c>
      <c r="C25" s="296" t="s">
        <v>132</v>
      </c>
      <c r="D25" s="13" t="s">
        <v>119</v>
      </c>
      <c r="E25" s="297" t="s">
        <v>120</v>
      </c>
      <c r="F25" s="298" t="s">
        <v>135</v>
      </c>
      <c r="G25" s="298" t="s">
        <v>175</v>
      </c>
      <c r="H25" s="299" t="s">
        <v>176</v>
      </c>
    </row>
    <row r="26" spans="1:8" ht="16.8">
      <c r="A26" s="294" t="s">
        <v>180</v>
      </c>
      <c r="B26" s="295">
        <v>2</v>
      </c>
      <c r="C26" s="296" t="s">
        <v>118</v>
      </c>
      <c r="D26" s="13" t="s">
        <v>119</v>
      </c>
      <c r="E26" s="297" t="s">
        <v>120</v>
      </c>
      <c r="F26" s="298" t="s">
        <v>135</v>
      </c>
      <c r="G26" s="298" t="s">
        <v>129</v>
      </c>
      <c r="H26" s="299" t="s">
        <v>181</v>
      </c>
    </row>
    <row r="27" spans="1:8" ht="16.8">
      <c r="A27" s="294" t="s">
        <v>182</v>
      </c>
      <c r="B27" s="295">
        <v>2</v>
      </c>
      <c r="C27" s="296" t="s">
        <v>183</v>
      </c>
      <c r="D27" s="13" t="s">
        <v>141</v>
      </c>
      <c r="E27" s="297" t="s">
        <v>120</v>
      </c>
      <c r="F27" s="298" t="s">
        <v>135</v>
      </c>
      <c r="G27" s="298" t="s">
        <v>184</v>
      </c>
      <c r="H27" s="299" t="s">
        <v>181</v>
      </c>
    </row>
    <row r="28" spans="1:8" ht="17.399999999999999" thickBot="1">
      <c r="A28" s="300" t="s">
        <v>185</v>
      </c>
      <c r="B28" s="301">
        <v>3</v>
      </c>
      <c r="C28" s="302" t="s">
        <v>132</v>
      </c>
      <c r="D28" s="14" t="s">
        <v>119</v>
      </c>
      <c r="E28" s="303" t="s">
        <v>120</v>
      </c>
      <c r="F28" s="304" t="s">
        <v>125</v>
      </c>
      <c r="G28" s="304" t="s">
        <v>126</v>
      </c>
      <c r="H28" s="305" t="s">
        <v>181</v>
      </c>
    </row>
    <row r="29" spans="1:8" ht="16.2"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1"/>
  <sheetViews>
    <sheetView showGridLines="0" workbookViewId="0"/>
  </sheetViews>
  <sheetFormatPr defaultColWidth="13" defaultRowHeight="15.6"/>
  <cols>
    <col min="1" max="1" width="18" style="145" customWidth="1"/>
    <col min="2" max="2" width="6.19921875" style="145" bestFit="1" customWidth="1"/>
    <col min="3" max="3" width="4.09765625" style="145" bestFit="1" customWidth="1"/>
    <col min="4" max="4" width="6.3984375" style="144" bestFit="1" customWidth="1"/>
    <col min="5" max="5" width="1.8984375" style="144" customWidth="1"/>
    <col min="6" max="6" width="36.19921875" style="144" bestFit="1" customWidth="1"/>
    <col min="7" max="7" width="1.8984375" style="145" customWidth="1"/>
    <col min="8" max="8" width="31.3984375" style="121" bestFit="1" customWidth="1"/>
    <col min="9" max="16384" width="13" style="121"/>
  </cols>
  <sheetData>
    <row r="1" spans="1:9" ht="24" thickTop="1" thickBot="1">
      <c r="A1" s="118" t="s">
        <v>106</v>
      </c>
      <c r="B1" s="119"/>
      <c r="C1" s="119"/>
      <c r="D1" s="120"/>
      <c r="E1" s="121"/>
      <c r="F1" s="122" t="s">
        <v>108</v>
      </c>
      <c r="G1" s="121"/>
      <c r="H1" s="122" t="s">
        <v>109</v>
      </c>
    </row>
    <row r="2" spans="1:9" ht="17.399999999999999" thickTop="1">
      <c r="A2" s="123" t="s">
        <v>84</v>
      </c>
      <c r="B2" s="124" t="s">
        <v>5</v>
      </c>
      <c r="C2" s="124" t="s">
        <v>110</v>
      </c>
      <c r="D2" s="125" t="s">
        <v>85</v>
      </c>
      <c r="E2" s="126"/>
      <c r="F2" s="127" t="s">
        <v>199</v>
      </c>
      <c r="G2" s="121"/>
      <c r="H2" s="128" t="s">
        <v>196</v>
      </c>
      <c r="I2" s="129"/>
    </row>
    <row r="3" spans="1:9" ht="16.8">
      <c r="A3" s="130"/>
      <c r="B3" s="131">
        <v>1</v>
      </c>
      <c r="C3" s="132">
        <f>SUM(10,B3,'Personal File'!$C$10)</f>
        <v>11</v>
      </c>
      <c r="D3" s="133" t="s">
        <v>254</v>
      </c>
      <c r="E3" s="126"/>
      <c r="F3" s="134" t="s">
        <v>239</v>
      </c>
      <c r="G3" s="121"/>
      <c r="H3" s="135" t="s">
        <v>221</v>
      </c>
    </row>
    <row r="4" spans="1:9" ht="17.399999999999999" thickBot="1">
      <c r="A4" s="136"/>
      <c r="B4" s="137">
        <v>2</v>
      </c>
      <c r="C4" s="138">
        <f>SUM(10,B4,'Personal File'!$C$10)</f>
        <v>12</v>
      </c>
      <c r="D4" s="133" t="s">
        <v>254</v>
      </c>
      <c r="E4" s="126"/>
      <c r="F4" s="139" t="s">
        <v>200</v>
      </c>
      <c r="G4" s="121"/>
      <c r="H4" s="128" t="s">
        <v>197</v>
      </c>
    </row>
    <row r="5" spans="1:9" ht="18" thickTop="1" thickBot="1">
      <c r="A5" s="140"/>
      <c r="B5" s="141">
        <v>3</v>
      </c>
      <c r="C5" s="142">
        <f>SUM(10,B5,'Personal File'!$C$10)</f>
        <v>13</v>
      </c>
      <c r="D5" s="143" t="s">
        <v>254</v>
      </c>
      <c r="E5" s="126"/>
      <c r="G5" s="121"/>
      <c r="H5" s="135" t="s">
        <v>253</v>
      </c>
    </row>
    <row r="6" spans="1:9" ht="24" thickTop="1" thickBot="1">
      <c r="E6" s="126"/>
      <c r="F6" s="146" t="s">
        <v>86</v>
      </c>
      <c r="G6" s="121"/>
      <c r="H6" s="128" t="s">
        <v>237</v>
      </c>
    </row>
    <row r="7" spans="1:9" ht="19.2" thickTop="1" thickBot="1">
      <c r="A7" s="12" t="s">
        <v>111</v>
      </c>
      <c r="B7" s="10"/>
      <c r="C7" s="10"/>
      <c r="D7" s="11"/>
      <c r="E7" s="126"/>
      <c r="F7" s="147" t="s">
        <v>252</v>
      </c>
      <c r="G7" s="121"/>
      <c r="H7" s="128" t="s">
        <v>236</v>
      </c>
    </row>
    <row r="8" spans="1:9" ht="16.8">
      <c r="A8" s="148" t="s">
        <v>217</v>
      </c>
      <c r="B8" s="149"/>
      <c r="C8" s="149"/>
      <c r="D8" s="150"/>
      <c r="E8" s="126"/>
      <c r="G8" s="121"/>
      <c r="H8" s="151" t="s">
        <v>107</v>
      </c>
    </row>
    <row r="9" spans="1:9" ht="17.399999999999999" thickBot="1">
      <c r="A9" s="152" t="s">
        <v>218</v>
      </c>
      <c r="B9" s="153"/>
      <c r="C9" s="153"/>
      <c r="D9" s="154"/>
      <c r="E9" s="126"/>
      <c r="H9" s="151" t="s">
        <v>198</v>
      </c>
    </row>
    <row r="10" spans="1:9" ht="17.399999999999999" thickTop="1">
      <c r="E10" s="126"/>
      <c r="H10" s="155" t="s">
        <v>238</v>
      </c>
    </row>
    <row r="11" spans="1:9" ht="16.8">
      <c r="E11" s="126"/>
      <c r="H11" s="151" t="s">
        <v>201</v>
      </c>
      <c r="I11" s="129"/>
    </row>
    <row r="12" spans="1:9" ht="17.399999999999999" thickBot="1">
      <c r="E12" s="126"/>
      <c r="H12" s="156" t="s">
        <v>220</v>
      </c>
    </row>
    <row r="13" spans="1:9" ht="16.2" thickTop="1">
      <c r="E13" s="126"/>
    </row>
    <row r="14" spans="1:9">
      <c r="E14" s="126"/>
    </row>
    <row r="15" spans="1:9">
      <c r="E15" s="126"/>
    </row>
    <row r="16" spans="1:9">
      <c r="E16" s="126"/>
    </row>
    <row r="17" spans="5:5">
      <c r="E17" s="126"/>
    </row>
    <row r="18" spans="5:5">
      <c r="E18" s="126"/>
    </row>
    <row r="21" spans="5:5">
      <c r="E21" s="126"/>
    </row>
  </sheetData>
  <phoneticPr fontId="0" type="noConversion"/>
  <conditionalFormatting sqref="D3:D6">
    <cfRule type="cellIs" dxfId="8"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8"/>
  <sheetViews>
    <sheetView showGridLines="0" workbookViewId="0"/>
  </sheetViews>
  <sheetFormatPr defaultColWidth="13" defaultRowHeight="15.6"/>
  <cols>
    <col min="1" max="1" width="21.8984375" style="57" bestFit="1" customWidth="1"/>
    <col min="2" max="2" width="8.59765625" style="57" customWidth="1"/>
    <col min="3" max="3" width="6.09765625" style="57" customWidth="1"/>
    <col min="4" max="4" width="8.19921875" style="57" customWidth="1"/>
    <col min="5" max="5" width="8.3984375" style="57" customWidth="1"/>
    <col min="6" max="6" width="8.3984375" style="57" bestFit="1" customWidth="1"/>
    <col min="7" max="10" width="5.59765625" style="57" customWidth="1"/>
    <col min="11" max="11" width="26.59765625" style="57" customWidth="1"/>
    <col min="12" max="16384" width="13" style="42"/>
  </cols>
  <sheetData>
    <row r="1" spans="1:11" ht="23.4" thickBot="1">
      <c r="A1" s="41" t="s">
        <v>27</v>
      </c>
      <c r="B1" s="41"/>
      <c r="C1" s="41"/>
      <c r="D1" s="41"/>
      <c r="E1" s="41"/>
      <c r="F1" s="41"/>
      <c r="G1" s="41"/>
      <c r="H1" s="41"/>
      <c r="I1" s="41"/>
      <c r="J1" s="41"/>
      <c r="K1" s="41"/>
    </row>
    <row r="2" spans="1:11" ht="16.8" thickTop="1" thickBot="1">
      <c r="A2" s="43" t="s">
        <v>7</v>
      </c>
      <c r="B2" s="44" t="s">
        <v>8</v>
      </c>
      <c r="C2" s="44" t="s">
        <v>29</v>
      </c>
      <c r="D2" s="44" t="s">
        <v>30</v>
      </c>
      <c r="E2" s="45" t="s">
        <v>76</v>
      </c>
      <c r="F2" s="44" t="s">
        <v>28</v>
      </c>
      <c r="G2" s="44" t="s">
        <v>31</v>
      </c>
      <c r="H2" s="46" t="s">
        <v>169</v>
      </c>
      <c r="I2" s="47" t="s">
        <v>210</v>
      </c>
      <c r="J2" s="46" t="s">
        <v>93</v>
      </c>
      <c r="K2" s="48" t="s">
        <v>6</v>
      </c>
    </row>
    <row r="3" spans="1:11">
      <c r="A3" s="385" t="s">
        <v>250</v>
      </c>
      <c r="B3" s="32" t="s">
        <v>228</v>
      </c>
      <c r="C3" s="35">
        <v>0</v>
      </c>
      <c r="D3" s="36">
        <v>0</v>
      </c>
      <c r="E3" s="33" t="s">
        <v>249</v>
      </c>
      <c r="F3" s="34" t="s">
        <v>251</v>
      </c>
      <c r="G3" s="16">
        <v>10</v>
      </c>
      <c r="H3" s="17" t="str">
        <f>CONCATENATE("+",RIGHT('Personal File'!$B$5,1)+RIGHT('Personal File'!$C$6)+D3)</f>
        <v>+3</v>
      </c>
      <c r="I3" s="38">
        <f t="shared" ref="I3:I4" ca="1" si="0">RANDBETWEEN(1,20)</f>
        <v>14</v>
      </c>
      <c r="J3" s="39">
        <f t="shared" ref="J3:J4" ca="1" si="1">I3+RIGHT(H3,1)</f>
        <v>17</v>
      </c>
      <c r="K3" s="49" t="s">
        <v>225</v>
      </c>
    </row>
    <row r="4" spans="1:11">
      <c r="A4" s="374" t="s">
        <v>223</v>
      </c>
      <c r="B4" s="375" t="s">
        <v>228</v>
      </c>
      <c r="C4" s="376">
        <v>0</v>
      </c>
      <c r="D4" s="377" t="s">
        <v>67</v>
      </c>
      <c r="E4" s="378" t="s">
        <v>229</v>
      </c>
      <c r="F4" s="379" t="s">
        <v>230</v>
      </c>
      <c r="G4" s="380">
        <v>10</v>
      </c>
      <c r="H4" s="381" t="str">
        <f>CONCATENATE("+",RIGHT('Personal File'!$B$5,1)+RIGHT('Personal File'!$C$6)+D4)</f>
        <v>+3</v>
      </c>
      <c r="I4" s="382">
        <f t="shared" ca="1" si="0"/>
        <v>6</v>
      </c>
      <c r="J4" s="383">
        <f t="shared" ca="1" si="1"/>
        <v>9</v>
      </c>
      <c r="K4" s="384" t="s">
        <v>225</v>
      </c>
    </row>
    <row r="5" spans="1:11" ht="16.2" thickBot="1">
      <c r="A5" s="50"/>
      <c r="B5" s="51"/>
      <c r="C5" s="52"/>
      <c r="D5" s="51"/>
      <c r="E5" s="53"/>
      <c r="F5" s="51"/>
      <c r="G5" s="54"/>
      <c r="H5" s="55"/>
      <c r="I5" s="37"/>
      <c r="J5" s="40"/>
      <c r="K5" s="56"/>
    </row>
    <row r="6" spans="1:11" ht="6" customHeight="1" thickTop="1" thickBot="1"/>
    <row r="7" spans="1:11" ht="16.8" thickTop="1" thickBot="1">
      <c r="A7" s="43" t="s">
        <v>10</v>
      </c>
      <c r="B7" s="44" t="s">
        <v>11</v>
      </c>
      <c r="C7" s="44" t="s">
        <v>29</v>
      </c>
      <c r="D7" s="44" t="s">
        <v>30</v>
      </c>
      <c r="E7" s="45" t="s">
        <v>76</v>
      </c>
      <c r="F7" s="44" t="s">
        <v>12</v>
      </c>
      <c r="G7" s="44" t="s">
        <v>31</v>
      </c>
      <c r="H7" s="46" t="s">
        <v>169</v>
      </c>
      <c r="I7" s="47" t="s">
        <v>210</v>
      </c>
      <c r="J7" s="46" t="s">
        <v>93</v>
      </c>
      <c r="K7" s="48" t="s">
        <v>6</v>
      </c>
    </row>
    <row r="8" spans="1:11">
      <c r="A8" s="58" t="s">
        <v>244</v>
      </c>
      <c r="B8" s="59" t="s">
        <v>231</v>
      </c>
      <c r="C8" s="60" t="s">
        <v>67</v>
      </c>
      <c r="D8" s="60" t="s">
        <v>245</v>
      </c>
      <c r="E8" s="59" t="s">
        <v>229</v>
      </c>
      <c r="F8" s="61" t="s">
        <v>233</v>
      </c>
      <c r="G8" s="62">
        <v>3</v>
      </c>
      <c r="H8" s="15" t="str">
        <f>CONCATENATE("+",RIGHT('Personal File'!$B$5,1)+RIGHT('Personal File'!$C$7)+D8)</f>
        <v>+4</v>
      </c>
      <c r="I8" s="38">
        <f t="shared" ref="I8:I9" ca="1" si="2">RANDBETWEEN(1,20)</f>
        <v>2</v>
      </c>
      <c r="J8" s="39">
        <f t="shared" ref="J8" ca="1" si="3">I8+RIGHT(H8,1)</f>
        <v>6</v>
      </c>
      <c r="K8" s="63"/>
    </row>
    <row r="9" spans="1:11" ht="16.2" thickBot="1">
      <c r="A9" s="64"/>
      <c r="B9" s="65"/>
      <c r="C9" s="66"/>
      <c r="D9" s="66"/>
      <c r="E9" s="65"/>
      <c r="F9" s="66"/>
      <c r="G9" s="67"/>
      <c r="H9" s="68"/>
      <c r="I9" s="37">
        <f t="shared" ca="1" si="2"/>
        <v>12</v>
      </c>
      <c r="J9" s="40"/>
      <c r="K9" s="69"/>
    </row>
    <row r="10" spans="1:11" ht="6" customHeight="1" thickTop="1" thickBot="1">
      <c r="D10" s="70"/>
      <c r="E10" s="70"/>
      <c r="G10" s="71"/>
      <c r="H10" s="71"/>
      <c r="I10" s="71"/>
      <c r="J10" s="71"/>
    </row>
    <row r="11" spans="1:11" ht="16.8" thickTop="1" thickBot="1">
      <c r="A11" s="43" t="s">
        <v>80</v>
      </c>
      <c r="B11" s="44" t="s">
        <v>21</v>
      </c>
      <c r="C11" s="44" t="s">
        <v>38</v>
      </c>
      <c r="D11" s="44" t="s">
        <v>93</v>
      </c>
      <c r="E11" s="44" t="s">
        <v>94</v>
      </c>
      <c r="F11" s="44" t="s">
        <v>95</v>
      </c>
      <c r="G11" s="44" t="s">
        <v>31</v>
      </c>
      <c r="H11" s="72" t="s">
        <v>6</v>
      </c>
      <c r="I11" s="73"/>
      <c r="J11" s="73"/>
      <c r="K11" s="74"/>
    </row>
    <row r="12" spans="1:11">
      <c r="A12" s="75" t="s">
        <v>222</v>
      </c>
      <c r="B12" s="76">
        <v>4</v>
      </c>
      <c r="C12" s="77">
        <v>4</v>
      </c>
      <c r="D12" s="76">
        <v>-2</v>
      </c>
      <c r="E12" s="78">
        <v>0.2</v>
      </c>
      <c r="F12" s="79" t="s">
        <v>234</v>
      </c>
      <c r="G12" s="62">
        <v>10</v>
      </c>
      <c r="H12" s="80"/>
      <c r="I12" s="81"/>
      <c r="J12" s="81"/>
      <c r="K12" s="82"/>
    </row>
    <row r="13" spans="1:11" ht="16.2" thickBot="1">
      <c r="A13" s="83"/>
      <c r="B13" s="65"/>
      <c r="C13" s="65"/>
      <c r="D13" s="65"/>
      <c r="E13" s="84"/>
      <c r="F13" s="65"/>
      <c r="G13" s="67"/>
      <c r="H13" s="85"/>
      <c r="I13" s="86"/>
      <c r="J13" s="86"/>
      <c r="K13" s="87"/>
    </row>
    <row r="14" spans="1:11" ht="6.75" customHeight="1" thickTop="1" thickBot="1"/>
    <row r="15" spans="1:11" ht="16.8" thickTop="1" thickBot="1">
      <c r="A15" s="88" t="s">
        <v>13</v>
      </c>
      <c r="B15" s="71">
        <f>SUM(G3:G17)</f>
        <v>34.950000000000003</v>
      </c>
      <c r="D15" s="89" t="s">
        <v>81</v>
      </c>
      <c r="E15" s="90"/>
      <c r="F15" s="72" t="s">
        <v>9</v>
      </c>
      <c r="G15" s="44" t="s">
        <v>31</v>
      </c>
      <c r="H15" s="46" t="s">
        <v>169</v>
      </c>
      <c r="I15" s="46"/>
      <c r="J15" s="73"/>
      <c r="K15" s="91" t="s">
        <v>6</v>
      </c>
    </row>
    <row r="16" spans="1:11">
      <c r="A16" s="88"/>
      <c r="B16" s="71"/>
      <c r="D16" s="92" t="s">
        <v>103</v>
      </c>
      <c r="E16" s="93"/>
      <c r="F16" s="94">
        <v>39</v>
      </c>
      <c r="G16" s="95">
        <f>F16*0.05</f>
        <v>1.9500000000000002</v>
      </c>
      <c r="H16" s="96" t="s">
        <v>235</v>
      </c>
      <c r="I16" s="96"/>
      <c r="J16" s="81"/>
      <c r="K16" s="97"/>
    </row>
    <row r="17" spans="4:11" ht="16.2" thickBot="1">
      <c r="D17" s="98"/>
      <c r="E17" s="99"/>
      <c r="F17" s="100"/>
      <c r="G17" s="101"/>
      <c r="H17" s="102"/>
      <c r="I17" s="102"/>
      <c r="J17" s="103"/>
      <c r="K17" s="104"/>
    </row>
    <row r="18" spans="4:11" ht="16.2" thickTop="1"/>
  </sheetData>
  <phoneticPr fontId="0" type="noConversion"/>
  <conditionalFormatting sqref="I8">
    <cfRule type="cellIs" dxfId="7" priority="7" operator="equal">
      <formula>20</formula>
    </cfRule>
    <cfRule type="cellIs" dxfId="6" priority="8" operator="equal">
      <formula>1</formula>
    </cfRule>
  </conditionalFormatting>
  <conditionalFormatting sqref="I9">
    <cfRule type="cellIs" dxfId="5" priority="5" operator="equal">
      <formula>20</formula>
    </cfRule>
    <cfRule type="cellIs" dxfId="4" priority="6" operator="equal">
      <formula>1</formula>
    </cfRule>
  </conditionalFormatting>
  <conditionalFormatting sqref="I3:I4">
    <cfRule type="cellIs" dxfId="3" priority="3" operator="equal">
      <formula>20</formula>
    </cfRule>
    <cfRule type="cellIs" dxfId="2" priority="4" operator="equal">
      <formula>1</formula>
    </cfRule>
  </conditionalFormatting>
  <conditionalFormatting sqref="I5">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ColWidth="13" defaultRowHeight="15.6"/>
  <cols>
    <col min="1" max="1" width="24.19921875" style="57" customWidth="1"/>
    <col min="2" max="2" width="5.59765625" style="71" bestFit="1" customWidth="1"/>
    <col min="3" max="4" width="26.59765625" style="42" customWidth="1"/>
    <col min="5" max="16384" width="13" style="42"/>
  </cols>
  <sheetData>
    <row r="1" spans="1:4" ht="23.4" thickBot="1">
      <c r="A1" s="41" t="s">
        <v>87</v>
      </c>
      <c r="B1" s="105"/>
      <c r="C1" s="41"/>
      <c r="D1" s="41"/>
    </row>
    <row r="2" spans="1:4" s="57" customFormat="1" ht="16.2" thickBot="1">
      <c r="A2" s="106" t="s">
        <v>88</v>
      </c>
      <c r="B2" s="107" t="s">
        <v>89</v>
      </c>
      <c r="C2" s="108" t="s">
        <v>90</v>
      </c>
      <c r="D2" s="109" t="s">
        <v>91</v>
      </c>
    </row>
    <row r="3" spans="1:4">
      <c r="A3" s="110" t="s">
        <v>248</v>
      </c>
      <c r="B3" s="111">
        <v>0</v>
      </c>
      <c r="C3" s="112"/>
      <c r="D3" s="113"/>
    </row>
    <row r="4" spans="1:4">
      <c r="A4" s="114" t="s">
        <v>208</v>
      </c>
      <c r="B4" s="115" t="s">
        <v>227</v>
      </c>
      <c r="C4" s="112"/>
      <c r="D4" s="113"/>
    </row>
    <row r="5" spans="1:4">
      <c r="A5" s="114" t="s">
        <v>206</v>
      </c>
      <c r="B5" s="111">
        <v>0.5</v>
      </c>
      <c r="C5" s="116"/>
      <c r="D5" s="117"/>
    </row>
    <row r="6" spans="1:4" ht="16.2" thickBot="1">
      <c r="A6" s="360"/>
      <c r="B6" s="361"/>
      <c r="C6" s="362"/>
      <c r="D6" s="363"/>
    </row>
    <row r="7" spans="1:4" ht="24" thickTop="1" thickBot="1">
      <c r="A7" s="41" t="s">
        <v>92</v>
      </c>
      <c r="B7" s="364"/>
      <c r="C7" s="41"/>
      <c r="D7" s="365"/>
    </row>
    <row r="8" spans="1:4" ht="16.2" thickBot="1">
      <c r="A8" s="106" t="s">
        <v>88</v>
      </c>
      <c r="B8" s="107" t="s">
        <v>89</v>
      </c>
      <c r="C8" s="108" t="s">
        <v>90</v>
      </c>
      <c r="D8" s="109" t="s">
        <v>91</v>
      </c>
    </row>
    <row r="9" spans="1:4">
      <c r="A9" s="114" t="s">
        <v>207</v>
      </c>
      <c r="B9" s="111">
        <v>0</v>
      </c>
      <c r="C9" s="366"/>
      <c r="D9" s="113"/>
    </row>
    <row r="10" spans="1:4" ht="16.2" thickBot="1">
      <c r="A10" s="367"/>
      <c r="B10" s="361"/>
      <c r="C10" s="368"/>
      <c r="D10" s="363"/>
    </row>
    <row r="11" spans="1:4" ht="24" thickTop="1" thickBot="1">
      <c r="A11" s="274"/>
      <c r="C11" s="369" t="s">
        <v>247</v>
      </c>
      <c r="D11" s="365"/>
    </row>
    <row r="12" spans="1:4" ht="16.2" thickBot="1">
      <c r="A12" s="106" t="s">
        <v>88</v>
      </c>
      <c r="B12" s="107" t="s">
        <v>89</v>
      </c>
      <c r="C12" s="108" t="s">
        <v>90</v>
      </c>
      <c r="D12" s="109" t="s">
        <v>91</v>
      </c>
    </row>
    <row r="13" spans="1:4">
      <c r="A13" s="370" t="s">
        <v>204</v>
      </c>
      <c r="B13" s="371">
        <v>8</v>
      </c>
      <c r="C13" s="366"/>
      <c r="D13" s="113"/>
    </row>
    <row r="14" spans="1:4">
      <c r="A14" s="114" t="s">
        <v>205</v>
      </c>
      <c r="B14" s="111">
        <v>30</v>
      </c>
      <c r="C14" s="366"/>
      <c r="D14" s="113"/>
    </row>
    <row r="15" spans="1:4">
      <c r="A15" s="110" t="s">
        <v>226</v>
      </c>
      <c r="B15" s="111">
        <v>10</v>
      </c>
      <c r="C15" s="372" t="s">
        <v>224</v>
      </c>
      <c r="D15" s="113"/>
    </row>
    <row r="16" spans="1:4" ht="16.2" thickBot="1">
      <c r="A16" s="367"/>
      <c r="B16" s="361"/>
      <c r="C16" s="368"/>
      <c r="D16" s="363"/>
    </row>
    <row r="17" spans="1:4" ht="23.4" thickTop="1">
      <c r="A17" s="274" t="s">
        <v>246</v>
      </c>
      <c r="B17" s="71">
        <f>SUM(B13:B16)</f>
        <v>48</v>
      </c>
      <c r="C17" s="373"/>
      <c r="D17" s="365"/>
    </row>
    <row r="19" spans="1:4">
      <c r="A19" s="42"/>
    </row>
  </sheetData>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Personal File</vt:lpstr>
      <vt:lpstr>Skills</vt:lpstr>
      <vt:lpstr>Spells</vt:lpstr>
      <vt:lpstr>Feats</vt:lpstr>
      <vt:lpstr>Martial</vt:lpstr>
      <vt:lpstr>Equipment</vt:lpstr>
      <vt:lpstr>Feats!OLE_LINK1</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2007-10-12T15:52:45Z</cp:lastPrinted>
  <dcterms:created xsi:type="dcterms:W3CDTF">2000-10-24T15:39:59Z</dcterms:created>
  <dcterms:modified xsi:type="dcterms:W3CDTF">2018-01-19T21:30:09Z</dcterms:modified>
</cp:coreProperties>
</file>