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48" windowWidth="7656" windowHeight="9552" tabRatio="638"/>
  </bookViews>
  <sheets>
    <sheet name="Personal File" sheetId="4" r:id="rId1"/>
    <sheet name="Skills" sheetId="15" r:id="rId2"/>
    <sheet name="Spells" sheetId="21" r:id="rId3"/>
    <sheet name="Feats" sheetId="20" r:id="rId4"/>
    <sheet name="Martial" sheetId="6" r:id="rId5"/>
    <sheet name="Equipment" sheetId="19" r:id="rId6"/>
  </sheets>
  <definedNames>
    <definedName name="OLE_LINK1" localSheetId="3">Feats!$H$4</definedName>
    <definedName name="_xlnm.Print_Area" localSheetId="5">Equipment!#REF!</definedName>
    <definedName name="_xlnm.Print_Area" localSheetId="3">Feats!#REF!</definedName>
    <definedName name="_xlnm.Print_Area" localSheetId="4">Martial!#REF!</definedName>
    <definedName name="_xlnm.Print_Area" localSheetId="0">'Personal File'!$A$1:$H$24</definedName>
    <definedName name="_xlnm.Print_Area" localSheetId="1">Skills!$A$1:$K$27</definedName>
    <definedName name="_xlnm.Print_Area" localSheetId="2">Spells!$A$1:$I$13</definedName>
  </definedNames>
  <calcPr calcId="145621"/>
</workbook>
</file>

<file path=xl/calcChain.xml><?xml version="1.0" encoding="utf-8"?>
<calcChain xmlns="http://schemas.openxmlformats.org/spreadsheetml/2006/main">
  <c r="I3" i="6" l="1"/>
  <c r="I4" i="6"/>
  <c r="I9" i="6" l="1"/>
  <c r="I8" i="6"/>
  <c r="E45" i="15" l="1"/>
  <c r="E7" i="4"/>
  <c r="B42" i="15" l="1"/>
  <c r="E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5" i="15"/>
  <c r="H4" i="15"/>
  <c r="H3" i="15"/>
  <c r="H7" i="15"/>
  <c r="H6" i="15"/>
  <c r="C11" i="4" l="1"/>
  <c r="C10" i="4"/>
  <c r="C9" i="4"/>
  <c r="D6" i="15" s="1"/>
  <c r="C8" i="4"/>
  <c r="C7" i="4"/>
  <c r="C6" i="4"/>
  <c r="E6" i="15" l="1"/>
  <c r="I6" i="15" s="1"/>
  <c r="G6" i="15"/>
  <c r="H4" i="6"/>
  <c r="J4" i="6" s="1"/>
  <c r="H3" i="6"/>
  <c r="J3" i="6" s="1"/>
  <c r="F5" i="15"/>
  <c r="F3" i="15"/>
  <c r="F4" i="15"/>
  <c r="D4" i="15"/>
  <c r="H8" i="6"/>
  <c r="J8" i="6" s="1"/>
  <c r="D5" i="15"/>
  <c r="C4" i="20"/>
  <c r="C5" i="20"/>
  <c r="C3" i="20"/>
  <c r="D3" i="15"/>
  <c r="E8" i="4"/>
  <c r="G16" i="6"/>
  <c r="D24" i="15"/>
  <c r="E10" i="4"/>
  <c r="E11" i="4" s="1"/>
  <c r="D35" i="15"/>
  <c r="B15" i="6"/>
  <c r="D37" i="15"/>
  <c r="D34" i="15"/>
  <c r="B17" i="19"/>
  <c r="D29" i="15"/>
  <c r="D39" i="15"/>
  <c r="D36" i="15"/>
  <c r="D38" i="15"/>
  <c r="D31" i="15"/>
  <c r="D19"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E8" i="15" l="1"/>
  <c r="I8" i="15" s="1"/>
  <c r="G8" i="15"/>
  <c r="E18" i="15"/>
  <c r="I18" i="15" s="1"/>
  <c r="G18" i="15"/>
  <c r="E30" i="15"/>
  <c r="I30" i="15" s="1"/>
  <c r="G30" i="15"/>
  <c r="E14" i="15"/>
  <c r="I14" i="15" s="1"/>
  <c r="G14" i="15"/>
  <c r="E39" i="15"/>
  <c r="I39" i="15" s="1"/>
  <c r="G39" i="15"/>
  <c r="E9" i="15"/>
  <c r="I9" i="15" s="1"/>
  <c r="G9" i="15"/>
  <c r="E15" i="15"/>
  <c r="I15" i="15" s="1"/>
  <c r="G15" i="15"/>
  <c r="E20" i="15"/>
  <c r="I20" i="15" s="1"/>
  <c r="G20" i="15"/>
  <c r="E25" i="15"/>
  <c r="I25" i="15" s="1"/>
  <c r="G25" i="15"/>
  <c r="E32" i="15"/>
  <c r="I32" i="15" s="1"/>
  <c r="G32" i="15"/>
  <c r="E33" i="15"/>
  <c r="I33" i="15" s="1"/>
  <c r="G33" i="15"/>
  <c r="E31" i="15"/>
  <c r="I31" i="15" s="1"/>
  <c r="G31" i="15"/>
  <c r="E29" i="15"/>
  <c r="I29" i="15" s="1"/>
  <c r="G29" i="15"/>
  <c r="E4" i="15"/>
  <c r="I4" i="15" s="1"/>
  <c r="G4" i="15"/>
  <c r="E16" i="15"/>
  <c r="I16" i="15" s="1"/>
  <c r="G16" i="15"/>
  <c r="E26" i="15"/>
  <c r="I26" i="15" s="1"/>
  <c r="G26" i="15"/>
  <c r="E27" i="15"/>
  <c r="I27" i="15" s="1"/>
  <c r="G27" i="15"/>
  <c r="E38" i="15"/>
  <c r="I38" i="15" s="1"/>
  <c r="G38" i="15"/>
  <c r="E35" i="15"/>
  <c r="I35" i="15" s="1"/>
  <c r="G35" i="15"/>
  <c r="E10" i="15"/>
  <c r="I10" i="15" s="1"/>
  <c r="G10" i="15"/>
  <c r="E21" i="15"/>
  <c r="I21" i="15" s="1"/>
  <c r="G21" i="15"/>
  <c r="E41" i="15"/>
  <c r="I41" i="15" s="1"/>
  <c r="G41" i="15"/>
  <c r="E7" i="15"/>
  <c r="I7" i="15" s="1"/>
  <c r="G7" i="15"/>
  <c r="E11" i="15"/>
  <c r="I11" i="15" s="1"/>
  <c r="G11" i="15"/>
  <c r="E17" i="15"/>
  <c r="I17" i="15" s="1"/>
  <c r="G17" i="15"/>
  <c r="E22" i="15"/>
  <c r="I22" i="15" s="1"/>
  <c r="G22" i="15"/>
  <c r="E28" i="15"/>
  <c r="I28" i="15" s="1"/>
  <c r="G28" i="15"/>
  <c r="E12" i="15"/>
  <c r="I12" i="15" s="1"/>
  <c r="G12" i="15"/>
  <c r="E40" i="15"/>
  <c r="I40" i="15" s="1"/>
  <c r="G40" i="15"/>
  <c r="E36" i="15"/>
  <c r="I36" i="15" s="1"/>
  <c r="G36" i="15"/>
  <c r="E34" i="15"/>
  <c r="I34" i="15" s="1"/>
  <c r="G34" i="15"/>
  <c r="E3" i="15"/>
  <c r="I3" i="15" s="1"/>
  <c r="G3" i="15"/>
  <c r="E5" i="15"/>
  <c r="I5" i="15" s="1"/>
  <c r="G5" i="15"/>
  <c r="E13" i="15"/>
  <c r="I13" i="15" s="1"/>
  <c r="G13" i="15"/>
  <c r="E23" i="15"/>
  <c r="I23" i="15" s="1"/>
  <c r="G23" i="15"/>
  <c r="E19" i="15"/>
  <c r="I19" i="15" s="1"/>
  <c r="G19" i="15"/>
  <c r="E37" i="15"/>
  <c r="I37" i="15" s="1"/>
  <c r="G37" i="15"/>
  <c r="E24" i="15"/>
  <c r="I24" i="15" s="1"/>
  <c r="G24" i="15"/>
</calcChain>
</file>

<file path=xl/comments1.xml><?xml version="1.0" encoding="utf-8"?>
<comments xmlns="http://schemas.openxmlformats.org/spreadsheetml/2006/main">
  <authors>
    <author>Alexis Álvarez</author>
  </authors>
  <commentList>
    <comment ref="E6" authorId="0">
      <text>
        <r>
          <rPr>
            <sz val="12"/>
            <color indexed="81"/>
            <rFont val="Times New Roman"/>
            <family val="1"/>
          </rPr>
          <t>See PHB 162</t>
        </r>
      </text>
    </comment>
    <comment ref="E8" authorId="0">
      <text>
        <r>
          <rPr>
            <sz val="12"/>
            <color indexed="81"/>
            <rFont val="Times New Roman"/>
            <family val="1"/>
          </rPr>
          <t>[(1 * 10 Paladin) * 75%] + (1 * 1 Con)</t>
        </r>
      </text>
    </comment>
  </commentList>
</comments>
</file>

<file path=xl/comments2.xml><?xml version="1.0" encoding="utf-8"?>
<comments xmlns="http://schemas.openxmlformats.org/spreadsheetml/2006/main">
  <authors>
    <author>Alexis Álvarez</author>
  </authors>
  <commentList>
    <comment ref="D4" authorId="0">
      <text>
        <r>
          <rPr>
            <sz val="12"/>
            <color indexed="81"/>
            <rFont val="Times New Roman"/>
            <family val="1"/>
          </rPr>
          <t>Pure Water</t>
        </r>
      </text>
    </comment>
    <comment ref="D10" authorId="0">
      <text>
        <r>
          <rPr>
            <sz val="12"/>
            <color indexed="81"/>
            <rFont val="Times New Roman"/>
            <family val="1"/>
          </rPr>
          <t>Earth from grave</t>
        </r>
      </text>
    </comment>
    <comment ref="D14" authorId="0">
      <text>
        <r>
          <rPr>
            <sz val="12"/>
            <color indexed="81"/>
            <rFont val="Times New Roman"/>
            <family val="1"/>
          </rPr>
          <t>Imbued weapon</t>
        </r>
      </text>
    </comment>
    <comment ref="D17" authorId="0">
      <text>
        <r>
          <rPr>
            <sz val="12"/>
            <color indexed="81"/>
            <rFont val="Times New Roman"/>
            <family val="1"/>
          </rPr>
          <t>Prism, lens, or monocle</t>
        </r>
      </text>
    </comment>
  </commentList>
</comments>
</file>

<file path=xl/comments3.xml><?xml version="1.0" encoding="utf-8"?>
<comments xmlns="http://schemas.openxmlformats.org/spreadsheetml/2006/main">
  <authors>
    <author>Alexis Álvarez</author>
  </authors>
  <commentList>
    <comment ref="H2" authorId="0">
      <text>
        <r>
          <rPr>
            <sz val="12"/>
            <color indexed="81"/>
            <rFont val="Times New Roman"/>
            <family val="1"/>
          </rPr>
          <t>The power of a paladin’s aura of evil (see the detect evil spell) is equal to her paladin level, just like the aura of a cleric of an evil deity.
PHB 44</t>
        </r>
      </text>
    </comment>
    <comment ref="H3" authorId="0">
      <text>
        <r>
          <rPr>
            <sz val="12"/>
            <color indexed="81"/>
            <rFont val="Times New Roman"/>
            <family val="1"/>
          </rPr>
          <t>A paladin of tyranny must be of lawful evil alignment and loses all class abilities if he ever willingly commits a good act. Additionally, a paladin of tyranny’s code requires that he respect authority figures as long as they have the strength to rule over the weak, act with discipline (not engaging in random slaughter, keeping firm control over those beneath his station, and so forth), help only those who help him maintain or improve his status, and punish those who challenge authority (unless, of course, such challengers prove more worthy to hold that authority).
Unearthed Arcana 55</t>
        </r>
      </text>
    </comment>
    <comment ref="H4" authorId="0">
      <text>
        <r>
          <rPr>
            <sz val="12"/>
            <color indexed="81"/>
            <rFont val="Times New Roman"/>
            <family val="1"/>
          </rPr>
          <t>At will, a paladin can use detect good, as the spell.
PHB 44</t>
        </r>
      </text>
    </comment>
    <comment ref="H5" authorId="0">
      <text>
        <r>
          <rPr>
            <sz val="12"/>
            <color indexed="81"/>
            <rFont val="Times New Roman"/>
            <family val="1"/>
          </rPr>
          <t>Once per day, a paladin may attempt to smite good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good, the smite has no effect, but the ability is still used up for that day.
At 5th level, and at every five levels thereafter, the paladin may smite good one additional time per day, as indicated on Table 3–12:  The Paladin, to a maximum of five times per day at 20th level.
PHB 44</t>
        </r>
      </text>
    </comment>
    <comment ref="H6" authorId="0">
      <text>
        <r>
          <rPr>
            <sz val="12"/>
            <color indexed="81"/>
            <rFont val="Times New Roman"/>
            <family val="1"/>
          </rPr>
          <t>At 2nd level, a paladin gains a bonus equal to her Charisma bonus (if any) on all saving throws.
PHB 44</t>
        </r>
      </text>
    </comment>
    <comment ref="H7" authorId="0">
      <text>
        <r>
          <rPr>
            <sz val="12"/>
            <color indexed="81"/>
            <rFont val="Times New Roman"/>
            <family val="1"/>
          </rPr>
          <t>Beginning at 2nd level, a paladin of tyranny can cause wounds with a successful touch attack.  Each day she can deal a total number of hit points of damage equal to her paladin level × her Charisma bonus.  An opponent subjected to this attack can make a Will save (DC 10 + 1/2 paladin level + paladin’s Cha modifi er) to halve the damage dealt.
 Alternatively, a paladin of tyranny can use any or all of this power to cure damage to undead creatures, just as an infl ict wounds spell does.  This power otherwise functions identically to the paladin’s lay on hands ability.
UA 54</t>
        </r>
      </text>
    </comment>
    <comment ref="H8" authorId="0">
      <text>
        <r>
          <rPr>
            <sz val="12"/>
            <color indexed="81"/>
            <rFont val="Times New Roman"/>
            <family val="1"/>
          </rPr>
          <t>At 3rd level, a paladin gains immunity to all diseases, including supernatural and magical diseases (such as mummy rot and lycanthropy).
PHB 44</t>
        </r>
      </text>
    </comment>
    <comment ref="H9" authorId="0">
      <text>
        <r>
          <rPr>
            <sz val="12"/>
            <color indexed="81"/>
            <rFont val="Times New Roman"/>
            <family val="1"/>
          </rPr>
          <t xml:space="preserve">Immunity to </t>
        </r>
        <r>
          <rPr>
            <i/>
            <sz val="12"/>
            <color indexed="81"/>
            <rFont val="Times New Roman"/>
            <family val="1"/>
          </rPr>
          <t>compulsion</t>
        </r>
        <r>
          <rPr>
            <sz val="12"/>
            <color indexed="81"/>
            <rFont val="Times New Roman"/>
            <family val="1"/>
          </rPr>
          <t xml:space="preserve"> effects.  Allies within 10' gain +4 morale on saves versus </t>
        </r>
        <r>
          <rPr>
            <i/>
            <sz val="12"/>
            <color indexed="81"/>
            <rFont val="Times New Roman"/>
            <family val="1"/>
          </rPr>
          <t>compulsion</t>
        </r>
        <r>
          <rPr>
            <sz val="12"/>
            <color indexed="81"/>
            <rFont val="Times New Roman"/>
            <family val="1"/>
          </rPr>
          <t>.</t>
        </r>
      </text>
    </comment>
    <comment ref="H11" authorId="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H12" authorId="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<sst xmlns="http://schemas.openxmlformats.org/spreadsheetml/2006/main" count="462" uniqueCount="255">
  <si>
    <t>Race:</t>
  </si>
  <si>
    <t>Sex:</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</si>
  <si>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</si>
  <si>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</si>
  <si>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</si>
  <si>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</si>
  <si>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</si>
  <si>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</si>
  <si>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</si>
  <si>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</si>
  <si>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</si>
  <si>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</si>
  <si>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</si>
  <si>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</si>
  <si>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</si>
  <si>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</si>
  <si>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</si>
  <si>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</si>
  <si>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</si>
  <si>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</si>
  <si>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</si>
  <si>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</si>
  <si>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</si>
  <si>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</si>
  <si>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</si>
  <si>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</si>
  <si>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</si>
  <si>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</si>
  <si>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</si>
  <si>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</si>
  <si>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</si>
  <si>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</si>
  <si>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</si>
  <si>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</si>
  <si>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</si>
  <si>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</si>
  <si>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</si>
  <si>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</si>
  <si>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</si>
  <si>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</si>
  <si>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</si>
  <si>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</si>
  <si>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</si>
  <si>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</si>
  <si>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</si>
  <si>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</si>
  <si>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</si>
  <si>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</si>
  <si>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</si>
  <si>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</si>
  <si>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</si>
  <si>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</si>
  <si>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</si>
  <si>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</si>
  <si>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</si>
  <si>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</si>
  <si>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</si>
  <si>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</si>
  <si>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</si>
  <si>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</si>
  <si>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</si>
  <si>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</si>
  <si>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</si>
  <si>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</si>
  <si>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</si>
  <si>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</si>
  <si>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</si>
  <si>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</si>
  <si>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</si>
  <si>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</si>
  <si>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</si>
  <si>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</si>
  <si>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</si>
  <si>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</si>
  <si>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</si>
  <si>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</si>
  <si>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</si>
  <si>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Fortitude</t>
  </si>
  <si>
    <t>Reflex</t>
  </si>
  <si>
    <t>Will</t>
  </si>
  <si>
    <t>Armor &amp; Shield</t>
  </si>
  <si>
    <t>Missiles</t>
  </si>
  <si>
    <t>Lb. Capacity:</t>
  </si>
  <si>
    <t>Lb. Carried:</t>
  </si>
  <si>
    <t>Spell</t>
  </si>
  <si>
    <t>Cast?</t>
  </si>
  <si>
    <t>Languages</t>
  </si>
  <si>
    <t>Equipment Worn</t>
  </si>
  <si>
    <t>Item</t>
  </si>
  <si>
    <t>Mass</t>
  </si>
  <si>
    <t>Effects/</t>
  </si>
  <si>
    <t>Notes</t>
  </si>
  <si>
    <t>Equipment Carried</t>
  </si>
  <si>
    <t>Check</t>
  </si>
  <si>
    <t>Arcane</t>
  </si>
  <si>
    <t>Speed</t>
  </si>
  <si>
    <t>Human</t>
  </si>
  <si>
    <t>Craft:  (type)</t>
  </si>
  <si>
    <t>Speak Language</t>
  </si>
  <si>
    <t>Knowledge:  Religion</t>
  </si>
  <si>
    <t>Perform:  (type)</t>
  </si>
  <si>
    <t>Sleight of Hand</t>
  </si>
  <si>
    <t>Survival</t>
  </si>
  <si>
    <t>Arrows</t>
  </si>
  <si>
    <t>Touch AC:</t>
  </si>
  <si>
    <t>Attack Bonus:</t>
  </si>
  <si>
    <t>Prepared Spells</t>
  </si>
  <si>
    <t>Divine Health</t>
  </si>
  <si>
    <t>General Feats</t>
  </si>
  <si>
    <t>Class Features</t>
  </si>
  <si>
    <t>DC</t>
  </si>
  <si>
    <t>Weapon Proficiencies</t>
  </si>
  <si>
    <t>School</t>
  </si>
  <si>
    <t>Components</t>
  </si>
  <si>
    <t>Casting</t>
  </si>
  <si>
    <t>Range</t>
  </si>
  <si>
    <t>Duration</t>
  </si>
  <si>
    <t>Create Water</t>
  </si>
  <si>
    <t>Conjuration</t>
  </si>
  <si>
    <t>V S</t>
  </si>
  <si>
    <t>1 SA</t>
  </si>
  <si>
    <t>25’ + 2½’/lvl</t>
  </si>
  <si>
    <t>Instant</t>
  </si>
  <si>
    <t>2 gallons/level</t>
  </si>
  <si>
    <t>Universal</t>
  </si>
  <si>
    <t>Touch</t>
  </si>
  <si>
    <t>1 min/lvl</t>
  </si>
  <si>
    <t>Detect Poison</t>
  </si>
  <si>
    <t>Divination</t>
  </si>
  <si>
    <t>1 minute</t>
  </si>
  <si>
    <t>Evocation</t>
  </si>
  <si>
    <t>10 min/lvl</t>
  </si>
  <si>
    <t>Transmut.</t>
  </si>
  <si>
    <t>Read Magic</t>
  </si>
  <si>
    <t>V S F</t>
  </si>
  <si>
    <t>Personal</t>
  </si>
  <si>
    <t>Resistance</t>
  </si>
  <si>
    <t>Abjuration</t>
  </si>
  <si>
    <t>V S M/DF</t>
  </si>
  <si>
    <t>+1 all saves</t>
  </si>
  <si>
    <t>Virtue</t>
  </si>
  <si>
    <t>V S DF</t>
  </si>
  <si>
    <t>+1 HP to target</t>
  </si>
  <si>
    <t>Enchant</t>
  </si>
  <si>
    <t>50’</t>
  </si>
  <si>
    <t>+/-1 Att. &amp; vs Fear</t>
  </si>
  <si>
    <t>V S M</t>
  </si>
  <si>
    <t>1 liter</t>
  </si>
  <si>
    <t>Command</t>
  </si>
  <si>
    <t>V</t>
  </si>
  <si>
    <t>1 round</t>
  </si>
  <si>
    <t>Single word command, PHB 211</t>
  </si>
  <si>
    <t>Cure Light Wounds</t>
  </si>
  <si>
    <t>1d8 + 5 HP</t>
  </si>
  <si>
    <t>Divine Favor</t>
  </si>
  <si>
    <t>+1 Luck bonus / 3 levels</t>
  </si>
  <si>
    <t>Endure Elements</t>
  </si>
  <si>
    <t>24 hours</t>
  </si>
  <si>
    <t>Element (5)</t>
  </si>
  <si>
    <t>Magic Weapon</t>
  </si>
  <si>
    <t>V S F/DF</t>
  </si>
  <si>
    <t>+1 enhancement</t>
  </si>
  <si>
    <t>Detect Undead</t>
  </si>
  <si>
    <t>PHB 205</t>
  </si>
  <si>
    <t>40'</t>
  </si>
  <si>
    <t>PHB 220</t>
  </si>
  <si>
    <t>PHB 219</t>
  </si>
  <si>
    <t>PHB 266</t>
  </si>
  <si>
    <t>PHB 269</t>
  </si>
  <si>
    <t>Atk</t>
  </si>
  <si>
    <t>Conduit of Life</t>
  </si>
  <si>
    <t>Complete Champion 118</t>
  </si>
  <si>
    <t>Divine Presence</t>
  </si>
  <si>
    <t>Complete Champion 119</t>
  </si>
  <si>
    <t>Master Cavalier</t>
  </si>
  <si>
    <t>1 rnd/lvl</t>
  </si>
  <si>
    <t>Complete Champion 125</t>
  </si>
  <si>
    <t>Summon Holy Symbol</t>
  </si>
  <si>
    <t>0'</t>
  </si>
  <si>
    <t>Complete Champion 128</t>
  </si>
  <si>
    <t>Touch of Restoration</t>
  </si>
  <si>
    <t>Complete Champion 129</t>
  </si>
  <si>
    <t>Turn Anathema</t>
  </si>
  <si>
    <t>Enchant.</t>
  </si>
  <si>
    <t>10 minutes</t>
  </si>
  <si>
    <t>War Mount</t>
  </si>
  <si>
    <t>Benediction</t>
  </si>
  <si>
    <t>1 FR</t>
  </si>
  <si>
    <t>Complete Champion 116</t>
  </si>
  <si>
    <t>Lesser Restoration</t>
  </si>
  <si>
    <t>Restores attribute pts.</t>
  </si>
  <si>
    <t>2</t>
  </si>
  <si>
    <t>Female</t>
  </si>
  <si>
    <t>Lawful Evil</t>
  </si>
  <si>
    <t>Paladin of Tyranny</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</si>
  <si>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</si>
  <si>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Aura of Evil 1/day</t>
  </si>
  <si>
    <t>Detect Good 1/day</t>
  </si>
  <si>
    <t>Aura of Despair</t>
  </si>
  <si>
    <t>Mounted Combat (PHB pg 98)</t>
  </si>
  <si>
    <t>Profane Lifeleech (Libris Mortis 29)</t>
  </si>
  <si>
    <t>Special Mount</t>
  </si>
  <si>
    <t>Divine Sacrifice</t>
  </si>
  <si>
    <t>Complete Divine 163</t>
  </si>
  <si>
    <t>Saddlebags</t>
  </si>
  <si>
    <t>Military Saddle</t>
  </si>
  <si>
    <t>Belt Pouch</t>
  </si>
  <si>
    <t>Whetstone</t>
  </si>
  <si>
    <t>Traveler’s outfit</t>
  </si>
  <si>
    <t>NPC</t>
  </si>
  <si>
    <t>Roll</t>
  </si>
  <si>
    <t>Paladin 1</t>
  </si>
  <si>
    <t>Bane</t>
  </si>
  <si>
    <t>Curse Water</t>
  </si>
  <si>
    <t>Curse Weapon</t>
  </si>
  <si>
    <t>Prot. fr. Chaos</t>
  </si>
  <si>
    <t>Prot. fr. Good</t>
  </si>
  <si>
    <t>All Armor and Shields (not tower)</t>
  </si>
  <si>
    <t>Simple and Martial Weapons</t>
  </si>
  <si>
    <t>30’ (20’)</t>
  </si>
  <si>
    <t>Rebuke Undead</t>
  </si>
  <si>
    <t>Code of Conduct:  Tyrant</t>
  </si>
  <si>
    <t>Chain Shirt</t>
  </si>
  <si>
    <t>Glaive</t>
  </si>
  <si>
    <t>Carried when not wielded by rider</t>
  </si>
  <si>
    <t>on mount when not wielded</t>
  </si>
  <si>
    <t>Lance or Glaive</t>
  </si>
  <si>
    <t>five</t>
  </si>
  <si>
    <t>1d10</t>
  </si>
  <si>
    <t>x3</t>
  </si>
  <si>
    <t>Slashing</t>
  </si>
  <si>
    <t>1d8</t>
  </si>
  <si>
    <t>Equinox</t>
  </si>
  <si>
    <t>110’</t>
  </si>
  <si>
    <t>30’</t>
  </si>
  <si>
    <t>+0</t>
  </si>
  <si>
    <t>Deadly Touch</t>
  </si>
  <si>
    <t>Divine Grace</t>
  </si>
  <si>
    <t>Cause Disease</t>
  </si>
  <si>
    <t>Mounted Archery</t>
  </si>
  <si>
    <t>Move:</t>
  </si>
  <si>
    <t>Paladin 2</t>
  </si>
  <si>
    <t>+2</t>
  </si>
  <si>
    <t>Spells Granted</t>
  </si>
  <si>
    <t>MW Composite Longbow</t>
  </si>
  <si>
    <t>1</t>
  </si>
  <si>
    <t>Mount Encumbrance:</t>
  </si>
  <si>
    <t>On Centaur (Sagittarius)</t>
  </si>
  <si>
    <t>Silver Unholy Symbol</t>
  </si>
  <si>
    <t>19-20/x2</t>
  </si>
  <si>
    <t>Heavy Flail</t>
  </si>
  <si>
    <t>Bludgeon</t>
  </si>
  <si>
    <t>Common, Elven, Drow</t>
  </si>
  <si>
    <t>Smite Good 1/day (+1 Att &amp; Dmg)</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</si>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</sst>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sz val="13"/>
      <name val="Wingdings"/>
      <charset val="2"/>
    </font>
    <font>
      <i/>
      <sz val="14"/>
      <color indexed="57"/>
      <name val="Times New Roman"/>
      <family val="1"/>
    </font>
    <font>
      <sz val="13"/>
      <color indexed="12"/>
      <name val="Times New Roman"/>
      <family val="1"/>
    </font>
    <font>
      <sz val="12"/>
      <color indexed="81"/>
      <name val="Times New Roman"/>
      <family val="1"/>
    </font>
    <font>
      <i/>
      <sz val="12"/>
      <color indexed="81"/>
      <name val="Times New Roman"/>
      <family val="1"/>
    </font>
    <font>
      <i/>
      <sz val="14"/>
      <color indexed="10"/>
      <name val="Times New Roman"/>
      <family val="1"/>
    </font>
    <font>
      <sz val="18"/>
      <color indexed="12"/>
      <name val="Times New Roman"/>
      <family val="1"/>
    </font>
    <font>
      <i/>
      <sz val="18"/>
      <color indexed="21"/>
      <name val="Times New Roman"/>
      <family val="1"/>
    </font>
    <font>
      <i/>
      <sz val="17"/>
      <name val="Times New Roman"/>
      <family val="1"/>
    </font>
    <font>
      <i/>
      <sz val="12"/>
      <color indexed="52"/>
      <name val="Times New Roman"/>
      <family val="1"/>
    </font>
    <font>
      <i/>
      <sz val="22"/>
      <color indexed="14"/>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rgb="FFCCFFCC"/>
        <bgColor indexed="55"/>
      </patternFill>
    </fill>
  </fills>
  <borders count="9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3">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386">
    <xf numFmtId="0" fontId="0" fillId="0" borderId="0" xfId="0"/>
    <xf numFmtId="0" fontId="4"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4" fillId="0" borderId="0" xfId="0" applyNumberFormat="1" applyFont="1" applyBorder="1" applyAlignment="1">
      <alignment horizontal="left"/>
    </xf>
    <xf numFmtId="0" fontId="36" fillId="0" borderId="62" xfId="0" applyFont="1" applyBorder="1" applyAlignment="1">
      <alignment horizontal="centerContinuous" vertical="center" wrapText="1"/>
    </xf>
    <xf numFmtId="0" fontId="36" fillId="0" borderId="63" xfId="0" applyFont="1" applyBorder="1" applyAlignment="1">
      <alignment horizontal="centerContinuous" vertical="center" wrapText="1"/>
    </xf>
    <xf numFmtId="0" fontId="40" fillId="0" borderId="18" xfId="0" applyFont="1" applyBorder="1" applyAlignment="1">
      <alignment horizontal="centerContinuous" vertical="center" wrapText="1"/>
    </xf>
    <xf numFmtId="9" fontId="6" fillId="4" borderId="27" xfId="2" applyFont="1" applyFill="1" applyBorder="1" applyAlignment="1">
      <alignment horizontal="center" vertical="center" shrinkToFit="1"/>
    </xf>
    <xf numFmtId="9" fontId="6" fillId="4" borderId="25" xfId="2" applyFont="1" applyFill="1" applyBorder="1" applyAlignment="1">
      <alignment horizontal="center" vertical="center" shrinkToFit="1"/>
    </xf>
    <xf numFmtId="164" fontId="4" fillId="0" borderId="55" xfId="0" applyNumberFormat="1" applyFont="1" applyBorder="1" applyAlignment="1">
      <alignment horizontal="center" vertical="center"/>
    </xf>
    <xf numFmtId="164" fontId="4" fillId="0" borderId="46" xfId="0" applyNumberFormat="1" applyFont="1" applyFill="1" applyBorder="1" applyAlignment="1">
      <alignment horizontal="center" vertical="center"/>
    </xf>
    <xf numFmtId="164" fontId="4" fillId="0" borderId="46" xfId="0" applyNumberFormat="1" applyFont="1" applyBorder="1" applyAlignment="1">
      <alignment horizontal="center" vertical="center"/>
    </xf>
    <xf numFmtId="0" fontId="51" fillId="11"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21" xfId="0" applyFont="1" applyFill="1" applyBorder="1" applyAlignment="1">
      <alignment horizontal="centerContinuous" vertical="center" wrapText="1"/>
    </xf>
    <xf numFmtId="0" fontId="11" fillId="3" borderId="22" xfId="0"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0" fontId="3" fillId="0" borderId="0" xfId="0" applyFont="1" applyBorder="1" applyAlignment="1">
      <alignment vertical="center" wrapText="1"/>
    </xf>
    <xf numFmtId="49" fontId="6" fillId="12" borderId="28" xfId="0" applyNumberFormat="1" applyFont="1" applyFill="1" applyBorder="1" applyAlignment="1">
      <alignment horizontal="center" vertical="center" wrapText="1"/>
    </xf>
    <xf numFmtId="9" fontId="6" fillId="12" borderId="27" xfId="2" applyFont="1" applyFill="1" applyBorder="1" applyAlignment="1">
      <alignment horizontal="center" vertical="center" shrinkToFit="1"/>
    </xf>
    <xf numFmtId="0" fontId="6" fillId="12" borderId="26" xfId="0" applyFont="1" applyFill="1" applyBorder="1" applyAlignment="1">
      <alignment horizontal="center" vertical="center" wrapText="1"/>
    </xf>
    <xf numFmtId="9" fontId="6" fillId="12" borderId="26" xfId="2" applyFont="1" applyFill="1" applyBorder="1" applyAlignment="1">
      <alignment horizontal="center" vertical="center" shrinkToFit="1"/>
    </xf>
    <xf numFmtId="0" fontId="6" fillId="12" borderId="27" xfId="2" applyNumberFormat="1" applyFont="1" applyFill="1" applyBorder="1" applyAlignment="1">
      <alignment horizontal="center" vertical="center" shrinkToFit="1"/>
    </xf>
    <xf numFmtId="0" fontId="6" fillId="12" borderId="28" xfId="0" applyNumberFormat="1" applyFont="1" applyFill="1" applyBorder="1" applyAlignment="1">
      <alignment horizontal="center" vertical="center" wrapText="1"/>
    </xf>
    <xf numFmtId="49" fontId="6" fillId="12" borderId="40" xfId="0" applyNumberFormat="1" applyFont="1" applyFill="1" applyBorder="1" applyAlignment="1">
      <alignment horizontal="center" vertical="center" wrapText="1"/>
    </xf>
    <xf numFmtId="0" fontId="1" fillId="0" borderId="46" xfId="0" applyFont="1" applyFill="1" applyBorder="1" applyAlignment="1">
      <alignment horizontal="center" vertical="center"/>
    </xf>
    <xf numFmtId="49" fontId="1" fillId="0" borderId="46" xfId="2" applyNumberFormat="1" applyFont="1" applyFill="1" applyBorder="1" applyAlignment="1">
      <alignment horizontal="center" vertical="center"/>
    </xf>
    <xf numFmtId="0" fontId="1" fillId="0" borderId="46" xfId="0" applyFont="1" applyFill="1" applyBorder="1" applyAlignment="1">
      <alignment horizontal="center" vertical="center" shrinkToFit="1"/>
    </xf>
    <xf numFmtId="0" fontId="1" fillId="0" borderId="46" xfId="0" quotePrefix="1" applyFont="1" applyBorder="1" applyAlignment="1">
      <alignment horizontal="center" vertical="center" wrapText="1"/>
    </xf>
    <xf numFmtId="49" fontId="1" fillId="0" borderId="46" xfId="2" applyNumberFormat="1" applyFont="1" applyBorder="1" applyAlignment="1">
      <alignment horizontal="center" vertical="center"/>
    </xf>
    <xf numFmtId="1" fontId="55" fillId="11" borderId="84" xfId="0" applyNumberFormat="1" applyFont="1" applyFill="1" applyBorder="1" applyAlignment="1">
      <alignment horizontal="center" vertical="center"/>
    </xf>
    <xf numFmtId="1" fontId="55" fillId="11" borderId="83" xfId="0" applyNumberFormat="1" applyFont="1" applyFill="1" applyBorder="1" applyAlignment="1">
      <alignment horizontal="center" vertical="center"/>
    </xf>
    <xf numFmtId="1" fontId="1" fillId="0" borderId="81" xfId="0" applyNumberFormat="1" applyFont="1" applyBorder="1" applyAlignment="1">
      <alignment horizontal="center" vertical="center"/>
    </xf>
    <xf numFmtId="1" fontId="1" fillId="0" borderId="85" xfId="0" applyNumberFormat="1" applyFont="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3" borderId="15" xfId="0" applyFont="1" applyFill="1" applyBorder="1" applyAlignment="1">
      <alignment horizontal="center" vertical="center"/>
    </xf>
    <xf numFmtId="0" fontId="20" fillId="13" borderId="16" xfId="0" applyFont="1" applyFill="1" applyBorder="1" applyAlignment="1">
      <alignment horizontal="center" vertical="center"/>
    </xf>
    <xf numFmtId="49" fontId="20" fillId="13" borderId="16" xfId="0" applyNumberFormat="1" applyFont="1" applyFill="1" applyBorder="1" applyAlignment="1">
      <alignment horizontal="center" vertical="center"/>
    </xf>
    <xf numFmtId="0" fontId="20" fillId="13" borderId="20" xfId="0" applyFont="1" applyFill="1" applyBorder="1" applyAlignment="1">
      <alignment horizontal="center" vertical="center"/>
    </xf>
    <xf numFmtId="0" fontId="54" fillId="11" borderId="20" xfId="0" applyFont="1" applyFill="1" applyBorder="1" applyAlignment="1">
      <alignment horizontal="center" vertical="center"/>
    </xf>
    <xf numFmtId="0" fontId="20" fillId="13" borderId="17" xfId="0" applyFont="1" applyFill="1" applyBorder="1" applyAlignment="1">
      <alignment horizontal="center" vertical="center"/>
    </xf>
    <xf numFmtId="0" fontId="1" fillId="0" borderId="48" xfId="0" applyFont="1" applyFill="1" applyBorder="1" applyAlignment="1">
      <alignment horizontal="center" vertical="center"/>
    </xf>
    <xf numFmtId="0" fontId="3" fillId="0" borderId="71" xfId="0" applyFont="1" applyFill="1" applyBorder="1" applyAlignment="1">
      <alignment horizontal="center" vertical="center"/>
    </xf>
    <xf numFmtId="0" fontId="1" fillId="0" borderId="52" xfId="0" applyFont="1" applyFill="1" applyBorder="1" applyAlignment="1">
      <alignment horizontal="center" vertical="center"/>
    </xf>
    <xf numFmtId="49" fontId="1" fillId="0" borderId="52" xfId="2" applyNumberFormat="1" applyFont="1" applyFill="1" applyBorder="1" applyAlignment="1">
      <alignment horizontal="center" vertical="center"/>
    </xf>
    <xf numFmtId="0" fontId="1" fillId="0" borderId="52" xfId="0" applyFont="1" applyBorder="1" applyAlignment="1">
      <alignment horizontal="center" vertical="center"/>
    </xf>
    <xf numFmtId="164" fontId="1" fillId="0" borderId="52" xfId="0" applyNumberFormat="1" applyFont="1" applyFill="1" applyBorder="1" applyAlignment="1">
      <alignment horizontal="center" vertical="center"/>
    </xf>
    <xf numFmtId="164" fontId="4" fillId="0" borderId="52"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4" fillId="0" borderId="0" xfId="0" applyFont="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49" fontId="1" fillId="0" borderId="81" xfId="0" applyNumberFormat="1" applyFont="1" applyFill="1" applyBorder="1" applyAlignment="1">
      <alignment horizontal="center" vertical="center"/>
    </xf>
    <xf numFmtId="164" fontId="1" fillId="0" borderId="81" xfId="0" applyNumberFormat="1" applyFont="1" applyFill="1" applyBorder="1" applyAlignment="1">
      <alignment horizontal="center" vertical="center"/>
    </xf>
    <xf numFmtId="164" fontId="4" fillId="0" borderId="81" xfId="0" applyNumberFormat="1" applyFont="1" applyFill="1" applyBorder="1" applyAlignment="1">
      <alignment horizontal="center" vertical="center"/>
    </xf>
    <xf numFmtId="0" fontId="4" fillId="0" borderId="82" xfId="0" applyFont="1" applyFill="1" applyBorder="1" applyAlignment="1">
      <alignment horizontal="center" vertical="center"/>
    </xf>
    <xf numFmtId="0" fontId="4" fillId="0" borderId="14" xfId="0" applyFont="1" applyBorder="1" applyAlignment="1">
      <alignment horizontal="center" vertical="center"/>
    </xf>
    <xf numFmtId="0" fontId="4" fillId="0" borderId="57" xfId="0" applyFont="1" applyBorder="1" applyAlignment="1">
      <alignment horizontal="center" vertical="center"/>
    </xf>
    <xf numFmtId="49" fontId="4" fillId="0" borderId="57" xfId="0" applyNumberFormat="1" applyFont="1" applyBorder="1" applyAlignment="1">
      <alignment horizontal="center" vertical="center"/>
    </xf>
    <xf numFmtId="164" fontId="4" fillId="0" borderId="57"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4" fillId="0" borderId="41" xfId="0"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0" xfId="0" applyFont="1" applyFill="1" applyBorder="1" applyAlignment="1">
      <alignment horizontal="centerContinuous" vertical="center"/>
    </xf>
    <xf numFmtId="0" fontId="20" fillId="13" borderId="62" xfId="0" applyFont="1" applyFill="1" applyBorder="1" applyAlignment="1">
      <alignment horizontal="centerContinuous" vertical="center"/>
    </xf>
    <xf numFmtId="0" fontId="20" fillId="13" borderId="63" xfId="0" applyFont="1" applyFill="1" applyBorder="1" applyAlignment="1">
      <alignment horizontal="centerContinuous" vertical="center"/>
    </xf>
    <xf numFmtId="0" fontId="3"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1" xfId="0" quotePrefix="1" applyFont="1" applyBorder="1" applyAlignment="1">
      <alignment horizontal="center" vertical="center"/>
    </xf>
    <xf numFmtId="9" fontId="4" fillId="0" borderId="81" xfId="0" applyNumberFormat="1" applyFont="1" applyBorder="1" applyAlignment="1">
      <alignment horizontal="center" vertical="center"/>
    </xf>
    <xf numFmtId="0" fontId="1" fillId="0" borderId="81" xfId="0" applyFont="1" applyBorder="1" applyAlignment="1">
      <alignment horizontal="center" vertical="center"/>
    </xf>
    <xf numFmtId="164" fontId="4" fillId="0" borderId="83" xfId="0" applyNumberFormat="1" applyFont="1" applyFill="1" applyBorder="1" applyAlignment="1">
      <alignment horizontal="centerContinuous" vertical="center"/>
    </xf>
    <xf numFmtId="164" fontId="4" fillId="0" borderId="65" xfId="0" applyNumberFormat="1" applyFont="1" applyFill="1" applyBorder="1" applyAlignment="1">
      <alignment horizontal="centerContinuous" vertical="center"/>
    </xf>
    <xf numFmtId="0" fontId="4" fillId="0" borderId="66" xfId="0" quotePrefix="1" applyFont="1" applyBorder="1" applyAlignment="1">
      <alignment horizontal="centerContinuous" vertical="center"/>
    </xf>
    <xf numFmtId="0" fontId="3" fillId="0" borderId="14" xfId="0" applyFont="1" applyBorder="1" applyAlignment="1">
      <alignment horizontal="center" vertical="center"/>
    </xf>
    <xf numFmtId="9" fontId="4" fillId="0" borderId="57" xfId="0" applyNumberFormat="1" applyFont="1" applyBorder="1" applyAlignment="1">
      <alignment horizontal="center" vertical="center"/>
    </xf>
    <xf numFmtId="164" fontId="4" fillId="0" borderId="58" xfId="0" applyNumberFormat="1" applyFont="1" applyBorder="1" applyAlignment="1">
      <alignment horizontal="centerContinuous" vertical="center"/>
    </xf>
    <xf numFmtId="164" fontId="4" fillId="0" borderId="9" xfId="0" applyNumberFormat="1" applyFont="1" applyBorder="1" applyAlignment="1">
      <alignment horizontal="centerContinuous" vertical="center"/>
    </xf>
    <xf numFmtId="0" fontId="4" fillId="0" borderId="10" xfId="0" applyFont="1" applyBorder="1" applyAlignment="1">
      <alignment horizontal="centerContinuous" vertical="center"/>
    </xf>
    <xf numFmtId="0" fontId="17" fillId="0" borderId="0" xfId="0" applyFont="1" applyBorder="1" applyAlignment="1">
      <alignment horizontal="right" vertical="center"/>
    </xf>
    <xf numFmtId="0" fontId="20" fillId="13" borderId="18" xfId="0" applyFont="1" applyFill="1" applyBorder="1" applyAlignment="1">
      <alignment horizontal="centerContinuous" vertical="center"/>
    </xf>
    <xf numFmtId="0" fontId="20" fillId="13" borderId="19" xfId="0" applyFont="1" applyFill="1" applyBorder="1" applyAlignment="1">
      <alignment horizontal="centerContinuous" vertical="center"/>
    </xf>
    <xf numFmtId="0" fontId="20" fillId="13" borderId="63" xfId="0" applyFont="1" applyFill="1" applyBorder="1" applyAlignment="1">
      <alignment horizontal="center" vertical="center"/>
    </xf>
    <xf numFmtId="0" fontId="4" fillId="0" borderId="64" xfId="0" applyFont="1" applyFill="1" applyBorder="1" applyAlignment="1">
      <alignment horizontal="centerContinuous" vertical="center"/>
    </xf>
    <xf numFmtId="0" fontId="4" fillId="0" borderId="65" xfId="0" applyFont="1" applyFill="1" applyBorder="1" applyAlignment="1">
      <alignment horizontal="centerContinuous" vertical="center"/>
    </xf>
    <xf numFmtId="0" fontId="4" fillId="0" borderId="83" xfId="0" applyFont="1" applyFill="1" applyBorder="1" applyAlignment="1">
      <alignment horizontal="centerContinuous" vertical="center"/>
    </xf>
    <xf numFmtId="0" fontId="4" fillId="0" borderId="81" xfId="0" applyFont="1" applyFill="1" applyBorder="1" applyAlignment="1">
      <alignment horizontal="center" vertical="center"/>
    </xf>
    <xf numFmtId="49" fontId="1" fillId="0" borderId="83" xfId="0" applyNumberFormat="1" applyFont="1" applyFill="1" applyBorder="1" applyAlignment="1">
      <alignment horizontal="center" vertical="center"/>
    </xf>
    <xf numFmtId="0" fontId="4" fillId="0" borderId="66" xfId="0" applyFont="1" applyFill="1" applyBorder="1" applyAlignment="1">
      <alignment horizontal="center" vertical="center"/>
    </xf>
    <xf numFmtId="0" fontId="4" fillId="0" borderId="51" xfId="0" applyFont="1" applyFill="1" applyBorder="1" applyAlignment="1">
      <alignment horizontal="centerContinuous" vertical="center"/>
    </xf>
    <xf numFmtId="0" fontId="4" fillId="0" borderId="86" xfId="0" applyFont="1" applyFill="1" applyBorder="1" applyAlignment="1">
      <alignment horizontal="centerContinuous" vertical="center"/>
    </xf>
    <xf numFmtId="0" fontId="4" fillId="0" borderId="84" xfId="0" applyFont="1" applyFill="1" applyBorder="1" applyAlignment="1">
      <alignment horizontal="centerContinuous" vertical="center"/>
    </xf>
    <xf numFmtId="164" fontId="4" fillId="0" borderId="85" xfId="0" applyNumberFormat="1" applyFont="1" applyFill="1" applyBorder="1" applyAlignment="1">
      <alignment horizontal="center" vertical="center"/>
    </xf>
    <xf numFmtId="49" fontId="4" fillId="0" borderId="84" xfId="0" applyNumberFormat="1" applyFont="1" applyFill="1" applyBorder="1" applyAlignment="1">
      <alignment horizontal="center" vertical="center"/>
    </xf>
    <xf numFmtId="164" fontId="4" fillId="0" borderId="87" xfId="0" applyNumberFormat="1" applyFont="1" applyBorder="1" applyAlignment="1">
      <alignment horizontal="centerContinuous" vertical="center"/>
    </xf>
    <xf numFmtId="0" fontId="4" fillId="0" borderId="88"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0" fontId="1" fillId="0" borderId="70"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4" fillId="0" borderId="70"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shrinkToFit="1"/>
    </xf>
    <xf numFmtId="0" fontId="33" fillId="0" borderId="33" xfId="0" applyFont="1" applyBorder="1" applyAlignment="1">
      <alignment horizontal="centerContinuous" vertical="center" wrapText="1"/>
    </xf>
    <xf numFmtId="0" fontId="14" fillId="0" borderId="34" xfId="0" applyFont="1" applyBorder="1" applyAlignment="1">
      <alignment horizontal="centerContinuous" vertical="center" wrapText="1"/>
    </xf>
    <xf numFmtId="0" fontId="14" fillId="0" borderId="35" xfId="0" applyFont="1" applyBorder="1" applyAlignment="1">
      <alignment horizontal="centerContinuous" vertical="center" wrapText="1"/>
    </xf>
    <xf numFmtId="0" fontId="4" fillId="0" borderId="0" xfId="0" applyFont="1" applyBorder="1" applyAlignment="1">
      <alignment vertical="center" wrapText="1"/>
    </xf>
    <xf numFmtId="0" fontId="34" fillId="0" borderId="36" xfId="0" applyFont="1" applyBorder="1" applyAlignment="1">
      <alignment horizontal="centerContinuous" vertical="center"/>
    </xf>
    <xf numFmtId="0" fontId="11" fillId="10" borderId="37" xfId="0" applyFont="1" applyFill="1" applyBorder="1" applyAlignment="1">
      <alignment horizontal="centerContinuous" vertical="center" wrapText="1"/>
    </xf>
    <xf numFmtId="0" fontId="11" fillId="10" borderId="38"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4" fillId="0" borderId="0" xfId="0" applyFont="1" applyBorder="1" applyAlignment="1">
      <alignment horizontal="left" vertical="center"/>
    </xf>
    <xf numFmtId="0" fontId="52" fillId="0" borderId="42" xfId="0" applyFont="1" applyFill="1" applyBorder="1" applyAlignment="1">
      <alignment horizontal="centerContinuous" vertical="center" shrinkToFit="1"/>
    </xf>
    <xf numFmtId="0" fontId="37" fillId="0" borderId="42" xfId="0" applyFont="1" applyBorder="1" applyAlignment="1">
      <alignment horizontal="centerContinuous" vertical="center"/>
    </xf>
    <xf numFmtId="0" fontId="1" fillId="0" borderId="0" xfId="0" applyFont="1" applyBorder="1" applyAlignment="1">
      <alignment vertical="center" wrapText="1"/>
    </xf>
    <xf numFmtId="0" fontId="6" fillId="12" borderId="37" xfId="0" applyFont="1" applyFill="1" applyBorder="1" applyAlignment="1">
      <alignment horizontal="center" vertical="center" shrinkToFit="1"/>
    </xf>
    <xf numFmtId="0" fontId="6" fillId="12" borderId="56" xfId="0" applyFont="1" applyFill="1" applyBorder="1" applyAlignment="1">
      <alignment horizontal="center" vertical="center"/>
    </xf>
    <xf numFmtId="49" fontId="6" fillId="12" borderId="56" xfId="0" applyNumberFormat="1" applyFont="1" applyFill="1" applyBorder="1" applyAlignment="1">
      <alignment horizontal="center" vertical="center"/>
    </xf>
    <xf numFmtId="0" fontId="35" fillId="9" borderId="40" xfId="2" applyNumberFormat="1"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26" fillId="0" borderId="42" xfId="0" applyFont="1" applyBorder="1" applyAlignment="1">
      <alignment horizontal="centerContinuous" vertical="center"/>
    </xf>
    <xf numFmtId="0" fontId="6" fillId="4" borderId="37" xfId="0" applyFont="1" applyFill="1" applyBorder="1" applyAlignment="1">
      <alignment horizontal="center" vertical="center" shrinkToFit="1"/>
    </xf>
    <xf numFmtId="0" fontId="6" fillId="4" borderId="56" xfId="0" applyFont="1" applyFill="1" applyBorder="1" applyAlignment="1">
      <alignment horizontal="center" vertical="center"/>
    </xf>
    <xf numFmtId="49" fontId="6" fillId="4" borderId="56" xfId="0" applyNumberFormat="1" applyFont="1" applyFill="1" applyBorder="1" applyAlignment="1">
      <alignment horizontal="center" vertical="center"/>
    </xf>
    <xf numFmtId="0" fontId="16" fillId="12" borderId="61" xfId="0" applyFont="1" applyFill="1" applyBorder="1" applyAlignment="1">
      <alignment horizontal="centerContinuous" vertical="center" shrinkToFit="1"/>
    </xf>
    <xf numFmtId="0" fontId="6" fillId="4" borderId="8" xfId="0" applyFont="1" applyFill="1" applyBorder="1" applyAlignment="1">
      <alignment horizontal="center" vertical="center" shrinkToFit="1"/>
    </xf>
    <xf numFmtId="0" fontId="6" fillId="4" borderId="57" xfId="0" applyFont="1" applyFill="1" applyBorder="1" applyAlignment="1">
      <alignment horizontal="center" vertical="center"/>
    </xf>
    <xf numFmtId="49" fontId="6" fillId="4" borderId="57" xfId="0" applyNumberFormat="1" applyFont="1" applyFill="1" applyBorder="1" applyAlignment="1">
      <alignment horizontal="center" vertical="center"/>
    </xf>
    <xf numFmtId="0" fontId="35" fillId="9" borderId="41" xfId="2" applyNumberFormat="1" applyFont="1" applyFill="1" applyBorder="1" applyAlignment="1">
      <alignment horizontal="center" vertical="center" shrinkToFit="1"/>
    </xf>
    <xf numFmtId="0" fontId="4" fillId="0" borderId="0" xfId="0" applyFont="1" applyBorder="1" applyAlignment="1">
      <alignment horizontal="left" vertical="center" wrapText="1"/>
    </xf>
    <xf numFmtId="0" fontId="3" fillId="0" borderId="0" xfId="0" applyFont="1" applyBorder="1" applyAlignment="1">
      <alignment horizontal="right" vertical="center" wrapText="1"/>
    </xf>
    <xf numFmtId="0" fontId="42" fillId="0" borderId="36" xfId="0" applyFont="1" applyBorder="1" applyAlignment="1">
      <alignment horizontal="centerContinuous" vertical="center"/>
    </xf>
    <xf numFmtId="0" fontId="6" fillId="0" borderId="61" xfId="0" applyFont="1" applyFill="1" applyBorder="1" applyAlignment="1">
      <alignment horizontal="center" vertical="center" shrinkToFit="1"/>
    </xf>
    <xf numFmtId="0" fontId="6" fillId="0" borderId="64" xfId="0" applyFont="1" applyFill="1" applyBorder="1" applyAlignment="1">
      <alignment horizontal="centerContinuous" vertical="center"/>
    </xf>
    <xf numFmtId="0" fontId="6" fillId="0" borderId="65" xfId="0" applyFont="1" applyFill="1" applyBorder="1" applyAlignment="1">
      <alignment horizontal="centerContinuous" vertical="center"/>
    </xf>
    <xf numFmtId="0" fontId="6" fillId="0" borderId="66" xfId="0" applyFont="1" applyFill="1" applyBorder="1" applyAlignment="1">
      <alignment horizontal="centerContinuous" vertical="center"/>
    </xf>
    <xf numFmtId="0" fontId="37" fillId="12" borderId="42" xfId="0" applyFont="1" applyFill="1" applyBorder="1" applyAlignment="1">
      <alignment horizontal="centerContinuous" vertical="center"/>
    </xf>
    <xf numFmtId="0" fontId="6" fillId="0" borderId="8" xfId="0" applyFont="1" applyFill="1" applyBorder="1" applyAlignment="1">
      <alignment horizontal="centerContinuous" vertical="center"/>
    </xf>
    <xf numFmtId="0" fontId="6" fillId="0" borderId="9"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26" fillId="12" borderId="42" xfId="0" applyFont="1" applyFill="1" applyBorder="1" applyAlignment="1">
      <alignment horizontal="center" vertical="center" shrinkToFit="1"/>
    </xf>
    <xf numFmtId="0" fontId="26" fillId="12" borderId="61" xfId="0" applyFont="1" applyFill="1" applyBorder="1" applyAlignment="1">
      <alignment horizontal="centerContinuous" vertical="center"/>
    </xf>
    <xf numFmtId="0" fontId="24" fillId="0" borderId="24"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7" fillId="0" borderId="1" xfId="0" applyFont="1" applyFill="1" applyBorder="1" applyAlignment="1">
      <alignment vertical="center"/>
    </xf>
    <xf numFmtId="0" fontId="5" fillId="0" borderId="26" xfId="0" applyFont="1" applyFill="1" applyBorder="1" applyAlignment="1">
      <alignment horizontal="center" vertical="center"/>
    </xf>
    <xf numFmtId="0" fontId="6" fillId="0" borderId="26" xfId="0" applyFont="1" applyFill="1" applyBorder="1" applyAlignment="1">
      <alignment horizontal="center" vertical="center"/>
    </xf>
    <xf numFmtId="0" fontId="26"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wrapText="1"/>
    </xf>
    <xf numFmtId="0" fontId="49" fillId="11" borderId="27"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0" fillId="0" borderId="1" xfId="0" applyFont="1" applyFill="1" applyBorder="1" applyAlignment="1">
      <alignment vertical="center"/>
    </xf>
    <xf numFmtId="0" fontId="23" fillId="0" borderId="27"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xf>
    <xf numFmtId="0" fontId="48" fillId="0" borderId="37" xfId="0" applyFont="1" applyFill="1" applyBorder="1" applyAlignment="1">
      <alignment vertical="center"/>
    </xf>
    <xf numFmtId="0" fontId="5" fillId="0" borderId="56" xfId="0" applyFont="1" applyFill="1" applyBorder="1" applyAlignment="1">
      <alignment horizontal="center" vertical="center"/>
    </xf>
    <xf numFmtId="0" fontId="6" fillId="0" borderId="56" xfId="0" applyFont="1" applyFill="1" applyBorder="1" applyAlignment="1">
      <alignment horizontal="center" vertical="center"/>
    </xf>
    <xf numFmtId="0" fontId="27" fillId="0" borderId="13" xfId="0" applyNumberFormat="1" applyFont="1" applyFill="1" applyBorder="1" applyAlignment="1">
      <alignment horizontal="center" vertical="center"/>
    </xf>
    <xf numFmtId="0" fontId="27" fillId="0" borderId="56"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wrapText="1"/>
    </xf>
    <xf numFmtId="1" fontId="6" fillId="0" borderId="56" xfId="0" applyNumberFormat="1" applyFont="1" applyFill="1" applyBorder="1" applyAlignment="1">
      <alignment horizontal="center" vertical="center" wrapText="1"/>
    </xf>
    <xf numFmtId="0" fontId="49" fillId="11" borderId="56" xfId="0" applyNumberFormat="1" applyFont="1" applyFill="1" applyBorder="1" applyAlignment="1">
      <alignment horizontal="center" vertical="center"/>
    </xf>
    <xf numFmtId="0" fontId="5" fillId="0" borderId="39" xfId="0" applyFont="1" applyFill="1" applyBorder="1" applyAlignment="1">
      <alignment horizontal="center" vertical="center"/>
    </xf>
    <xf numFmtId="0" fontId="10" fillId="0" borderId="1" xfId="0" applyFont="1" applyFill="1" applyBorder="1" applyAlignment="1">
      <alignment vertical="center"/>
    </xf>
    <xf numFmtId="0" fontId="6" fillId="0" borderId="26" xfId="0" applyNumberFormat="1" applyFont="1" applyFill="1" applyBorder="1" applyAlignment="1">
      <alignment horizontal="center" vertical="center"/>
    </xf>
    <xf numFmtId="49"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6"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6"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13" fillId="0" borderId="27" xfId="0" applyNumberFormat="1" applyFont="1" applyFill="1" applyBorder="1" applyAlignment="1">
      <alignment horizontal="center" vertical="center"/>
    </xf>
    <xf numFmtId="0" fontId="7" fillId="0" borderId="1" xfId="0" applyFont="1" applyFill="1" applyBorder="1" applyAlignment="1">
      <alignment vertical="center"/>
    </xf>
    <xf numFmtId="49" fontId="16" fillId="0" borderId="26"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9" fillId="14" borderId="1" xfId="0" applyFont="1" applyFill="1" applyBorder="1" applyAlignment="1">
      <alignment vertical="center"/>
    </xf>
    <xf numFmtId="0" fontId="6" fillId="14" borderId="26" xfId="0" applyNumberFormat="1" applyFont="1" applyFill="1" applyBorder="1" applyAlignment="1">
      <alignment horizontal="center" vertical="center"/>
    </xf>
    <xf numFmtId="49" fontId="26" fillId="14" borderId="26" xfId="0" applyNumberFormat="1" applyFont="1" applyFill="1" applyBorder="1" applyAlignment="1">
      <alignment horizontal="center" vertical="center"/>
    </xf>
    <xf numFmtId="0" fontId="26" fillId="14" borderId="27" xfId="0" applyNumberFormat="1" applyFont="1" applyFill="1" applyBorder="1" applyAlignment="1">
      <alignment horizontal="center" vertical="center"/>
    </xf>
    <xf numFmtId="49" fontId="6" fillId="14" borderId="27" xfId="0" applyNumberFormat="1" applyFont="1" applyFill="1" applyBorder="1" applyAlignment="1">
      <alignment horizontal="center" vertical="center"/>
    </xf>
    <xf numFmtId="49" fontId="6" fillId="14" borderId="26" xfId="0" applyNumberFormat="1" applyFont="1" applyFill="1" applyBorder="1" applyAlignment="1">
      <alignment horizontal="center" vertical="center" wrapText="1"/>
    </xf>
    <xf numFmtId="0" fontId="6" fillId="14" borderId="28"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6" xfId="0" applyNumberFormat="1" applyFont="1" applyFill="1" applyBorder="1" applyAlignment="1">
      <alignment horizontal="center" vertical="center"/>
    </xf>
    <xf numFmtId="49" fontId="15" fillId="5" borderId="26" xfId="0" applyNumberFormat="1" applyFont="1" applyFill="1" applyBorder="1" applyAlignment="1">
      <alignment horizontal="center" vertical="center"/>
    </xf>
    <xf numFmtId="0" fontId="15" fillId="5" borderId="27" xfId="0" applyNumberFormat="1" applyFont="1" applyFill="1" applyBorder="1" applyAlignment="1">
      <alignment horizontal="center" vertical="center"/>
    </xf>
    <xf numFmtId="49" fontId="6" fillId="5" borderId="27" xfId="0" applyNumberFormat="1" applyFont="1" applyFill="1" applyBorder="1" applyAlignment="1">
      <alignment horizontal="center" vertical="center"/>
    </xf>
    <xf numFmtId="0" fontId="6" fillId="5" borderId="28" xfId="0" applyNumberFormat="1" applyFont="1" applyFill="1" applyBorder="1" applyAlignment="1">
      <alignment horizontal="center" vertical="center"/>
    </xf>
    <xf numFmtId="0" fontId="13" fillId="14" borderId="1" xfId="0" applyFont="1" applyFill="1" applyBorder="1" applyAlignment="1">
      <alignment vertical="center"/>
    </xf>
    <xf numFmtId="49" fontId="22" fillId="14" borderId="26" xfId="0" applyNumberFormat="1" applyFont="1" applyFill="1" applyBorder="1" applyAlignment="1">
      <alignment horizontal="center" vertical="center"/>
    </xf>
    <xf numFmtId="0" fontId="22" fillId="14" borderId="27" xfId="0" applyNumberFormat="1" applyFont="1" applyFill="1" applyBorder="1" applyAlignment="1">
      <alignment horizontal="center" vertical="center"/>
    </xf>
    <xf numFmtId="0" fontId="13" fillId="14"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wrapText="1"/>
    </xf>
    <xf numFmtId="0" fontId="10" fillId="6" borderId="1" xfId="0" applyFont="1" applyFill="1" applyBorder="1" applyAlignment="1">
      <alignment vertical="center"/>
    </xf>
    <xf numFmtId="0" fontId="6" fillId="6" borderId="26" xfId="0" applyNumberFormat="1" applyFont="1" applyFill="1" applyBorder="1" applyAlignment="1">
      <alignment horizontal="center" vertical="center"/>
    </xf>
    <xf numFmtId="49" fontId="15" fillId="6" borderId="26" xfId="0" applyNumberFormat="1" applyFont="1" applyFill="1" applyBorder="1" applyAlignment="1">
      <alignment horizontal="center" vertical="center"/>
    </xf>
    <xf numFmtId="0" fontId="15" fillId="6" borderId="27" xfId="0" applyNumberFormat="1" applyFont="1" applyFill="1" applyBorder="1" applyAlignment="1">
      <alignment horizontal="center" vertical="center"/>
    </xf>
    <xf numFmtId="49" fontId="6" fillId="6" borderId="27" xfId="0" applyNumberFormat="1" applyFont="1" applyFill="1" applyBorder="1" applyAlignment="1">
      <alignment horizontal="center" vertical="center"/>
    </xf>
    <xf numFmtId="0" fontId="6" fillId="6" borderId="28" xfId="0" applyNumberFormat="1" applyFont="1" applyFill="1" applyBorder="1" applyAlignment="1">
      <alignment horizontal="center" vertical="center"/>
    </xf>
    <xf numFmtId="0" fontId="13" fillId="15" borderId="1" xfId="0" applyFont="1" applyFill="1" applyBorder="1" applyAlignment="1">
      <alignment vertical="center"/>
    </xf>
    <xf numFmtId="0" fontId="6" fillId="15" borderId="26" xfId="0" applyNumberFormat="1" applyFont="1" applyFill="1" applyBorder="1" applyAlignment="1">
      <alignment horizontal="center" vertical="center"/>
    </xf>
    <xf numFmtId="49" fontId="22" fillId="15" borderId="26" xfId="0" applyNumberFormat="1" applyFont="1" applyFill="1" applyBorder="1" applyAlignment="1">
      <alignment horizontal="center" vertical="center"/>
    </xf>
    <xf numFmtId="0" fontId="22" fillId="15" borderId="27" xfId="0" applyNumberFormat="1" applyFont="1" applyFill="1" applyBorder="1" applyAlignment="1">
      <alignment horizontal="center" vertical="center"/>
    </xf>
    <xf numFmtId="49" fontId="6" fillId="15" borderId="27" xfId="0" applyNumberFormat="1" applyFont="1" applyFill="1" applyBorder="1" applyAlignment="1">
      <alignment horizontal="center" vertical="center"/>
    </xf>
    <xf numFmtId="0" fontId="6" fillId="15" borderId="28"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6" xfId="0" applyNumberFormat="1" applyFont="1" applyFill="1" applyBorder="1" applyAlignment="1">
      <alignment horizontal="center" vertical="center"/>
    </xf>
    <xf numFmtId="0" fontId="27" fillId="0" borderId="27"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6" xfId="0" applyNumberFormat="1" applyFont="1" applyFill="1" applyBorder="1" applyAlignment="1">
      <alignment horizontal="center" vertical="center"/>
    </xf>
    <xf numFmtId="0" fontId="22" fillId="7" borderId="27" xfId="0" applyNumberFormat="1" applyFont="1" applyFill="1" applyBorder="1" applyAlignment="1">
      <alignment horizontal="center" vertical="center"/>
    </xf>
    <xf numFmtId="0" fontId="22" fillId="6" borderId="27"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6" xfId="0" applyNumberFormat="1" applyFont="1" applyFill="1" applyBorder="1" applyAlignment="1">
      <alignment horizontal="center" vertical="center"/>
    </xf>
    <xf numFmtId="0" fontId="15" fillId="14" borderId="27"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6" xfId="0" applyNumberFormat="1" applyFont="1" applyFill="1" applyBorder="1" applyAlignment="1">
      <alignment horizontal="center" vertical="center"/>
    </xf>
    <xf numFmtId="0" fontId="23" fillId="5" borderId="27" xfId="0" applyNumberFormat="1" applyFont="1" applyFill="1" applyBorder="1" applyAlignment="1">
      <alignment horizontal="center" vertical="center"/>
    </xf>
    <xf numFmtId="0" fontId="13" fillId="4" borderId="1" xfId="0" applyFont="1" applyFill="1" applyBorder="1" applyAlignment="1">
      <alignment vertical="center"/>
    </xf>
    <xf numFmtId="49" fontId="27" fillId="5" borderId="26" xfId="0" applyNumberFormat="1" applyFont="1" applyFill="1" applyBorder="1" applyAlignment="1">
      <alignment horizontal="center" vertical="center"/>
    </xf>
    <xf numFmtId="0" fontId="27" fillId="5" borderId="27" xfId="0" applyNumberFormat="1" applyFont="1" applyFill="1" applyBorder="1" applyAlignment="1">
      <alignment horizontal="center" vertical="center"/>
    </xf>
    <xf numFmtId="0" fontId="12" fillId="8" borderId="1" xfId="0" applyFont="1" applyFill="1" applyBorder="1" applyAlignment="1">
      <alignment vertical="center"/>
    </xf>
    <xf numFmtId="0" fontId="6" fillId="8" borderId="26"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0" fontId="23" fillId="8" borderId="27" xfId="0" applyNumberFormat="1" applyFont="1" applyFill="1" applyBorder="1" applyAlignment="1">
      <alignment horizontal="center" vertical="center"/>
    </xf>
    <xf numFmtId="0" fontId="12" fillId="8" borderId="27" xfId="0" applyNumberFormat="1" applyFont="1" applyFill="1" applyBorder="1" applyAlignment="1">
      <alignment horizontal="center" vertical="center"/>
    </xf>
    <xf numFmtId="49" fontId="6" fillId="8" borderId="27" xfId="0" applyNumberFormat="1" applyFont="1" applyFill="1" applyBorder="1" applyAlignment="1">
      <alignment horizontal="center" vertical="center"/>
    </xf>
    <xf numFmtId="0" fontId="6" fillId="8" borderId="28"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6" xfId="0" applyNumberFormat="1" applyFont="1" applyFill="1" applyBorder="1" applyAlignment="1">
      <alignment horizontal="center" vertical="center"/>
    </xf>
    <xf numFmtId="0" fontId="27" fillId="8" borderId="27"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6" xfId="0" applyNumberFormat="1" applyFont="1" applyFill="1" applyBorder="1" applyAlignment="1">
      <alignment horizontal="center" vertical="center"/>
    </xf>
    <xf numFmtId="49" fontId="15" fillId="4" borderId="26" xfId="0" applyNumberFormat="1" applyFont="1" applyFill="1" applyBorder="1" applyAlignment="1">
      <alignment horizontal="center" vertical="center"/>
    </xf>
    <xf numFmtId="0" fontId="15" fillId="4" borderId="27" xfId="0" applyNumberFormat="1" applyFont="1" applyFill="1" applyBorder="1" applyAlignment="1">
      <alignment horizontal="center" vertical="center"/>
    </xf>
    <xf numFmtId="49" fontId="6" fillId="4" borderId="27" xfId="0" applyNumberFormat="1" applyFont="1" applyFill="1" applyBorder="1" applyAlignment="1">
      <alignment horizontal="center" vertical="center"/>
    </xf>
    <xf numFmtId="0" fontId="6" fillId="4" borderId="28" xfId="0" applyNumberFormat="1" applyFont="1" applyFill="1" applyBorder="1" applyAlignment="1">
      <alignment horizontal="center" vertical="center"/>
    </xf>
    <xf numFmtId="0" fontId="6" fillId="0" borderId="28"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6" xfId="0" applyNumberFormat="1" applyFont="1" applyFill="1" applyBorder="1" applyAlignment="1">
      <alignment horizontal="center" vertical="center"/>
    </xf>
    <xf numFmtId="0" fontId="23" fillId="4" borderId="27"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6" xfId="0" applyNumberFormat="1" applyFont="1" applyFill="1" applyBorder="1" applyAlignment="1">
      <alignment horizontal="center" vertical="center"/>
    </xf>
    <xf numFmtId="0" fontId="22" fillId="5" borderId="27" xfId="0" applyNumberFormat="1" applyFont="1" applyFill="1" applyBorder="1" applyAlignment="1">
      <alignment horizontal="center" vertical="center"/>
    </xf>
    <xf numFmtId="0" fontId="12" fillId="6" borderId="8" xfId="0" applyFont="1" applyFill="1" applyBorder="1" applyAlignment="1">
      <alignment vertical="center"/>
    </xf>
    <xf numFmtId="0" fontId="6" fillId="6" borderId="57" xfId="0" applyNumberFormat="1" applyFont="1" applyFill="1" applyBorder="1" applyAlignment="1">
      <alignment horizontal="center" vertical="center"/>
    </xf>
    <xf numFmtId="49" fontId="23" fillId="6" borderId="57" xfId="0" applyNumberFormat="1" applyFont="1" applyFill="1" applyBorder="1" applyAlignment="1">
      <alignment horizontal="center" vertical="center"/>
    </xf>
    <xf numFmtId="0" fontId="23" fillId="6" borderId="58" xfId="0" applyNumberFormat="1" applyFont="1" applyFill="1" applyBorder="1" applyAlignment="1">
      <alignment horizontal="center" vertical="center"/>
    </xf>
    <xf numFmtId="49" fontId="6" fillId="6" borderId="58" xfId="0" applyNumberFormat="1" applyFont="1" applyFill="1" applyBorder="1" applyAlignment="1">
      <alignment horizontal="center" vertical="center"/>
    </xf>
    <xf numFmtId="0" fontId="49" fillId="11" borderId="58" xfId="0" applyNumberFormat="1" applyFont="1" applyFill="1" applyBorder="1" applyAlignment="1">
      <alignment horizontal="center" vertical="center"/>
    </xf>
    <xf numFmtId="0" fontId="6" fillId="6" borderId="41" xfId="0" applyNumberFormat="1"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41" fillId="0" borderId="24"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10" borderId="21" xfId="0" applyFont="1" applyFill="1" applyBorder="1" applyAlignment="1">
      <alignment horizontal="centerContinuous" vertical="center" wrapText="1"/>
    </xf>
    <xf numFmtId="0" fontId="11" fillId="10" borderId="22"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11" fillId="10" borderId="23" xfId="0" applyFont="1" applyFill="1" applyBorder="1" applyAlignment="1">
      <alignment horizontal="centerContinuous" vertical="center" wrapText="1"/>
    </xf>
    <xf numFmtId="0" fontId="26" fillId="12" borderId="1" xfId="0" applyFont="1" applyFill="1" applyBorder="1" applyAlignment="1">
      <alignment horizontal="center" vertical="center" shrinkToFit="1"/>
    </xf>
    <xf numFmtId="0" fontId="6" fillId="12" borderId="28" xfId="0" quotePrefix="1" applyNumberFormat="1" applyFont="1" applyFill="1" applyBorder="1" applyAlignment="1">
      <alignment horizontal="center" vertical="center" wrapText="1"/>
    </xf>
    <xf numFmtId="0" fontId="4" fillId="12" borderId="27" xfId="0" applyFont="1" applyFill="1" applyBorder="1" applyAlignment="1">
      <alignment horizontal="center" vertical="center" wrapText="1"/>
    </xf>
    <xf numFmtId="0" fontId="4" fillId="12" borderId="27" xfId="2" applyNumberFormat="1" applyFont="1" applyFill="1" applyBorder="1" applyAlignment="1">
      <alignment horizontal="center" vertical="center" shrinkToFit="1"/>
    </xf>
    <xf numFmtId="0" fontId="53" fillId="12" borderId="37" xfId="0" applyFont="1" applyFill="1" applyBorder="1" applyAlignment="1">
      <alignment horizontal="center" vertical="center" shrinkToFit="1"/>
    </xf>
    <xf numFmtId="0" fontId="6" fillId="12" borderId="56" xfId="0" applyFont="1" applyFill="1" applyBorder="1" applyAlignment="1">
      <alignment horizontal="center" vertical="center" wrapText="1"/>
    </xf>
    <xf numFmtId="9" fontId="6" fillId="12" borderId="56" xfId="2" applyFont="1" applyFill="1" applyBorder="1" applyAlignment="1">
      <alignment horizontal="center" vertical="center" shrinkToFit="1"/>
    </xf>
    <xf numFmtId="9" fontId="6" fillId="12" borderId="13" xfId="2" applyFont="1" applyFill="1" applyBorder="1" applyAlignment="1">
      <alignment horizontal="center" vertical="center" shrinkToFit="1"/>
    </xf>
    <xf numFmtId="0" fontId="6" fillId="12" borderId="13" xfId="2" applyNumberFormat="1" applyFont="1" applyFill="1" applyBorder="1" applyAlignment="1">
      <alignment horizontal="center" vertical="center" shrinkToFit="1"/>
    </xf>
    <xf numFmtId="0" fontId="53" fillId="4" borderId="1" xfId="0" applyFont="1" applyFill="1" applyBorder="1" applyAlignment="1">
      <alignment horizontal="center" vertical="center" shrinkToFit="1"/>
    </xf>
    <xf numFmtId="0" fontId="6" fillId="4" borderId="26" xfId="0" applyFont="1" applyFill="1" applyBorder="1" applyAlignment="1">
      <alignment horizontal="center" vertical="center" wrapText="1"/>
    </xf>
    <xf numFmtId="9" fontId="6" fillId="4" borderId="26" xfId="2" applyFont="1" applyFill="1" applyBorder="1" applyAlignment="1">
      <alignment horizontal="center" vertical="center" shrinkToFit="1"/>
    </xf>
    <xf numFmtId="0" fontId="4" fillId="4" borderId="27" xfId="0" applyFont="1" applyFill="1" applyBorder="1" applyAlignment="1">
      <alignment horizontal="center" vertical="center" wrapText="1"/>
    </xf>
    <xf numFmtId="0" fontId="6" fillId="4" borderId="27" xfId="2" applyNumberFormat="1" applyFont="1" applyFill="1" applyBorder="1" applyAlignment="1">
      <alignment horizontal="center" vertical="center" shrinkToFit="1"/>
    </xf>
    <xf numFmtId="0" fontId="6" fillId="4" borderId="28" xfId="0" applyNumberFormat="1" applyFont="1" applyFill="1" applyBorder="1" applyAlignment="1">
      <alignment horizontal="center" vertical="center" wrapText="1"/>
    </xf>
    <xf numFmtId="0" fontId="53" fillId="4" borderId="32" xfId="0" applyFont="1" applyFill="1" applyBorder="1" applyAlignment="1">
      <alignment horizontal="center" vertical="center" shrinkToFit="1"/>
    </xf>
    <xf numFmtId="0" fontId="6" fillId="4" borderId="11" xfId="0" applyFont="1" applyFill="1" applyBorder="1" applyAlignment="1">
      <alignment horizontal="center" vertical="center" wrapText="1"/>
    </xf>
    <xf numFmtId="9" fontId="6" fillId="4" borderId="11" xfId="2" applyFont="1" applyFill="1" applyBorder="1" applyAlignment="1">
      <alignment horizontal="center" vertical="center" shrinkToFit="1"/>
    </xf>
    <xf numFmtId="0" fontId="4" fillId="4" borderId="25" xfId="0" applyFont="1" applyFill="1" applyBorder="1" applyAlignment="1">
      <alignment horizontal="center" vertical="center" wrapText="1"/>
    </xf>
    <xf numFmtId="0" fontId="6" fillId="4" borderId="25" xfId="2" applyNumberFormat="1" applyFont="1" applyFill="1" applyBorder="1" applyAlignment="1">
      <alignment horizontal="center" vertical="center" shrinkToFit="1"/>
    </xf>
    <xf numFmtId="0" fontId="6" fillId="4" borderId="30" xfId="0" applyNumberFormat="1" applyFont="1" applyFill="1" applyBorder="1" applyAlignment="1">
      <alignment horizontal="center" vertical="center" wrapText="1"/>
    </xf>
    <xf numFmtId="0" fontId="45" fillId="2" borderId="75" xfId="0" applyFont="1" applyFill="1" applyBorder="1" applyAlignment="1">
      <alignment horizontal="right" vertical="center"/>
    </xf>
    <xf numFmtId="0" fontId="45" fillId="2" borderId="73" xfId="0" applyFont="1" applyFill="1" applyBorder="1" applyAlignment="1">
      <alignment horizontal="left" vertical="center"/>
    </xf>
    <xf numFmtId="0" fontId="19" fillId="2" borderId="73" xfId="0" applyFont="1" applyFill="1" applyBorder="1" applyAlignment="1">
      <alignment horizontal="left" vertical="center"/>
    </xf>
    <xf numFmtId="0" fontId="3" fillId="2" borderId="73" xfId="0" applyFont="1" applyFill="1" applyBorder="1" applyAlignment="1">
      <alignment horizontal="centerContinuous" vertical="center"/>
    </xf>
    <xf numFmtId="0" fontId="4" fillId="2" borderId="73" xfId="0" applyFont="1" applyFill="1" applyBorder="1" applyAlignment="1">
      <alignment horizontal="centerContinuous" vertical="center"/>
    </xf>
    <xf numFmtId="0" fontId="44" fillId="2" borderId="7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1" fillId="0" borderId="0" xfId="0" applyFont="1" applyBorder="1" applyAlignment="1">
      <alignment horizontal="centerContinuous" vertical="center"/>
    </xf>
    <xf numFmtId="0" fontId="5" fillId="4" borderId="59" xfId="0" applyFont="1" applyFill="1" applyBorder="1" applyAlignment="1">
      <alignment horizontal="right" vertical="center"/>
    </xf>
    <xf numFmtId="49" fontId="6" fillId="0" borderId="60" xfId="0" applyNumberFormat="1" applyFont="1" applyBorder="1" applyAlignment="1">
      <alignment horizontal="centerContinuous" vertical="center"/>
    </xf>
    <xf numFmtId="0" fontId="1" fillId="0" borderId="77" xfId="0" applyFont="1" applyBorder="1" applyAlignment="1">
      <alignment horizontal="centerContinuous" vertical="center"/>
    </xf>
    <xf numFmtId="0" fontId="5" fillId="4" borderId="78" xfId="0" applyFont="1" applyFill="1" applyBorder="1" applyAlignment="1">
      <alignment horizontal="right" vertical="center"/>
    </xf>
    <xf numFmtId="49" fontId="6" fillId="0" borderId="79" xfId="0" applyNumberFormat="1" applyFont="1" applyBorder="1" applyAlignment="1">
      <alignment horizontal="center" vertical="center"/>
    </xf>
    <xf numFmtId="0" fontId="6" fillId="0" borderId="0" xfId="0" applyFont="1" applyBorder="1" applyAlignment="1">
      <alignment horizontal="left" vertical="center"/>
    </xf>
    <xf numFmtId="0" fontId="7" fillId="2" borderId="12" xfId="0" applyFont="1" applyFill="1" applyBorder="1" applyAlignment="1">
      <alignment horizontal="right" vertical="center"/>
    </xf>
    <xf numFmtId="0" fontId="8" fillId="0" borderId="13" xfId="0" applyFont="1" applyBorder="1" applyAlignment="1">
      <alignment horizontal="center" vertical="center"/>
    </xf>
    <xf numFmtId="0" fontId="25" fillId="0" borderId="13" xfId="0" applyNumberFormat="1" applyFont="1" applyBorder="1" applyAlignment="1">
      <alignment horizontal="center" vertical="center"/>
    </xf>
    <xf numFmtId="0" fontId="9" fillId="4" borderId="72" xfId="0" applyFont="1" applyFill="1" applyBorder="1" applyAlignment="1">
      <alignment horizontal="right" vertical="center"/>
    </xf>
    <xf numFmtId="0" fontId="15" fillId="0" borderId="40" xfId="0"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5" fillId="0" borderId="13" xfId="0" applyNumberFormat="1" applyFont="1" applyBorder="1" applyAlignment="1">
      <alignment horizontal="center" vertical="center"/>
    </xf>
    <xf numFmtId="0" fontId="9" fillId="4" borderId="6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7" fillId="4" borderId="67" xfId="0" applyFont="1" applyFill="1" applyBorder="1" applyAlignment="1">
      <alignment horizontal="right" vertical="center"/>
    </xf>
    <xf numFmtId="0" fontId="5" fillId="0" borderId="29" xfId="0" applyFont="1" applyBorder="1" applyAlignment="1">
      <alignment horizontal="center" vertical="center"/>
    </xf>
    <xf numFmtId="0" fontId="46"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8" fillId="0" borderId="3" xfId="0" applyFont="1" applyBorder="1" applyAlignment="1">
      <alignment horizontal="center" vertical="center"/>
    </xf>
    <xf numFmtId="0" fontId="10" fillId="4" borderId="67" xfId="0" applyFont="1" applyFill="1" applyBorder="1" applyAlignment="1">
      <alignment horizontal="right" vertical="center"/>
    </xf>
    <xf numFmtId="49" fontId="6" fillId="0" borderId="29" xfId="0" applyNumberFormat="1" applyFont="1" applyBorder="1" applyAlignment="1">
      <alignment horizontal="center" vertical="center"/>
    </xf>
    <xf numFmtId="0" fontId="13" fillId="2" borderId="14" xfId="0" applyFont="1" applyFill="1" applyBorder="1" applyAlignment="1">
      <alignment horizontal="right" vertical="center"/>
    </xf>
    <xf numFmtId="0" fontId="6" fillId="0" borderId="25" xfId="0" quotePrefix="1" applyFont="1" applyBorder="1" applyAlignment="1">
      <alignment horizontal="center" vertical="center"/>
    </xf>
    <xf numFmtId="49" fontId="25" fillId="0" borderId="25" xfId="0" applyNumberFormat="1" applyFont="1" applyBorder="1" applyAlignment="1">
      <alignment horizontal="center" vertical="center"/>
    </xf>
    <xf numFmtId="0" fontId="10" fillId="4" borderId="68" xfId="0" applyFont="1" applyFill="1" applyBorder="1" applyAlignment="1">
      <alignment horizontal="right" vertical="center"/>
    </xf>
    <xf numFmtId="49" fontId="6" fillId="0" borderId="30"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4" fillId="0" borderId="51" xfId="0"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4"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6" xfId="0" applyFont="1" applyBorder="1" applyAlignment="1">
      <alignment horizontal="left" vertical="center"/>
    </xf>
    <xf numFmtId="0" fontId="4" fillId="0" borderId="71" xfId="0" applyFont="1" applyBorder="1" applyAlignment="1">
      <alignment horizontal="center" vertical="center" shrinkToFit="1"/>
    </xf>
    <xf numFmtId="0" fontId="4" fillId="0" borderId="52" xfId="0" applyFont="1" applyBorder="1" applyAlignment="1">
      <alignment horizontal="left" vertical="center"/>
    </xf>
    <xf numFmtId="0" fontId="2" fillId="0" borderId="0" xfId="0" applyFont="1" applyBorder="1" applyAlignment="1">
      <alignment vertical="center"/>
    </xf>
    <xf numFmtId="0" fontId="4" fillId="0" borderId="69" xfId="0" applyFont="1" applyBorder="1" applyAlignment="1">
      <alignment horizontal="center" vertical="center" shrinkToFit="1"/>
    </xf>
    <xf numFmtId="164" fontId="4" fillId="0" borderId="55" xfId="0" applyNumberFormat="1" applyFont="1" applyBorder="1" applyAlignment="1">
      <alignment horizontal="center" vertical="center" shrinkToFit="1"/>
    </xf>
    <xf numFmtId="0" fontId="1" fillId="0" borderId="46" xfId="0" applyFont="1" applyBorder="1" applyAlignment="1">
      <alignment horizontal="left" vertical="center"/>
    </xf>
    <xf numFmtId="0" fontId="43" fillId="0" borderId="0" xfId="0" applyFont="1" applyBorder="1" applyAlignment="1">
      <alignment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0" xfId="0" quotePrefix="1" applyFont="1" applyBorder="1" applyAlignment="1">
      <alignment horizontal="center" vertical="center" wrapText="1"/>
    </xf>
    <xf numFmtId="49" fontId="1" fillId="0" borderId="90" xfId="2" applyNumberFormat="1" applyFont="1" applyBorder="1" applyAlignment="1">
      <alignment horizontal="center" vertical="center"/>
    </xf>
    <xf numFmtId="49" fontId="1" fillId="0" borderId="90" xfId="2" applyNumberFormat="1" applyFont="1" applyFill="1" applyBorder="1" applyAlignment="1">
      <alignment horizontal="center" vertical="center"/>
    </xf>
    <xf numFmtId="0" fontId="1" fillId="0" borderId="90" xfId="0" applyFont="1" applyFill="1" applyBorder="1" applyAlignment="1">
      <alignment horizontal="center" vertical="center" shrinkToFit="1"/>
    </xf>
    <xf numFmtId="164" fontId="4" fillId="0" borderId="90" xfId="0" applyNumberFormat="1" applyFont="1" applyFill="1" applyBorder="1" applyAlignment="1">
      <alignment horizontal="center" vertical="center"/>
    </xf>
    <xf numFmtId="164" fontId="4" fillId="0" borderId="90" xfId="0" applyNumberFormat="1" applyFont="1" applyBorder="1" applyAlignment="1">
      <alignment horizontal="center" vertical="center"/>
    </xf>
    <xf numFmtId="1" fontId="55" fillId="11" borderId="27" xfId="0" applyNumberFormat="1" applyFont="1" applyFill="1" applyBorder="1" applyAlignment="1">
      <alignment horizontal="center" vertical="center"/>
    </xf>
    <xf numFmtId="1" fontId="1" fillId="0" borderId="26" xfId="0" applyNumberFormat="1" applyFont="1" applyBorder="1" applyAlignment="1">
      <alignment horizontal="center" vertical="center"/>
    </xf>
    <xf numFmtId="0" fontId="1" fillId="0" borderId="50" xfId="0" applyFont="1" applyFill="1" applyBorder="1" applyAlignment="1">
      <alignment horizontal="center" vertical="center"/>
    </xf>
    <xf numFmtId="0" fontId="3" fillId="0" borderId="70" xfId="0" applyFont="1" applyFill="1" applyBorder="1" applyAlignment="1">
      <alignment horizontal="center" vertical="center"/>
    </xf>
  </cellXfs>
  <cellStyles count="3">
    <cellStyle name="Hyperlink" xfId="1" builtinId="8"/>
    <cellStyle name="Normal" xfId="0" builtinId="0"/>
    <cellStyle name="Percent" xfId="2" builtinId="5"/>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1</xdr:row>
      <xdr:rowOff>66675</xdr:rowOff>
    </xdr:from>
    <xdr:to>
      <xdr:col>6</xdr:col>
      <xdr:colOff>910903</xdr:colOff>
      <xdr:row>12</xdr:row>
      <xdr:rowOff>26670</xdr:rowOff>
    </xdr:to>
    <xdr:pic>
      <xdr:nvPicPr>
        <xdr:cNvPr id="1100" name="Picture 72" descr="valyss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438150"/>
          <a:ext cx="1787203"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83" name="Rectangle 1"/>
        <xdr:cNvSpPr>
          <a:spLocks noChangeArrowheads="1"/>
        </xdr:cNvSpPr>
      </xdr:nvSpPr>
      <xdr:spPr bwMode="auto">
        <a:xfrm>
          <a:off x="5724525"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8457" name="Rectangle 1"/>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152400</xdr:colOff>
      <xdr:row>1</xdr:row>
      <xdr:rowOff>123825</xdr:rowOff>
    </xdr:from>
    <xdr:to>
      <xdr:col>3</xdr:col>
      <xdr:colOff>381000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showGridLines="0" tabSelected="1" workbookViewId="0"/>
  </sheetViews>
  <sheetFormatPr defaultColWidth="13" defaultRowHeight="15.6"/>
  <cols>
    <col min="1" max="1" width="15.09765625" style="274" bestFit="1" customWidth="1"/>
    <col min="2" max="2" width="10" style="126" customWidth="1"/>
    <col min="3" max="3" width="5.09765625" style="126" customWidth="1"/>
    <col min="4" max="4" width="13.69921875" style="274" bestFit="1" customWidth="1"/>
    <col min="5" max="5" width="9.09765625" style="126" bestFit="1" customWidth="1"/>
    <col min="6" max="6" width="13" style="274" customWidth="1"/>
    <col min="7" max="7" width="13" style="126" customWidth="1"/>
    <col min="8" max="16384" width="13" style="42"/>
  </cols>
  <sheetData>
    <row r="1" spans="1:7" ht="29.4" thickTop="1" thickBot="1">
      <c r="A1" s="306" t="s">
        <v>232</v>
      </c>
      <c r="B1" s="307"/>
      <c r="C1" s="308"/>
      <c r="D1" s="309"/>
      <c r="E1" s="310"/>
      <c r="F1" s="309"/>
      <c r="G1" s="311" t="s">
        <v>209</v>
      </c>
    </row>
    <row r="2" spans="1:7" ht="17.399999999999999" thickTop="1">
      <c r="A2" s="312" t="s">
        <v>0</v>
      </c>
      <c r="B2" s="313" t="s">
        <v>96</v>
      </c>
      <c r="C2" s="313"/>
      <c r="D2" s="314" t="s">
        <v>1</v>
      </c>
      <c r="E2" s="315" t="s">
        <v>192</v>
      </c>
      <c r="F2" s="316"/>
      <c r="G2" s="317"/>
    </row>
    <row r="3" spans="1:7" ht="16.8">
      <c r="A3" s="312" t="s">
        <v>70</v>
      </c>
      <c r="B3" s="318" t="s">
        <v>194</v>
      </c>
      <c r="C3" s="313"/>
      <c r="D3" s="314" t="s">
        <v>71</v>
      </c>
      <c r="E3" s="315">
        <v>2</v>
      </c>
      <c r="F3" s="314"/>
      <c r="G3" s="317"/>
    </row>
    <row r="4" spans="1:7" ht="17.399999999999999" thickBot="1">
      <c r="A4" s="312" t="s">
        <v>72</v>
      </c>
      <c r="B4" s="313" t="s">
        <v>193</v>
      </c>
      <c r="C4" s="313"/>
      <c r="D4" s="314" t="s">
        <v>73</v>
      </c>
      <c r="E4" s="315" t="s">
        <v>75</v>
      </c>
      <c r="F4" s="314"/>
      <c r="G4" s="317"/>
    </row>
    <row r="5" spans="1:7" ht="17.399999999999999" thickTop="1">
      <c r="A5" s="319" t="s">
        <v>105</v>
      </c>
      <c r="B5" s="320" t="s">
        <v>242</v>
      </c>
      <c r="C5" s="321"/>
      <c r="D5" s="322" t="s">
        <v>240</v>
      </c>
      <c r="E5" s="323" t="s">
        <v>219</v>
      </c>
      <c r="F5" s="324"/>
      <c r="G5" s="317"/>
    </row>
    <row r="6" spans="1:7" ht="16.8">
      <c r="A6" s="325" t="s">
        <v>2</v>
      </c>
      <c r="B6" s="326">
        <v>12</v>
      </c>
      <c r="C6" s="327" t="str">
        <f t="shared" ref="C6:C11" si="0">IF(B6&gt;9.9,CONCATENATE("+",ROUNDDOWN((B6-10)/2,0)),ROUNDUP((B6-10)/2,0))</f>
        <v>+1</v>
      </c>
      <c r="D6" s="328" t="s">
        <v>82</v>
      </c>
      <c r="E6" s="329" t="s">
        <v>195</v>
      </c>
      <c r="F6" s="324"/>
      <c r="G6" s="317"/>
    </row>
    <row r="7" spans="1:7" ht="16.8">
      <c r="A7" s="330" t="s">
        <v>3</v>
      </c>
      <c r="B7" s="331">
        <v>13</v>
      </c>
      <c r="C7" s="332" t="str">
        <f t="shared" si="0"/>
        <v>+1</v>
      </c>
      <c r="D7" s="333" t="s">
        <v>83</v>
      </c>
      <c r="E7" s="334">
        <f>SUM(Martial!G3:G17)+SUM(Equipment!B3:B10)</f>
        <v>35.450000000000003</v>
      </c>
      <c r="F7" s="324"/>
      <c r="G7" s="317"/>
    </row>
    <row r="8" spans="1:7" ht="16.8">
      <c r="A8" s="335" t="s">
        <v>16</v>
      </c>
      <c r="B8" s="336">
        <v>12</v>
      </c>
      <c r="C8" s="337" t="str">
        <f t="shared" si="0"/>
        <v>+1</v>
      </c>
      <c r="D8" s="338" t="s">
        <v>18</v>
      </c>
      <c r="E8" s="339">
        <f>ROUNDUP(((E3*10)*0.75)+(E3*C8),0)</f>
        <v>17</v>
      </c>
      <c r="F8" s="324"/>
      <c r="G8" s="317"/>
    </row>
    <row r="9" spans="1:7" ht="16.8">
      <c r="A9" s="340" t="s">
        <v>17</v>
      </c>
      <c r="B9" s="336">
        <v>12</v>
      </c>
      <c r="C9" s="332" t="str">
        <f t="shared" si="0"/>
        <v>+1</v>
      </c>
      <c r="D9" s="338" t="s">
        <v>69</v>
      </c>
      <c r="E9" s="339">
        <v>17</v>
      </c>
      <c r="F9" s="312"/>
      <c r="G9" s="317"/>
    </row>
    <row r="10" spans="1:7" ht="16.8">
      <c r="A10" s="341" t="s">
        <v>19</v>
      </c>
      <c r="B10" s="342">
        <v>14</v>
      </c>
      <c r="C10" s="332" t="str">
        <f t="shared" si="0"/>
        <v>+2</v>
      </c>
      <c r="D10" s="343" t="s">
        <v>104</v>
      </c>
      <c r="E10" s="344">
        <f>10+C7</f>
        <v>11</v>
      </c>
      <c r="F10" s="324"/>
      <c r="G10" s="317"/>
    </row>
    <row r="11" spans="1:7" ht="17.399999999999999" thickBot="1">
      <c r="A11" s="345" t="s">
        <v>15</v>
      </c>
      <c r="B11" s="346">
        <v>12</v>
      </c>
      <c r="C11" s="347" t="str">
        <f t="shared" si="0"/>
        <v>+1</v>
      </c>
      <c r="D11" s="348" t="s">
        <v>68</v>
      </c>
      <c r="E11" s="349">
        <f>E10+SUM(Martial!B12:B13)</f>
        <v>15</v>
      </c>
      <c r="F11" s="324"/>
      <c r="G11" s="317"/>
    </row>
    <row r="12" spans="1:7" s="353" customFormat="1" ht="17.399999999999999" thickTop="1">
      <c r="A12" s="350"/>
      <c r="B12" s="351"/>
      <c r="C12" s="351"/>
      <c r="D12" s="351"/>
      <c r="E12" s="351"/>
      <c r="F12" s="351"/>
      <c r="G12" s="352"/>
    </row>
    <row r="13" spans="1:7" s="353" customFormat="1" ht="16.8">
      <c r="A13" s="354"/>
      <c r="B13" s="355"/>
      <c r="C13" s="355"/>
      <c r="D13" s="355"/>
      <c r="E13" s="355"/>
      <c r="F13" s="355"/>
      <c r="G13" s="356"/>
    </row>
    <row r="14" spans="1:7" s="353" customFormat="1" ht="16.8">
      <c r="A14" s="354"/>
      <c r="B14" s="355"/>
      <c r="C14" s="355"/>
      <c r="D14" s="355"/>
      <c r="E14" s="355"/>
      <c r="F14" s="355"/>
      <c r="G14" s="356"/>
    </row>
    <row r="15" spans="1:7" s="353" customFormat="1" ht="16.8">
      <c r="A15" s="354"/>
      <c r="B15" s="355"/>
      <c r="C15" s="355"/>
      <c r="D15" s="355"/>
      <c r="E15" s="355"/>
      <c r="F15" s="355"/>
      <c r="G15" s="356"/>
    </row>
    <row r="16" spans="1:7" s="353" customFormat="1" ht="16.8">
      <c r="A16" s="354"/>
      <c r="B16" s="355"/>
      <c r="C16" s="355"/>
      <c r="D16" s="355"/>
      <c r="E16" s="355"/>
      <c r="F16" s="355"/>
      <c r="G16" s="356"/>
    </row>
    <row r="17" spans="1:7" s="353" customFormat="1" ht="16.8">
      <c r="A17" s="354"/>
      <c r="B17" s="355"/>
      <c r="C17" s="355"/>
      <c r="D17" s="355"/>
      <c r="E17" s="355"/>
      <c r="F17" s="355"/>
      <c r="G17" s="356"/>
    </row>
    <row r="18" spans="1:7" s="353" customFormat="1" ht="16.8">
      <c r="A18" s="354"/>
      <c r="B18" s="355"/>
      <c r="C18" s="355"/>
      <c r="D18" s="355"/>
      <c r="E18" s="355"/>
      <c r="F18" s="355"/>
      <c r="G18" s="356"/>
    </row>
    <row r="19" spans="1:7" s="353" customFormat="1" ht="16.8">
      <c r="A19" s="354"/>
      <c r="B19" s="355"/>
      <c r="C19" s="355"/>
      <c r="D19" s="355"/>
      <c r="E19" s="355"/>
      <c r="F19" s="355"/>
      <c r="G19" s="356"/>
    </row>
    <row r="20" spans="1:7" s="353" customFormat="1" ht="16.8">
      <c r="A20" s="354"/>
      <c r="B20" s="355"/>
      <c r="C20" s="355"/>
      <c r="D20" s="355"/>
      <c r="E20" s="355"/>
      <c r="F20" s="355"/>
      <c r="G20" s="356"/>
    </row>
    <row r="21" spans="1:7" s="353" customFormat="1" ht="16.8">
      <c r="A21" s="354"/>
      <c r="B21" s="355"/>
      <c r="C21" s="355"/>
      <c r="D21" s="355"/>
      <c r="E21" s="355"/>
      <c r="F21" s="355"/>
      <c r="G21" s="356"/>
    </row>
    <row r="22" spans="1:7" s="353" customFormat="1" ht="16.8">
      <c r="A22" s="354"/>
      <c r="B22" s="355"/>
      <c r="C22" s="355"/>
      <c r="D22" s="355"/>
      <c r="E22" s="355"/>
      <c r="F22" s="355"/>
      <c r="G22" s="356"/>
    </row>
    <row r="23" spans="1:7" s="353" customFormat="1" ht="16.8">
      <c r="A23" s="354"/>
      <c r="B23" s="355"/>
      <c r="C23" s="355"/>
      <c r="D23" s="355"/>
      <c r="E23" s="355"/>
      <c r="F23" s="355"/>
      <c r="G23" s="356"/>
    </row>
    <row r="24" spans="1:7" ht="17.399999999999999" thickBot="1">
      <c r="A24" s="357"/>
      <c r="B24" s="358"/>
      <c r="C24" s="358"/>
      <c r="D24" s="358"/>
      <c r="E24" s="358"/>
      <c r="F24" s="358"/>
      <c r="G24" s="359"/>
    </row>
    <row r="25" spans="1:7" ht="16.2" thickTop="1"/>
  </sheetData>
  <phoneticPr fontId="0" type="noConversion"/>
  <conditionalFormatting sqref="E9">
    <cfRule type="cellIs" dxfId="13" priority="1" stopIfTrue="1" operator="lessThan">
      <formula>$E$8/3</formula>
    </cfRule>
    <cfRule type="cellIs" dxfId="12" priority="2" stopIfTrue="1" operator="between">
      <formula>$E$8/3</formula>
      <formula>$E$8/2</formula>
    </cfRule>
    <cfRule type="cellIs" dxfId="11" priority="3" stopIfTrue="1" operator="greaterThan">
      <formula>$E$8/2</formula>
    </cfRule>
  </conditionalFormatting>
  <conditionalFormatting sqref="E7">
    <cfRule type="cellIs" dxfId="10" priority="4" stopIfTrue="1" operator="greaterThan">
      <formula>763</formula>
    </cfRule>
    <cfRule type="cellIs" dxfId="9" priority="5" stopIfTrue="1" operator="between">
      <formula>43</formula>
      <formula>86</formula>
    </cfRule>
  </conditionalFormatting>
  <printOptions gridLinesSet="0"/>
  <pageMargins left="0.25" right="0.25"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pane ySplit="2" topLeftCell="A3" activePane="bottomLeft" state="frozen"/>
      <selection pane="bottomLeft" activeCell="A3" sqref="A3"/>
    </sheetView>
  </sheetViews>
  <sheetFormatPr defaultColWidth="13" defaultRowHeight="15.6"/>
  <cols>
    <col min="1" max="1" width="31.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29.69921875" style="2" customWidth="1"/>
    <col min="11" max="16384" width="13" style="1"/>
  </cols>
  <sheetData>
    <row r="1" spans="1:10" ht="23.4" thickBot="1">
      <c r="A1" s="157" t="s">
        <v>14</v>
      </c>
      <c r="B1" s="158"/>
      <c r="C1" s="158"/>
      <c r="D1" s="158"/>
      <c r="E1" s="158"/>
      <c r="F1" s="158"/>
      <c r="G1" s="159"/>
      <c r="H1" s="159"/>
      <c r="I1" s="159"/>
      <c r="J1" s="158"/>
    </row>
    <row r="2" spans="1:10" s="24" customFormat="1" ht="34.200000000000003" thickBot="1">
      <c r="A2" s="21" t="s">
        <v>4</v>
      </c>
      <c r="B2" s="22" t="s">
        <v>33</v>
      </c>
      <c r="C2" s="22" t="s">
        <v>40</v>
      </c>
      <c r="D2" s="22" t="s">
        <v>32</v>
      </c>
      <c r="E2" s="22" t="s">
        <v>66</v>
      </c>
      <c r="F2" s="22" t="s">
        <v>41</v>
      </c>
      <c r="G2" s="23" t="s">
        <v>74</v>
      </c>
      <c r="H2" s="18" t="s">
        <v>210</v>
      </c>
      <c r="I2" s="19" t="s">
        <v>93</v>
      </c>
      <c r="J2" s="20" t="s">
        <v>91</v>
      </c>
    </row>
    <row r="3" spans="1:10" s="4" customFormat="1" ht="16.8">
      <c r="A3" s="160" t="s">
        <v>77</v>
      </c>
      <c r="B3" s="161">
        <v>3</v>
      </c>
      <c r="C3" s="162" t="s">
        <v>35</v>
      </c>
      <c r="D3" s="163" t="str">
        <f>IF(C3="Str",'Personal File'!$C$6,IF(C3="Dex",'Personal File'!$C$7,IF(C3="Con",'Personal File'!$C$8,IF(C3="Int",'Personal File'!$C$9,IF(C3="Wis",'Personal File'!$C$10,IF(C3="Cha",'Personal File'!$C$11))))))</f>
        <v>+1</v>
      </c>
      <c r="E3" s="163" t="str">
        <f t="shared" ref="E3" si="0">CONCATENATE(C3," (",D3,")")</f>
        <v>Con (+1)</v>
      </c>
      <c r="F3" s="164" t="str">
        <f>'Personal File'!C$10</f>
        <v>+2</v>
      </c>
      <c r="G3" s="165">
        <f t="shared" ref="G3:G41" si="1">B3+D3+F3</f>
        <v>6</v>
      </c>
      <c r="H3" s="166">
        <f t="shared" ref="H3:H5" ca="1" si="2">RANDBETWEEN(1,20)</f>
        <v>5</v>
      </c>
      <c r="I3" s="164">
        <f t="shared" ref="I3" ca="1" si="3">SUM(G3:H3)</f>
        <v>11</v>
      </c>
      <c r="J3" s="167"/>
    </row>
    <row r="4" spans="1:10" s="4" customFormat="1" ht="16.8">
      <c r="A4" s="168" t="s">
        <v>78</v>
      </c>
      <c r="B4" s="161">
        <v>0</v>
      </c>
      <c r="C4" s="162" t="s">
        <v>38</v>
      </c>
      <c r="D4" s="169" t="str">
        <f>IF(C4="Str",'Personal File'!$C$6,IF(C4="Dex",'Personal File'!$C$7,IF(C4="Con",'Personal File'!$C$8,IF(C4="Int",'Personal File'!$C$9,IF(C4="Wis",'Personal File'!$C$10,IF(C4="Cha",'Personal File'!$C$11))))))</f>
        <v>+1</v>
      </c>
      <c r="E4" s="170" t="str">
        <f t="shared" ref="E4:E5" si="4">CONCATENATE(C4," (",D4,")")</f>
        <v>Dex (+1)</v>
      </c>
      <c r="F4" s="171" t="str">
        <f>'Personal File'!C$10</f>
        <v>+2</v>
      </c>
      <c r="G4" s="165">
        <f t="shared" si="1"/>
        <v>3</v>
      </c>
      <c r="H4" s="166">
        <f t="shared" ca="1" si="2"/>
        <v>13</v>
      </c>
      <c r="I4" s="171">
        <f t="shared" ref="I4:I41" ca="1" si="5">SUM(G4:H4)</f>
        <v>16</v>
      </c>
      <c r="J4" s="172"/>
    </row>
    <row r="5" spans="1:10" s="4" customFormat="1" ht="16.8">
      <c r="A5" s="173" t="s">
        <v>79</v>
      </c>
      <c r="B5" s="174">
        <v>0</v>
      </c>
      <c r="C5" s="175" t="s">
        <v>37</v>
      </c>
      <c r="D5" s="176" t="str">
        <f>IF(C5="Str",'Personal File'!$C$6,IF(C5="Dex",'Personal File'!$C$7,IF(C5="Con",'Personal File'!$C$8,IF(C5="Int",'Personal File'!$C$9,IF(C5="Wis",'Personal File'!$C$10,IF(C5="Cha",'Personal File'!$C$11))))))</f>
        <v>+2</v>
      </c>
      <c r="E5" s="177" t="str">
        <f t="shared" si="4"/>
        <v>Wis (+2)</v>
      </c>
      <c r="F5" s="178" t="str">
        <f>'Personal File'!C$10</f>
        <v>+2</v>
      </c>
      <c r="G5" s="179">
        <f t="shared" si="1"/>
        <v>4</v>
      </c>
      <c r="H5" s="180">
        <f t="shared" ca="1" si="2"/>
        <v>12</v>
      </c>
      <c r="I5" s="178">
        <f t="shared" ca="1" si="5"/>
        <v>16</v>
      </c>
      <c r="J5" s="181"/>
    </row>
    <row r="6" spans="1:10" s="4" customFormat="1" ht="16.8">
      <c r="A6" s="182" t="s">
        <v>42</v>
      </c>
      <c r="B6" s="183">
        <v>0</v>
      </c>
      <c r="C6" s="184" t="s">
        <v>36</v>
      </c>
      <c r="D6" s="185" t="str">
        <f>IF(C6="Str",'Personal File'!$C$6,IF(C6="Dex",'Personal File'!$C$7,IF(C6="Con",'Personal File'!$C$8,IF(C6="Int",'Personal File'!$C$9,IF(C6="Wis",'Personal File'!$C$10,IF(C6="Cha",'Personal File'!$C$11))))))</f>
        <v>+1</v>
      </c>
      <c r="E6" s="185" t="str">
        <f t="shared" ref="E6" si="6">CONCATENATE(C6," (",D6,")")</f>
        <v>Int (+1)</v>
      </c>
      <c r="F6" s="186" t="s">
        <v>67</v>
      </c>
      <c r="G6" s="187">
        <f t="shared" si="1"/>
        <v>1</v>
      </c>
      <c r="H6" s="166">
        <f ca="1">RANDBETWEEN(1,20)</f>
        <v>11</v>
      </c>
      <c r="I6" s="171">
        <f t="shared" ca="1" si="5"/>
        <v>12</v>
      </c>
      <c r="J6" s="172"/>
    </row>
    <row r="7" spans="1:10" s="8" customFormat="1" ht="16.8">
      <c r="A7" s="188" t="s">
        <v>43</v>
      </c>
      <c r="B7" s="183">
        <v>0</v>
      </c>
      <c r="C7" s="189" t="s">
        <v>38</v>
      </c>
      <c r="D7" s="169" t="str">
        <f>IF(C7="Str",'Personal File'!$C$6,IF(C7="Dex",'Personal File'!$C$7,IF(C7="Con",'Personal File'!$C$8,IF(C7="Int",'Personal File'!$C$9,IF(C7="Wis",'Personal File'!$C$10,IF(C7="Cha",'Personal File'!$C$11))))))</f>
        <v>+1</v>
      </c>
      <c r="E7" s="169" t="str">
        <f t="shared" ref="E7:E41" si="7">CONCATENATE(C7," (",D7,")")</f>
        <v>Dex (+1)</v>
      </c>
      <c r="F7" s="187" t="s">
        <v>67</v>
      </c>
      <c r="G7" s="187">
        <f t="shared" si="1"/>
        <v>1</v>
      </c>
      <c r="H7" s="166">
        <f ca="1">RANDBETWEEN(1,20)</f>
        <v>17</v>
      </c>
      <c r="I7" s="171">
        <f t="shared" ca="1" si="5"/>
        <v>18</v>
      </c>
      <c r="J7" s="172"/>
    </row>
    <row r="8" spans="1:10" s="6" customFormat="1" ht="16.8">
      <c r="A8" s="190" t="s">
        <v>44</v>
      </c>
      <c r="B8" s="183">
        <v>0</v>
      </c>
      <c r="C8" s="191" t="s">
        <v>34</v>
      </c>
      <c r="D8" s="192" t="str">
        <f>IF(C8="Str",'Personal File'!$C$6,IF(C8="Dex",'Personal File'!$C$7,IF(C8="Con",'Personal File'!$C$8,IF(C8="Int",'Personal File'!$C$9,IF(C8="Wis",'Personal File'!$C$10,IF(C8="Cha",'Personal File'!$C$11))))))</f>
        <v>+1</v>
      </c>
      <c r="E8" s="193" t="str">
        <f t="shared" si="7"/>
        <v>Cha (+1)</v>
      </c>
      <c r="F8" s="187" t="s">
        <v>67</v>
      </c>
      <c r="G8" s="187">
        <f t="shared" si="1"/>
        <v>1</v>
      </c>
      <c r="H8" s="166">
        <f t="shared" ref="H8:H41" ca="1" si="8">RANDBETWEEN(1,20)</f>
        <v>3</v>
      </c>
      <c r="I8" s="171">
        <f t="shared" ca="1" si="5"/>
        <v>4</v>
      </c>
      <c r="J8" s="172"/>
    </row>
    <row r="9" spans="1:10" s="5" customFormat="1" ht="16.8">
      <c r="A9" s="194" t="s">
        <v>45</v>
      </c>
      <c r="B9" s="183">
        <v>0</v>
      </c>
      <c r="C9" s="195" t="s">
        <v>39</v>
      </c>
      <c r="D9" s="196" t="str">
        <f>IF(C9="Str",'Personal File'!$C$6,IF(C9="Dex",'Personal File'!$C$7,IF(C9="Con",'Personal File'!$C$8,IF(C9="Int",'Personal File'!$C$9,IF(C9="Wis",'Personal File'!$C$10,IF(C9="Cha",'Personal File'!$C$11))))))</f>
        <v>+1</v>
      </c>
      <c r="E9" s="196" t="str">
        <f t="shared" si="7"/>
        <v>Str (+1)</v>
      </c>
      <c r="F9" s="187" t="s">
        <v>67</v>
      </c>
      <c r="G9" s="187">
        <f t="shared" si="1"/>
        <v>1</v>
      </c>
      <c r="H9" s="166">
        <f t="shared" ca="1" si="8"/>
        <v>10</v>
      </c>
      <c r="I9" s="171">
        <f t="shared" ca="1" si="5"/>
        <v>11</v>
      </c>
      <c r="J9" s="172"/>
    </row>
    <row r="10" spans="1:10" s="5" customFormat="1" ht="16.8">
      <c r="A10" s="197" t="s">
        <v>20</v>
      </c>
      <c r="B10" s="198">
        <v>2</v>
      </c>
      <c r="C10" s="199" t="s">
        <v>35</v>
      </c>
      <c r="D10" s="200" t="str">
        <f>IF(C10="Str",'Personal File'!$C$6,IF(C10="Dex",'Personal File'!$C$7,IF(C10="Con",'Personal File'!$C$8,IF(C10="Int",'Personal File'!$C$9,IF(C10="Wis",'Personal File'!$C$10,IF(C10="Cha",'Personal File'!$C$11))))))</f>
        <v>+1</v>
      </c>
      <c r="E10" s="200" t="str">
        <f t="shared" si="7"/>
        <v>Con (+1)</v>
      </c>
      <c r="F10" s="201" t="s">
        <v>67</v>
      </c>
      <c r="G10" s="201">
        <f t="shared" si="1"/>
        <v>3</v>
      </c>
      <c r="H10" s="166">
        <f t="shared" ca="1" si="8"/>
        <v>12</v>
      </c>
      <c r="I10" s="202">
        <f t="shared" ca="1" si="5"/>
        <v>15</v>
      </c>
      <c r="J10" s="203"/>
    </row>
    <row r="11" spans="1:10" s="4" customFormat="1" ht="16.8">
      <c r="A11" s="182" t="s">
        <v>97</v>
      </c>
      <c r="B11" s="183">
        <v>0</v>
      </c>
      <c r="C11" s="184" t="s">
        <v>36</v>
      </c>
      <c r="D11" s="185" t="str">
        <f>IF(C11="Str",'Personal File'!$C$6,IF(C11="Dex",'Personal File'!$C$7,IF(C11="Con",'Personal File'!$C$8,IF(C11="Int",'Personal File'!$C$9,IF(C11="Wis",'Personal File'!$C$10,IF(C11="Cha",'Personal File'!$C$11))))))</f>
        <v>+1</v>
      </c>
      <c r="E11" s="185" t="str">
        <f t="shared" si="7"/>
        <v>Int (+1)</v>
      </c>
      <c r="F11" s="187" t="s">
        <v>67</v>
      </c>
      <c r="G11" s="187">
        <f t="shared" si="1"/>
        <v>1</v>
      </c>
      <c r="H11" s="166">
        <f t="shared" ca="1" si="8"/>
        <v>14</v>
      </c>
      <c r="I11" s="171">
        <f t="shared" ca="1" si="5"/>
        <v>15</v>
      </c>
      <c r="J11" s="172"/>
    </row>
    <row r="12" spans="1:10" s="7" customFormat="1" ht="16.8">
      <c r="A12" s="204" t="s">
        <v>46</v>
      </c>
      <c r="B12" s="205">
        <v>0</v>
      </c>
      <c r="C12" s="206" t="s">
        <v>36</v>
      </c>
      <c r="D12" s="207" t="str">
        <f>IF(C12="Str",'Personal File'!$C$6,IF(C12="Dex",'Personal File'!$C$7,IF(C12="Con",'Personal File'!$C$8,IF(C12="Int",'Personal File'!$C$9,IF(C12="Wis",'Personal File'!$C$10,IF(C12="Cha",'Personal File'!$C$11))))))</f>
        <v>+1</v>
      </c>
      <c r="E12" s="207" t="str">
        <f t="shared" si="7"/>
        <v>Int (+1)</v>
      </c>
      <c r="F12" s="208" t="s">
        <v>67</v>
      </c>
      <c r="G12" s="208">
        <f t="shared" si="1"/>
        <v>1</v>
      </c>
      <c r="H12" s="166">
        <f t="shared" ca="1" si="8"/>
        <v>5</v>
      </c>
      <c r="I12" s="208">
        <f t="shared" ca="1" si="5"/>
        <v>6</v>
      </c>
      <c r="J12" s="209"/>
    </row>
    <row r="13" spans="1:10" s="8" customFormat="1" ht="16.8">
      <c r="A13" s="210" t="s">
        <v>47</v>
      </c>
      <c r="B13" s="198">
        <v>1</v>
      </c>
      <c r="C13" s="211" t="s">
        <v>34</v>
      </c>
      <c r="D13" s="212" t="str">
        <f>IF(C13="Str",'Personal File'!$C$6,IF(C13="Dex",'Personal File'!$C$7,IF(C13="Con",'Personal File'!$C$8,IF(C13="Int",'Personal File'!$C$9,IF(C13="Wis",'Personal File'!$C$10,IF(C13="Cha",'Personal File'!$C$11))))))</f>
        <v>+1</v>
      </c>
      <c r="E13" s="213" t="str">
        <f t="shared" si="7"/>
        <v>Cha (+1)</v>
      </c>
      <c r="F13" s="201" t="s">
        <v>191</v>
      </c>
      <c r="G13" s="201">
        <f t="shared" si="1"/>
        <v>4</v>
      </c>
      <c r="H13" s="166">
        <f t="shared" ca="1" si="8"/>
        <v>3</v>
      </c>
      <c r="I13" s="201">
        <f t="shared" ca="1" si="5"/>
        <v>7</v>
      </c>
      <c r="J13" s="203"/>
    </row>
    <row r="14" spans="1:10" s="8" customFormat="1" ht="16.8">
      <c r="A14" s="204" t="s">
        <v>48</v>
      </c>
      <c r="B14" s="205">
        <v>0</v>
      </c>
      <c r="C14" s="206" t="s">
        <v>36</v>
      </c>
      <c r="D14" s="207" t="str">
        <f>IF(C14="Str",'Personal File'!$C$6,IF(C14="Dex",'Personal File'!$C$7,IF(C14="Con",'Personal File'!$C$8,IF(C14="Int",'Personal File'!$C$9,IF(C14="Wis",'Personal File'!$C$10,IF(C14="Cha",'Personal File'!$C$11))))))</f>
        <v>+1</v>
      </c>
      <c r="E14" s="207" t="str">
        <f t="shared" si="7"/>
        <v>Int (+1)</v>
      </c>
      <c r="F14" s="208" t="s">
        <v>67</v>
      </c>
      <c r="G14" s="208">
        <f t="shared" si="1"/>
        <v>1</v>
      </c>
      <c r="H14" s="166">
        <f t="shared" ca="1" si="8"/>
        <v>12</v>
      </c>
      <c r="I14" s="208">
        <f t="shared" ca="1" si="5"/>
        <v>13</v>
      </c>
      <c r="J14" s="209"/>
    </row>
    <row r="15" spans="1:10" s="8" customFormat="1" ht="16.8">
      <c r="A15" s="190" t="s">
        <v>49</v>
      </c>
      <c r="B15" s="183">
        <v>0</v>
      </c>
      <c r="C15" s="191" t="s">
        <v>34</v>
      </c>
      <c r="D15" s="192" t="str">
        <f>IF(C15="Str",'Personal File'!$C$6,IF(C15="Dex",'Personal File'!$C$7,IF(C15="Con",'Personal File'!$C$8,IF(C15="Int",'Personal File'!$C$9,IF(C15="Wis",'Personal File'!$C$10,IF(C15="Cha",'Personal File'!$C$11))))))</f>
        <v>+1</v>
      </c>
      <c r="E15" s="193" t="str">
        <f t="shared" si="7"/>
        <v>Cha (+1)</v>
      </c>
      <c r="F15" s="187" t="s">
        <v>67</v>
      </c>
      <c r="G15" s="187">
        <f t="shared" si="1"/>
        <v>1</v>
      </c>
      <c r="H15" s="166">
        <f t="shared" ca="1" si="8"/>
        <v>3</v>
      </c>
      <c r="I15" s="187">
        <f t="shared" ca="1" si="5"/>
        <v>4</v>
      </c>
      <c r="J15" s="214"/>
    </row>
    <row r="16" spans="1:10" s="8" customFormat="1" ht="16.8">
      <c r="A16" s="188" t="s">
        <v>50</v>
      </c>
      <c r="B16" s="183">
        <v>0</v>
      </c>
      <c r="C16" s="189" t="s">
        <v>38</v>
      </c>
      <c r="D16" s="169" t="str">
        <f>IF(C16="Str",'Personal File'!$C$6,IF(C16="Dex",'Personal File'!$C$7,IF(C16="Con",'Personal File'!$C$8,IF(C16="Int",'Personal File'!$C$9,IF(C16="Wis",'Personal File'!$C$10,IF(C16="Cha",'Personal File'!$C$11))))))</f>
        <v>+1</v>
      </c>
      <c r="E16" s="170" t="str">
        <f t="shared" si="7"/>
        <v>Dex (+1)</v>
      </c>
      <c r="F16" s="187" t="s">
        <v>67</v>
      </c>
      <c r="G16" s="187">
        <f t="shared" si="1"/>
        <v>1</v>
      </c>
      <c r="H16" s="166">
        <f t="shared" ca="1" si="8"/>
        <v>1</v>
      </c>
      <c r="I16" s="187">
        <f t="shared" ca="1" si="5"/>
        <v>2</v>
      </c>
      <c r="J16" s="172"/>
    </row>
    <row r="17" spans="1:10" s="8" customFormat="1" ht="16.8">
      <c r="A17" s="215" t="s">
        <v>51</v>
      </c>
      <c r="B17" s="216">
        <v>0</v>
      </c>
      <c r="C17" s="217" t="s">
        <v>36</v>
      </c>
      <c r="D17" s="218" t="str">
        <f>IF(C17="Str",'Personal File'!$C$6,IF(C17="Dex",'Personal File'!$C$7,IF(C17="Con",'Personal File'!$C$8,IF(C17="Int",'Personal File'!$C$9,IF(C17="Wis",'Personal File'!$C$10,IF(C17="Cha",'Personal File'!$C$11))))))</f>
        <v>+1</v>
      </c>
      <c r="E17" s="218" t="str">
        <f t="shared" si="7"/>
        <v>Int (+1)</v>
      </c>
      <c r="F17" s="219" t="s">
        <v>67</v>
      </c>
      <c r="G17" s="219">
        <f t="shared" si="1"/>
        <v>1</v>
      </c>
      <c r="H17" s="166">
        <f t="shared" ca="1" si="8"/>
        <v>2</v>
      </c>
      <c r="I17" s="219">
        <f t="shared" ca="1" si="5"/>
        <v>3</v>
      </c>
      <c r="J17" s="220"/>
    </row>
    <row r="18" spans="1:10" s="8" customFormat="1" ht="16.8">
      <c r="A18" s="190" t="s">
        <v>52</v>
      </c>
      <c r="B18" s="183">
        <v>0</v>
      </c>
      <c r="C18" s="191" t="s">
        <v>34</v>
      </c>
      <c r="D18" s="192" t="str">
        <f>IF(C18="Str",'Personal File'!$C$6,IF(C18="Dex",'Personal File'!$C$7,IF(C18="Con",'Personal File'!$C$8,IF(C18="Int",'Personal File'!$C$9,IF(C18="Wis",'Personal File'!$C$10,IF(C18="Cha",'Personal File'!$C$11))))))</f>
        <v>+1</v>
      </c>
      <c r="E18" s="193" t="str">
        <f t="shared" si="7"/>
        <v>Cha (+1)</v>
      </c>
      <c r="F18" s="187" t="s">
        <v>67</v>
      </c>
      <c r="G18" s="187">
        <f t="shared" si="1"/>
        <v>1</v>
      </c>
      <c r="H18" s="166">
        <f t="shared" ca="1" si="8"/>
        <v>6</v>
      </c>
      <c r="I18" s="187">
        <f t="shared" ca="1" si="5"/>
        <v>7</v>
      </c>
      <c r="J18" s="172"/>
    </row>
    <row r="19" spans="1:10" s="8" customFormat="1" ht="16.8">
      <c r="A19" s="221" t="s">
        <v>22</v>
      </c>
      <c r="B19" s="222">
        <v>5</v>
      </c>
      <c r="C19" s="223" t="s">
        <v>34</v>
      </c>
      <c r="D19" s="224" t="str">
        <f>IF(C19="Str",'Personal File'!$C$6,IF(C19="Dex",'Personal File'!$C$7,IF(C19="Con",'Personal File'!$C$8,IF(C19="Int",'Personal File'!$C$9,IF(C19="Wis",'Personal File'!$C$10,IF(C19="Cha",'Personal File'!$C$11))))))</f>
        <v>+1</v>
      </c>
      <c r="E19" s="224" t="str">
        <f t="shared" si="7"/>
        <v>Cha (+1)</v>
      </c>
      <c r="F19" s="225" t="s">
        <v>67</v>
      </c>
      <c r="G19" s="225">
        <f t="shared" si="1"/>
        <v>6</v>
      </c>
      <c r="H19" s="166">
        <f t="shared" ca="1" si="8"/>
        <v>3</v>
      </c>
      <c r="I19" s="225">
        <f t="shared" ca="1" si="5"/>
        <v>9</v>
      </c>
      <c r="J19" s="226"/>
    </row>
    <row r="20" spans="1:10" s="8" customFormat="1" ht="16.8">
      <c r="A20" s="227" t="s">
        <v>53</v>
      </c>
      <c r="B20" s="183">
        <v>1</v>
      </c>
      <c r="C20" s="228" t="s">
        <v>37</v>
      </c>
      <c r="D20" s="229" t="str">
        <f>IF(C20="Str",'Personal File'!$C$6,IF(C20="Dex",'Personal File'!$C$7,IF(C20="Con",'Personal File'!$C$8,IF(C20="Int",'Personal File'!$C$9,IF(C20="Wis",'Personal File'!$C$10,IF(C20="Cha",'Personal File'!$C$11))))))</f>
        <v>+2</v>
      </c>
      <c r="E20" s="229" t="str">
        <f t="shared" si="7"/>
        <v>Wis (+2)</v>
      </c>
      <c r="F20" s="187" t="s">
        <v>67</v>
      </c>
      <c r="G20" s="187">
        <f t="shared" si="1"/>
        <v>3</v>
      </c>
      <c r="H20" s="166">
        <f t="shared" ca="1" si="8"/>
        <v>20</v>
      </c>
      <c r="I20" s="187">
        <f t="shared" ca="1" si="5"/>
        <v>23</v>
      </c>
      <c r="J20" s="172"/>
    </row>
    <row r="21" spans="1:10" s="8" customFormat="1" ht="16.8">
      <c r="A21" s="188" t="s">
        <v>54</v>
      </c>
      <c r="B21" s="183">
        <v>0</v>
      </c>
      <c r="C21" s="189" t="s">
        <v>38</v>
      </c>
      <c r="D21" s="169" t="str">
        <f>IF(C21="Str",'Personal File'!$C$6,IF(C21="Dex",'Personal File'!$C$7,IF(C21="Con",'Personal File'!$C$8,IF(C21="Int",'Personal File'!$C$9,IF(C21="Wis",'Personal File'!$C$10,IF(C21="Cha",'Personal File'!$C$11))))))</f>
        <v>+1</v>
      </c>
      <c r="E21" s="169" t="str">
        <f t="shared" si="7"/>
        <v>Dex (+1)</v>
      </c>
      <c r="F21" s="219" t="s">
        <v>67</v>
      </c>
      <c r="G21" s="187">
        <f t="shared" si="1"/>
        <v>1</v>
      </c>
      <c r="H21" s="166">
        <f t="shared" ca="1" si="8"/>
        <v>6</v>
      </c>
      <c r="I21" s="187">
        <f t="shared" ca="1" si="5"/>
        <v>7</v>
      </c>
      <c r="J21" s="220"/>
    </row>
    <row r="22" spans="1:10" s="8" customFormat="1" ht="16.8">
      <c r="A22" s="230" t="s">
        <v>55</v>
      </c>
      <c r="B22" s="216">
        <v>0</v>
      </c>
      <c r="C22" s="231" t="s">
        <v>34</v>
      </c>
      <c r="D22" s="232" t="str">
        <f>IF(C22="Str",'Personal File'!$C$6,IF(C22="Dex",'Personal File'!$C$7,IF(C22="Con",'Personal File'!$C$8,IF(C22="Int",'Personal File'!$C$9,IF(C22="Wis",'Personal File'!$C$10,IF(C22="Cha",'Personal File'!$C$11))))))</f>
        <v>+1</v>
      </c>
      <c r="E22" s="233" t="str">
        <f t="shared" si="7"/>
        <v>Cha (+1)</v>
      </c>
      <c r="F22" s="219" t="s">
        <v>67</v>
      </c>
      <c r="G22" s="219">
        <f t="shared" si="1"/>
        <v>1</v>
      </c>
      <c r="H22" s="166">
        <f t="shared" ca="1" si="8"/>
        <v>9</v>
      </c>
      <c r="I22" s="219">
        <f t="shared" ca="1" si="5"/>
        <v>10</v>
      </c>
      <c r="J22" s="220"/>
    </row>
    <row r="23" spans="1:10" s="8" customFormat="1" ht="16.8">
      <c r="A23" s="194" t="s">
        <v>56</v>
      </c>
      <c r="B23" s="183">
        <v>0</v>
      </c>
      <c r="C23" s="195" t="s">
        <v>39</v>
      </c>
      <c r="D23" s="196" t="str">
        <f>IF(C23="Str",'Personal File'!$C$6,IF(C23="Dex",'Personal File'!$C$7,IF(C23="Con",'Personal File'!$C$8,IF(C23="Int",'Personal File'!$C$9,IF(C23="Wis",'Personal File'!$C$10,IF(C23="Cha",'Personal File'!$C$11))))))</f>
        <v>+1</v>
      </c>
      <c r="E23" s="196" t="str">
        <f t="shared" si="7"/>
        <v>Str (+1)</v>
      </c>
      <c r="F23" s="187" t="s">
        <v>67</v>
      </c>
      <c r="G23" s="187">
        <f t="shared" si="1"/>
        <v>1</v>
      </c>
      <c r="H23" s="166">
        <f t="shared" ca="1" si="8"/>
        <v>3</v>
      </c>
      <c r="I23" s="187">
        <f t="shared" ca="1" si="5"/>
        <v>4</v>
      </c>
      <c r="J23" s="172"/>
    </row>
    <row r="24" spans="1:10" s="8" customFormat="1" ht="16.8">
      <c r="A24" s="234" t="s">
        <v>99</v>
      </c>
      <c r="B24" s="198">
        <v>1</v>
      </c>
      <c r="C24" s="235" t="s">
        <v>36</v>
      </c>
      <c r="D24" s="236" t="str">
        <f>IF(C24="Str",'Personal File'!$C$6,IF(C24="Dex",'Personal File'!$C$7,IF(C24="Con",'Personal File'!$C$8,IF(C24="Int",'Personal File'!$C$9,IF(C24="Wis",'Personal File'!$C$10,IF(C24="Cha",'Personal File'!$C$11))))))</f>
        <v>+1</v>
      </c>
      <c r="E24" s="236" t="str">
        <f>CONCATENATE(C24," (",D24,")")</f>
        <v>Int (+1)</v>
      </c>
      <c r="F24" s="201" t="s">
        <v>67</v>
      </c>
      <c r="G24" s="201">
        <f t="shared" si="1"/>
        <v>2</v>
      </c>
      <c r="H24" s="166">
        <f t="shared" ca="1" si="8"/>
        <v>20</v>
      </c>
      <c r="I24" s="201">
        <f t="shared" ca="1" si="5"/>
        <v>22</v>
      </c>
      <c r="J24" s="203"/>
    </row>
    <row r="25" spans="1:10" s="8" customFormat="1" ht="16.8">
      <c r="A25" s="227" t="s">
        <v>57</v>
      </c>
      <c r="B25" s="183">
        <v>0</v>
      </c>
      <c r="C25" s="228" t="s">
        <v>37</v>
      </c>
      <c r="D25" s="229" t="str">
        <f>IF(C25="Str",'Personal File'!$C$6,IF(C25="Dex",'Personal File'!$C$7,IF(C25="Con",'Personal File'!$C$8,IF(C25="Int",'Personal File'!$C$9,IF(C25="Wis",'Personal File'!$C$10,IF(C25="Cha",'Personal File'!$C$11))))))</f>
        <v>+2</v>
      </c>
      <c r="E25" s="237" t="str">
        <f t="shared" si="7"/>
        <v>Wis (+2)</v>
      </c>
      <c r="F25" s="187" t="s">
        <v>67</v>
      </c>
      <c r="G25" s="187">
        <f t="shared" si="1"/>
        <v>2</v>
      </c>
      <c r="H25" s="166">
        <f t="shared" ca="1" si="8"/>
        <v>5</v>
      </c>
      <c r="I25" s="187">
        <f t="shared" ca="1" si="5"/>
        <v>7</v>
      </c>
      <c r="J25" s="172"/>
    </row>
    <row r="26" spans="1:10" s="8" customFormat="1" ht="16.8">
      <c r="A26" s="188" t="s">
        <v>23</v>
      </c>
      <c r="B26" s="183">
        <v>0</v>
      </c>
      <c r="C26" s="189" t="s">
        <v>38</v>
      </c>
      <c r="D26" s="169" t="str">
        <f>IF(C26="Str",'Personal File'!$C$6,IF(C26="Dex",'Personal File'!$C$7,IF(C26="Con",'Personal File'!$C$8,IF(C26="Int",'Personal File'!$C$9,IF(C26="Wis",'Personal File'!$C$10,IF(C26="Cha",'Personal File'!$C$11))))))</f>
        <v>+1</v>
      </c>
      <c r="E26" s="169" t="str">
        <f t="shared" si="7"/>
        <v>Dex (+1)</v>
      </c>
      <c r="F26" s="187" t="s">
        <v>67</v>
      </c>
      <c r="G26" s="187">
        <f t="shared" si="1"/>
        <v>1</v>
      </c>
      <c r="H26" s="166">
        <f t="shared" ca="1" si="8"/>
        <v>9</v>
      </c>
      <c r="I26" s="187">
        <f t="shared" ca="1" si="5"/>
        <v>10</v>
      </c>
      <c r="J26" s="172"/>
    </row>
    <row r="27" spans="1:10" s="8" customFormat="1" ht="16.8">
      <c r="A27" s="238" t="s">
        <v>58</v>
      </c>
      <c r="B27" s="205">
        <v>0</v>
      </c>
      <c r="C27" s="239" t="s">
        <v>38</v>
      </c>
      <c r="D27" s="240" t="str">
        <f>IF(C27="Str",'Personal File'!$C$6,IF(C27="Dex",'Personal File'!$C$7,IF(C27="Con",'Personal File'!$C$8,IF(C27="Int",'Personal File'!$C$9,IF(C27="Wis",'Personal File'!$C$10,IF(C27="Cha",'Personal File'!$C$11))))))</f>
        <v>+1</v>
      </c>
      <c r="E27" s="240" t="str">
        <f t="shared" si="7"/>
        <v>Dex (+1)</v>
      </c>
      <c r="F27" s="208" t="s">
        <v>67</v>
      </c>
      <c r="G27" s="208">
        <f t="shared" si="1"/>
        <v>1</v>
      </c>
      <c r="H27" s="166">
        <f t="shared" ca="1" si="8"/>
        <v>15</v>
      </c>
      <c r="I27" s="208">
        <f t="shared" ca="1" si="5"/>
        <v>16</v>
      </c>
      <c r="J27" s="209"/>
    </row>
    <row r="28" spans="1:10" ht="16.8">
      <c r="A28" s="190" t="s">
        <v>100</v>
      </c>
      <c r="B28" s="183">
        <v>0</v>
      </c>
      <c r="C28" s="191" t="s">
        <v>34</v>
      </c>
      <c r="D28" s="192" t="str">
        <f>IF(C28="Str",'Personal File'!$C$6,IF(C28="Dex",'Personal File'!$C$7,IF(C28="Con",'Personal File'!$C$8,IF(C28="Int",'Personal File'!$C$9,IF(C28="Wis",'Personal File'!$C$10,IF(C28="Cha",'Personal File'!$C$11))))))</f>
        <v>+1</v>
      </c>
      <c r="E28" s="192" t="str">
        <f t="shared" si="7"/>
        <v>Cha (+1)</v>
      </c>
      <c r="F28" s="187" t="s">
        <v>67</v>
      </c>
      <c r="G28" s="187">
        <f t="shared" si="1"/>
        <v>1</v>
      </c>
      <c r="H28" s="166">
        <f t="shared" ca="1" si="8"/>
        <v>7</v>
      </c>
      <c r="I28" s="187">
        <f t="shared" ca="1" si="5"/>
        <v>8</v>
      </c>
      <c r="J28" s="172"/>
    </row>
    <row r="29" spans="1:10" ht="16.8">
      <c r="A29" s="241" t="s">
        <v>59</v>
      </c>
      <c r="B29" s="205">
        <v>0</v>
      </c>
      <c r="C29" s="242" t="s">
        <v>37</v>
      </c>
      <c r="D29" s="243" t="str">
        <f>IF(C29="Str",'Personal File'!$C$6,IF(C29="Dex",'Personal File'!$C$7,IF(C29="Con",'Personal File'!$C$8,IF(C29="Int",'Personal File'!$C$9,IF(C29="Wis",'Personal File'!$C$10,IF(C29="Cha",'Personal File'!$C$11))))))</f>
        <v>+2</v>
      </c>
      <c r="E29" s="243" t="str">
        <f t="shared" si="7"/>
        <v>Wis (+2)</v>
      </c>
      <c r="F29" s="208" t="s">
        <v>67</v>
      </c>
      <c r="G29" s="208">
        <f t="shared" si="1"/>
        <v>2</v>
      </c>
      <c r="H29" s="166">
        <f t="shared" ca="1" si="8"/>
        <v>17</v>
      </c>
      <c r="I29" s="208">
        <f t="shared" ca="1" si="5"/>
        <v>19</v>
      </c>
      <c r="J29" s="209"/>
    </row>
    <row r="30" spans="1:10" ht="16.8">
      <c r="A30" s="244" t="s">
        <v>24</v>
      </c>
      <c r="B30" s="245">
        <v>5</v>
      </c>
      <c r="C30" s="246" t="s">
        <v>38</v>
      </c>
      <c r="D30" s="247" t="str">
        <f>IF(C30="Str",'Personal File'!$C$6,IF(C30="Dex",'Personal File'!$C$7,IF(C30="Con",'Personal File'!$C$8,IF(C30="Int",'Personal File'!$C$9,IF(C30="Wis",'Personal File'!$C$10,IF(C30="Cha",'Personal File'!$C$11))))))</f>
        <v>+1</v>
      </c>
      <c r="E30" s="248" t="str">
        <f t="shared" si="7"/>
        <v>Dex (+1)</v>
      </c>
      <c r="F30" s="249" t="s">
        <v>67</v>
      </c>
      <c r="G30" s="249">
        <f t="shared" si="1"/>
        <v>6</v>
      </c>
      <c r="H30" s="166">
        <f t="shared" ca="1" si="8"/>
        <v>11</v>
      </c>
      <c r="I30" s="249">
        <f t="shared" ca="1" si="5"/>
        <v>17</v>
      </c>
      <c r="J30" s="250"/>
    </row>
    <row r="31" spans="1:10" ht="16.8">
      <c r="A31" s="182" t="s">
        <v>25</v>
      </c>
      <c r="B31" s="183">
        <v>0</v>
      </c>
      <c r="C31" s="184" t="s">
        <v>36</v>
      </c>
      <c r="D31" s="185" t="str">
        <f>IF(C31="Str",'Personal File'!$C$6,IF(C31="Dex",'Personal File'!$C$7,IF(C31="Con",'Personal File'!$C$8,IF(C31="Int",'Personal File'!$C$9,IF(C31="Wis",'Personal File'!$C$10,IF(C31="Cha",'Personal File'!$C$11))))))</f>
        <v>+1</v>
      </c>
      <c r="E31" s="185" t="str">
        <f t="shared" si="7"/>
        <v>Int (+1)</v>
      </c>
      <c r="F31" s="187" t="s">
        <v>67</v>
      </c>
      <c r="G31" s="187">
        <f t="shared" si="1"/>
        <v>1</v>
      </c>
      <c r="H31" s="166">
        <f t="shared" ca="1" si="8"/>
        <v>6</v>
      </c>
      <c r="I31" s="187">
        <f t="shared" ca="1" si="5"/>
        <v>7</v>
      </c>
      <c r="J31" s="172"/>
    </row>
    <row r="32" spans="1:10" ht="16.8">
      <c r="A32" s="251" t="s">
        <v>60</v>
      </c>
      <c r="B32" s="245">
        <v>5</v>
      </c>
      <c r="C32" s="252" t="s">
        <v>37</v>
      </c>
      <c r="D32" s="253" t="str">
        <f>IF(C32="Str",'Personal File'!$C$6,IF(C32="Dex",'Personal File'!$C$7,IF(C32="Con",'Personal File'!$C$8,IF(C32="Int",'Personal File'!$C$9,IF(C32="Wis",'Personal File'!$C$10,IF(C32="Cha",'Personal File'!$C$11))))))</f>
        <v>+2</v>
      </c>
      <c r="E32" s="253" t="str">
        <f t="shared" si="7"/>
        <v>Wis (+2)</v>
      </c>
      <c r="F32" s="249" t="s">
        <v>67</v>
      </c>
      <c r="G32" s="249">
        <f t="shared" si="1"/>
        <v>7</v>
      </c>
      <c r="H32" s="166">
        <f t="shared" ca="1" si="8"/>
        <v>10</v>
      </c>
      <c r="I32" s="249">
        <f t="shared" ca="1" si="5"/>
        <v>17</v>
      </c>
      <c r="J32" s="250"/>
    </row>
    <row r="33" spans="1:10" ht="16.8">
      <c r="A33" s="238" t="s">
        <v>101</v>
      </c>
      <c r="B33" s="205">
        <v>0</v>
      </c>
      <c r="C33" s="239" t="s">
        <v>38</v>
      </c>
      <c r="D33" s="240" t="str">
        <f>IF(C33="Str",'Personal File'!$C$6,IF(C33="Dex",'Personal File'!$C$7,IF(C33="Con",'Personal File'!$C$8,IF(C33="Int",'Personal File'!$C$9,IF(C33="Wis",'Personal File'!$C$10,IF(C33="Cha",'Personal File'!$C$11))))))</f>
        <v>+1</v>
      </c>
      <c r="E33" s="240" t="str">
        <f t="shared" si="7"/>
        <v>Dex (+1)</v>
      </c>
      <c r="F33" s="208" t="s">
        <v>67</v>
      </c>
      <c r="G33" s="208">
        <f t="shared" si="1"/>
        <v>1</v>
      </c>
      <c r="H33" s="166">
        <f t="shared" ca="1" si="8"/>
        <v>13</v>
      </c>
      <c r="I33" s="208">
        <f t="shared" ca="1" si="5"/>
        <v>14</v>
      </c>
      <c r="J33" s="209"/>
    </row>
    <row r="34" spans="1:10" ht="16.8">
      <c r="A34" s="254" t="s">
        <v>98</v>
      </c>
      <c r="B34" s="255">
        <v>0</v>
      </c>
      <c r="C34" s="256" t="s">
        <v>36</v>
      </c>
      <c r="D34" s="257" t="str">
        <f>IF(C34="Str",'Personal File'!$C$6,IF(C34="Dex",'Personal File'!$C$7,IF(C34="Con",'Personal File'!$C$8,IF(C34="Int",'Personal File'!$C$9,IF(C34="Wis",'Personal File'!$C$10,IF(C34="Cha",'Personal File'!$C$11))))))</f>
        <v>+1</v>
      </c>
      <c r="E34" s="257" t="str">
        <f t="shared" si="7"/>
        <v>Int (+1)</v>
      </c>
      <c r="F34" s="258" t="s">
        <v>67</v>
      </c>
      <c r="G34" s="258">
        <f t="shared" si="1"/>
        <v>1</v>
      </c>
      <c r="H34" s="166">
        <f t="shared" ca="1" si="8"/>
        <v>2</v>
      </c>
      <c r="I34" s="258">
        <f t="shared" ca="1" si="5"/>
        <v>3</v>
      </c>
      <c r="J34" s="259"/>
    </row>
    <row r="35" spans="1:10" ht="16.8">
      <c r="A35" s="254" t="s">
        <v>61</v>
      </c>
      <c r="B35" s="255">
        <v>0</v>
      </c>
      <c r="C35" s="256" t="s">
        <v>36</v>
      </c>
      <c r="D35" s="257" t="str">
        <f>IF(C35="Str",'Personal File'!$C$6,IF(C35="Dex",'Personal File'!$C$7,IF(C35="Con",'Personal File'!$C$8,IF(C35="Int",'Personal File'!$C$9,IF(C35="Wis",'Personal File'!$C$10,IF(C35="Cha",'Personal File'!$C$11))))))</f>
        <v>+1</v>
      </c>
      <c r="E35" s="257" t="str">
        <f t="shared" si="7"/>
        <v>Int (+1)</v>
      </c>
      <c r="F35" s="258" t="s">
        <v>67</v>
      </c>
      <c r="G35" s="258">
        <f t="shared" si="1"/>
        <v>1</v>
      </c>
      <c r="H35" s="166">
        <f t="shared" ca="1" si="8"/>
        <v>7</v>
      </c>
      <c r="I35" s="258">
        <f t="shared" ca="1" si="5"/>
        <v>8</v>
      </c>
      <c r="J35" s="259"/>
    </row>
    <row r="36" spans="1:10" ht="16.8">
      <c r="A36" s="227" t="s">
        <v>62</v>
      </c>
      <c r="B36" s="183">
        <v>0</v>
      </c>
      <c r="C36" s="228" t="s">
        <v>37</v>
      </c>
      <c r="D36" s="229" t="str">
        <f>IF(C36="Str",'Personal File'!$C$6,IF(C36="Dex",'Personal File'!$C$7,IF(C36="Con",'Personal File'!$C$8,IF(C36="Int",'Personal File'!$C$9,IF(C36="Wis",'Personal File'!$C$10,IF(C36="Cha",'Personal File'!$C$11))))))</f>
        <v>+2</v>
      </c>
      <c r="E36" s="229" t="str">
        <f t="shared" si="7"/>
        <v>Wis (+2)</v>
      </c>
      <c r="F36" s="187" t="s">
        <v>67</v>
      </c>
      <c r="G36" s="187">
        <f t="shared" si="1"/>
        <v>2</v>
      </c>
      <c r="H36" s="166">
        <f t="shared" ca="1" si="8"/>
        <v>13</v>
      </c>
      <c r="I36" s="187">
        <f t="shared" ca="1" si="5"/>
        <v>15</v>
      </c>
      <c r="J36" s="172"/>
    </row>
    <row r="37" spans="1:10" ht="16.8">
      <c r="A37" s="227" t="s">
        <v>102</v>
      </c>
      <c r="B37" s="183">
        <v>0</v>
      </c>
      <c r="C37" s="228" t="s">
        <v>37</v>
      </c>
      <c r="D37" s="229" t="str">
        <f>IF(C37="Str",'Personal File'!$C$6,IF(C37="Dex",'Personal File'!$C$7,IF(C37="Con",'Personal File'!$C$8,IF(C37="Int",'Personal File'!$C$9,IF(C37="Wis",'Personal File'!$C$10,IF(C37="Cha",'Personal File'!$C$11))))))</f>
        <v>+2</v>
      </c>
      <c r="E37" s="229" t="str">
        <f t="shared" si="7"/>
        <v>Wis (+2)</v>
      </c>
      <c r="F37" s="187" t="s">
        <v>67</v>
      </c>
      <c r="G37" s="187">
        <f t="shared" si="1"/>
        <v>2</v>
      </c>
      <c r="H37" s="166">
        <f t="shared" ca="1" si="8"/>
        <v>17</v>
      </c>
      <c r="I37" s="187">
        <f t="shared" ca="1" si="5"/>
        <v>19</v>
      </c>
      <c r="J37" s="260"/>
    </row>
    <row r="38" spans="1:10" ht="16.8">
      <c r="A38" s="194" t="s">
        <v>26</v>
      </c>
      <c r="B38" s="183">
        <v>0</v>
      </c>
      <c r="C38" s="195" t="s">
        <v>39</v>
      </c>
      <c r="D38" s="196" t="str">
        <f>IF(C38="Str",'Personal File'!$C$6,IF(C38="Dex",'Personal File'!$C$7,IF(C38="Con",'Personal File'!$C$8,IF(C38="Int",'Personal File'!$C$9,IF(C38="Wis",'Personal File'!$C$10,IF(C38="Cha",'Personal File'!$C$11))))))</f>
        <v>+1</v>
      </c>
      <c r="E38" s="196" t="str">
        <f t="shared" si="7"/>
        <v>Str (+1)</v>
      </c>
      <c r="F38" s="187" t="s">
        <v>67</v>
      </c>
      <c r="G38" s="187">
        <f t="shared" si="1"/>
        <v>1</v>
      </c>
      <c r="H38" s="166">
        <f t="shared" ca="1" si="8"/>
        <v>19</v>
      </c>
      <c r="I38" s="187">
        <f t="shared" ca="1" si="5"/>
        <v>20</v>
      </c>
      <c r="J38" s="172"/>
    </row>
    <row r="39" spans="1:10" ht="16.8">
      <c r="A39" s="261" t="s">
        <v>63</v>
      </c>
      <c r="B39" s="255">
        <v>0</v>
      </c>
      <c r="C39" s="262" t="s">
        <v>38</v>
      </c>
      <c r="D39" s="263" t="str">
        <f>IF(C39="Str",'Personal File'!$C$6,IF(C39="Dex",'Personal File'!$C$7,IF(C39="Con",'Personal File'!$C$8,IF(C39="Int",'Personal File'!$C$9,IF(C39="Wis",'Personal File'!$C$10,IF(C39="Cha",'Personal File'!$C$11))))))</f>
        <v>+1</v>
      </c>
      <c r="E39" s="263" t="str">
        <f t="shared" si="7"/>
        <v>Dex (+1)</v>
      </c>
      <c r="F39" s="258" t="s">
        <v>67</v>
      </c>
      <c r="G39" s="258">
        <f t="shared" si="1"/>
        <v>1</v>
      </c>
      <c r="H39" s="166">
        <f t="shared" ca="1" si="8"/>
        <v>8</v>
      </c>
      <c r="I39" s="258">
        <f t="shared" ca="1" si="5"/>
        <v>9</v>
      </c>
      <c r="J39" s="259"/>
    </row>
    <row r="40" spans="1:10" ht="16.8">
      <c r="A40" s="264" t="s">
        <v>64</v>
      </c>
      <c r="B40" s="205">
        <v>0</v>
      </c>
      <c r="C40" s="265" t="s">
        <v>34</v>
      </c>
      <c r="D40" s="266" t="str">
        <f>IF(C40="Str",'Personal File'!$C$6,IF(C40="Dex",'Personal File'!$C$7,IF(C40="Con",'Personal File'!$C$8,IF(C40="Int",'Personal File'!$C$9,IF(C40="Wis",'Personal File'!$C$10,IF(C40="Cha",'Personal File'!$C$11))))))</f>
        <v>+1</v>
      </c>
      <c r="E40" s="266" t="str">
        <f t="shared" si="7"/>
        <v>Cha (+1)</v>
      </c>
      <c r="F40" s="208" t="s">
        <v>67</v>
      </c>
      <c r="G40" s="208">
        <f t="shared" si="1"/>
        <v>1</v>
      </c>
      <c r="H40" s="166">
        <f t="shared" ca="1" si="8"/>
        <v>4</v>
      </c>
      <c r="I40" s="208">
        <f t="shared" ca="1" si="5"/>
        <v>5</v>
      </c>
      <c r="J40" s="209"/>
    </row>
    <row r="41" spans="1:10" ht="17.399999999999999" thickBot="1">
      <c r="A41" s="267" t="s">
        <v>65</v>
      </c>
      <c r="B41" s="268">
        <v>0</v>
      </c>
      <c r="C41" s="269" t="s">
        <v>38</v>
      </c>
      <c r="D41" s="270" t="str">
        <f>IF(C41="Str",'Personal File'!$C$6,IF(C41="Dex",'Personal File'!$C$7,IF(C41="Con",'Personal File'!$C$8,IF(C41="Int",'Personal File'!$C$9,IF(C41="Wis",'Personal File'!$C$10,IF(C41="Cha",'Personal File'!$C$11))))))</f>
        <v>+1</v>
      </c>
      <c r="E41" s="270" t="str">
        <f t="shared" si="7"/>
        <v>Dex (+1)</v>
      </c>
      <c r="F41" s="271" t="s">
        <v>67</v>
      </c>
      <c r="G41" s="271">
        <f t="shared" si="1"/>
        <v>1</v>
      </c>
      <c r="H41" s="272">
        <f t="shared" ca="1" si="8"/>
        <v>14</v>
      </c>
      <c r="I41" s="271">
        <f t="shared" ca="1" si="5"/>
        <v>15</v>
      </c>
      <c r="J41" s="273"/>
    </row>
    <row r="42" spans="1:10" ht="16.2" thickTop="1">
      <c r="A42" s="274"/>
      <c r="B42" s="275">
        <f>SUM(B6:B41)</f>
        <v>20</v>
      </c>
      <c r="C42" s="126"/>
      <c r="D42" s="126"/>
      <c r="E42" s="57">
        <f>SUM(E43:E45)</f>
        <v>20</v>
      </c>
      <c r="F42" s="276" t="s">
        <v>74</v>
      </c>
      <c r="G42" s="277"/>
      <c r="H42" s="277"/>
      <c r="I42" s="277"/>
      <c r="J42" s="274"/>
    </row>
    <row r="43" spans="1:10">
      <c r="A43" s="274"/>
      <c r="B43" s="275"/>
      <c r="C43" s="126"/>
      <c r="D43" s="126"/>
      <c r="E43" s="57">
        <v>12</v>
      </c>
      <c r="F43" s="278" t="s">
        <v>211</v>
      </c>
      <c r="G43" s="277"/>
      <c r="H43" s="277"/>
      <c r="I43" s="277"/>
      <c r="J43" s="274"/>
    </row>
    <row r="44" spans="1:10">
      <c r="A44" s="274"/>
      <c r="B44" s="275"/>
      <c r="C44" s="126"/>
      <c r="D44" s="126"/>
      <c r="E44" s="57">
        <v>3</v>
      </c>
      <c r="F44" s="278" t="s">
        <v>241</v>
      </c>
      <c r="G44" s="277"/>
      <c r="H44" s="277"/>
      <c r="I44" s="277"/>
      <c r="J44" s="274"/>
    </row>
    <row r="45" spans="1:10">
      <c r="A45" s="274"/>
      <c r="B45" s="274"/>
      <c r="C45" s="126"/>
      <c r="D45" s="126"/>
      <c r="E45" s="57">
        <f>3+'Personal File'!E3</f>
        <v>5</v>
      </c>
      <c r="F45" s="278" t="s">
        <v>96</v>
      </c>
      <c r="G45" s="277"/>
      <c r="H45" s="277"/>
      <c r="I45" s="277"/>
      <c r="J45" s="274"/>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pane ySplit="2" topLeftCell="A3" activePane="bottomLeft" state="frozen"/>
      <selection pane="bottomLeft" activeCell="A3" sqref="A3"/>
    </sheetView>
  </sheetViews>
  <sheetFormatPr defaultColWidth="13" defaultRowHeight="15.6"/>
  <cols>
    <col min="1" max="1" width="20.59765625" style="145" bestFit="1" customWidth="1"/>
    <col min="2" max="2" width="6.19921875" style="145" bestFit="1" customWidth="1"/>
    <col min="3" max="3" width="9.59765625" style="144" bestFit="1" customWidth="1"/>
    <col min="4" max="4" width="11.19921875" style="144" bestFit="1" customWidth="1"/>
    <col min="5" max="5" width="8.59765625" style="144" bestFit="1" customWidth="1"/>
    <col min="6" max="6" width="11" style="144" customWidth="1"/>
    <col min="7" max="7" width="9.5" style="144" bestFit="1" customWidth="1"/>
    <col min="8" max="8" width="29.8984375" style="145" customWidth="1"/>
    <col min="9" max="16384" width="13" style="121"/>
  </cols>
  <sheetData>
    <row r="1" spans="1:8" ht="23.4" thickBot="1">
      <c r="A1" s="279" t="s">
        <v>243</v>
      </c>
      <c r="B1" s="280"/>
      <c r="C1" s="280"/>
      <c r="D1" s="280"/>
      <c r="E1" s="280"/>
      <c r="F1" s="280"/>
      <c r="G1" s="280"/>
      <c r="H1" s="280"/>
    </row>
    <row r="2" spans="1:8" s="24" customFormat="1" ht="31.2">
      <c r="A2" s="281" t="s">
        <v>84</v>
      </c>
      <c r="B2" s="282" t="s">
        <v>5</v>
      </c>
      <c r="C2" s="282" t="s">
        <v>112</v>
      </c>
      <c r="D2" s="283" t="s">
        <v>113</v>
      </c>
      <c r="E2" s="283" t="s">
        <v>114</v>
      </c>
      <c r="F2" s="282" t="s">
        <v>115</v>
      </c>
      <c r="G2" s="282" t="s">
        <v>116</v>
      </c>
      <c r="H2" s="284" t="s">
        <v>6</v>
      </c>
    </row>
    <row r="3" spans="1:8" ht="16.8">
      <c r="A3" s="285" t="s">
        <v>212</v>
      </c>
      <c r="B3" s="27">
        <v>1</v>
      </c>
      <c r="C3" s="28" t="s">
        <v>143</v>
      </c>
      <c r="D3" s="26" t="s">
        <v>141</v>
      </c>
      <c r="E3" s="26" t="s">
        <v>120</v>
      </c>
      <c r="F3" s="29" t="s">
        <v>144</v>
      </c>
      <c r="G3" s="29" t="s">
        <v>126</v>
      </c>
      <c r="H3" s="286" t="s">
        <v>145</v>
      </c>
    </row>
    <row r="4" spans="1:8" ht="16.8">
      <c r="A4" s="285" t="s">
        <v>213</v>
      </c>
      <c r="B4" s="27">
        <v>1</v>
      </c>
      <c r="C4" s="28" t="s">
        <v>132</v>
      </c>
      <c r="D4" s="26" t="s">
        <v>146</v>
      </c>
      <c r="E4" s="26" t="s">
        <v>120</v>
      </c>
      <c r="F4" s="29" t="s">
        <v>125</v>
      </c>
      <c r="G4" s="29" t="s">
        <v>122</v>
      </c>
      <c r="H4" s="25" t="s">
        <v>147</v>
      </c>
    </row>
    <row r="5" spans="1:8" ht="16.8">
      <c r="A5" s="285" t="s">
        <v>214</v>
      </c>
      <c r="B5" s="27">
        <v>1</v>
      </c>
      <c r="C5" s="28" t="s">
        <v>132</v>
      </c>
      <c r="D5" s="26" t="s">
        <v>119</v>
      </c>
      <c r="E5" s="26" t="s">
        <v>120</v>
      </c>
      <c r="F5" s="29" t="s">
        <v>125</v>
      </c>
      <c r="G5" s="29" t="s">
        <v>126</v>
      </c>
      <c r="H5" s="25" t="s">
        <v>163</v>
      </c>
    </row>
    <row r="6" spans="1:8" ht="16.8">
      <c r="A6" s="285" t="s">
        <v>148</v>
      </c>
      <c r="B6" s="27">
        <v>1</v>
      </c>
      <c r="C6" s="28" t="s">
        <v>143</v>
      </c>
      <c r="D6" s="26" t="s">
        <v>149</v>
      </c>
      <c r="E6" s="26" t="s">
        <v>120</v>
      </c>
      <c r="F6" s="29" t="s">
        <v>121</v>
      </c>
      <c r="G6" s="29" t="s">
        <v>150</v>
      </c>
      <c r="H6" s="30" t="s">
        <v>151</v>
      </c>
    </row>
    <row r="7" spans="1:8" ht="16.8">
      <c r="A7" s="285" t="s">
        <v>117</v>
      </c>
      <c r="B7" s="27">
        <v>1</v>
      </c>
      <c r="C7" s="28" t="s">
        <v>118</v>
      </c>
      <c r="D7" s="26" t="s">
        <v>119</v>
      </c>
      <c r="E7" s="26" t="s">
        <v>120</v>
      </c>
      <c r="F7" s="29" t="s">
        <v>121</v>
      </c>
      <c r="G7" s="29" t="s">
        <v>122</v>
      </c>
      <c r="H7" s="30" t="s">
        <v>123</v>
      </c>
    </row>
    <row r="8" spans="1:8" ht="16.8">
      <c r="A8" s="285" t="s">
        <v>152</v>
      </c>
      <c r="B8" s="27">
        <v>1</v>
      </c>
      <c r="C8" s="28" t="s">
        <v>124</v>
      </c>
      <c r="D8" s="26" t="s">
        <v>119</v>
      </c>
      <c r="E8" s="26" t="s">
        <v>120</v>
      </c>
      <c r="F8" s="29" t="s">
        <v>125</v>
      </c>
      <c r="G8" s="29" t="s">
        <v>122</v>
      </c>
      <c r="H8" s="30" t="s">
        <v>153</v>
      </c>
    </row>
    <row r="9" spans="1:8" ht="16.8">
      <c r="A9" s="285" t="s">
        <v>127</v>
      </c>
      <c r="B9" s="27">
        <v>1</v>
      </c>
      <c r="C9" s="28" t="s">
        <v>128</v>
      </c>
      <c r="D9" s="26" t="s">
        <v>119</v>
      </c>
      <c r="E9" s="26" t="s">
        <v>120</v>
      </c>
      <c r="F9" s="29" t="s">
        <v>121</v>
      </c>
      <c r="G9" s="29" t="s">
        <v>122</v>
      </c>
      <c r="H9" s="30" t="s">
        <v>166</v>
      </c>
    </row>
    <row r="10" spans="1:8" ht="16.8">
      <c r="A10" s="285" t="s">
        <v>162</v>
      </c>
      <c r="B10" s="27">
        <v>1</v>
      </c>
      <c r="C10" s="28" t="s">
        <v>128</v>
      </c>
      <c r="D10" s="26" t="s">
        <v>138</v>
      </c>
      <c r="E10" s="287" t="s">
        <v>120</v>
      </c>
      <c r="F10" s="288" t="s">
        <v>164</v>
      </c>
      <c r="G10" s="29" t="s">
        <v>122</v>
      </c>
      <c r="H10" s="30" t="s">
        <v>165</v>
      </c>
    </row>
    <row r="11" spans="1:8" ht="16.8">
      <c r="A11" s="285" t="s">
        <v>154</v>
      </c>
      <c r="B11" s="27">
        <v>1</v>
      </c>
      <c r="C11" s="28" t="s">
        <v>130</v>
      </c>
      <c r="D11" s="26" t="s">
        <v>141</v>
      </c>
      <c r="E11" s="26" t="s">
        <v>120</v>
      </c>
      <c r="F11" s="29" t="s">
        <v>135</v>
      </c>
      <c r="G11" s="29" t="s">
        <v>129</v>
      </c>
      <c r="H11" s="286" t="s">
        <v>155</v>
      </c>
    </row>
    <row r="12" spans="1:8" ht="16.8">
      <c r="A12" s="285" t="s">
        <v>202</v>
      </c>
      <c r="B12" s="27">
        <v>1</v>
      </c>
      <c r="C12" s="28" t="s">
        <v>130</v>
      </c>
      <c r="D12" s="26" t="s">
        <v>119</v>
      </c>
      <c r="E12" s="26" t="s">
        <v>120</v>
      </c>
      <c r="F12" s="29" t="s">
        <v>135</v>
      </c>
      <c r="G12" s="29" t="s">
        <v>175</v>
      </c>
      <c r="H12" s="286" t="s">
        <v>203</v>
      </c>
    </row>
    <row r="13" spans="1:8" ht="16.8">
      <c r="A13" s="285" t="s">
        <v>156</v>
      </c>
      <c r="B13" s="27">
        <v>1</v>
      </c>
      <c r="C13" s="28" t="s">
        <v>137</v>
      </c>
      <c r="D13" s="26" t="s">
        <v>119</v>
      </c>
      <c r="E13" s="26" t="s">
        <v>120</v>
      </c>
      <c r="F13" s="29" t="s">
        <v>125</v>
      </c>
      <c r="G13" s="29" t="s">
        <v>157</v>
      </c>
      <c r="H13" s="30" t="s">
        <v>158</v>
      </c>
    </row>
    <row r="14" spans="1:8" ht="16.8">
      <c r="A14" s="285" t="s">
        <v>159</v>
      </c>
      <c r="B14" s="27">
        <v>1</v>
      </c>
      <c r="C14" s="28" t="s">
        <v>132</v>
      </c>
      <c r="D14" s="26" t="s">
        <v>160</v>
      </c>
      <c r="E14" s="26" t="s">
        <v>120</v>
      </c>
      <c r="F14" s="29" t="s">
        <v>125</v>
      </c>
      <c r="G14" s="29" t="s">
        <v>126</v>
      </c>
      <c r="H14" s="286" t="s">
        <v>161</v>
      </c>
    </row>
    <row r="15" spans="1:8" ht="16.8">
      <c r="A15" s="285" t="s">
        <v>215</v>
      </c>
      <c r="B15" s="27">
        <v>1</v>
      </c>
      <c r="C15" s="28" t="s">
        <v>137</v>
      </c>
      <c r="D15" s="26" t="s">
        <v>138</v>
      </c>
      <c r="E15" s="26" t="s">
        <v>120</v>
      </c>
      <c r="F15" s="29" t="s">
        <v>125</v>
      </c>
      <c r="G15" s="29" t="s">
        <v>126</v>
      </c>
      <c r="H15" s="30" t="s">
        <v>167</v>
      </c>
    </row>
    <row r="16" spans="1:8" ht="16.8">
      <c r="A16" s="285" t="s">
        <v>216</v>
      </c>
      <c r="B16" s="27">
        <v>1</v>
      </c>
      <c r="C16" s="28" t="s">
        <v>137</v>
      </c>
      <c r="D16" s="26" t="s">
        <v>138</v>
      </c>
      <c r="E16" s="26" t="s">
        <v>120</v>
      </c>
      <c r="F16" s="29" t="s">
        <v>125</v>
      </c>
      <c r="G16" s="29" t="s">
        <v>126</v>
      </c>
      <c r="H16" s="30" t="s">
        <v>167</v>
      </c>
    </row>
    <row r="17" spans="1:8" ht="16.8">
      <c r="A17" s="285" t="s">
        <v>133</v>
      </c>
      <c r="B17" s="27">
        <v>1</v>
      </c>
      <c r="C17" s="28" t="s">
        <v>124</v>
      </c>
      <c r="D17" s="26" t="s">
        <v>134</v>
      </c>
      <c r="E17" s="26" t="s">
        <v>120</v>
      </c>
      <c r="F17" s="29" t="s">
        <v>135</v>
      </c>
      <c r="G17" s="29" t="s">
        <v>131</v>
      </c>
      <c r="H17" s="30" t="s">
        <v>168</v>
      </c>
    </row>
    <row r="18" spans="1:8" ht="16.8">
      <c r="A18" s="285" t="s">
        <v>136</v>
      </c>
      <c r="B18" s="27">
        <v>1</v>
      </c>
      <c r="C18" s="28" t="s">
        <v>137</v>
      </c>
      <c r="D18" s="26" t="s">
        <v>138</v>
      </c>
      <c r="E18" s="26" t="s">
        <v>120</v>
      </c>
      <c r="F18" s="29" t="s">
        <v>125</v>
      </c>
      <c r="G18" s="29" t="s">
        <v>129</v>
      </c>
      <c r="H18" s="25" t="s">
        <v>139</v>
      </c>
    </row>
    <row r="19" spans="1:8" ht="16.8">
      <c r="A19" s="285" t="s">
        <v>189</v>
      </c>
      <c r="B19" s="27">
        <v>1</v>
      </c>
      <c r="C19" s="28" t="s">
        <v>118</v>
      </c>
      <c r="D19" s="26" t="s">
        <v>119</v>
      </c>
      <c r="E19" s="287" t="s">
        <v>120</v>
      </c>
      <c r="F19" s="288" t="s">
        <v>125</v>
      </c>
      <c r="G19" s="29" t="s">
        <v>122</v>
      </c>
      <c r="H19" s="30" t="s">
        <v>190</v>
      </c>
    </row>
    <row r="20" spans="1:8" ht="16.8">
      <c r="A20" s="285" t="s">
        <v>177</v>
      </c>
      <c r="B20" s="27">
        <v>1</v>
      </c>
      <c r="C20" s="28" t="s">
        <v>118</v>
      </c>
      <c r="D20" s="26" t="s">
        <v>119</v>
      </c>
      <c r="E20" s="287" t="s">
        <v>120</v>
      </c>
      <c r="F20" s="29" t="s">
        <v>178</v>
      </c>
      <c r="G20" s="29" t="s">
        <v>175</v>
      </c>
      <c r="H20" s="30" t="s">
        <v>179</v>
      </c>
    </row>
    <row r="21" spans="1:8" ht="16.8">
      <c r="A21" s="289" t="s">
        <v>140</v>
      </c>
      <c r="B21" s="290">
        <v>1</v>
      </c>
      <c r="C21" s="291" t="s">
        <v>132</v>
      </c>
      <c r="D21" s="292" t="s">
        <v>141</v>
      </c>
      <c r="E21" s="292" t="s">
        <v>120</v>
      </c>
      <c r="F21" s="293" t="s">
        <v>125</v>
      </c>
      <c r="G21" s="293" t="s">
        <v>129</v>
      </c>
      <c r="H21" s="31" t="s">
        <v>142</v>
      </c>
    </row>
    <row r="22" spans="1:8" ht="16.8">
      <c r="A22" s="294" t="s">
        <v>170</v>
      </c>
      <c r="B22" s="295">
        <v>2</v>
      </c>
      <c r="C22" s="296" t="s">
        <v>118</v>
      </c>
      <c r="D22" s="13" t="s">
        <v>119</v>
      </c>
      <c r="E22" s="297" t="s">
        <v>120</v>
      </c>
      <c r="F22" s="298" t="s">
        <v>135</v>
      </c>
      <c r="G22" s="298" t="s">
        <v>131</v>
      </c>
      <c r="H22" s="299" t="s">
        <v>171</v>
      </c>
    </row>
    <row r="23" spans="1:8" ht="16.8">
      <c r="A23" s="294" t="s">
        <v>186</v>
      </c>
      <c r="B23" s="295">
        <v>2</v>
      </c>
      <c r="C23" s="296" t="s">
        <v>137</v>
      </c>
      <c r="D23" s="13" t="s">
        <v>141</v>
      </c>
      <c r="E23" s="297" t="s">
        <v>187</v>
      </c>
      <c r="F23" s="298" t="s">
        <v>125</v>
      </c>
      <c r="G23" s="298" t="s">
        <v>131</v>
      </c>
      <c r="H23" s="299" t="s">
        <v>188</v>
      </c>
    </row>
    <row r="24" spans="1:8" ht="16.8">
      <c r="A24" s="294" t="s">
        <v>172</v>
      </c>
      <c r="B24" s="295">
        <v>2</v>
      </c>
      <c r="C24" s="296" t="s">
        <v>132</v>
      </c>
      <c r="D24" s="13" t="s">
        <v>119</v>
      </c>
      <c r="E24" s="297" t="s">
        <v>120</v>
      </c>
      <c r="F24" s="298" t="s">
        <v>135</v>
      </c>
      <c r="G24" s="298" t="s">
        <v>131</v>
      </c>
      <c r="H24" s="299" t="s">
        <v>173</v>
      </c>
    </row>
    <row r="25" spans="1:8" ht="16.8">
      <c r="A25" s="294" t="s">
        <v>174</v>
      </c>
      <c r="B25" s="295">
        <v>2</v>
      </c>
      <c r="C25" s="296" t="s">
        <v>132</v>
      </c>
      <c r="D25" s="13" t="s">
        <v>119</v>
      </c>
      <c r="E25" s="297" t="s">
        <v>120</v>
      </c>
      <c r="F25" s="298" t="s">
        <v>135</v>
      </c>
      <c r="G25" s="298" t="s">
        <v>175</v>
      </c>
      <c r="H25" s="299" t="s">
        <v>176</v>
      </c>
    </row>
    <row r="26" spans="1:8" ht="16.8">
      <c r="A26" s="294" t="s">
        <v>180</v>
      </c>
      <c r="B26" s="295">
        <v>2</v>
      </c>
      <c r="C26" s="296" t="s">
        <v>118</v>
      </c>
      <c r="D26" s="13" t="s">
        <v>119</v>
      </c>
      <c r="E26" s="297" t="s">
        <v>120</v>
      </c>
      <c r="F26" s="298" t="s">
        <v>135</v>
      </c>
      <c r="G26" s="298" t="s">
        <v>129</v>
      </c>
      <c r="H26" s="299" t="s">
        <v>181</v>
      </c>
    </row>
    <row r="27" spans="1:8" ht="16.8">
      <c r="A27" s="294" t="s">
        <v>182</v>
      </c>
      <c r="B27" s="295">
        <v>2</v>
      </c>
      <c r="C27" s="296" t="s">
        <v>183</v>
      </c>
      <c r="D27" s="13" t="s">
        <v>141</v>
      </c>
      <c r="E27" s="297" t="s">
        <v>120</v>
      </c>
      <c r="F27" s="298" t="s">
        <v>135</v>
      </c>
      <c r="G27" s="298" t="s">
        <v>184</v>
      </c>
      <c r="H27" s="299" t="s">
        <v>181</v>
      </c>
    </row>
    <row r="28" spans="1:8" ht="17.399999999999999" thickBot="1">
      <c r="A28" s="300" t="s">
        <v>185</v>
      </c>
      <c r="B28" s="301">
        <v>3</v>
      </c>
      <c r="C28" s="302" t="s">
        <v>132</v>
      </c>
      <c r="D28" s="14" t="s">
        <v>119</v>
      </c>
      <c r="E28" s="303" t="s">
        <v>120</v>
      </c>
      <c r="F28" s="304" t="s">
        <v>125</v>
      </c>
      <c r="G28" s="304" t="s">
        <v>126</v>
      </c>
      <c r="H28" s="305" t="s">
        <v>181</v>
      </c>
    </row>
    <row r="29"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showGridLines="0" workbookViewId="0"/>
  </sheetViews>
  <sheetFormatPr defaultColWidth="13" defaultRowHeight="15.6"/>
  <cols>
    <col min="1" max="1" width="18" style="145" customWidth="1"/>
    <col min="2" max="2" width="6.19921875" style="145" bestFit="1" customWidth="1"/>
    <col min="3" max="3" width="4.09765625" style="145" bestFit="1" customWidth="1"/>
    <col min="4" max="4" width="6.3984375" style="144" bestFit="1" customWidth="1"/>
    <col min="5" max="5" width="1.8984375" style="144" customWidth="1"/>
    <col min="6" max="6" width="36.19921875" style="144" bestFit="1" customWidth="1"/>
    <col min="7" max="7" width="1.8984375" style="145" customWidth="1"/>
    <col min="8" max="8" width="31.3984375" style="121" bestFit="1" customWidth="1"/>
    <col min="9" max="16384" width="13" style="121"/>
  </cols>
  <sheetData>
    <row r="1" spans="1:9" ht="24" thickTop="1" thickBot="1">
      <c r="A1" s="118" t="s">
        <v>106</v>
      </c>
      <c r="B1" s="119"/>
      <c r="C1" s="119"/>
      <c r="D1" s="120"/>
      <c r="E1" s="121"/>
      <c r="F1" s="122" t="s">
        <v>108</v>
      </c>
      <c r="G1" s="121"/>
      <c r="H1" s="122" t="s">
        <v>109</v>
      </c>
    </row>
    <row r="2" spans="1:9" ht="17.399999999999999" thickTop="1">
      <c r="A2" s="123" t="s">
        <v>84</v>
      </c>
      <c r="B2" s="124" t="s">
        <v>5</v>
      </c>
      <c r="C2" s="124" t="s">
        <v>110</v>
      </c>
      <c r="D2" s="125" t="s">
        <v>85</v>
      </c>
      <c r="E2" s="126"/>
      <c r="F2" s="127" t="s">
        <v>199</v>
      </c>
      <c r="G2" s="121"/>
      <c r="H2" s="128" t="s">
        <v>196</v>
      </c>
      <c r="I2" s="129"/>
    </row>
    <row r="3" spans="1:9" ht="16.8">
      <c r="A3" s="130"/>
      <c r="B3" s="131">
        <v>1</v>
      </c>
      <c r="C3" s="132">
        <f>SUM(10,B3,'Personal File'!$C$10)</f>
        <v>11</v>
      </c>
      <c r="D3" s="133" t="s">
        <v>254</v>
      </c>
      <c r="E3" s="126"/>
      <c r="F3" s="134" t="s">
        <v>239</v>
      </c>
      <c r="G3" s="121"/>
      <c r="H3" s="135" t="s">
        <v>221</v>
      </c>
    </row>
    <row r="4" spans="1:9" ht="17.399999999999999" thickBot="1">
      <c r="A4" s="136"/>
      <c r="B4" s="137">
        <v>2</v>
      </c>
      <c r="C4" s="138">
        <f>SUM(10,B4,'Personal File'!$C$10)</f>
        <v>12</v>
      </c>
      <c r="D4" s="133" t="s">
        <v>254</v>
      </c>
      <c r="E4" s="126"/>
      <c r="F4" s="139" t="s">
        <v>200</v>
      </c>
      <c r="G4" s="121"/>
      <c r="H4" s="128" t="s">
        <v>197</v>
      </c>
    </row>
    <row r="5" spans="1:9" ht="18" thickTop="1" thickBot="1">
      <c r="A5" s="140"/>
      <c r="B5" s="141">
        <v>3</v>
      </c>
      <c r="C5" s="142">
        <f>SUM(10,B5,'Personal File'!$C$10)</f>
        <v>13</v>
      </c>
      <c r="D5" s="143" t="s">
        <v>254</v>
      </c>
      <c r="E5" s="126"/>
      <c r="G5" s="121"/>
      <c r="H5" s="135" t="s">
        <v>253</v>
      </c>
    </row>
    <row r="6" spans="1:9" ht="24" thickTop="1" thickBot="1">
      <c r="E6" s="126"/>
      <c r="F6" s="146" t="s">
        <v>86</v>
      </c>
      <c r="G6" s="121"/>
      <c r="H6" s="128" t="s">
        <v>237</v>
      </c>
    </row>
    <row r="7" spans="1:9" ht="19.2" thickTop="1" thickBot="1">
      <c r="A7" s="12" t="s">
        <v>111</v>
      </c>
      <c r="B7" s="10"/>
      <c r="C7" s="10"/>
      <c r="D7" s="11"/>
      <c r="E7" s="126"/>
      <c r="F7" s="147" t="s">
        <v>252</v>
      </c>
      <c r="G7" s="121"/>
      <c r="H7" s="128" t="s">
        <v>236</v>
      </c>
    </row>
    <row r="8" spans="1:9" ht="16.8">
      <c r="A8" s="148" t="s">
        <v>217</v>
      </c>
      <c r="B8" s="149"/>
      <c r="C8" s="149"/>
      <c r="D8" s="150"/>
      <c r="E8" s="126"/>
      <c r="G8" s="121"/>
      <c r="H8" s="151" t="s">
        <v>107</v>
      </c>
    </row>
    <row r="9" spans="1:9" ht="17.399999999999999" thickBot="1">
      <c r="A9" s="152" t="s">
        <v>218</v>
      </c>
      <c r="B9" s="153"/>
      <c r="C9" s="153"/>
      <c r="D9" s="154"/>
      <c r="E9" s="126"/>
      <c r="H9" s="151" t="s">
        <v>198</v>
      </c>
    </row>
    <row r="10" spans="1:9" ht="17.399999999999999" thickTop="1">
      <c r="E10" s="126"/>
      <c r="H10" s="155" t="s">
        <v>238</v>
      </c>
    </row>
    <row r="11" spans="1:9" ht="16.8">
      <c r="E11" s="126"/>
      <c r="H11" s="151" t="s">
        <v>201</v>
      </c>
      <c r="I11" s="129"/>
    </row>
    <row r="12" spans="1:9" ht="17.399999999999999" thickBot="1">
      <c r="E12" s="126"/>
      <c r="H12" s="156" t="s">
        <v>220</v>
      </c>
    </row>
    <row r="13" spans="1:9" ht="16.2" thickTop="1">
      <c r="E13" s="126"/>
    </row>
    <row r="14" spans="1:9">
      <c r="E14" s="126"/>
    </row>
    <row r="15" spans="1:9">
      <c r="E15" s="126"/>
    </row>
    <row r="16" spans="1:9">
      <c r="E16" s="126"/>
    </row>
    <row r="17" spans="5:5">
      <c r="E17" s="126"/>
    </row>
    <row r="18" spans="5:5">
      <c r="E18" s="126"/>
    </row>
    <row r="21" spans="5:5">
      <c r="E21" s="126"/>
    </row>
  </sheetData>
  <phoneticPr fontId="0" type="noConversion"/>
  <conditionalFormatting sqref="D3:D6">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
  <sheetViews>
    <sheetView showGridLines="0" workbookViewId="0"/>
  </sheetViews>
  <sheetFormatPr defaultColWidth="13" defaultRowHeight="15.6"/>
  <cols>
    <col min="1" max="1" width="21.8984375" style="57" bestFit="1" customWidth="1"/>
    <col min="2" max="2" width="8.59765625" style="57" customWidth="1"/>
    <col min="3" max="3" width="6.09765625" style="57" customWidth="1"/>
    <col min="4" max="4" width="8.19921875" style="57" customWidth="1"/>
    <col min="5" max="5" width="8.3984375" style="57" customWidth="1"/>
    <col min="6" max="6" width="8.3984375" style="57" bestFit="1" customWidth="1"/>
    <col min="7" max="10" width="5.59765625" style="57" customWidth="1"/>
    <col min="11" max="11" width="26.59765625" style="57" customWidth="1"/>
    <col min="12" max="16384" width="13" style="42"/>
  </cols>
  <sheetData>
    <row r="1" spans="1:11" ht="23.4" thickBot="1">
      <c r="A1" s="41" t="s">
        <v>27</v>
      </c>
      <c r="B1" s="41"/>
      <c r="C1" s="41"/>
      <c r="D1" s="41"/>
      <c r="E1" s="41"/>
      <c r="F1" s="41"/>
      <c r="G1" s="41"/>
      <c r="H1" s="41"/>
      <c r="I1" s="41"/>
      <c r="J1" s="41"/>
      <c r="K1" s="41"/>
    </row>
    <row r="2" spans="1:11" ht="16.8" thickTop="1" thickBot="1">
      <c r="A2" s="43" t="s">
        <v>7</v>
      </c>
      <c r="B2" s="44" t="s">
        <v>8</v>
      </c>
      <c r="C2" s="44" t="s">
        <v>29</v>
      </c>
      <c r="D2" s="44" t="s">
        <v>30</v>
      </c>
      <c r="E2" s="45" t="s">
        <v>76</v>
      </c>
      <c r="F2" s="44" t="s">
        <v>28</v>
      </c>
      <c r="G2" s="44" t="s">
        <v>31</v>
      </c>
      <c r="H2" s="46" t="s">
        <v>169</v>
      </c>
      <c r="I2" s="47" t="s">
        <v>210</v>
      </c>
      <c r="J2" s="46" t="s">
        <v>93</v>
      </c>
      <c r="K2" s="48" t="s">
        <v>6</v>
      </c>
    </row>
    <row r="3" spans="1:11">
      <c r="A3" s="385" t="s">
        <v>250</v>
      </c>
      <c r="B3" s="32" t="s">
        <v>228</v>
      </c>
      <c r="C3" s="35">
        <v>0</v>
      </c>
      <c r="D3" s="36">
        <v>0</v>
      </c>
      <c r="E3" s="33" t="s">
        <v>249</v>
      </c>
      <c r="F3" s="34" t="s">
        <v>251</v>
      </c>
      <c r="G3" s="16">
        <v>10</v>
      </c>
      <c r="H3" s="17" t="str">
        <f>CONCATENATE("+",RIGHT('Personal File'!$B$5,1)+RIGHT('Personal File'!$C$6)+D3)</f>
        <v>+3</v>
      </c>
      <c r="I3" s="38">
        <f t="shared" ref="I3:I4" ca="1" si="0">RANDBETWEEN(1,20)</f>
        <v>14</v>
      </c>
      <c r="J3" s="39">
        <f t="shared" ref="J3:J4" ca="1" si="1">I3+RIGHT(H3,1)</f>
        <v>17</v>
      </c>
      <c r="K3" s="49" t="s">
        <v>225</v>
      </c>
    </row>
    <row r="4" spans="1:11">
      <c r="A4" s="374" t="s">
        <v>223</v>
      </c>
      <c r="B4" s="375" t="s">
        <v>228</v>
      </c>
      <c r="C4" s="376">
        <v>0</v>
      </c>
      <c r="D4" s="377" t="s">
        <v>67</v>
      </c>
      <c r="E4" s="378" t="s">
        <v>229</v>
      </c>
      <c r="F4" s="379" t="s">
        <v>230</v>
      </c>
      <c r="G4" s="380">
        <v>10</v>
      </c>
      <c r="H4" s="381" t="str">
        <f>CONCATENATE("+",RIGHT('Personal File'!$B$5,1)+RIGHT('Personal File'!$C$6)+D4)</f>
        <v>+3</v>
      </c>
      <c r="I4" s="382">
        <f t="shared" ca="1" si="0"/>
        <v>6</v>
      </c>
      <c r="J4" s="383">
        <f t="shared" ca="1" si="1"/>
        <v>9</v>
      </c>
      <c r="K4" s="384" t="s">
        <v>225</v>
      </c>
    </row>
    <row r="5" spans="1:11" ht="16.2" thickBot="1">
      <c r="A5" s="50"/>
      <c r="B5" s="51"/>
      <c r="C5" s="52"/>
      <c r="D5" s="51"/>
      <c r="E5" s="53"/>
      <c r="F5" s="51"/>
      <c r="G5" s="54"/>
      <c r="H5" s="55"/>
      <c r="I5" s="37"/>
      <c r="J5" s="40"/>
      <c r="K5" s="56"/>
    </row>
    <row r="6" spans="1:11" ht="6" customHeight="1" thickTop="1" thickBot="1"/>
    <row r="7" spans="1:11" ht="16.8" thickTop="1" thickBot="1">
      <c r="A7" s="43" t="s">
        <v>10</v>
      </c>
      <c r="B7" s="44" t="s">
        <v>11</v>
      </c>
      <c r="C7" s="44" t="s">
        <v>29</v>
      </c>
      <c r="D7" s="44" t="s">
        <v>30</v>
      </c>
      <c r="E7" s="45" t="s">
        <v>76</v>
      </c>
      <c r="F7" s="44" t="s">
        <v>12</v>
      </c>
      <c r="G7" s="44" t="s">
        <v>31</v>
      </c>
      <c r="H7" s="46" t="s">
        <v>169</v>
      </c>
      <c r="I7" s="47" t="s">
        <v>210</v>
      </c>
      <c r="J7" s="46" t="s">
        <v>93</v>
      </c>
      <c r="K7" s="48" t="s">
        <v>6</v>
      </c>
    </row>
    <row r="8" spans="1:11">
      <c r="A8" s="58" t="s">
        <v>244</v>
      </c>
      <c r="B8" s="59" t="s">
        <v>231</v>
      </c>
      <c r="C8" s="60" t="s">
        <v>67</v>
      </c>
      <c r="D8" s="60" t="s">
        <v>245</v>
      </c>
      <c r="E8" s="59" t="s">
        <v>229</v>
      </c>
      <c r="F8" s="61" t="s">
        <v>233</v>
      </c>
      <c r="G8" s="62">
        <v>3</v>
      </c>
      <c r="H8" s="15" t="str">
        <f>CONCATENATE("+",RIGHT('Personal File'!$B$5,1)+RIGHT('Personal File'!$C$7)+D8)</f>
        <v>+4</v>
      </c>
      <c r="I8" s="38">
        <f t="shared" ref="I8:I9" ca="1" si="2">RANDBETWEEN(1,20)</f>
        <v>2</v>
      </c>
      <c r="J8" s="39">
        <f t="shared" ref="J8" ca="1" si="3">I8+RIGHT(H8,1)</f>
        <v>6</v>
      </c>
      <c r="K8" s="63"/>
    </row>
    <row r="9" spans="1:11" ht="16.2" thickBot="1">
      <c r="A9" s="64"/>
      <c r="B9" s="65"/>
      <c r="C9" s="66"/>
      <c r="D9" s="66"/>
      <c r="E9" s="65"/>
      <c r="F9" s="66"/>
      <c r="G9" s="67"/>
      <c r="H9" s="68"/>
      <c r="I9" s="37">
        <f t="shared" ca="1" si="2"/>
        <v>12</v>
      </c>
      <c r="J9" s="40"/>
      <c r="K9" s="69"/>
    </row>
    <row r="10" spans="1:11" ht="6" customHeight="1" thickTop="1" thickBot="1">
      <c r="D10" s="70"/>
      <c r="E10" s="70"/>
      <c r="G10" s="71"/>
      <c r="H10" s="71"/>
      <c r="I10" s="71"/>
      <c r="J10" s="71"/>
    </row>
    <row r="11" spans="1:11" ht="16.8" thickTop="1" thickBot="1">
      <c r="A11" s="43" t="s">
        <v>80</v>
      </c>
      <c r="B11" s="44" t="s">
        <v>21</v>
      </c>
      <c r="C11" s="44" t="s">
        <v>38</v>
      </c>
      <c r="D11" s="44" t="s">
        <v>93</v>
      </c>
      <c r="E11" s="44" t="s">
        <v>94</v>
      </c>
      <c r="F11" s="44" t="s">
        <v>95</v>
      </c>
      <c r="G11" s="44" t="s">
        <v>31</v>
      </c>
      <c r="H11" s="72" t="s">
        <v>6</v>
      </c>
      <c r="I11" s="73"/>
      <c r="J11" s="73"/>
      <c r="K11" s="74"/>
    </row>
    <row r="12" spans="1:11">
      <c r="A12" s="75" t="s">
        <v>222</v>
      </c>
      <c r="B12" s="76">
        <v>4</v>
      </c>
      <c r="C12" s="77">
        <v>4</v>
      </c>
      <c r="D12" s="76">
        <v>-2</v>
      </c>
      <c r="E12" s="78">
        <v>0.2</v>
      </c>
      <c r="F12" s="79" t="s">
        <v>234</v>
      </c>
      <c r="G12" s="62">
        <v>10</v>
      </c>
      <c r="H12" s="80"/>
      <c r="I12" s="81"/>
      <c r="J12" s="81"/>
      <c r="K12" s="82"/>
    </row>
    <row r="13" spans="1:11" ht="16.2" thickBot="1">
      <c r="A13" s="83"/>
      <c r="B13" s="65"/>
      <c r="C13" s="65"/>
      <c r="D13" s="65"/>
      <c r="E13" s="84"/>
      <c r="F13" s="65"/>
      <c r="G13" s="67"/>
      <c r="H13" s="85"/>
      <c r="I13" s="86"/>
      <c r="J13" s="86"/>
      <c r="K13" s="87"/>
    </row>
    <row r="14" spans="1:11" ht="6.75" customHeight="1" thickTop="1" thickBot="1"/>
    <row r="15" spans="1:11" ht="16.8" thickTop="1" thickBot="1">
      <c r="A15" s="88" t="s">
        <v>13</v>
      </c>
      <c r="B15" s="71">
        <f>SUM(G3:G17)</f>
        <v>34.950000000000003</v>
      </c>
      <c r="D15" s="89" t="s">
        <v>81</v>
      </c>
      <c r="E15" s="90"/>
      <c r="F15" s="72" t="s">
        <v>9</v>
      </c>
      <c r="G15" s="44" t="s">
        <v>31</v>
      </c>
      <c r="H15" s="46" t="s">
        <v>169</v>
      </c>
      <c r="I15" s="46"/>
      <c r="J15" s="73"/>
      <c r="K15" s="91" t="s">
        <v>6</v>
      </c>
    </row>
    <row r="16" spans="1:11">
      <c r="A16" s="88"/>
      <c r="B16" s="71"/>
      <c r="D16" s="92" t="s">
        <v>103</v>
      </c>
      <c r="E16" s="93"/>
      <c r="F16" s="94">
        <v>39</v>
      </c>
      <c r="G16" s="95">
        <f>F16*0.05</f>
        <v>1.9500000000000002</v>
      </c>
      <c r="H16" s="96" t="s">
        <v>235</v>
      </c>
      <c r="I16" s="96"/>
      <c r="J16" s="81"/>
      <c r="K16" s="97"/>
    </row>
    <row r="17" spans="4:11" ht="16.2" thickBot="1">
      <c r="D17" s="98"/>
      <c r="E17" s="99"/>
      <c r="F17" s="100"/>
      <c r="G17" s="101"/>
      <c r="H17" s="102"/>
      <c r="I17" s="102"/>
      <c r="J17" s="103"/>
      <c r="K17" s="104"/>
    </row>
    <row r="18" spans="4:11" ht="16.2" thickTop="1"/>
  </sheetData>
  <phoneticPr fontId="0" type="noConversion"/>
  <conditionalFormatting sqref="I8">
    <cfRule type="cellIs" dxfId="7" priority="7" operator="equal">
      <formula>20</formula>
    </cfRule>
    <cfRule type="cellIs" dxfId="6" priority="8" operator="equal">
      <formula>1</formula>
    </cfRule>
  </conditionalFormatting>
  <conditionalFormatting sqref="I9">
    <cfRule type="cellIs" dxfId="5" priority="5" operator="equal">
      <formula>20</formula>
    </cfRule>
    <cfRule type="cellIs" dxfId="4" priority="6" operator="equal">
      <formula>1</formula>
    </cfRule>
  </conditionalFormatting>
  <conditionalFormatting sqref="I3:I4">
    <cfRule type="cellIs" dxfId="3" priority="3" operator="equal">
      <formula>20</formula>
    </cfRule>
    <cfRule type="cellIs" dxfId="2" priority="4" operator="equal">
      <formula>1</formula>
    </cfRule>
  </conditionalFormatting>
  <conditionalFormatting sqref="I5">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13" defaultRowHeight="15.6"/>
  <cols>
    <col min="1" max="1" width="24.19921875" style="57" customWidth="1"/>
    <col min="2" max="2" width="5.59765625" style="71" bestFit="1" customWidth="1"/>
    <col min="3" max="4" width="26.59765625" style="42" customWidth="1"/>
    <col min="5" max="16384" width="13" style="42"/>
  </cols>
  <sheetData>
    <row r="1" spans="1:4" ht="23.4" thickBot="1">
      <c r="A1" s="41" t="s">
        <v>87</v>
      </c>
      <c r="B1" s="105"/>
      <c r="C1" s="41"/>
      <c r="D1" s="41"/>
    </row>
    <row r="2" spans="1:4" s="57" customFormat="1" ht="16.2" thickBot="1">
      <c r="A2" s="106" t="s">
        <v>88</v>
      </c>
      <c r="B2" s="107" t="s">
        <v>89</v>
      </c>
      <c r="C2" s="108" t="s">
        <v>90</v>
      </c>
      <c r="D2" s="109" t="s">
        <v>91</v>
      </c>
    </row>
    <row r="3" spans="1:4">
      <c r="A3" s="110" t="s">
        <v>248</v>
      </c>
      <c r="B3" s="111">
        <v>0</v>
      </c>
      <c r="C3" s="112"/>
      <c r="D3" s="113"/>
    </row>
    <row r="4" spans="1:4">
      <c r="A4" s="114" t="s">
        <v>208</v>
      </c>
      <c r="B4" s="115" t="s">
        <v>227</v>
      </c>
      <c r="C4" s="112"/>
      <c r="D4" s="113"/>
    </row>
    <row r="5" spans="1:4">
      <c r="A5" s="114" t="s">
        <v>206</v>
      </c>
      <c r="B5" s="111">
        <v>0.5</v>
      </c>
      <c r="C5" s="116"/>
      <c r="D5" s="117"/>
    </row>
    <row r="6" spans="1:4" ht="16.2" thickBot="1">
      <c r="A6" s="360"/>
      <c r="B6" s="361"/>
      <c r="C6" s="362"/>
      <c r="D6" s="363"/>
    </row>
    <row r="7" spans="1:4" ht="24" thickTop="1" thickBot="1">
      <c r="A7" s="41" t="s">
        <v>92</v>
      </c>
      <c r="B7" s="364"/>
      <c r="C7" s="41"/>
      <c r="D7" s="365"/>
    </row>
    <row r="8" spans="1:4" ht="16.2" thickBot="1">
      <c r="A8" s="106" t="s">
        <v>88</v>
      </c>
      <c r="B8" s="107" t="s">
        <v>89</v>
      </c>
      <c r="C8" s="108" t="s">
        <v>90</v>
      </c>
      <c r="D8" s="109" t="s">
        <v>91</v>
      </c>
    </row>
    <row r="9" spans="1:4">
      <c r="A9" s="114" t="s">
        <v>207</v>
      </c>
      <c r="B9" s="111">
        <v>0</v>
      </c>
      <c r="C9" s="366"/>
      <c r="D9" s="113"/>
    </row>
    <row r="10" spans="1:4" ht="16.2" thickBot="1">
      <c r="A10" s="367"/>
      <c r="B10" s="361"/>
      <c r="C10" s="368"/>
      <c r="D10" s="363"/>
    </row>
    <row r="11" spans="1:4" ht="24" thickTop="1" thickBot="1">
      <c r="A11" s="274"/>
      <c r="C11" s="369" t="s">
        <v>247</v>
      </c>
      <c r="D11" s="365"/>
    </row>
    <row r="12" spans="1:4" ht="16.2" thickBot="1">
      <c r="A12" s="106" t="s">
        <v>88</v>
      </c>
      <c r="B12" s="107" t="s">
        <v>89</v>
      </c>
      <c r="C12" s="108" t="s">
        <v>90</v>
      </c>
      <c r="D12" s="109" t="s">
        <v>91</v>
      </c>
    </row>
    <row r="13" spans="1:4">
      <c r="A13" s="370" t="s">
        <v>204</v>
      </c>
      <c r="B13" s="371">
        <v>8</v>
      </c>
      <c r="C13" s="366"/>
      <c r="D13" s="113"/>
    </row>
    <row r="14" spans="1:4">
      <c r="A14" s="114" t="s">
        <v>205</v>
      </c>
      <c r="B14" s="111">
        <v>30</v>
      </c>
      <c r="C14" s="366"/>
      <c r="D14" s="113"/>
    </row>
    <row r="15" spans="1:4">
      <c r="A15" s="110" t="s">
        <v>226</v>
      </c>
      <c r="B15" s="111">
        <v>10</v>
      </c>
      <c r="C15" s="372" t="s">
        <v>224</v>
      </c>
      <c r="D15" s="113"/>
    </row>
    <row r="16" spans="1:4" ht="16.2" thickBot="1">
      <c r="A16" s="367"/>
      <c r="B16" s="361"/>
      <c r="C16" s="368"/>
      <c r="D16" s="363"/>
    </row>
    <row r="17" spans="1:4" ht="23.4" thickTop="1">
      <c r="A17" s="274" t="s">
        <v>246</v>
      </c>
      <c r="B17" s="71">
        <f>SUM(B13:B16)</f>
        <v>48</v>
      </c>
      <c r="C17" s="373"/>
      <c r="D17" s="365"/>
    </row>
    <row r="19" spans="1:4">
      <c r="A19" s="42"/>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Personal File</vt:lpstr>
      <vt:lpstr>Skills</vt:lpstr>
      <vt:lpstr>Spells</vt:lpstr>
      <vt:lpstr>Feats</vt:lpstr>
      <vt:lpstr>Martial</vt:lpstr>
      <vt:lpstr>Equipment</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2007-10-12T15:52:45Z</cp:lastPrinted>
  <dcterms:created xsi:type="dcterms:W3CDTF">2000-10-24T15:39:59Z</dcterms:created>
  <dcterms:modified xsi:type="dcterms:W3CDTF">2018-01-19T21:30:09Z</dcterms:modified>
</cp:coreProperties>
</file>