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604" yWindow="-12" windowWidth="11448" windowHeight="10224" tabRatio="638"/>
  </bookViews>
  <sheets>
    <sheet name="Personal File" sheetId="4" r:id="rId1"/>
    <sheet name="Skills" sheetId="15" r:id="rId2"/>
    <sheet name="Feats" sheetId="21" r:id="rId3"/>
    <sheet name="Martial" sheetId="6" r:id="rId4"/>
    <sheet name="Equipment" sheetId="19" r:id="rId5"/>
    <sheet name="XP Awards" sheetId="22" r:id="rId6"/>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File'!$A$1:$H$28</definedName>
    <definedName name="_xlnm.Print_Area" localSheetId="1">Skills!$A$1:$K$28</definedName>
  </definedNames>
  <calcPr calcId="145621"/>
</workbook>
</file>

<file path=xl/calcChain.xml><?xml version="1.0" encoding="utf-8"?>
<calcChain xmlns="http://schemas.openxmlformats.org/spreadsheetml/2006/main">
  <c r="M4" i="6" l="1"/>
  <c r="I4" i="6"/>
  <c r="H4" i="6"/>
  <c r="J4" i="6" l="1"/>
  <c r="C12" i="22"/>
  <c r="B16" i="22" s="1"/>
  <c r="B18" i="22" s="1"/>
  <c r="B20" i="22" s="1"/>
  <c r="M23" i="6" l="1"/>
  <c r="M21" i="6" l="1"/>
  <c r="M22" i="6"/>
  <c r="H35" i="15" l="1"/>
  <c r="F18" i="19" l="1"/>
  <c r="F16" i="19"/>
  <c r="F13" i="19"/>
  <c r="F46" i="19" s="1"/>
  <c r="B18" i="19"/>
  <c r="B16" i="19"/>
  <c r="F48" i="19" l="1"/>
  <c r="G17" i="6"/>
  <c r="G18" i="6"/>
  <c r="E8" i="4"/>
  <c r="I8" i="6"/>
  <c r="I9" i="6"/>
  <c r="F27" i="15"/>
  <c r="F21" i="15"/>
  <c r="H30" i="15" l="1"/>
  <c r="H14" i="15"/>
  <c r="I5" i="6"/>
  <c r="I3" i="6"/>
  <c r="I10" i="6"/>
  <c r="G5" i="15" l="1"/>
  <c r="G4" i="15"/>
  <c r="G3" i="15"/>
  <c r="B5" i="4"/>
  <c r="H6" i="15" l="1"/>
  <c r="H41" i="15"/>
  <c r="H39" i="15"/>
  <c r="H38" i="15"/>
  <c r="H37" i="15"/>
  <c r="H36" i="15"/>
  <c r="H34" i="15"/>
  <c r="H33" i="15"/>
  <c r="H32" i="15"/>
  <c r="H31" i="15"/>
  <c r="H29" i="15"/>
  <c r="H28" i="15"/>
  <c r="H27" i="15"/>
  <c r="H26" i="15"/>
  <c r="H25" i="15"/>
  <c r="H24" i="15"/>
  <c r="H23" i="15"/>
  <c r="H22" i="15"/>
  <c r="H21" i="15"/>
  <c r="H20" i="15"/>
  <c r="H19" i="15"/>
  <c r="H18" i="15"/>
  <c r="H17" i="15"/>
  <c r="H16" i="15"/>
  <c r="H15" i="15"/>
  <c r="H13" i="15"/>
  <c r="H12" i="15"/>
  <c r="H11" i="15"/>
  <c r="H10" i="15"/>
  <c r="H9" i="15"/>
  <c r="H8" i="15"/>
  <c r="H7" i="15"/>
  <c r="H42" i="15" l="1"/>
  <c r="I41" i="15"/>
  <c r="H40" i="15"/>
  <c r="I19" i="15"/>
  <c r="H5" i="15"/>
  <c r="I5" i="15" s="1"/>
  <c r="H4" i="15"/>
  <c r="I4" i="15" s="1"/>
  <c r="H3" i="15"/>
  <c r="I3" i="15" s="1"/>
  <c r="C12" i="4" l="1"/>
  <c r="C11" i="4"/>
  <c r="C10" i="4"/>
  <c r="C9" i="4"/>
  <c r="C8" i="4"/>
  <c r="E6" i="4" s="1"/>
  <c r="C7" i="4"/>
  <c r="H8" i="6" l="1"/>
  <c r="J8" i="6" s="1"/>
  <c r="H9" i="6"/>
  <c r="J9" i="6" s="1"/>
  <c r="E53" i="15"/>
  <c r="E49" i="15"/>
  <c r="E45" i="15"/>
  <c r="E52" i="15"/>
  <c r="E48" i="15"/>
  <c r="E51" i="15"/>
  <c r="E47" i="15"/>
  <c r="E44" i="15"/>
  <c r="E50" i="15"/>
  <c r="E46" i="15"/>
  <c r="E10" i="4"/>
  <c r="E11" i="4" s="1"/>
  <c r="E12" i="4" s="1"/>
  <c r="H10" i="6"/>
  <c r="J10" i="6" s="1"/>
  <c r="H3" i="6"/>
  <c r="J3" i="6" s="1"/>
  <c r="H5" i="6"/>
  <c r="J5" i="6" s="1"/>
  <c r="D36" i="15"/>
  <c r="E36" i="15" s="1"/>
  <c r="G36" i="15" s="1"/>
  <c r="I36" i="15" s="1"/>
  <c r="D12" i="15"/>
  <c r="E12" i="15" s="1"/>
  <c r="G12" i="15" s="1"/>
  <c r="I12" i="15" s="1"/>
  <c r="D25" i="15"/>
  <c r="E25" i="15" s="1"/>
  <c r="G25" i="15" s="1"/>
  <c r="I25" i="15" s="1"/>
  <c r="B43" i="15"/>
  <c r="D41" i="15"/>
  <c r="E41" i="15" s="1"/>
  <c r="D24" i="15"/>
  <c r="E24" i="15" s="1"/>
  <c r="G24" i="15" s="1"/>
  <c r="I24" i="15" s="1"/>
  <c r="D30" i="15"/>
  <c r="E30" i="15" s="1"/>
  <c r="G30" i="15" s="1"/>
  <c r="I30" i="15" s="1"/>
  <c r="D19" i="15"/>
  <c r="E19" i="15" s="1"/>
  <c r="D38" i="15"/>
  <c r="E38" i="15" s="1"/>
  <c r="G38" i="15" s="1"/>
  <c r="I38" i="15" s="1"/>
  <c r="D35" i="15"/>
  <c r="E35" i="15" s="1"/>
  <c r="G35" i="15" s="1"/>
  <c r="I35" i="15" s="1"/>
  <c r="B33" i="19"/>
  <c r="D40" i="15"/>
  <c r="E40" i="15" s="1"/>
  <c r="G40" i="15" s="1"/>
  <c r="I40" i="15" s="1"/>
  <c r="D37" i="15"/>
  <c r="E37" i="15" s="1"/>
  <c r="G37" i="15" s="1"/>
  <c r="I37" i="15" s="1"/>
  <c r="D39" i="15"/>
  <c r="E39" i="15" s="1"/>
  <c r="G39" i="15" s="1"/>
  <c r="I39" i="15" s="1"/>
  <c r="D32" i="15"/>
  <c r="E32" i="15" s="1"/>
  <c r="D28" i="15"/>
  <c r="E28" i="15" s="1"/>
  <c r="G28" i="15" s="1"/>
  <c r="I28" i="15" s="1"/>
  <c r="D34" i="15"/>
  <c r="E34" i="15" s="1"/>
  <c r="G34" i="15" s="1"/>
  <c r="I34" i="15" s="1"/>
  <c r="D14" i="15"/>
  <c r="E14" i="15" s="1"/>
  <c r="G14" i="15" s="1"/>
  <c r="I14" i="15" s="1"/>
  <c r="D42" i="15"/>
  <c r="E42" i="15" s="1"/>
  <c r="G42" i="15" s="1"/>
  <c r="I42" i="15" s="1"/>
  <c r="D33" i="15"/>
  <c r="E33" i="15" s="1"/>
  <c r="D31" i="15"/>
  <c r="E31" i="15" s="1"/>
  <c r="G31" i="15" s="1"/>
  <c r="I31" i="15" s="1"/>
  <c r="D29" i="15"/>
  <c r="E29" i="15" s="1"/>
  <c r="G29" i="15" s="1"/>
  <c r="I29" i="15" s="1"/>
  <c r="D27" i="15"/>
  <c r="E27" i="15" s="1"/>
  <c r="G27" i="15" s="1"/>
  <c r="I27" i="15" s="1"/>
  <c r="D26" i="15"/>
  <c r="E26" i="15" s="1"/>
  <c r="G26" i="15" s="1"/>
  <c r="I26" i="15" s="1"/>
  <c r="D23" i="15"/>
  <c r="E23" i="15" s="1"/>
  <c r="G23" i="15" s="1"/>
  <c r="I23" i="15" s="1"/>
  <c r="D22" i="15"/>
  <c r="E22" i="15" s="1"/>
  <c r="G22" i="15" s="1"/>
  <c r="I22" i="15" s="1"/>
  <c r="D21" i="15"/>
  <c r="E21" i="15" s="1"/>
  <c r="G21" i="15" s="1"/>
  <c r="I21" i="15" s="1"/>
  <c r="D20" i="15"/>
  <c r="E20" i="15" s="1"/>
  <c r="G20" i="15" s="1"/>
  <c r="I20" i="15" s="1"/>
  <c r="D18" i="15"/>
  <c r="E18" i="15" s="1"/>
  <c r="G18" i="15" s="1"/>
  <c r="I18" i="15" s="1"/>
  <c r="D17" i="15"/>
  <c r="E17" i="15" s="1"/>
  <c r="G17" i="15" s="1"/>
  <c r="I17" i="15" s="1"/>
  <c r="D16" i="15"/>
  <c r="E16" i="15" s="1"/>
  <c r="G16" i="15" s="1"/>
  <c r="I16" i="15" s="1"/>
  <c r="D15" i="15"/>
  <c r="E15" i="15" s="1"/>
  <c r="G15" i="15" s="1"/>
  <c r="I15" i="15" s="1"/>
  <c r="D13" i="15"/>
  <c r="E13" i="15" s="1"/>
  <c r="G13" i="15" s="1"/>
  <c r="I13" i="15" s="1"/>
  <c r="D11" i="15"/>
  <c r="E11" i="15" s="1"/>
  <c r="G11" i="15" s="1"/>
  <c r="I11" i="15" s="1"/>
  <c r="D10" i="15"/>
  <c r="E10" i="15" s="1"/>
  <c r="G10" i="15" s="1"/>
  <c r="I10" i="15" s="1"/>
  <c r="D9" i="15"/>
  <c r="E9" i="15" s="1"/>
  <c r="G9" i="15" s="1"/>
  <c r="I9" i="15" s="1"/>
  <c r="D8" i="15"/>
  <c r="E8" i="15" s="1"/>
  <c r="G8" i="15" s="1"/>
  <c r="I8" i="15" s="1"/>
  <c r="D7" i="15"/>
  <c r="E7" i="15" s="1"/>
  <c r="G7" i="15" s="1"/>
  <c r="I7" i="15" s="1"/>
  <c r="D6" i="15"/>
  <c r="E6" i="15" s="1"/>
  <c r="E43" i="15" l="1"/>
  <c r="G6" i="15"/>
  <c r="I6" i="15" s="1"/>
  <c r="G33" i="15"/>
  <c r="I33" i="15" s="1"/>
  <c r="G32" i="15"/>
  <c r="I32" i="15" s="1"/>
  <c r="E9" i="4"/>
</calcChain>
</file>

<file path=xl/comments1.xml><?xml version="1.0" encoding="utf-8"?>
<comments xmlns="http://schemas.openxmlformats.org/spreadsheetml/2006/main">
  <authors>
    <author>Alexis Álvarez</author>
  </authors>
  <commentList>
    <comment ref="E7" authorId="0">
      <text>
        <r>
          <rPr>
            <sz val="12"/>
            <color indexed="81"/>
            <rFont val="Times New Roman"/>
            <family val="1"/>
          </rPr>
          <t>See PHB 162</t>
        </r>
      </text>
    </comment>
    <comment ref="E9" authorId="0">
      <text>
        <r>
          <rPr>
            <sz val="12"/>
            <color indexed="81"/>
            <rFont val="Times New Roman"/>
            <family val="1"/>
          </rPr>
          <t>[(10 * 6 Rogue) * 75%] + (10 * 0 Con)</t>
        </r>
      </text>
    </comment>
    <comment ref="E12" authorId="0">
      <text>
        <r>
          <rPr>
            <sz val="12"/>
            <color indexed="81"/>
            <rFont val="Times New Roman"/>
            <family val="1"/>
          </rPr>
          <t>Uncanny Dodge</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Agile +2</t>
        </r>
      </text>
    </comment>
    <comment ref="F9" authorId="0">
      <text>
        <r>
          <rPr>
            <sz val="12"/>
            <color indexed="81"/>
            <rFont val="Times New Roman"/>
            <family val="1"/>
          </rPr>
          <t>Halfling +2</t>
        </r>
      </text>
    </comment>
    <comment ref="F14" authorId="0">
      <text>
        <r>
          <rPr>
            <sz val="12"/>
            <color indexed="81"/>
            <rFont val="Times New Roman"/>
            <family val="1"/>
          </rPr>
          <t>Nimble Fingers +2</t>
        </r>
      </text>
    </comment>
    <comment ref="F16" authorId="0">
      <text>
        <r>
          <rPr>
            <sz val="12"/>
            <color indexed="81"/>
            <rFont val="Times New Roman"/>
            <family val="1"/>
          </rPr>
          <t>Agile +2</t>
        </r>
      </text>
    </comment>
    <comment ref="F21" authorId="0">
      <text>
        <r>
          <rPr>
            <sz val="12"/>
            <color indexed="81"/>
            <rFont val="Times New Roman"/>
            <family val="1"/>
          </rPr>
          <t>Halfling (Small) +4
Stealthy +2</t>
        </r>
      </text>
    </comment>
    <comment ref="F23" authorId="0">
      <text>
        <r>
          <rPr>
            <sz val="12"/>
            <color indexed="81"/>
            <rFont val="Times New Roman"/>
            <family val="1"/>
          </rPr>
          <t>Halfling +2</t>
        </r>
      </text>
    </comment>
    <comment ref="F26" authorId="0">
      <text>
        <r>
          <rPr>
            <sz val="12"/>
            <color indexed="81"/>
            <rFont val="Times New Roman"/>
            <family val="1"/>
          </rPr>
          <t>Halfling +2</t>
        </r>
      </text>
    </comment>
    <comment ref="F27" authorId="0">
      <text>
        <r>
          <rPr>
            <sz val="12"/>
            <color indexed="81"/>
            <rFont val="Times New Roman"/>
            <family val="1"/>
          </rPr>
          <t>Halfling +2
Stealthy +2</t>
        </r>
      </text>
    </comment>
    <comment ref="F28" authorId="0">
      <text>
        <r>
          <rPr>
            <sz val="12"/>
            <color indexed="81"/>
            <rFont val="Times New Roman"/>
            <family val="1"/>
          </rPr>
          <t>Nimble Fingers +2</t>
        </r>
      </text>
    </comment>
    <comment ref="F34" authorId="0">
      <text>
        <r>
          <rPr>
            <sz val="12"/>
            <color indexed="81"/>
            <rFont val="Times New Roman"/>
            <family val="1"/>
          </rPr>
          <t>Deft Hands +2</t>
        </r>
      </text>
    </comment>
    <comment ref="F42" authorId="0">
      <text>
        <r>
          <rPr>
            <sz val="12"/>
            <color indexed="81"/>
            <rFont val="Times New Roman"/>
            <family val="1"/>
          </rPr>
          <t>Deft Hands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You get a +2 bonus on all Balance checks and Escape Artist checks.</t>
        </r>
      </text>
    </comment>
    <comment ref="A3" authorId="0">
      <text>
        <r>
          <rPr>
            <sz val="12"/>
            <color indexed="81"/>
            <rFont val="Times New Roman"/>
            <family val="1"/>
          </rPr>
          <t>You get a +2 bonus on all Disable Device checks and Open Lock checks.</t>
        </r>
      </text>
    </comment>
    <comment ref="A4" authorId="0">
      <text>
        <r>
          <rPr>
            <sz val="12"/>
            <color indexed="81"/>
            <rFont val="Times New Roman"/>
            <family val="1"/>
          </rPr>
          <t>You get a +2 bonus on all Sleight of Hand checks and Use Rope checks.</t>
        </r>
      </text>
    </comment>
    <comment ref="A5" authorId="0">
      <text>
        <r>
          <rPr>
            <sz val="12"/>
            <color indexed="81"/>
            <rFont val="Times New Roman"/>
            <family val="1"/>
          </rPr>
          <t>You get a +2 bonus on all Hide checks and Move Silently checks.</t>
        </r>
      </text>
    </comment>
    <comment ref="C6"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7" authorId="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C10" authorId="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11"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12" authorId="0">
      <text>
        <r>
          <rPr>
            <sz val="12"/>
            <color indexed="81"/>
            <rFont val="Times New Roman"/>
            <family val="1"/>
          </rPr>
          <t>This ability represents the rogue's ability to wriggle free from magical effects that would otherwise control or compel her.  If a rogue with slippery mind is affected by an enchantment spell or effect and fails her saving throw, she can attempt it again 1 round later at the same DC.  She gets only this one extra chance to succeed on her saving throw.
PHB 51</t>
        </r>
      </text>
    </comment>
  </commentList>
</comments>
</file>

<file path=xl/comments4.xml><?xml version="1.0" encoding="utf-8"?>
<comments xmlns="http://schemas.openxmlformats.org/spreadsheetml/2006/main">
  <authors>
    <author>Alexis Álvarez</author>
  </authors>
  <commentList>
    <comment ref="A3" authorId="0">
      <text>
        <r>
          <rPr>
            <sz val="12"/>
            <color indexed="81"/>
            <rFont val="Times New Roman"/>
            <family val="1"/>
          </rPr>
          <t>Upon command, a frost weapon is sheathed in icy cold.  The cold does not harm the wielder.  The effect remains until another command is given.  A frost weapon deals an extra 1d6 points of cold damage on a successful hit.  Bows, crossbows, and slings so crafted bestow the cold energy upon their ammunition.
DMG 224</t>
        </r>
      </text>
    </comment>
    <comment ref="D12"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<sst xmlns="http://schemas.openxmlformats.org/spreadsheetml/2006/main" count="365" uniqueCount="229">
  <si>
    <t>Race:</t>
  </si>
  <si>
    <t>Sex:</t>
  </si>
  <si>
    <t>Height:</t>
  </si>
  <si>
    <t>Weight:</t>
  </si>
  <si>
    <t>Strength:</t>
  </si>
  <si>
    <t>Dexterity:</t>
  </si>
  <si>
    <t>Skill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</si>
  <si>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</si>
  <si>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</si>
  <si>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</si>
  <si>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</si>
  <si>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</si>
  <si>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</si>
  <si>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</si>
  <si>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</si>
  <si>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</si>
  <si>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</si>
  <si>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</si>
  <si>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</si>
  <si>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</si>
  <si>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</si>
  <si>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</si>
  <si>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</si>
  <si>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</si>
  <si>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</si>
  <si>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</si>
  <si>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</si>
  <si>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</si>
  <si>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</si>
  <si>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</si>
  <si>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</si>
  <si>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</si>
  <si>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</si>
  <si>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</si>
  <si>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</si>
  <si>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</si>
  <si>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</si>
  <si>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</si>
  <si>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</si>
  <si>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</si>
  <si>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</si>
  <si>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</si>
  <si>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</si>
  <si>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</si>
  <si>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</si>
  <si>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</si>
  <si>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</si>
  <si>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</si>
  <si>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</si>
  <si>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</si>
  <si>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</si>
  <si>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</si>
  <si>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</si>
  <si>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</si>
  <si>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</si>
  <si>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</si>
  <si>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</si>
  <si>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</si>
  <si>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</si>
  <si>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</si>
  <si>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</si>
  <si>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</si>
  <si>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</si>
  <si>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</si>
  <si>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</si>
  <si>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</si>
  <si>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</si>
  <si>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</si>
  <si>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</si>
  <si>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</si>
  <si>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</si>
  <si>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</si>
  <si>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</si>
  <si>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</si>
  <si>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</si>
  <si>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</si>
  <si>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</si>
  <si>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</si>
  <si>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</si>
  <si>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</si>
  <si>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</si>
  <si>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+0</t>
  </si>
  <si>
    <t>Languages</t>
  </si>
  <si>
    <t>Equipment Worn</t>
  </si>
  <si>
    <t>Item</t>
  </si>
  <si>
    <t>Mass</t>
  </si>
  <si>
    <t>Effects/</t>
  </si>
  <si>
    <t>Notes</t>
  </si>
  <si>
    <t>Equipment Carried</t>
  </si>
  <si>
    <t>Check</t>
  </si>
  <si>
    <t>Arcane</t>
  </si>
  <si>
    <t>Speed</t>
  </si>
  <si>
    <t>Stash (not available)</t>
  </si>
  <si>
    <t>Knowledge:  Arcana</t>
  </si>
  <si>
    <t>Sleight of Hand</t>
  </si>
  <si>
    <t>Survival</t>
  </si>
  <si>
    <t>1d4</t>
  </si>
  <si>
    <t>Craft:  (type)</t>
  </si>
  <si>
    <t>Backpack</t>
  </si>
  <si>
    <t>Flint and Steel</t>
  </si>
  <si>
    <t>Waterskin</t>
  </si>
  <si>
    <t>19-20, x2</t>
  </si>
  <si>
    <t>Piercing</t>
  </si>
  <si>
    <t>Attack Bonus:</t>
  </si>
  <si>
    <t>Class Features</t>
  </si>
  <si>
    <t>Touch AC:</t>
  </si>
  <si>
    <t>Weapon Proficiencies</t>
  </si>
  <si>
    <t>Atk</t>
  </si>
  <si>
    <t>Knowledge:  Dungeoneering</t>
  </si>
  <si>
    <t>Inkpen</t>
  </si>
  <si>
    <t>10’</t>
  </si>
  <si>
    <t>x2</t>
  </si>
  <si>
    <t>+1</t>
  </si>
  <si>
    <t>Male</t>
  </si>
  <si>
    <t>Feats</t>
  </si>
  <si>
    <t>Shields (not tower)</t>
  </si>
  <si>
    <t>1d3</t>
  </si>
  <si>
    <t>Prcg/Slsh</t>
  </si>
  <si>
    <t>Full of Water</t>
  </si>
  <si>
    <t>Leather Armor</t>
  </si>
  <si>
    <t>Parchments</t>
  </si>
  <si>
    <t>+3</t>
  </si>
  <si>
    <t>Halfling</t>
  </si>
  <si>
    <t>20’</t>
  </si>
  <si>
    <t>Con (+1)</t>
  </si>
  <si>
    <t>Dex (+3)</t>
  </si>
  <si>
    <t>+2</t>
  </si>
  <si>
    <t>Wis (+2)</t>
  </si>
  <si>
    <t>Roll</t>
  </si>
  <si>
    <r>
      <t>20</t>
    </r>
    <r>
      <rPr>
        <sz val="13"/>
        <rFont val="Times New Roman"/>
        <family val="1"/>
      </rPr>
      <t>/</t>
    </r>
    <r>
      <rPr>
        <sz val="13"/>
        <color indexed="51"/>
        <rFont val="Times New Roman"/>
        <family val="1"/>
      </rPr>
      <t>40</t>
    </r>
    <r>
      <rPr>
        <sz val="13"/>
        <rFont val="Times New Roman"/>
        <family val="1"/>
      </rPr>
      <t>/</t>
    </r>
    <r>
      <rPr>
        <sz val="13"/>
        <color indexed="10"/>
        <rFont val="Times New Roman"/>
        <family val="1"/>
      </rPr>
      <t>60</t>
    </r>
  </si>
  <si>
    <t>25 lbs.</t>
  </si>
  <si>
    <t>Initiative:</t>
  </si>
  <si>
    <t>2</t>
  </si>
  <si>
    <t>Explorer’s Outfit</t>
  </si>
  <si>
    <t>Common, Halfling,</t>
  </si>
  <si>
    <t>Gordo</t>
  </si>
  <si>
    <t>Flaxen</t>
  </si>
  <si>
    <t>Played by Mike</t>
  </si>
  <si>
    <t>Rogue</t>
  </si>
  <si>
    <t>Chaotic Good</t>
  </si>
  <si>
    <t>FF AC:</t>
  </si>
  <si>
    <t>Rogue 1</t>
  </si>
  <si>
    <t>Rogue 2</t>
  </si>
  <si>
    <t>Rogue 3</t>
  </si>
  <si>
    <t>Rogue 4</t>
  </si>
  <si>
    <t>Rogue 5</t>
  </si>
  <si>
    <t>Rogue 6</t>
  </si>
  <si>
    <t>Rogue 7</t>
  </si>
  <si>
    <t>Rogue 8</t>
  </si>
  <si>
    <t>Rogue 9</t>
  </si>
  <si>
    <t>Rogue 10</t>
  </si>
  <si>
    <t>+2 vs. Fear</t>
  </si>
  <si>
    <t>Perform:  (type)</t>
  </si>
  <si>
    <t>Profession:  Miner</t>
  </si>
  <si>
    <t>Dwarven</t>
  </si>
  <si>
    <t>Evasion</t>
  </si>
  <si>
    <t>Trapfinding</t>
  </si>
  <si>
    <t>Simple Weapons</t>
  </si>
  <si>
    <t>Rogue Weapons</t>
  </si>
  <si>
    <t>Light Armor</t>
  </si>
  <si>
    <t>6th:  Deft Hands</t>
  </si>
  <si>
    <t>1st:  Agile</t>
  </si>
  <si>
    <t>3rd:  Nimble Fingers</t>
  </si>
  <si>
    <t>9th:  Stealthy</t>
  </si>
  <si>
    <t>Slippery Mind</t>
  </si>
  <si>
    <t>Trap Sense +3</t>
  </si>
  <si>
    <t>Sneak Attack 5d6</t>
  </si>
  <si>
    <t>Improved Uncanny Dodge</t>
  </si>
  <si>
    <t>Uncanny Dodge</t>
  </si>
  <si>
    <t>Composite Short Bow</t>
  </si>
  <si>
    <t>Arrows</t>
  </si>
  <si>
    <t>Sling</t>
  </si>
  <si>
    <t>one</t>
  </si>
  <si>
    <t>Bullets</t>
  </si>
  <si>
    <t>Grappling Hook</t>
  </si>
  <si>
    <t>Burlap Sack</t>
  </si>
  <si>
    <t>Cloak</t>
  </si>
  <si>
    <t>Torches</t>
  </si>
  <si>
    <t>Miners’s Pick</t>
  </si>
  <si>
    <t>Value</t>
  </si>
  <si>
    <t>Rations</t>
  </si>
  <si>
    <t>50’</t>
  </si>
  <si>
    <t>-</t>
  </si>
  <si>
    <t>x3</t>
  </si>
  <si>
    <t>70’</t>
  </si>
  <si>
    <t>Total Equity:</t>
  </si>
  <si>
    <t>Wealth Cap (10):</t>
  </si>
  <si>
    <t>Gold on Hand:</t>
  </si>
  <si>
    <t>Ink</t>
  </si>
  <si>
    <t>Bedroll</t>
  </si>
  <si>
    <t>Speak Language:  Dwarven</t>
  </si>
  <si>
    <t>3’ 1”</t>
  </si>
  <si>
    <t>Bag Encumbrance:</t>
  </si>
  <si>
    <t>Bag of Holding, Type II</t>
  </si>
  <si>
    <t>MW Silver Daggers (2)</t>
  </si>
  <si>
    <t>Ring of Protection +3</t>
  </si>
  <si>
    <t>Scrolls and Potions</t>
  </si>
  <si>
    <t>Level</t>
  </si>
  <si>
    <t>CLev</t>
  </si>
  <si>
    <t>Potion of Water Breathing</t>
  </si>
  <si>
    <t>Potion of Cure Serious Wounds</t>
  </si>
  <si>
    <t>Short Sword Frost Tongue +2</t>
  </si>
  <si>
    <t>Light Mace +1</t>
  </si>
  <si>
    <t>Old Clunker</t>
  </si>
  <si>
    <t>1</t>
  </si>
  <si>
    <t>Bludgeon</t>
  </si>
  <si>
    <t>MW Thieves’ Tools</t>
  </si>
  <si>
    <t>Potion of Cure Moderate Wounds</t>
  </si>
  <si>
    <t>Character:</t>
  </si>
  <si>
    <t>%</t>
  </si>
  <si>
    <t>Punctuality of IC posts (Friday 17:00 PST/GMT-8)</t>
  </si>
  <si>
    <t>Excellent</t>
  </si>
  <si>
    <t>Avoidance of redundancy</t>
  </si>
  <si>
    <t>Length of IC posts (ideal is ½ a page)</t>
  </si>
  <si>
    <t>Consistent use of present tense, third person</t>
  </si>
  <si>
    <t>Attention to spelling, punctuation &amp; grammar</t>
  </si>
  <si>
    <t>Overall organization and clarity</t>
  </si>
  <si>
    <t>Proper* representation of die rolls and PC limitations</t>
  </si>
  <si>
    <t>Creative use of skills, feats, and other abilities</t>
  </si>
  <si>
    <t>Convincing role-playing and creative storytelling</t>
  </si>
  <si>
    <t>Consistency with other characters’ actions or setting description</t>
  </si>
  <si>
    <t>Missed Posts</t>
  </si>
  <si>
    <t>Maximum award for this segment</t>
  </si>
  <si>
    <t xml:space="preserve"> Character award for this segment</t>
  </si>
  <si>
    <t>Extra XPs</t>
  </si>
  <si>
    <t>Previous XP Balance</t>
  </si>
  <si>
    <t>Current XP Balance</t>
  </si>
  <si>
    <t>* Proper refers to staying within the parameters of the rules, stats and setting.</t>
  </si>
  <si>
    <r>
      <t>1d4</t>
    </r>
    <r>
      <rPr>
        <sz val="12"/>
        <color rgb="FF0000FF"/>
        <rFont val="Times New Roman"/>
        <family val="1"/>
      </rPr>
      <t>+1d6 cold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</si>
</sst>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56">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sz val="12"/>
      <color indexed="10"/>
      <name val="Times New Roman"/>
      <family val="1"/>
    </font>
    <font>
      <i/>
      <sz val="22"/>
      <color indexed="46"/>
      <name val="Times New Roman"/>
      <family val="1"/>
    </font>
    <font>
      <i/>
      <sz val="12"/>
      <color indexed="51"/>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6"/>
      <color indexed="53"/>
      <name val="Times New Roman"/>
      <family val="1"/>
    </font>
    <font>
      <i/>
      <sz val="16"/>
      <color indexed="57"/>
      <name val="Times New Roman"/>
      <family val="1"/>
    </font>
    <font>
      <i/>
      <sz val="16"/>
      <color indexed="10"/>
      <name val="Times New Roman"/>
      <family val="1"/>
    </font>
    <font>
      <sz val="13"/>
      <color rgb="FFFF0000"/>
      <name val="Times New Roman"/>
      <family val="1"/>
    </font>
    <font>
      <sz val="13"/>
      <color rgb="FF009900"/>
      <name val="Times New Roman"/>
      <family val="1"/>
    </font>
    <font>
      <sz val="13"/>
      <color theme="1" tint="0.249977111117893"/>
      <name val="Times New Roman"/>
      <family val="1"/>
    </font>
    <font>
      <i/>
      <sz val="12"/>
      <name val="Times New Roman"/>
      <family val="1"/>
    </font>
    <font>
      <i/>
      <sz val="17"/>
      <name val="Times New Roman"/>
      <family val="1"/>
    </font>
    <font>
      <sz val="12"/>
      <name val="Times New Roman"/>
      <family val="1"/>
      <charset val="1"/>
    </font>
    <font>
      <sz val="10"/>
      <name val="Arial"/>
      <family val="2"/>
    </font>
    <font>
      <sz val="12"/>
      <color rgb="FF0000FF"/>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42"/>
        <bgColor indexed="55"/>
      </patternFill>
    </fill>
    <fill>
      <patternFill patternType="solid">
        <fgColor rgb="FF7030A0"/>
        <bgColor indexed="64"/>
      </patternFill>
    </fill>
    <fill>
      <patternFill patternType="solid">
        <fgColor theme="0" tint="-0.249977111117893"/>
        <bgColor indexed="64"/>
      </patternFill>
    </fill>
    <fill>
      <patternFill patternType="solid">
        <fgColor theme="0" tint="-0.249977111117893"/>
        <bgColor indexed="55"/>
      </patternFill>
    </fill>
    <fill>
      <patternFill patternType="solid">
        <fgColor rgb="FFCCFFCC"/>
        <bgColor indexed="64"/>
      </patternFill>
    </fill>
    <fill>
      <patternFill patternType="solid">
        <fgColor rgb="FFFF0000"/>
        <bgColor indexed="64"/>
      </patternFill>
    </fill>
    <fill>
      <patternFill patternType="solid">
        <fgColor rgb="FFCCFFCC"/>
        <bgColor indexed="55"/>
      </patternFill>
    </fill>
    <fill>
      <patternFill patternType="solid">
        <fgColor theme="1"/>
        <bgColor indexed="64"/>
      </patternFill>
    </fill>
  </fills>
  <borders count="103">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double">
        <color indexed="64"/>
      </right>
      <top style="hair">
        <color indexed="64"/>
      </top>
      <bottom style="hair">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right style="double">
        <color indexed="64"/>
      </right>
      <top style="double">
        <color indexed="64"/>
      </top>
      <bottom style="medium">
        <color indexed="64"/>
      </bottom>
      <diagonal/>
    </border>
    <border>
      <left/>
      <right/>
      <top style="double">
        <color indexed="64"/>
      </top>
      <bottom style="thick">
        <color indexed="10"/>
      </bottom>
      <diagonal/>
    </border>
    <border>
      <left style="hair">
        <color indexed="64"/>
      </left>
      <right style="hair">
        <color indexed="64"/>
      </right>
      <top/>
      <bottom/>
      <diagonal/>
    </border>
    <border>
      <left style="hair">
        <color indexed="64"/>
      </left>
      <right/>
      <top/>
      <bottom/>
      <diagonal/>
    </border>
    <border>
      <left style="hair">
        <color indexed="64"/>
      </left>
      <right style="double">
        <color indexed="64"/>
      </right>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style="double">
        <color indexed="64"/>
      </left>
      <right/>
      <top style="double">
        <color indexed="64"/>
      </top>
      <bottom style="thick">
        <color indexed="10"/>
      </bottom>
      <diagonal/>
    </border>
    <border>
      <left/>
      <right style="double">
        <color indexed="64"/>
      </right>
      <top style="double">
        <color indexed="64"/>
      </top>
      <bottom style="thick">
        <color indexed="10"/>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hair">
        <color indexed="64"/>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double">
        <color indexed="64"/>
      </right>
      <top style="hair">
        <color indexed="64"/>
      </top>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xf numFmtId="0" fontId="1" fillId="0" borderId="0"/>
    <xf numFmtId="0" fontId="53" fillId="0" borderId="0"/>
    <xf numFmtId="0" fontId="54" fillId="0" borderId="0"/>
    <xf numFmtId="0" fontId="1" fillId="0" borderId="0"/>
    <xf numFmtId="9" fontId="1" fillId="0" borderId="0" applyFont="0" applyFill="0" applyBorder="0" applyAlignment="0" applyProtection="0"/>
  </cellStyleXfs>
  <cellXfs count="394">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6" fillId="0" borderId="5" xfId="0" applyFont="1" applyBorder="1" applyAlignment="1"/>
    <xf numFmtId="0" fontId="6" fillId="0" borderId="6" xfId="0" applyFont="1" applyBorder="1" applyAlignment="1"/>
    <xf numFmtId="0" fontId="3" fillId="0" borderId="0" xfId="0" applyFont="1" applyBorder="1" applyAlignment="1"/>
    <xf numFmtId="0" fontId="6" fillId="0" borderId="0" xfId="0" applyFont="1" applyBorder="1" applyAlignment="1"/>
    <xf numFmtId="0" fontId="6" fillId="0" borderId="7" xfId="0" applyFont="1" applyBorder="1" applyAlignment="1"/>
    <xf numFmtId="0" fontId="6" fillId="0" borderId="8" xfId="0" applyFont="1" applyBorder="1" applyAlignment="1"/>
    <xf numFmtId="0" fontId="6" fillId="0" borderId="9"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4"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164" fontId="4" fillId="0" borderId="0" xfId="0" applyNumberFormat="1" applyFont="1" applyBorder="1" applyAlignment="1">
      <alignment horizontal="center"/>
    </xf>
    <xf numFmtId="0" fontId="4" fillId="0" borderId="0" xfId="0" applyFont="1" applyBorder="1" applyAlignment="1">
      <alignment wrapText="1"/>
    </xf>
    <xf numFmtId="0" fontId="9" fillId="2" borderId="4" xfId="0" applyFont="1" applyFill="1" applyBorder="1" applyAlignment="1">
      <alignment horizontal="right"/>
    </xf>
    <xf numFmtId="0" fontId="20" fillId="2" borderId="4" xfId="0" applyFont="1" applyFill="1" applyBorder="1" applyAlignment="1">
      <alignment horizontal="right"/>
    </xf>
    <xf numFmtId="0" fontId="7" fillId="2" borderId="10" xfId="0" applyFont="1" applyFill="1" applyBorder="1" applyAlignment="1">
      <alignment horizontal="right"/>
    </xf>
    <xf numFmtId="0" fontId="8" fillId="0" borderId="11" xfId="0" applyFont="1" applyBorder="1" applyAlignment="1">
      <alignment horizontal="center"/>
    </xf>
    <xf numFmtId="0" fontId="13" fillId="2" borderId="12" xfId="0" applyFont="1" applyFill="1" applyBorder="1" applyAlignment="1">
      <alignment horizontal="right"/>
    </xf>
    <xf numFmtId="0" fontId="3" fillId="0" borderId="0" xfId="0" applyFont="1" applyBorder="1" applyAlignment="1">
      <alignment horizontal="right" wrapText="1"/>
    </xf>
    <xf numFmtId="0" fontId="4" fillId="0" borderId="0" xfId="0" applyFont="1" applyBorder="1" applyAlignment="1">
      <alignment horizontal="left" wrapText="1"/>
    </xf>
    <xf numFmtId="0" fontId="11" fillId="3" borderId="19" xfId="0" applyFont="1" applyFill="1" applyBorder="1" applyAlignment="1">
      <alignment horizontal="centerContinuous"/>
    </xf>
    <xf numFmtId="0" fontId="11" fillId="3" borderId="20" xfId="0" applyFont="1" applyFill="1" applyBorder="1" applyAlignment="1">
      <alignment horizontal="center"/>
    </xf>
    <xf numFmtId="0" fontId="11" fillId="3" borderId="21" xfId="0" applyFont="1" applyFill="1" applyBorder="1" applyAlignment="1">
      <alignment horizontal="center"/>
    </xf>
    <xf numFmtId="0" fontId="23" fillId="0" borderId="22" xfId="0" applyFont="1" applyBorder="1" applyAlignment="1">
      <alignment horizontal="centerContinuous"/>
    </xf>
    <xf numFmtId="0" fontId="6" fillId="0" borderId="0" xfId="0" applyFont="1" applyBorder="1" applyAlignment="1">
      <alignment horizontal="centerContinuous"/>
    </xf>
    <xf numFmtId="49" fontId="24" fillId="0" borderId="3" xfId="0" applyNumberFormat="1" applyFont="1" applyBorder="1" applyAlignment="1">
      <alignment horizontal="center"/>
    </xf>
    <xf numFmtId="49" fontId="24" fillId="0" borderId="23" xfId="0" applyNumberFormat="1" applyFont="1" applyBorder="1" applyAlignment="1">
      <alignment horizontal="center"/>
    </xf>
    <xf numFmtId="0" fontId="17" fillId="0" borderId="0" xfId="0" applyFont="1" applyBorder="1" applyAlignment="1"/>
    <xf numFmtId="0" fontId="27"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11" fillId="3" borderId="20" xfId="0" applyFont="1" applyFill="1" applyBorder="1" applyAlignment="1">
      <alignment horizontal="center" wrapText="1"/>
    </xf>
    <xf numFmtId="49" fontId="24" fillId="0" borderId="11" xfId="0" applyNumberFormat="1" applyFont="1" applyBorder="1" applyAlignment="1">
      <alignment horizontal="center"/>
    </xf>
    <xf numFmtId="0" fontId="14" fillId="0" borderId="0" xfId="0" applyNumberFormat="1" applyFont="1" applyBorder="1" applyAlignment="1">
      <alignment horizontal="centerContinuous"/>
    </xf>
    <xf numFmtId="0" fontId="11" fillId="3" borderId="20" xfId="0" applyNumberFormat="1" applyFont="1" applyFill="1" applyBorder="1" applyAlignment="1">
      <alignment horizontal="center" wrapText="1"/>
    </xf>
    <xf numFmtId="0" fontId="4" fillId="0" borderId="0" xfId="0" applyNumberFormat="1" applyFont="1" applyBorder="1" applyAlignment="1">
      <alignment horizontal="left"/>
    </xf>
    <xf numFmtId="0" fontId="6" fillId="0" borderId="0" xfId="0" applyFont="1" applyBorder="1" applyAlignment="1">
      <alignment horizontal="center"/>
    </xf>
    <xf numFmtId="0" fontId="6" fillId="5" borderId="24" xfId="0" applyNumberFormat="1" applyFont="1" applyFill="1" applyBorder="1" applyAlignment="1">
      <alignment horizontal="center"/>
    </xf>
    <xf numFmtId="0" fontId="31" fillId="5" borderId="25" xfId="0" applyNumberFormat="1" applyFont="1" applyFill="1" applyBorder="1" applyAlignment="1">
      <alignment horizontal="center"/>
    </xf>
    <xf numFmtId="0" fontId="6" fillId="5" borderId="26" xfId="0" applyNumberFormat="1" applyFont="1" applyFill="1" applyBorder="1" applyAlignment="1">
      <alignment horizontal="center"/>
    </xf>
    <xf numFmtId="0" fontId="13" fillId="5" borderId="1" xfId="0" applyFont="1" applyFill="1" applyBorder="1" applyAlignment="1"/>
    <xf numFmtId="49" fontId="21" fillId="5" borderId="24" xfId="0" applyNumberFormat="1" applyFont="1" applyFill="1" applyBorder="1" applyAlignment="1">
      <alignment horizontal="center"/>
    </xf>
    <xf numFmtId="0" fontId="21" fillId="5" borderId="25" xfId="0" applyNumberFormat="1" applyFont="1" applyFill="1" applyBorder="1" applyAlignment="1">
      <alignment horizontal="center"/>
    </xf>
    <xf numFmtId="0" fontId="6" fillId="6" borderId="24" xfId="0" applyNumberFormat="1" applyFont="1" applyFill="1" applyBorder="1" applyAlignment="1">
      <alignment horizontal="center"/>
    </xf>
    <xf numFmtId="49" fontId="6" fillId="6" borderId="25" xfId="0" applyNumberFormat="1" applyFont="1" applyFill="1" applyBorder="1" applyAlignment="1">
      <alignment horizontal="center"/>
    </xf>
    <xf numFmtId="0" fontId="6" fillId="6" borderId="26" xfId="0" applyNumberFormat="1" applyFont="1" applyFill="1" applyBorder="1" applyAlignment="1">
      <alignment horizontal="center"/>
    </xf>
    <xf numFmtId="0" fontId="13" fillId="6" borderId="1" xfId="0" applyFont="1" applyFill="1" applyBorder="1" applyAlignment="1"/>
    <xf numFmtId="0" fontId="21" fillId="6" borderId="25" xfId="0" applyNumberFormat="1" applyFont="1" applyFill="1" applyBorder="1" applyAlignment="1">
      <alignment horizontal="center"/>
    </xf>
    <xf numFmtId="49" fontId="21" fillId="7" borderId="24" xfId="0" applyNumberFormat="1" applyFont="1" applyFill="1" applyBorder="1" applyAlignment="1">
      <alignment horizontal="center"/>
    </xf>
    <xf numFmtId="0" fontId="21" fillId="7" borderId="25" xfId="0" applyNumberFormat="1" applyFont="1" applyFill="1" applyBorder="1" applyAlignment="1">
      <alignment horizontal="center"/>
    </xf>
    <xf numFmtId="0" fontId="6" fillId="8" borderId="24" xfId="0" applyNumberFormat="1" applyFont="1" applyFill="1" applyBorder="1" applyAlignment="1">
      <alignment horizontal="center"/>
    </xf>
    <xf numFmtId="49" fontId="6" fillId="8" borderId="25" xfId="0" applyNumberFormat="1" applyFont="1" applyFill="1" applyBorder="1" applyAlignment="1">
      <alignment horizontal="center"/>
    </xf>
    <xf numFmtId="0" fontId="6" fillId="8" borderId="26" xfId="0" applyNumberFormat="1" applyFont="1" applyFill="1" applyBorder="1" applyAlignment="1">
      <alignment horizontal="center"/>
    </xf>
    <xf numFmtId="164" fontId="5" fillId="9" borderId="28" xfId="0" applyNumberFormat="1" applyFont="1" applyFill="1" applyBorder="1" applyAlignment="1">
      <alignment horizontal="center"/>
    </xf>
    <xf numFmtId="0" fontId="3" fillId="0" borderId="0" xfId="0" applyFont="1" applyBorder="1" applyAlignment="1">
      <alignment horizontal="center"/>
    </xf>
    <xf numFmtId="0" fontId="6" fillId="0" borderId="24" xfId="0" applyNumberFormat="1" applyFont="1" applyFill="1" applyBorder="1" applyAlignment="1">
      <alignment horizontal="center"/>
    </xf>
    <xf numFmtId="49" fontId="6" fillId="0" borderId="25" xfId="0" applyNumberFormat="1" applyFont="1" applyFill="1" applyBorder="1" applyAlignment="1">
      <alignment horizontal="center"/>
    </xf>
    <xf numFmtId="0" fontId="6" fillId="0" borderId="26" xfId="0" applyNumberFormat="1" applyFont="1" applyFill="1" applyBorder="1" applyAlignment="1">
      <alignment horizontal="center"/>
    </xf>
    <xf numFmtId="0" fontId="7" fillId="0" borderId="1" xfId="0" applyFont="1" applyFill="1" applyBorder="1" applyAlignment="1"/>
    <xf numFmtId="49" fontId="16" fillId="0" borderId="24" xfId="0" applyNumberFormat="1" applyFont="1" applyFill="1" applyBorder="1" applyAlignment="1">
      <alignment horizontal="center"/>
    </xf>
    <xf numFmtId="0" fontId="16" fillId="0" borderId="25"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8" fillId="0" borderId="3" xfId="0" quotePrefix="1" applyFont="1" applyBorder="1" applyAlignment="1">
      <alignment horizontal="center"/>
    </xf>
    <xf numFmtId="0" fontId="10" fillId="0" borderId="1" xfId="0" applyFont="1" applyFill="1" applyBorder="1" applyAlignment="1"/>
    <xf numFmtId="49" fontId="15" fillId="0" borderId="24" xfId="0" applyNumberFormat="1" applyFont="1" applyFill="1" applyBorder="1" applyAlignment="1">
      <alignment horizontal="center"/>
    </xf>
    <xf numFmtId="0" fontId="15" fillId="0" borderId="25" xfId="0" applyNumberFormat="1" applyFont="1" applyFill="1" applyBorder="1" applyAlignment="1">
      <alignment horizontal="center"/>
    </xf>
    <xf numFmtId="164" fontId="2" fillId="0" borderId="0" xfId="0" applyNumberFormat="1" applyFont="1" applyBorder="1" applyAlignment="1">
      <alignment horizontal="centerContinuous"/>
    </xf>
    <xf numFmtId="0" fontId="19" fillId="3" borderId="31" xfId="0" applyFont="1" applyFill="1" applyBorder="1" applyAlignment="1">
      <alignment horizontal="center"/>
    </xf>
    <xf numFmtId="164" fontId="19" fillId="3" borderId="32" xfId="0" applyNumberFormat="1" applyFont="1" applyFill="1" applyBorder="1" applyAlignment="1">
      <alignment horizontal="center"/>
    </xf>
    <xf numFmtId="0" fontId="19" fillId="3" borderId="31" xfId="0" applyFont="1" applyFill="1" applyBorder="1" applyAlignment="1">
      <alignment horizontal="right"/>
    </xf>
    <xf numFmtId="0" fontId="19" fillId="3" borderId="33" xfId="0" applyFont="1" applyFill="1" applyBorder="1" applyAlignment="1"/>
    <xf numFmtId="0" fontId="4" fillId="0" borderId="34" xfId="0" applyFont="1" applyBorder="1" applyAlignment="1">
      <alignment horizontal="center" shrinkToFit="1"/>
    </xf>
    <xf numFmtId="164" fontId="4" fillId="0" borderId="35" xfId="0" applyNumberFormat="1" applyFont="1" applyBorder="1" applyAlignment="1">
      <alignment horizontal="center" shrinkToFit="1"/>
    </xf>
    <xf numFmtId="0" fontId="4" fillId="0" borderId="36" xfId="0" applyFont="1" applyBorder="1" applyAlignment="1">
      <alignment horizontal="left"/>
    </xf>
    <xf numFmtId="0" fontId="4" fillId="0" borderId="37" xfId="0" applyFont="1" applyBorder="1" applyAlignment="1">
      <alignment horizontal="left" shrinkToFit="1"/>
    </xf>
    <xf numFmtId="0" fontId="4" fillId="0" borderId="38" xfId="0" applyFont="1" applyBorder="1" applyAlignment="1">
      <alignment horizontal="left"/>
    </xf>
    <xf numFmtId="0" fontId="4" fillId="0" borderId="39" xfId="0" applyFont="1" applyBorder="1" applyAlignment="1">
      <alignment horizontal="left" shrinkToFit="1"/>
    </xf>
    <xf numFmtId="0" fontId="4" fillId="0" borderId="40" xfId="0" applyFont="1" applyBorder="1" applyAlignment="1">
      <alignment horizontal="center" shrinkToFit="1"/>
    </xf>
    <xf numFmtId="164" fontId="4" fillId="0" borderId="41" xfId="0" applyNumberFormat="1" applyFont="1" applyBorder="1" applyAlignment="1">
      <alignment horizontal="center" shrinkToFit="1"/>
    </xf>
    <xf numFmtId="0" fontId="4" fillId="0" borderId="42" xfId="0" applyFont="1" applyBorder="1" applyAlignment="1">
      <alignment horizontal="left"/>
    </xf>
    <xf numFmtId="0" fontId="4" fillId="0" borderId="43"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44" xfId="0" applyFont="1" applyBorder="1" applyAlignment="1">
      <alignment horizontal="left" shrinkToFit="1"/>
    </xf>
    <xf numFmtId="0" fontId="4" fillId="0" borderId="45" xfId="0" applyFont="1" applyBorder="1" applyAlignment="1">
      <alignment horizontal="left" shrinkToFit="1"/>
    </xf>
    <xf numFmtId="0" fontId="4" fillId="0" borderId="46" xfId="0" applyFont="1" applyBorder="1" applyAlignment="1">
      <alignment horizontal="center" shrinkToFit="1"/>
    </xf>
    <xf numFmtId="164" fontId="4" fillId="0" borderId="47" xfId="0" applyNumberFormat="1" applyFont="1" applyBorder="1" applyAlignment="1">
      <alignment horizontal="center" shrinkToFit="1"/>
    </xf>
    <xf numFmtId="0" fontId="4" fillId="0" borderId="48" xfId="0" applyFont="1" applyBorder="1" applyAlignment="1">
      <alignment horizontal="left"/>
    </xf>
    <xf numFmtId="164" fontId="4" fillId="0" borderId="49" xfId="0" applyNumberFormat="1" applyFont="1" applyBorder="1" applyAlignment="1">
      <alignment horizontal="center" shrinkToFit="1"/>
    </xf>
    <xf numFmtId="0" fontId="4" fillId="0" borderId="50" xfId="0" applyFont="1" applyBorder="1" applyAlignment="1">
      <alignment horizontal="left"/>
    </xf>
    <xf numFmtId="0" fontId="12" fillId="0" borderId="1" xfId="0" applyFont="1" applyFill="1" applyBorder="1" applyAlignment="1"/>
    <xf numFmtId="49" fontId="22" fillId="0" borderId="24" xfId="0" applyNumberFormat="1" applyFont="1" applyFill="1" applyBorder="1" applyAlignment="1">
      <alignment horizontal="center"/>
    </xf>
    <xf numFmtId="0" fontId="22" fillId="0" borderId="25" xfId="0" applyNumberFormat="1" applyFont="1" applyFill="1" applyBorder="1" applyAlignment="1">
      <alignment horizontal="center"/>
    </xf>
    <xf numFmtId="0" fontId="12" fillId="0" borderId="25" xfId="0" applyNumberFormat="1" applyFont="1" applyFill="1" applyBorder="1" applyAlignment="1">
      <alignment horizontal="center"/>
    </xf>
    <xf numFmtId="49" fontId="6" fillId="4" borderId="25" xfId="0" applyNumberFormat="1" applyFont="1" applyFill="1" applyBorder="1" applyAlignment="1">
      <alignment horizontal="center"/>
    </xf>
    <xf numFmtId="0" fontId="7" fillId="4" borderId="54" xfId="0" applyFont="1" applyFill="1" applyBorder="1" applyAlignment="1">
      <alignment horizontal="right"/>
    </xf>
    <xf numFmtId="0" fontId="7" fillId="4" borderId="52" xfId="0" applyFont="1" applyFill="1" applyBorder="1" applyAlignment="1">
      <alignment horizontal="right"/>
    </xf>
    <xf numFmtId="0" fontId="6" fillId="0" borderId="55" xfId="0" applyFont="1" applyFill="1" applyBorder="1" applyAlignment="1">
      <alignment horizontal="centerContinuous"/>
    </xf>
    <xf numFmtId="0" fontId="6" fillId="0" borderId="51" xfId="0" applyFont="1" applyFill="1" applyBorder="1" applyAlignment="1">
      <alignment horizontal="centerContinuous"/>
    </xf>
    <xf numFmtId="0" fontId="18" fillId="2" borderId="57" xfId="0" applyFont="1" applyFill="1" applyBorder="1" applyAlignment="1">
      <alignment horizontal="left"/>
    </xf>
    <xf numFmtId="0" fontId="3" fillId="2" borderId="57" xfId="0" applyFont="1" applyFill="1" applyBorder="1" applyAlignment="1">
      <alignment horizontal="centerContinuous"/>
    </xf>
    <xf numFmtId="0" fontId="4" fillId="2" borderId="57" xfId="0" applyFont="1" applyFill="1" applyBorder="1" applyAlignment="1">
      <alignment horizontal="centerContinuous"/>
    </xf>
    <xf numFmtId="0" fontId="4" fillId="0" borderId="1" xfId="0" applyFont="1" applyBorder="1" applyAlignment="1">
      <alignment horizontal="center" shrinkToFit="1"/>
    </xf>
    <xf numFmtId="164" fontId="4" fillId="0" borderId="58" xfId="0" applyNumberFormat="1" applyFont="1" applyBorder="1" applyAlignment="1">
      <alignment horizontal="center" shrinkToFit="1"/>
    </xf>
    <xf numFmtId="0" fontId="4" fillId="0" borderId="59" xfId="0" applyFont="1" applyBorder="1" applyAlignment="1">
      <alignment horizontal="left"/>
    </xf>
    <xf numFmtId="0" fontId="4" fillId="0" borderId="60" xfId="0" applyFont="1" applyBorder="1" applyAlignment="1">
      <alignment horizontal="left" shrinkToFit="1"/>
    </xf>
    <xf numFmtId="0" fontId="34" fillId="0" borderId="0" xfId="0" applyFont="1" applyBorder="1" applyAlignment="1">
      <alignment wrapText="1"/>
    </xf>
    <xf numFmtId="0" fontId="6" fillId="0" borderId="0" xfId="0" applyFont="1" applyBorder="1" applyAlignment="1">
      <alignment horizontal="right"/>
    </xf>
    <xf numFmtId="0" fontId="6" fillId="0" borderId="65" xfId="0" applyFont="1" applyFill="1" applyBorder="1" applyAlignment="1">
      <alignment horizontal="centerContinuous"/>
    </xf>
    <xf numFmtId="0" fontId="20" fillId="0" borderId="1" xfId="0" applyFont="1" applyFill="1" applyBorder="1" applyAlignment="1"/>
    <xf numFmtId="49" fontId="26" fillId="0" borderId="24" xfId="0" applyNumberFormat="1" applyFont="1" applyFill="1" applyBorder="1" applyAlignment="1">
      <alignment horizontal="center"/>
    </xf>
    <xf numFmtId="0" fontId="26" fillId="0" borderId="25" xfId="0" applyNumberFormat="1" applyFont="1" applyFill="1" applyBorder="1" applyAlignment="1">
      <alignment horizontal="center"/>
    </xf>
    <xf numFmtId="0" fontId="6" fillId="0" borderId="26" xfId="0" quotePrefix="1" applyNumberFormat="1" applyFont="1" applyFill="1" applyBorder="1" applyAlignment="1">
      <alignment horizontal="center"/>
    </xf>
    <xf numFmtId="0" fontId="25" fillId="0" borderId="69" xfId="0" applyFont="1" applyFill="1" applyBorder="1" applyAlignment="1">
      <alignment horizontal="center" shrinkToFit="1"/>
    </xf>
    <xf numFmtId="0" fontId="6" fillId="0" borderId="70" xfId="0" applyFont="1" applyFill="1" applyBorder="1" applyAlignment="1">
      <alignment horizontal="centerContinuous"/>
    </xf>
    <xf numFmtId="0" fontId="35" fillId="2" borderId="74" xfId="0" applyFont="1" applyFill="1" applyBorder="1" applyAlignment="1">
      <alignment horizontal="right"/>
    </xf>
    <xf numFmtId="0" fontId="35" fillId="2" borderId="57" xfId="0" applyFont="1" applyFill="1" applyBorder="1" applyAlignment="1">
      <alignment horizontal="left"/>
    </xf>
    <xf numFmtId="0" fontId="36" fillId="2" borderId="75" xfId="1" applyFont="1" applyFill="1" applyBorder="1" applyAlignment="1" applyProtection="1">
      <alignment horizontal="right"/>
    </xf>
    <xf numFmtId="0" fontId="12" fillId="8" borderId="1" xfId="0" applyFont="1" applyFill="1" applyBorder="1" applyAlignment="1"/>
    <xf numFmtId="49" fontId="22" fillId="8" borderId="24" xfId="0" applyNumberFormat="1" applyFont="1" applyFill="1" applyBorder="1" applyAlignment="1">
      <alignment horizontal="center"/>
    </xf>
    <xf numFmtId="0" fontId="22" fillId="8" borderId="25" xfId="0" applyNumberFormat="1" applyFont="1" applyFill="1" applyBorder="1" applyAlignment="1">
      <alignment horizontal="center"/>
    </xf>
    <xf numFmtId="0" fontId="13" fillId="8" borderId="1" xfId="0" applyFont="1" applyFill="1" applyBorder="1" applyAlignment="1"/>
    <xf numFmtId="49" fontId="21" fillId="8" borderId="24" xfId="0" applyNumberFormat="1" applyFont="1" applyFill="1" applyBorder="1" applyAlignment="1">
      <alignment horizontal="center"/>
    </xf>
    <xf numFmtId="0" fontId="21" fillId="8" borderId="25" xfId="0" applyNumberFormat="1" applyFont="1" applyFill="1" applyBorder="1" applyAlignment="1">
      <alignment horizontal="center"/>
    </xf>
    <xf numFmtId="0" fontId="13" fillId="8" borderId="25" xfId="0" applyNumberFormat="1" applyFont="1" applyFill="1" applyBorder="1" applyAlignment="1">
      <alignment horizontal="center"/>
    </xf>
    <xf numFmtId="0" fontId="12" fillId="8" borderId="25" xfId="0" applyNumberFormat="1" applyFont="1" applyFill="1" applyBorder="1" applyAlignment="1">
      <alignment horizontal="center"/>
    </xf>
    <xf numFmtId="164" fontId="4" fillId="0" borderId="77" xfId="0" applyNumberFormat="1" applyFont="1" applyBorder="1" applyAlignment="1">
      <alignment horizontal="center" shrinkToFit="1"/>
    </xf>
    <xf numFmtId="0" fontId="37" fillId="2" borderId="4" xfId="0" applyFont="1" applyFill="1" applyBorder="1" applyAlignment="1">
      <alignment horizontal="right"/>
    </xf>
    <xf numFmtId="0" fontId="24" fillId="0" borderId="11" xfId="0" applyNumberFormat="1" applyFont="1" applyBorder="1" applyAlignment="1">
      <alignment horizontal="center"/>
    </xf>
    <xf numFmtId="0" fontId="38"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39"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0" fontId="40" fillId="11" borderId="25"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41"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39" fillId="0" borderId="62" xfId="0" applyFont="1" applyFill="1" applyBorder="1" applyAlignment="1">
      <alignment vertical="center"/>
    </xf>
    <xf numFmtId="0" fontId="5" fillId="0" borderId="61" xfId="0" applyFont="1" applyFill="1" applyBorder="1" applyAlignment="1">
      <alignment horizontal="center" vertical="center"/>
    </xf>
    <xf numFmtId="0" fontId="6" fillId="0" borderId="61" xfId="0" applyFont="1" applyFill="1" applyBorder="1" applyAlignment="1">
      <alignment horizontal="center" vertical="center"/>
    </xf>
    <xf numFmtId="0" fontId="42" fillId="0" borderId="61" xfId="0" applyFont="1" applyFill="1" applyBorder="1" applyAlignment="1">
      <alignment horizontal="center" vertical="center" wrapText="1"/>
    </xf>
    <xf numFmtId="0" fontId="6" fillId="0" borderId="61" xfId="0" applyFont="1" applyFill="1" applyBorder="1" applyAlignment="1">
      <alignment horizontal="center" vertical="center" wrapText="1"/>
    </xf>
    <xf numFmtId="1" fontId="6" fillId="0" borderId="61" xfId="0" applyNumberFormat="1" applyFont="1" applyFill="1" applyBorder="1" applyAlignment="1">
      <alignment horizontal="center" vertical="center" wrapText="1"/>
    </xf>
    <xf numFmtId="0" fontId="40" fillId="11" borderId="61" xfId="0" applyNumberFormat="1" applyFont="1" applyFill="1" applyBorder="1" applyAlignment="1">
      <alignment horizontal="center" vertical="center"/>
    </xf>
    <xf numFmtId="0" fontId="42" fillId="11" borderId="31" xfId="0" applyNumberFormat="1" applyFont="1" applyFill="1" applyBorder="1" applyAlignment="1">
      <alignment horizontal="center" vertical="center" wrapText="1"/>
    </xf>
    <xf numFmtId="0" fontId="11" fillId="3" borderId="32" xfId="0" applyNumberFormat="1" applyFont="1" applyFill="1" applyBorder="1" applyAlignment="1">
      <alignment horizontal="center" vertical="center"/>
    </xf>
    <xf numFmtId="0" fontId="40" fillId="11" borderId="66" xfId="0" applyNumberFormat="1" applyFont="1" applyFill="1" applyBorder="1" applyAlignment="1">
      <alignment horizontal="center" vertical="center"/>
    </xf>
    <xf numFmtId="1" fontId="6" fillId="8" borderId="25" xfId="0" applyNumberFormat="1" applyFont="1" applyFill="1" applyBorder="1" applyAlignment="1">
      <alignment horizontal="center"/>
    </xf>
    <xf numFmtId="1" fontId="6" fillId="0" borderId="25" xfId="0" applyNumberFormat="1" applyFont="1" applyFill="1" applyBorder="1" applyAlignment="1">
      <alignment horizontal="center"/>
    </xf>
    <xf numFmtId="1" fontId="6" fillId="5" borderId="25" xfId="0" applyNumberFormat="1" applyFont="1" applyFill="1" applyBorder="1" applyAlignment="1">
      <alignment horizontal="center"/>
    </xf>
    <xf numFmtId="1" fontId="6" fillId="6" borderId="25" xfId="0" applyNumberFormat="1" applyFont="1" applyFill="1" applyBorder="1" applyAlignment="1">
      <alignment horizontal="center"/>
    </xf>
    <xf numFmtId="1" fontId="6" fillId="10" borderId="25" xfId="0" applyNumberFormat="1" applyFont="1" applyFill="1" applyBorder="1" applyAlignment="1">
      <alignment horizontal="center"/>
    </xf>
    <xf numFmtId="49" fontId="15" fillId="0" borderId="64" xfId="0" applyNumberFormat="1" applyFont="1" applyBorder="1" applyAlignment="1">
      <alignment horizontal="center" shrinkToFit="1"/>
    </xf>
    <xf numFmtId="0" fontId="5" fillId="0" borderId="62" xfId="0" applyFont="1" applyBorder="1" applyAlignment="1">
      <alignment horizontal="right"/>
    </xf>
    <xf numFmtId="0" fontId="6" fillId="0" borderId="78" xfId="0" applyFont="1" applyBorder="1" applyAlignment="1">
      <alignment horizontal="centerContinuous"/>
    </xf>
    <xf numFmtId="0" fontId="5" fillId="0" borderId="78" xfId="0" applyFont="1" applyBorder="1" applyAlignment="1">
      <alignment horizontal="right"/>
    </xf>
    <xf numFmtId="49" fontId="5" fillId="0" borderId="27" xfId="0" applyNumberFormat="1" applyFont="1"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left"/>
    </xf>
    <xf numFmtId="0" fontId="13" fillId="12" borderId="1" xfId="0" applyFont="1" applyFill="1" applyBorder="1" applyAlignment="1"/>
    <xf numFmtId="0" fontId="6" fillId="12" borderId="24" xfId="0" applyNumberFormat="1" applyFont="1" applyFill="1" applyBorder="1" applyAlignment="1">
      <alignment horizontal="center"/>
    </xf>
    <xf numFmtId="49" fontId="21" fillId="12" borderId="24" xfId="0" applyNumberFormat="1" applyFont="1" applyFill="1" applyBorder="1" applyAlignment="1">
      <alignment horizontal="center"/>
    </xf>
    <xf numFmtId="0" fontId="21" fillId="12" borderId="25" xfId="0" applyNumberFormat="1" applyFont="1" applyFill="1" applyBorder="1" applyAlignment="1">
      <alignment horizontal="center"/>
    </xf>
    <xf numFmtId="49" fontId="6" fillId="12" borderId="25" xfId="0" applyNumberFormat="1" applyFont="1" applyFill="1" applyBorder="1" applyAlignment="1">
      <alignment horizontal="center"/>
    </xf>
    <xf numFmtId="0" fontId="31" fillId="13" borderId="25" xfId="0" applyNumberFormat="1" applyFont="1" applyFill="1" applyBorder="1" applyAlignment="1">
      <alignment horizontal="center"/>
    </xf>
    <xf numFmtId="1" fontId="6" fillId="13" borderId="25" xfId="0" applyNumberFormat="1" applyFont="1" applyFill="1" applyBorder="1" applyAlignment="1">
      <alignment horizontal="center"/>
    </xf>
    <xf numFmtId="0" fontId="6" fillId="12" borderId="26" xfId="0" applyNumberFormat="1" applyFont="1" applyFill="1" applyBorder="1" applyAlignment="1">
      <alignment horizontal="center"/>
    </xf>
    <xf numFmtId="0" fontId="10" fillId="12" borderId="1" xfId="0" applyFont="1" applyFill="1" applyBorder="1" applyAlignment="1"/>
    <xf numFmtId="49" fontId="15" fillId="12" borderId="24" xfId="0" applyNumberFormat="1" applyFont="1" applyFill="1" applyBorder="1" applyAlignment="1">
      <alignment horizontal="center"/>
    </xf>
    <xf numFmtId="0" fontId="15" fillId="12" borderId="25" xfId="0" applyNumberFormat="1" applyFont="1" applyFill="1" applyBorder="1" applyAlignment="1">
      <alignment horizontal="center"/>
    </xf>
    <xf numFmtId="1" fontId="6" fillId="12" borderId="25" xfId="0" applyNumberFormat="1" applyFont="1" applyFill="1" applyBorder="1" applyAlignment="1">
      <alignment horizontal="center"/>
    </xf>
    <xf numFmtId="0" fontId="9" fillId="0" borderId="1" xfId="0" applyFont="1" applyFill="1" applyBorder="1" applyAlignment="1"/>
    <xf numFmtId="49" fontId="25" fillId="0" borderId="24" xfId="0" applyNumberFormat="1" applyFont="1" applyFill="1" applyBorder="1" applyAlignment="1">
      <alignment horizontal="center"/>
    </xf>
    <xf numFmtId="0" fontId="25" fillId="0" borderId="25" xfId="0" applyNumberFormat="1" applyFont="1" applyFill="1" applyBorder="1" applyAlignment="1">
      <alignment horizontal="center"/>
    </xf>
    <xf numFmtId="49" fontId="6" fillId="14" borderId="25" xfId="0" applyNumberFormat="1" applyFont="1" applyFill="1" applyBorder="1" applyAlignment="1">
      <alignment horizontal="center"/>
    </xf>
    <xf numFmtId="0" fontId="1" fillId="0" borderId="76" xfId="0" applyFont="1" applyBorder="1" applyAlignment="1">
      <alignment horizontal="center" shrinkToFit="1"/>
    </xf>
    <xf numFmtId="0" fontId="1" fillId="0" borderId="34" xfId="0" applyFont="1" applyBorder="1" applyAlignment="1">
      <alignment horizontal="center" shrinkToFit="1"/>
    </xf>
    <xf numFmtId="1" fontId="6" fillId="0" borderId="78" xfId="0" applyNumberFormat="1" applyFont="1" applyBorder="1" applyAlignment="1">
      <alignment horizontal="center"/>
    </xf>
    <xf numFmtId="0" fontId="19" fillId="15" borderId="13" xfId="0" applyFont="1" applyFill="1" applyBorder="1" applyAlignment="1">
      <alignment horizontal="center"/>
    </xf>
    <xf numFmtId="0" fontId="19" fillId="15" borderId="14" xfId="0" applyFont="1" applyFill="1" applyBorder="1" applyAlignment="1">
      <alignment horizontal="center"/>
    </xf>
    <xf numFmtId="49" fontId="19" fillId="15" borderId="14" xfId="0" applyNumberFormat="1" applyFont="1" applyFill="1" applyBorder="1" applyAlignment="1">
      <alignment horizontal="center"/>
    </xf>
    <xf numFmtId="0" fontId="19" fillId="15" borderId="18" xfId="0" applyFont="1" applyFill="1" applyBorder="1" applyAlignment="1">
      <alignment horizontal="center"/>
    </xf>
    <xf numFmtId="0" fontId="19" fillId="15" borderId="15" xfId="0" applyFont="1" applyFill="1" applyBorder="1" applyAlignment="1">
      <alignment horizontal="center"/>
    </xf>
    <xf numFmtId="0" fontId="19" fillId="15" borderId="18" xfId="0" applyFont="1" applyFill="1" applyBorder="1" applyAlignment="1">
      <alignment horizontal="centerContinuous"/>
    </xf>
    <xf numFmtId="0" fontId="19" fillId="15" borderId="56" xfId="0" applyFont="1" applyFill="1" applyBorder="1" applyAlignment="1">
      <alignment horizontal="centerContinuous"/>
    </xf>
    <xf numFmtId="0" fontId="19" fillId="15" borderId="16" xfId="0" applyFont="1" applyFill="1" applyBorder="1" applyAlignment="1">
      <alignment horizontal="centerContinuous"/>
    </xf>
    <xf numFmtId="0" fontId="19" fillId="15" borderId="17" xfId="0" applyFont="1" applyFill="1" applyBorder="1" applyAlignment="1">
      <alignment horizontal="centerContinuous"/>
    </xf>
    <xf numFmtId="0" fontId="6" fillId="0" borderId="23" xfId="0" quotePrefix="1" applyFont="1" applyFill="1" applyBorder="1" applyAlignment="1">
      <alignment horizontal="center"/>
    </xf>
    <xf numFmtId="0" fontId="10" fillId="4" borderId="52" xfId="0" applyFont="1" applyFill="1" applyBorder="1" applyAlignment="1">
      <alignment horizontal="right" vertical="center"/>
    </xf>
    <xf numFmtId="0" fontId="10" fillId="4" borderId="53" xfId="0" applyFont="1" applyFill="1" applyBorder="1" applyAlignment="1">
      <alignment horizontal="right" vertical="center"/>
    </xf>
    <xf numFmtId="1" fontId="6" fillId="0" borderId="27" xfId="0" applyNumberFormat="1" applyFont="1" applyFill="1" applyBorder="1" applyAlignment="1">
      <alignment horizontal="center" vertical="center"/>
    </xf>
    <xf numFmtId="49" fontId="1" fillId="0" borderId="0" xfId="0" applyNumberFormat="1" applyFont="1" applyBorder="1" applyAlignment="1">
      <alignment horizontal="center"/>
    </xf>
    <xf numFmtId="0" fontId="1" fillId="0" borderId="0" xfId="0" applyFont="1" applyFill="1" applyBorder="1" applyAlignment="1"/>
    <xf numFmtId="0" fontId="6" fillId="0" borderId="63" xfId="0" quotePrefix="1" applyFont="1" applyFill="1" applyBorder="1" applyAlignment="1">
      <alignment horizontal="center" vertical="center"/>
    </xf>
    <xf numFmtId="0" fontId="19" fillId="15" borderId="73" xfId="0" applyFont="1" applyFill="1" applyBorder="1" applyAlignment="1">
      <alignment horizontal="centerContinuous"/>
    </xf>
    <xf numFmtId="0" fontId="43" fillId="11" borderId="18" xfId="0" applyFont="1" applyFill="1" applyBorder="1" applyAlignment="1">
      <alignment horizontal="center" vertical="center"/>
    </xf>
    <xf numFmtId="1" fontId="44" fillId="11" borderId="47" xfId="0" applyNumberFormat="1" applyFont="1" applyFill="1" applyBorder="1" applyAlignment="1">
      <alignment horizontal="center" vertical="center"/>
    </xf>
    <xf numFmtId="1" fontId="44" fillId="11" borderId="41" xfId="0" applyNumberFormat="1" applyFont="1" applyFill="1" applyBorder="1" applyAlignment="1">
      <alignment horizontal="center" vertical="center"/>
    </xf>
    <xf numFmtId="1" fontId="44" fillId="11" borderId="35" xfId="0" applyNumberFormat="1" applyFont="1" applyFill="1" applyBorder="1" applyAlignment="1">
      <alignment horizontal="center" vertical="center"/>
    </xf>
    <xf numFmtId="0" fontId="19" fillId="15" borderId="18" xfId="0" applyFont="1" applyFill="1" applyBorder="1" applyAlignment="1">
      <alignment horizontal="center" vertical="center"/>
    </xf>
    <xf numFmtId="1" fontId="1" fillId="0" borderId="47" xfId="0" applyNumberFormat="1" applyFont="1" applyBorder="1" applyAlignment="1">
      <alignment horizontal="center" vertical="center"/>
    </xf>
    <xf numFmtId="1" fontId="1" fillId="0" borderId="35" xfId="0" applyNumberFormat="1" applyFont="1" applyBorder="1" applyAlignment="1">
      <alignment horizontal="center" vertical="center"/>
    </xf>
    <xf numFmtId="1" fontId="1" fillId="0" borderId="41" xfId="0" applyNumberFormat="1" applyFont="1" applyBorder="1" applyAlignment="1">
      <alignment horizontal="center"/>
    </xf>
    <xf numFmtId="1" fontId="1" fillId="0" borderId="41" xfId="0" applyNumberFormat="1" applyFont="1" applyFill="1" applyBorder="1" applyAlignment="1">
      <alignment horizontal="center" vertical="center"/>
    </xf>
    <xf numFmtId="0" fontId="1" fillId="0" borderId="80" xfId="0" applyFont="1" applyBorder="1" applyAlignment="1">
      <alignment horizontal="center" vertical="center"/>
    </xf>
    <xf numFmtId="0" fontId="1" fillId="0" borderId="81" xfId="0" quotePrefix="1" applyFont="1" applyBorder="1" applyAlignment="1">
      <alignment horizontal="center" vertical="center" wrapText="1"/>
    </xf>
    <xf numFmtId="49" fontId="1" fillId="0" borderId="81" xfId="2" applyNumberFormat="1" applyFont="1" applyBorder="1" applyAlignment="1">
      <alignment horizontal="center" vertical="center"/>
    </xf>
    <xf numFmtId="0" fontId="1" fillId="0" borderId="84" xfId="0" applyFont="1" applyBorder="1" applyAlignment="1">
      <alignment horizontal="center"/>
    </xf>
    <xf numFmtId="0" fontId="1" fillId="0" borderId="85" xfId="0" applyFont="1" applyBorder="1" applyAlignment="1">
      <alignment horizontal="center"/>
    </xf>
    <xf numFmtId="49" fontId="1" fillId="0" borderId="85" xfId="0" applyNumberFormat="1" applyFont="1" applyBorder="1" applyAlignment="1">
      <alignment horizontal="center"/>
    </xf>
    <xf numFmtId="0" fontId="1" fillId="0" borderId="80" xfId="0" applyFont="1" applyBorder="1" applyAlignment="1">
      <alignment horizontal="center" shrinkToFit="1"/>
    </xf>
    <xf numFmtId="0" fontId="1" fillId="0" borderId="81" xfId="0" applyFont="1" applyBorder="1" applyAlignment="1">
      <alignment horizontal="center"/>
    </xf>
    <xf numFmtId="0" fontId="1" fillId="0" borderId="92" xfId="0" applyFont="1" applyBorder="1" applyAlignment="1">
      <alignment horizontal="center" vertical="center"/>
    </xf>
    <xf numFmtId="0" fontId="1" fillId="0" borderId="84" xfId="0" applyFont="1" applyFill="1" applyBorder="1" applyAlignment="1">
      <alignment horizontal="center"/>
    </xf>
    <xf numFmtId="0" fontId="10" fillId="16" borderId="1" xfId="0" applyFont="1" applyFill="1" applyBorder="1" applyAlignment="1"/>
    <xf numFmtId="0" fontId="6" fillId="16" borderId="24" xfId="0" applyNumberFormat="1" applyFont="1" applyFill="1" applyBorder="1" applyAlignment="1">
      <alignment horizontal="center"/>
    </xf>
    <xf numFmtId="49" fontId="15" fillId="16" borderId="24" xfId="0" applyNumberFormat="1" applyFont="1" applyFill="1" applyBorder="1" applyAlignment="1">
      <alignment horizontal="center"/>
    </xf>
    <xf numFmtId="0" fontId="15" fillId="16" borderId="25" xfId="0" applyNumberFormat="1" applyFont="1" applyFill="1" applyBorder="1" applyAlignment="1">
      <alignment horizontal="center"/>
    </xf>
    <xf numFmtId="49" fontId="6" fillId="16" borderId="25" xfId="0" applyNumberFormat="1" applyFont="1" applyFill="1" applyBorder="1" applyAlignment="1">
      <alignment horizontal="center"/>
    </xf>
    <xf numFmtId="1" fontId="6" fillId="16" borderId="25" xfId="0" applyNumberFormat="1" applyFont="1" applyFill="1" applyBorder="1" applyAlignment="1">
      <alignment horizontal="center"/>
    </xf>
    <xf numFmtId="0" fontId="6" fillId="16" borderId="26" xfId="0" applyNumberFormat="1" applyFont="1" applyFill="1" applyBorder="1" applyAlignment="1">
      <alignment horizontal="center"/>
    </xf>
    <xf numFmtId="0" fontId="13" fillId="14" borderId="1" xfId="0" applyFont="1" applyFill="1" applyBorder="1" applyAlignment="1"/>
    <xf numFmtId="49" fontId="26" fillId="16" borderId="24" xfId="0" applyNumberFormat="1" applyFont="1" applyFill="1" applyBorder="1" applyAlignment="1">
      <alignment horizontal="center"/>
    </xf>
    <xf numFmtId="0" fontId="26" fillId="16" borderId="25" xfId="0" applyNumberFormat="1" applyFont="1" applyFill="1" applyBorder="1" applyAlignment="1">
      <alignment horizontal="center"/>
    </xf>
    <xf numFmtId="0" fontId="6" fillId="0" borderId="69" xfId="0" applyFont="1" applyFill="1" applyBorder="1" applyAlignment="1">
      <alignment horizontal="centerContinuous"/>
    </xf>
    <xf numFmtId="0" fontId="45" fillId="0" borderId="30" xfId="0" applyFont="1" applyBorder="1" applyAlignment="1">
      <alignment horizontal="centerContinuous"/>
    </xf>
    <xf numFmtId="0" fontId="46" fillId="0" borderId="30" xfId="0" applyFont="1" applyBorder="1" applyAlignment="1">
      <alignment horizontal="centerContinuous" vertical="center" wrapText="1"/>
    </xf>
    <xf numFmtId="0" fontId="47" fillId="0" borderId="30" xfId="0" applyFont="1" applyBorder="1" applyAlignment="1">
      <alignment horizontal="centerContinuous" vertical="center" wrapText="1"/>
    </xf>
    <xf numFmtId="0" fontId="48" fillId="0" borderId="55" xfId="0" applyFont="1" applyFill="1" applyBorder="1" applyAlignment="1">
      <alignment horizontal="center" shrinkToFit="1"/>
    </xf>
    <xf numFmtId="0" fontId="49" fillId="0" borderId="51" xfId="0" applyFont="1" applyFill="1" applyBorder="1" applyAlignment="1">
      <alignment horizontal="centerContinuous"/>
    </xf>
    <xf numFmtId="0" fontId="48" fillId="0" borderId="51" xfId="0" applyFont="1" applyFill="1" applyBorder="1" applyAlignment="1">
      <alignment horizontal="center" shrinkToFit="1"/>
    </xf>
    <xf numFmtId="0" fontId="49" fillId="0" borderId="69" xfId="0" applyFont="1" applyFill="1" applyBorder="1" applyAlignment="1">
      <alignment horizontal="center" shrinkToFit="1"/>
    </xf>
    <xf numFmtId="0" fontId="6" fillId="14" borderId="25" xfId="0" applyNumberFormat="1" applyFont="1" applyFill="1" applyBorder="1" applyAlignment="1">
      <alignment horizontal="center"/>
    </xf>
    <xf numFmtId="1" fontId="50" fillId="17" borderId="29" xfId="0" applyNumberFormat="1" applyFont="1" applyFill="1" applyBorder="1" applyAlignment="1">
      <alignment horizontal="center" vertical="center"/>
    </xf>
    <xf numFmtId="0" fontId="1" fillId="0" borderId="88" xfId="0" applyFont="1" applyFill="1" applyBorder="1" applyAlignment="1">
      <alignment horizontal="centerContinuous"/>
    </xf>
    <xf numFmtId="0" fontId="1" fillId="0" borderId="10" xfId="0" applyFont="1" applyBorder="1" applyAlignment="1">
      <alignment horizontal="center" vertical="center"/>
    </xf>
    <xf numFmtId="0" fontId="1" fillId="0" borderId="24" xfId="0" quotePrefix="1" applyFont="1" applyBorder="1" applyAlignment="1">
      <alignment horizontal="center" vertical="center" wrapText="1"/>
    </xf>
    <xf numFmtId="49" fontId="1" fillId="0" borderId="24" xfId="2" applyNumberFormat="1" applyFont="1" applyBorder="1" applyAlignment="1">
      <alignment horizontal="center" vertical="center"/>
    </xf>
    <xf numFmtId="1" fontId="44" fillId="11" borderId="58" xfId="0" applyNumberFormat="1" applyFont="1" applyFill="1" applyBorder="1" applyAlignment="1">
      <alignment horizontal="center" vertical="center"/>
    </xf>
    <xf numFmtId="1" fontId="1" fillId="0" borderId="58" xfId="0" applyNumberFormat="1" applyFont="1" applyBorder="1" applyAlignment="1">
      <alignment horizontal="center" vertical="center"/>
    </xf>
    <xf numFmtId="0" fontId="1" fillId="0" borderId="40" xfId="0" applyFont="1" applyFill="1" applyBorder="1" applyAlignment="1">
      <alignment horizontal="centerContinuous"/>
    </xf>
    <xf numFmtId="49" fontId="1" fillId="0" borderId="81" xfId="0" applyNumberFormat="1" applyFont="1" applyFill="1" applyBorder="1" applyAlignment="1">
      <alignment horizontal="center"/>
    </xf>
    <xf numFmtId="49" fontId="1" fillId="0" borderId="86" xfId="0" applyNumberFormat="1" applyFont="1" applyFill="1" applyBorder="1" applyAlignment="1">
      <alignment horizontal="center"/>
    </xf>
    <xf numFmtId="1" fontId="19" fillId="3" borderId="30" xfId="0" applyNumberFormat="1" applyFont="1" applyFill="1" applyBorder="1" applyAlignment="1">
      <alignment horizontal="center" vertical="center"/>
    </xf>
    <xf numFmtId="1" fontId="1" fillId="0" borderId="55" xfId="0" applyNumberFormat="1" applyFont="1" applyBorder="1" applyAlignment="1">
      <alignment horizontal="center" vertical="center" shrinkToFit="1"/>
    </xf>
    <xf numFmtId="1" fontId="1" fillId="0" borderId="51" xfId="0" applyNumberFormat="1" applyFont="1" applyBorder="1" applyAlignment="1">
      <alignment horizontal="center" vertical="center" shrinkToFit="1"/>
    </xf>
    <xf numFmtId="1" fontId="1" fillId="0" borderId="69" xfId="0" applyNumberFormat="1" applyFont="1" applyBorder="1" applyAlignment="1">
      <alignment horizontal="center" vertical="center" shrinkToFit="1"/>
    </xf>
    <xf numFmtId="2" fontId="1" fillId="0" borderId="55" xfId="0" applyNumberFormat="1" applyFont="1" applyBorder="1" applyAlignment="1">
      <alignment horizontal="center" vertical="center" shrinkToFit="1"/>
    </xf>
    <xf numFmtId="164" fontId="1" fillId="0" borderId="51" xfId="0" applyNumberFormat="1" applyFont="1" applyBorder="1" applyAlignment="1">
      <alignment horizontal="center" vertical="center" shrinkToFit="1"/>
    </xf>
    <xf numFmtId="2" fontId="1" fillId="0" borderId="51" xfId="0" applyNumberFormat="1" applyFont="1" applyBorder="1" applyAlignment="1">
      <alignment horizontal="center" vertical="center" shrinkToFit="1"/>
    </xf>
    <xf numFmtId="1" fontId="19" fillId="15" borderId="30" xfId="0" applyNumberFormat="1" applyFont="1" applyFill="1" applyBorder="1" applyAlignment="1">
      <alignment horizontal="center" vertical="center"/>
    </xf>
    <xf numFmtId="49" fontId="1" fillId="0" borderId="93" xfId="2" applyNumberFormat="1" applyFont="1" applyBorder="1" applyAlignment="1">
      <alignment horizontal="center" vertical="center"/>
    </xf>
    <xf numFmtId="0" fontId="1" fillId="0" borderId="93" xfId="0" applyFont="1" applyBorder="1" applyAlignment="1">
      <alignment horizontal="center" vertical="center" shrinkToFit="1"/>
    </xf>
    <xf numFmtId="0" fontId="1" fillId="0" borderId="93" xfId="0" quotePrefix="1" applyFont="1" applyBorder="1" applyAlignment="1">
      <alignment horizontal="center" vertical="center" wrapText="1"/>
    </xf>
    <xf numFmtId="0" fontId="1" fillId="0" borderId="93" xfId="0" applyFont="1" applyBorder="1" applyAlignment="1">
      <alignment horizontal="center" vertical="center"/>
    </xf>
    <xf numFmtId="0" fontId="1" fillId="0" borderId="24" xfId="0" applyFont="1" applyBorder="1" applyAlignment="1">
      <alignment horizontal="center" vertical="center" shrinkToFit="1"/>
    </xf>
    <xf numFmtId="1" fontId="1" fillId="12" borderId="55" xfId="0" applyNumberFormat="1" applyFont="1" applyFill="1" applyBorder="1" applyAlignment="1">
      <alignment horizontal="center" vertical="center" shrinkToFit="1"/>
    </xf>
    <xf numFmtId="164" fontId="1" fillId="12" borderId="81" xfId="0" applyNumberFormat="1" applyFont="1" applyFill="1" applyBorder="1" applyAlignment="1">
      <alignment horizontal="center" vertical="center"/>
    </xf>
    <xf numFmtId="49" fontId="1" fillId="0" borderId="85" xfId="2" applyNumberFormat="1" applyFont="1" applyBorder="1" applyAlignment="1">
      <alignment horizontal="center" vertical="center"/>
    </xf>
    <xf numFmtId="0" fontId="13" fillId="0" borderId="1" xfId="0" applyFont="1" applyFill="1" applyBorder="1" applyAlignment="1"/>
    <xf numFmtId="49" fontId="21" fillId="0" borderId="24" xfId="0" applyNumberFormat="1" applyFont="1" applyFill="1" applyBorder="1" applyAlignment="1">
      <alignment horizontal="center"/>
    </xf>
    <xf numFmtId="0" fontId="21" fillId="0" borderId="25" xfId="0" applyNumberFormat="1" applyFont="1" applyFill="1" applyBorder="1" applyAlignment="1">
      <alignment horizontal="center"/>
    </xf>
    <xf numFmtId="0" fontId="13" fillId="0" borderId="25" xfId="0" applyNumberFormat="1" applyFont="1" applyFill="1" applyBorder="1" applyAlignment="1">
      <alignment horizontal="center"/>
    </xf>
    <xf numFmtId="0" fontId="12" fillId="14" borderId="7" xfId="0" applyFont="1" applyFill="1" applyBorder="1" applyAlignment="1"/>
    <xf numFmtId="0" fontId="6" fillId="14" borderId="66" xfId="0" applyNumberFormat="1" applyFont="1" applyFill="1" applyBorder="1" applyAlignment="1">
      <alignment horizontal="center"/>
    </xf>
    <xf numFmtId="49" fontId="22" fillId="14" borderId="66" xfId="0" applyNumberFormat="1" applyFont="1" applyFill="1" applyBorder="1" applyAlignment="1">
      <alignment horizontal="center"/>
    </xf>
    <xf numFmtId="0" fontId="22" fillId="14" borderId="67" xfId="0" applyNumberFormat="1" applyFont="1" applyFill="1" applyBorder="1" applyAlignment="1">
      <alignment horizontal="center"/>
    </xf>
    <xf numFmtId="49" fontId="6" fillId="14" borderId="67" xfId="0" applyNumberFormat="1" applyFont="1" applyFill="1" applyBorder="1" applyAlignment="1">
      <alignment horizontal="center"/>
    </xf>
    <xf numFmtId="1" fontId="6" fillId="14" borderId="67" xfId="0" applyNumberFormat="1" applyFont="1" applyFill="1" applyBorder="1" applyAlignment="1">
      <alignment horizontal="center"/>
    </xf>
    <xf numFmtId="0" fontId="6" fillId="14" borderId="68" xfId="0" applyNumberFormat="1" applyFont="1" applyFill="1" applyBorder="1" applyAlignment="1">
      <alignment horizontal="center"/>
    </xf>
    <xf numFmtId="0" fontId="10" fillId="14" borderId="1" xfId="0" applyFont="1" applyFill="1" applyBorder="1" applyAlignment="1"/>
    <xf numFmtId="0" fontId="6" fillId="14" borderId="24" xfId="0" applyNumberFormat="1" applyFont="1" applyFill="1" applyBorder="1" applyAlignment="1">
      <alignment horizontal="center"/>
    </xf>
    <xf numFmtId="49" fontId="15" fillId="14" borderId="24" xfId="0" applyNumberFormat="1" applyFont="1" applyFill="1" applyBorder="1" applyAlignment="1">
      <alignment horizontal="center"/>
    </xf>
    <xf numFmtId="0" fontId="15" fillId="14" borderId="25" xfId="0" applyNumberFormat="1" applyFont="1" applyFill="1" applyBorder="1" applyAlignment="1">
      <alignment horizontal="center"/>
    </xf>
    <xf numFmtId="1" fontId="6" fillId="14" borderId="25" xfId="0" applyNumberFormat="1" applyFont="1" applyFill="1" applyBorder="1" applyAlignment="1">
      <alignment horizontal="center"/>
    </xf>
    <xf numFmtId="0" fontId="12" fillId="14" borderId="1" xfId="0" applyFont="1" applyFill="1" applyBorder="1" applyAlignment="1"/>
    <xf numFmtId="49" fontId="22" fillId="14" borderId="24" xfId="0" applyNumberFormat="1" applyFont="1" applyFill="1" applyBorder="1" applyAlignment="1">
      <alignment horizontal="center"/>
    </xf>
    <xf numFmtId="0" fontId="22" fillId="14" borderId="25" xfId="0" applyNumberFormat="1" applyFont="1" applyFill="1" applyBorder="1" applyAlignment="1">
      <alignment horizontal="center"/>
    </xf>
    <xf numFmtId="0" fontId="6" fillId="14" borderId="26" xfId="0" applyNumberFormat="1" applyFont="1" applyFill="1" applyBorder="1" applyAlignment="1">
      <alignment horizontal="center"/>
    </xf>
    <xf numFmtId="0" fontId="7" fillId="14" borderId="1" xfId="0" applyFont="1" applyFill="1" applyBorder="1" applyAlignment="1"/>
    <xf numFmtId="49" fontId="16" fillId="14" borderId="24" xfId="0" applyNumberFormat="1" applyFont="1" applyFill="1" applyBorder="1" applyAlignment="1">
      <alignment horizontal="center"/>
    </xf>
    <xf numFmtId="0" fontId="16" fillId="14" borderId="25" xfId="0" applyNumberFormat="1" applyFont="1" applyFill="1" applyBorder="1" applyAlignment="1">
      <alignment horizontal="center"/>
    </xf>
    <xf numFmtId="0" fontId="20" fillId="14" borderId="1" xfId="0" applyFont="1" applyFill="1" applyBorder="1" applyAlignment="1"/>
    <xf numFmtId="49" fontId="26" fillId="14" borderId="24" xfId="0" applyNumberFormat="1" applyFont="1" applyFill="1" applyBorder="1" applyAlignment="1">
      <alignment horizontal="center"/>
    </xf>
    <xf numFmtId="0" fontId="26" fillId="14" borderId="25" xfId="0" applyNumberFormat="1" applyFont="1" applyFill="1" applyBorder="1" applyAlignment="1">
      <alignment horizontal="center"/>
    </xf>
    <xf numFmtId="0" fontId="20" fillId="14" borderId="25" xfId="0" applyNumberFormat="1" applyFont="1" applyFill="1" applyBorder="1" applyAlignment="1">
      <alignment horizontal="center"/>
    </xf>
    <xf numFmtId="0" fontId="6" fillId="14" borderId="26" xfId="0" quotePrefix="1" applyNumberFormat="1" applyFont="1" applyFill="1" applyBorder="1" applyAlignment="1">
      <alignment horizontal="center"/>
    </xf>
    <xf numFmtId="0" fontId="3" fillId="0" borderId="0" xfId="0" applyFont="1" applyBorder="1" applyAlignment="1">
      <alignment horizontal="right" vertical="center"/>
    </xf>
    <xf numFmtId="0" fontId="1" fillId="0" borderId="0" xfId="0" applyFont="1" applyBorder="1" applyAlignment="1">
      <alignment vertical="center"/>
    </xf>
    <xf numFmtId="165" fontId="1" fillId="0" borderId="0" xfId="0" applyNumberFormat="1" applyFont="1" applyBorder="1" applyAlignment="1">
      <alignment vertical="center"/>
    </xf>
    <xf numFmtId="0" fontId="1" fillId="0" borderId="46" xfId="0" applyFont="1" applyBorder="1" applyAlignment="1">
      <alignment horizontal="center" shrinkToFit="1"/>
    </xf>
    <xf numFmtId="0" fontId="51" fillId="0" borderId="0" xfId="0" applyFont="1" applyBorder="1" applyAlignment="1">
      <alignment horizontal="centerContinuous"/>
    </xf>
    <xf numFmtId="0" fontId="1" fillId="0" borderId="0" xfId="0" applyFont="1" applyBorder="1" applyAlignment="1"/>
    <xf numFmtId="0" fontId="1" fillId="0" borderId="81" xfId="0" applyFont="1" applyBorder="1" applyAlignment="1">
      <alignment horizontal="center" vertical="center"/>
    </xf>
    <xf numFmtId="0" fontId="1" fillId="0" borderId="81" xfId="0" applyFont="1" applyBorder="1" applyAlignment="1">
      <alignment horizontal="center" vertical="center" shrinkToFit="1"/>
    </xf>
    <xf numFmtId="164" fontId="1" fillId="0" borderId="82" xfId="0" applyNumberFormat="1" applyFont="1" applyFill="1" applyBorder="1" applyAlignment="1">
      <alignment horizontal="center" vertical="center"/>
    </xf>
    <xf numFmtId="0" fontId="1" fillId="0" borderId="83" xfId="0" applyFont="1" applyBorder="1" applyAlignment="1">
      <alignment horizontal="center" vertical="center"/>
    </xf>
    <xf numFmtId="164" fontId="1" fillId="0" borderId="93" xfId="0" applyNumberFormat="1" applyFont="1" applyBorder="1" applyAlignment="1">
      <alignment horizontal="center" vertical="center"/>
    </xf>
    <xf numFmtId="164" fontId="1" fillId="0" borderId="94" xfId="0" applyNumberFormat="1" applyFont="1" applyFill="1" applyBorder="1" applyAlignment="1">
      <alignment horizontal="center" vertical="center"/>
    </xf>
    <xf numFmtId="0" fontId="1" fillId="0" borderId="79" xfId="0" applyFont="1" applyBorder="1" applyAlignment="1">
      <alignment horizontal="center" vertical="center"/>
    </xf>
    <xf numFmtId="0" fontId="1" fillId="0" borderId="85" xfId="0" applyFont="1" applyFill="1" applyBorder="1" applyAlignment="1">
      <alignment horizontal="center"/>
    </xf>
    <xf numFmtId="49" fontId="1" fillId="0" borderId="85" xfId="2" applyNumberFormat="1" applyFont="1" applyFill="1" applyBorder="1" applyAlignment="1">
      <alignment horizontal="center"/>
    </xf>
    <xf numFmtId="164" fontId="1" fillId="0" borderId="85" xfId="0" applyNumberFormat="1" applyFont="1" applyFill="1" applyBorder="1" applyAlignment="1">
      <alignment horizontal="center"/>
    </xf>
    <xf numFmtId="164" fontId="1" fillId="0" borderId="86" xfId="0" applyNumberFormat="1" applyFont="1" applyFill="1" applyBorder="1" applyAlignment="1">
      <alignment horizontal="center"/>
    </xf>
    <xf numFmtId="0" fontId="1" fillId="0" borderId="87" xfId="0" applyFont="1" applyFill="1" applyBorder="1" applyAlignment="1">
      <alignment horizontal="center"/>
    </xf>
    <xf numFmtId="0" fontId="1" fillId="0" borderId="24" xfId="0" applyFont="1" applyBorder="1" applyAlignment="1">
      <alignment horizontal="center" vertical="center"/>
    </xf>
    <xf numFmtId="164" fontId="1" fillId="0" borderId="24" xfId="0" applyNumberFormat="1" applyFont="1" applyBorder="1" applyAlignment="1">
      <alignment horizontal="center" vertical="center"/>
    </xf>
    <xf numFmtId="164" fontId="1" fillId="0"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0" borderId="85" xfId="0" applyNumberFormat="1" applyFont="1" applyBorder="1" applyAlignment="1">
      <alignment horizontal="center"/>
    </xf>
    <xf numFmtId="0" fontId="1" fillId="0" borderId="87" xfId="0" applyFont="1" applyBorder="1" applyAlignment="1">
      <alignment horizontal="center"/>
    </xf>
    <xf numFmtId="0" fontId="1" fillId="0" borderId="0" xfId="0" applyFont="1" applyBorder="1" applyAlignment="1">
      <alignment horizontal="centerContinuous"/>
    </xf>
    <xf numFmtId="164" fontId="1" fillId="0" borderId="0" xfId="0" applyNumberFormat="1" applyFont="1" applyBorder="1" applyAlignment="1">
      <alignment horizontal="center"/>
    </xf>
    <xf numFmtId="9" fontId="1" fillId="0" borderId="81" xfId="0" applyNumberFormat="1" applyFont="1" applyBorder="1" applyAlignment="1">
      <alignment horizontal="center"/>
    </xf>
    <xf numFmtId="164" fontId="1" fillId="0" borderId="81" xfId="0" applyNumberFormat="1" applyFont="1" applyFill="1" applyBorder="1" applyAlignment="1">
      <alignment horizontal="center"/>
    </xf>
    <xf numFmtId="164" fontId="1" fillId="0" borderId="82" xfId="0" applyNumberFormat="1" applyFont="1" applyFill="1" applyBorder="1" applyAlignment="1">
      <alignment horizontal="centerContinuous"/>
    </xf>
    <xf numFmtId="164" fontId="1" fillId="0" borderId="89" xfId="0" applyNumberFormat="1" applyFont="1" applyFill="1" applyBorder="1" applyAlignment="1">
      <alignment horizontal="centerContinuous"/>
    </xf>
    <xf numFmtId="0" fontId="1" fillId="0" borderId="90" xfId="0" quotePrefix="1" applyFont="1" applyBorder="1" applyAlignment="1">
      <alignment horizontal="center"/>
    </xf>
    <xf numFmtId="0" fontId="1" fillId="0" borderId="85" xfId="0" quotePrefix="1" applyFont="1" applyBorder="1" applyAlignment="1">
      <alignment horizontal="center"/>
    </xf>
    <xf numFmtId="9" fontId="1" fillId="0" borderId="85" xfId="0" quotePrefix="1" applyNumberFormat="1" applyFont="1" applyBorder="1" applyAlignment="1">
      <alignment horizontal="center"/>
    </xf>
    <xf numFmtId="164" fontId="1" fillId="0" borderId="85" xfId="0" quotePrefix="1" applyNumberFormat="1" applyFont="1" applyFill="1" applyBorder="1" applyAlignment="1">
      <alignment horizontal="center"/>
    </xf>
    <xf numFmtId="164" fontId="1" fillId="0" borderId="86" xfId="0" applyNumberFormat="1" applyFont="1" applyBorder="1" applyAlignment="1">
      <alignment horizontal="centerContinuous"/>
    </xf>
    <xf numFmtId="164" fontId="1" fillId="0" borderId="71" xfId="0" applyNumberFormat="1" applyFont="1" applyBorder="1" applyAlignment="1">
      <alignment horizontal="centerContinuous"/>
    </xf>
    <xf numFmtId="0" fontId="1" fillId="0" borderId="72" xfId="0" applyFont="1" applyBorder="1" applyAlignment="1">
      <alignment horizontal="center"/>
    </xf>
    <xf numFmtId="0" fontId="1" fillId="0" borderId="0" xfId="0" applyFont="1" applyBorder="1" applyAlignment="1">
      <alignment horizontal="right"/>
    </xf>
    <xf numFmtId="0" fontId="1" fillId="0" borderId="89" xfId="0" applyFont="1" applyFill="1" applyBorder="1" applyAlignment="1">
      <alignment horizontal="centerContinuous"/>
    </xf>
    <xf numFmtId="0" fontId="1" fillId="0" borderId="81" xfId="0" applyFont="1" applyFill="1" applyBorder="1" applyAlignment="1">
      <alignment horizontal="centerContinuous"/>
    </xf>
    <xf numFmtId="0" fontId="1" fillId="0" borderId="81" xfId="0" applyFont="1" applyFill="1" applyBorder="1" applyAlignment="1">
      <alignment horizontal="center"/>
    </xf>
    <xf numFmtId="49" fontId="1" fillId="0" borderId="89" xfId="0" applyNumberFormat="1" applyFont="1" applyFill="1" applyBorder="1" applyAlignment="1">
      <alignment horizontal="centerContinuous"/>
    </xf>
    <xf numFmtId="0" fontId="1" fillId="0" borderId="90" xfId="0" applyFont="1" applyFill="1" applyBorder="1" applyAlignment="1">
      <alignment horizontal="centerContinuous"/>
    </xf>
    <xf numFmtId="0" fontId="1" fillId="0" borderId="91" xfId="0" applyFont="1" applyFill="1" applyBorder="1" applyAlignment="1">
      <alignment horizontal="centerContinuous"/>
    </xf>
    <xf numFmtId="0" fontId="1" fillId="0" borderId="86" xfId="0" applyFont="1" applyFill="1" applyBorder="1" applyAlignment="1">
      <alignment horizontal="centerContinuous"/>
    </xf>
    <xf numFmtId="49" fontId="1" fillId="0" borderId="86" xfId="0" applyNumberFormat="1" applyFont="1" applyFill="1" applyBorder="1" applyAlignment="1">
      <alignment horizontal="centerContinuous"/>
    </xf>
    <xf numFmtId="49" fontId="1" fillId="0" borderId="71" xfId="0" applyNumberFormat="1" applyFont="1" applyFill="1" applyBorder="1" applyAlignment="1">
      <alignment horizontal="centerContinuous"/>
    </xf>
    <xf numFmtId="0" fontId="1" fillId="0" borderId="72" xfId="0" applyFont="1" applyFill="1" applyBorder="1" applyAlignment="1">
      <alignment horizontal="centerContinuous"/>
    </xf>
    <xf numFmtId="0" fontId="52" fillId="0" borderId="0" xfId="0" applyFont="1" applyBorder="1" applyAlignment="1">
      <alignment vertical="center"/>
    </xf>
    <xf numFmtId="0" fontId="19" fillId="15" borderId="16" xfId="0" applyFont="1" applyFill="1" applyBorder="1" applyAlignment="1">
      <alignment horizontal="centerContinuous" vertical="center"/>
    </xf>
    <xf numFmtId="0" fontId="19" fillId="15" borderId="73" xfId="0" applyFont="1" applyFill="1" applyBorder="1" applyAlignment="1">
      <alignment horizontal="centerContinuous" vertical="center"/>
    </xf>
    <xf numFmtId="0" fontId="19" fillId="15" borderId="95" xfId="0" applyFont="1" applyFill="1" applyBorder="1" applyAlignment="1">
      <alignment horizontal="center" vertical="center"/>
    </xf>
    <xf numFmtId="0" fontId="19" fillId="15" borderId="96" xfId="0" applyFont="1" applyFill="1" applyBorder="1" applyAlignment="1">
      <alignment horizontal="centerContinuous" vertical="center"/>
    </xf>
    <xf numFmtId="0" fontId="19" fillId="15" borderId="56" xfId="0" applyFont="1" applyFill="1" applyBorder="1" applyAlignment="1">
      <alignment horizontal="centerContinuous" vertical="center"/>
    </xf>
    <xf numFmtId="0" fontId="19" fillId="15" borderId="30" xfId="0" applyFont="1" applyFill="1" applyBorder="1" applyAlignment="1">
      <alignment horizontal="center" vertical="center"/>
    </xf>
    <xf numFmtId="1" fontId="1" fillId="0" borderId="51" xfId="0" applyNumberFormat="1" applyFont="1" applyFill="1" applyBorder="1" applyAlignment="1">
      <alignment horizontal="center" vertical="center"/>
    </xf>
    <xf numFmtId="0" fontId="1" fillId="0" borderId="34" xfId="0" applyFont="1" applyFill="1" applyBorder="1" applyAlignment="1">
      <alignment horizontal="centerContinuous" vertical="center" shrinkToFit="1"/>
    </xf>
    <xf numFmtId="0" fontId="19" fillId="0" borderId="97" xfId="0" applyFont="1" applyFill="1" applyBorder="1" applyAlignment="1">
      <alignment horizontal="centerContinuous" vertical="center"/>
    </xf>
    <xf numFmtId="0" fontId="1" fillId="0" borderId="93" xfId="0" applyFont="1" applyFill="1" applyBorder="1" applyAlignment="1">
      <alignment horizontal="center" vertical="center"/>
    </xf>
    <xf numFmtId="0" fontId="1" fillId="0" borderId="94" xfId="0" applyFont="1" applyFill="1" applyBorder="1" applyAlignment="1">
      <alignment horizontal="centerContinuous" vertical="center"/>
    </xf>
    <xf numFmtId="0" fontId="1" fillId="0" borderId="98" xfId="0" applyFont="1" applyFill="1" applyBorder="1" applyAlignment="1">
      <alignment horizontal="centerContinuous" vertical="center"/>
    </xf>
    <xf numFmtId="0" fontId="1" fillId="0" borderId="0" xfId="0" applyFont="1" applyFill="1" applyBorder="1" applyAlignment="1">
      <alignment vertical="center"/>
    </xf>
    <xf numFmtId="0" fontId="1" fillId="0" borderId="40" xfId="0" applyFont="1" applyFill="1" applyBorder="1" applyAlignment="1">
      <alignment horizontal="centerContinuous" vertical="center" shrinkToFit="1"/>
    </xf>
    <xf numFmtId="0" fontId="19" fillId="0" borderId="71" xfId="0" applyFont="1" applyFill="1" applyBorder="1" applyAlignment="1">
      <alignment horizontal="centerContinuous"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Continuous" vertical="center"/>
    </xf>
    <xf numFmtId="0" fontId="1" fillId="0" borderId="72" xfId="0" applyFont="1" applyFill="1" applyBorder="1" applyAlignment="1">
      <alignment horizontal="centerContinuous" vertical="center"/>
    </xf>
    <xf numFmtId="1" fontId="1" fillId="0" borderId="69" xfId="0" applyNumberFormat="1" applyFont="1" applyFill="1" applyBorder="1" applyAlignment="1">
      <alignment horizontal="center" vertical="center"/>
    </xf>
    <xf numFmtId="0" fontId="1" fillId="0" borderId="40" xfId="0" applyFont="1" applyBorder="1" applyAlignment="1">
      <alignment horizontal="center" shrinkToFit="1"/>
    </xf>
    <xf numFmtId="0" fontId="3" fillId="0" borderId="0" xfId="0" applyFont="1" applyAlignment="1">
      <alignment horizontal="right" vertical="center"/>
    </xf>
    <xf numFmtId="0" fontId="3" fillId="0" borderId="0" xfId="0" applyFont="1" applyAlignment="1">
      <alignment horizontal="center" vertical="center"/>
    </xf>
    <xf numFmtId="9" fontId="3" fillId="0" borderId="0" xfId="3" applyFont="1" applyAlignment="1">
      <alignment horizontal="center" vertical="center"/>
    </xf>
    <xf numFmtId="0" fontId="0" fillId="0" borderId="0" xfId="0"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9" fontId="1" fillId="0" borderId="0" xfId="3" applyAlignment="1">
      <alignment horizontal="center" vertical="center"/>
    </xf>
    <xf numFmtId="1" fontId="1" fillId="0" borderId="0" xfId="4" applyNumberFormat="1" applyAlignment="1">
      <alignment horizontal="center" vertical="center"/>
    </xf>
    <xf numFmtId="0" fontId="1" fillId="0" borderId="0" xfId="4" applyAlignment="1">
      <alignment vertical="center"/>
    </xf>
    <xf numFmtId="1" fontId="1" fillId="0" borderId="0" xfId="4" applyNumberFormat="1" applyFont="1" applyAlignment="1">
      <alignment horizontal="center" vertical="center"/>
    </xf>
    <xf numFmtId="1" fontId="1" fillId="0" borderId="78" xfId="4" applyNumberFormat="1" applyFont="1" applyBorder="1" applyAlignment="1">
      <alignment horizontal="center" vertical="center"/>
    </xf>
    <xf numFmtId="0" fontId="3" fillId="0" borderId="0" xfId="4" applyFont="1" applyAlignment="1">
      <alignment vertical="center"/>
    </xf>
    <xf numFmtId="1" fontId="3" fillId="0" borderId="0" xfId="4" applyNumberFormat="1" applyFont="1" applyAlignment="1">
      <alignment horizontal="center" vertical="center"/>
    </xf>
    <xf numFmtId="0" fontId="1" fillId="0" borderId="0" xfId="0" applyFont="1" applyAlignment="1">
      <alignment vertical="center"/>
    </xf>
    <xf numFmtId="0" fontId="0" fillId="0" borderId="0" xfId="0" applyAlignment="1">
      <alignment horizontal="center" vertical="center"/>
    </xf>
    <xf numFmtId="0" fontId="1" fillId="0" borderId="99" xfId="0" applyFont="1" applyBorder="1" applyAlignment="1">
      <alignment horizontal="center" vertical="center"/>
    </xf>
    <xf numFmtId="0" fontId="1" fillId="0" borderId="100" xfId="0" applyFont="1" applyBorder="1" applyAlignment="1">
      <alignment horizontal="center" vertical="center"/>
    </xf>
    <xf numFmtId="0" fontId="1" fillId="0" borderId="100" xfId="0" quotePrefix="1" applyFont="1" applyBorder="1" applyAlignment="1">
      <alignment horizontal="center" vertical="center" wrapText="1"/>
    </xf>
    <xf numFmtId="49" fontId="1" fillId="0" borderId="100" xfId="2" applyNumberFormat="1" applyFont="1" applyBorder="1" applyAlignment="1">
      <alignment horizontal="center" vertical="center"/>
    </xf>
    <xf numFmtId="0" fontId="1" fillId="0" borderId="100" xfId="0" applyFont="1" applyBorder="1" applyAlignment="1">
      <alignment horizontal="center" vertical="center" shrinkToFit="1"/>
    </xf>
    <xf numFmtId="164" fontId="1" fillId="0" borderId="100" xfId="0" applyNumberFormat="1" applyFont="1" applyBorder="1" applyAlignment="1">
      <alignment horizontal="center" vertical="center"/>
    </xf>
    <xf numFmtId="0" fontId="1" fillId="0" borderId="101" xfId="0" applyFont="1" applyBorder="1" applyAlignment="1">
      <alignment horizontal="center" vertical="center"/>
    </xf>
    <xf numFmtId="1" fontId="1" fillId="0" borderId="102" xfId="0" applyNumberFormat="1" applyFont="1" applyBorder="1" applyAlignment="1">
      <alignment horizontal="center" vertical="center" shrinkToFit="1"/>
    </xf>
  </cellXfs>
  <cellStyles count="9">
    <cellStyle name="Excel Built-in Normal" xfId="5"/>
    <cellStyle name="Hyperlink" xfId="1" builtinId="8"/>
    <cellStyle name="Normal" xfId="0" builtinId="0"/>
    <cellStyle name="Normal 2" xfId="6"/>
    <cellStyle name="Normal 2 2" xfId="4"/>
    <cellStyle name="Normal 4" xfId="7"/>
    <cellStyle name="Percent" xfId="2" builtinId="5"/>
    <cellStyle name="Percent 2" xfId="8"/>
    <cellStyle name="Percent 2 2" xfId="3"/>
  </cellStyles>
  <dxfs count="22">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00FF"/>
      <color rgb="FFCCFFCC"/>
      <color rgb="FF009900"/>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78105</xdr:colOff>
      <xdr:row>12</xdr:row>
      <xdr:rowOff>72390</xdr:rowOff>
    </xdr:from>
    <xdr:to>
      <xdr:col>6</xdr:col>
      <xdr:colOff>914400</xdr:colOff>
      <xdr:row>20</xdr:row>
      <xdr:rowOff>175260</xdr:rowOff>
    </xdr:to>
    <xdr:sp macro="" textlink="">
      <xdr:nvSpPr>
        <xdr:cNvPr id="1084" name="Text Box 60"/>
        <xdr:cNvSpPr txBox="1">
          <a:spLocks noChangeArrowheads="1"/>
        </xdr:cNvSpPr>
      </xdr:nvSpPr>
      <xdr:spPr bwMode="auto">
        <a:xfrm>
          <a:off x="78105" y="2807970"/>
          <a:ext cx="5819775" cy="1817370"/>
        </a:xfrm>
        <a:prstGeom prst="rect">
          <a:avLst/>
        </a:prstGeom>
        <a:solidFill>
          <a:srgbClr val="CCFFFF"/>
        </a:solidFill>
        <a:ln w="38100" cmpd="dbl">
          <a:solidFill>
            <a:srgbClr val="00FF00"/>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p>
      </xdr:txBody>
    </xdr:sp>
    <xdr:clientData/>
  </xdr:twoCellAnchor>
  <xdr:twoCellAnchor editAs="oneCell">
    <xdr:from>
      <xdr:col>5</xdr:col>
      <xdr:colOff>45720</xdr:colOff>
      <xdr:row>1</xdr:row>
      <xdr:rowOff>38101</xdr:rowOff>
    </xdr:from>
    <xdr:to>
      <xdr:col>6</xdr:col>
      <xdr:colOff>960284</xdr:colOff>
      <xdr:row>12</xdr:row>
      <xdr:rowOff>22860</xdr:rowOff>
    </xdr:to>
    <xdr:pic>
      <xdr:nvPicPr>
        <xdr:cNvPr id="2" name="Picture 1"/>
        <xdr:cNvPicPr>
          <a:picLocks noChangeAspect="1"/>
        </xdr:cNvPicPr>
      </xdr:nvPicPr>
      <xdr:blipFill>
        <a:blip xmlns:r="http://schemas.openxmlformats.org/officeDocument/2006/relationships" r:embed="rId1"/>
        <a:stretch>
          <a:fillRect/>
        </a:stretch>
      </xdr:blipFill>
      <xdr:spPr>
        <a:xfrm>
          <a:off x="4046220" y="411481"/>
          <a:ext cx="1897544" cy="23469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403"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84" name="Rectangle 1"/>
        <xdr:cNvSpPr>
          <a:spLocks noChangeArrowheads="1"/>
        </xdr:cNvSpPr>
      </xdr:nvSpPr>
      <xdr:spPr bwMode="auto">
        <a:xfrm>
          <a:off x="57150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592455</xdr:colOff>
      <xdr:row>1</xdr:row>
      <xdr:rowOff>123825</xdr:rowOff>
    </xdr:from>
    <xdr:to>
      <xdr:col>3</xdr:col>
      <xdr:colOff>43815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bemguy@yaho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9"/>
  <sheetViews>
    <sheetView showGridLines="0" tabSelected="1" workbookViewId="0"/>
  </sheetViews>
  <sheetFormatPr defaultColWidth="13" defaultRowHeight="15.6"/>
  <cols>
    <col min="1" max="1" width="14.09765625" style="15" customWidth="1"/>
    <col min="2" max="2" width="10" style="16" customWidth="1"/>
    <col min="3" max="3" width="5.09765625" style="16" customWidth="1"/>
    <col min="4" max="4" width="13.69921875" style="15" bestFit="1" customWidth="1"/>
    <col min="5" max="5" width="9.59765625" style="16" bestFit="1" customWidth="1"/>
    <col min="6" max="6" width="12.8984375" style="15" customWidth="1"/>
    <col min="7" max="7" width="12.8984375" style="16" customWidth="1"/>
    <col min="8" max="16384" width="13" style="1"/>
  </cols>
  <sheetData>
    <row r="1" spans="1:9" ht="29.4" thickTop="1" thickBot="1">
      <c r="A1" s="127" t="s">
        <v>135</v>
      </c>
      <c r="B1" s="128" t="s">
        <v>136</v>
      </c>
      <c r="C1" s="111"/>
      <c r="D1" s="112"/>
      <c r="E1" s="113"/>
      <c r="F1" s="112"/>
      <c r="G1" s="129" t="s">
        <v>137</v>
      </c>
    </row>
    <row r="2" spans="1:9" ht="17.399999999999999" thickTop="1">
      <c r="A2" s="2" t="s">
        <v>0</v>
      </c>
      <c r="B2" s="33" t="s">
        <v>122</v>
      </c>
      <c r="C2" s="33"/>
      <c r="D2" s="4" t="s">
        <v>1</v>
      </c>
      <c r="E2" s="46" t="s">
        <v>113</v>
      </c>
      <c r="F2"/>
      <c r="G2" s="5"/>
    </row>
    <row r="3" spans="1:9" ht="16.8">
      <c r="A3" s="2" t="s">
        <v>68</v>
      </c>
      <c r="B3" s="33" t="s">
        <v>138</v>
      </c>
      <c r="C3" s="33"/>
      <c r="D3" s="4" t="s">
        <v>69</v>
      </c>
      <c r="E3" s="46">
        <v>10</v>
      </c>
      <c r="F3" s="4"/>
      <c r="G3" s="5"/>
    </row>
    <row r="4" spans="1:9" ht="16.8">
      <c r="A4" s="2" t="s">
        <v>70</v>
      </c>
      <c r="B4" s="33" t="s">
        <v>139</v>
      </c>
      <c r="C4" s="33"/>
      <c r="D4" s="4" t="s">
        <v>2</v>
      </c>
      <c r="E4" s="46" t="s">
        <v>191</v>
      </c>
      <c r="F4" s="119"/>
      <c r="G4" s="5"/>
    </row>
    <row r="5" spans="1:9" ht="16.8">
      <c r="A5" s="2" t="s">
        <v>103</v>
      </c>
      <c r="B5" s="33">
        <f>1+7</f>
        <v>8</v>
      </c>
      <c r="C5" s="33"/>
      <c r="D5" s="4" t="s">
        <v>3</v>
      </c>
      <c r="E5" s="46" t="s">
        <v>130</v>
      </c>
      <c r="F5" s="4"/>
      <c r="G5" s="5"/>
    </row>
    <row r="6" spans="1:9" ht="16.8">
      <c r="A6" s="168" t="s">
        <v>80</v>
      </c>
      <c r="B6" s="169" t="s">
        <v>123</v>
      </c>
      <c r="C6" s="169"/>
      <c r="D6" s="170" t="s">
        <v>131</v>
      </c>
      <c r="E6" s="192" t="str">
        <f>C8</f>
        <v>+4</v>
      </c>
      <c r="F6" s="3"/>
      <c r="G6" s="5"/>
    </row>
    <row r="7" spans="1:9" ht="16.8">
      <c r="A7" s="24" t="s">
        <v>4</v>
      </c>
      <c r="B7" s="25">
        <v>8</v>
      </c>
      <c r="C7" s="140">
        <f t="shared" ref="C7:C12" si="0">IF(B7&gt;9.9,CONCATENATE("+",ROUNDDOWN((B7-10)/2,0)),ROUNDUP((B7-10)/2,0))</f>
        <v>-1</v>
      </c>
      <c r="D7" s="107" t="s">
        <v>78</v>
      </c>
      <c r="E7" s="167" t="s">
        <v>129</v>
      </c>
      <c r="F7" s="3"/>
      <c r="G7" s="5"/>
    </row>
    <row r="8" spans="1:9" ht="16.8">
      <c r="A8" s="7" t="s">
        <v>5</v>
      </c>
      <c r="B8" s="73">
        <v>19</v>
      </c>
      <c r="C8" s="42" t="str">
        <f t="shared" si="0"/>
        <v>+4</v>
      </c>
      <c r="D8" s="108" t="s">
        <v>79</v>
      </c>
      <c r="E8" s="63">
        <f>SUM(Martial!G3:G18,Equipment!B3:B19)</f>
        <v>38.099999999999994</v>
      </c>
      <c r="F8" s="3"/>
      <c r="G8" s="5"/>
    </row>
    <row r="9" spans="1:9" ht="16.8">
      <c r="A9" s="22" t="s">
        <v>16</v>
      </c>
      <c r="B9" s="73">
        <v>10</v>
      </c>
      <c r="C9" s="34" t="str">
        <f t="shared" si="0"/>
        <v>+0</v>
      </c>
      <c r="D9" s="108" t="s">
        <v>18</v>
      </c>
      <c r="E9" s="171">
        <f>((E3*6)*75%)+(E8*C9)</f>
        <v>45</v>
      </c>
      <c r="F9" s="3"/>
      <c r="G9" s="5"/>
    </row>
    <row r="10" spans="1:9" ht="16.8">
      <c r="A10" s="139" t="s">
        <v>17</v>
      </c>
      <c r="B10" s="73">
        <v>10</v>
      </c>
      <c r="C10" s="42" t="str">
        <f t="shared" si="0"/>
        <v>+0</v>
      </c>
      <c r="D10" s="203" t="s">
        <v>105</v>
      </c>
      <c r="E10" s="205">
        <f>10+1+C8</f>
        <v>15</v>
      </c>
      <c r="F10" s="2"/>
      <c r="G10" s="5"/>
      <c r="I10" s="207"/>
    </row>
    <row r="11" spans="1:9" ht="16.8">
      <c r="A11" s="23" t="s">
        <v>19</v>
      </c>
      <c r="B11" s="6">
        <v>11</v>
      </c>
      <c r="C11" s="42" t="str">
        <f t="shared" si="0"/>
        <v>+0</v>
      </c>
      <c r="D11" s="203" t="s">
        <v>67</v>
      </c>
      <c r="E11" s="205">
        <f>E10+SUM(Martial!B13:B14)</f>
        <v>20</v>
      </c>
      <c r="F11" s="3"/>
      <c r="G11" s="5"/>
      <c r="I11" s="207"/>
    </row>
    <row r="12" spans="1:9" ht="17.399999999999999" thickBot="1">
      <c r="A12" s="26" t="s">
        <v>15</v>
      </c>
      <c r="B12" s="202">
        <v>16</v>
      </c>
      <c r="C12" s="35" t="str">
        <f t="shared" si="0"/>
        <v>+3</v>
      </c>
      <c r="D12" s="204" t="s">
        <v>140</v>
      </c>
      <c r="E12" s="248">
        <f>E11-C8</f>
        <v>16</v>
      </c>
      <c r="F12" s="3"/>
      <c r="G12" s="5"/>
      <c r="I12" s="207"/>
    </row>
    <row r="13" spans="1:9" s="10" customFormat="1" ht="17.399999999999999" thickTop="1">
      <c r="A13" s="8"/>
      <c r="B13" s="9"/>
      <c r="C13" s="9"/>
      <c r="D13" s="9"/>
      <c r="E13" s="9"/>
      <c r="F13" s="3"/>
      <c r="G13" s="5"/>
    </row>
    <row r="14" spans="1:9" s="10" customFormat="1" ht="16.8">
      <c r="A14" s="71"/>
      <c r="B14" s="11"/>
      <c r="C14" s="11"/>
      <c r="D14" s="11"/>
      <c r="E14" s="11"/>
      <c r="F14" s="11"/>
      <c r="G14" s="72"/>
    </row>
    <row r="15" spans="1:9" s="10" customFormat="1" ht="16.8">
      <c r="A15" s="71"/>
      <c r="B15" s="11"/>
      <c r="C15" s="11"/>
      <c r="D15" s="11"/>
      <c r="E15" s="11"/>
      <c r="F15" s="11"/>
      <c r="G15" s="72"/>
    </row>
    <row r="16" spans="1:9" s="10" customFormat="1" ht="16.8">
      <c r="A16" s="71"/>
      <c r="B16" s="11"/>
      <c r="C16" s="11"/>
      <c r="D16" s="11"/>
      <c r="E16" s="11"/>
      <c r="F16" s="11"/>
      <c r="G16" s="72"/>
    </row>
    <row r="17" spans="1:7" s="10" customFormat="1" ht="16.8">
      <c r="A17" s="71"/>
      <c r="B17" s="11"/>
      <c r="C17" s="11"/>
      <c r="D17" s="11"/>
      <c r="E17" s="11"/>
      <c r="F17" s="11"/>
      <c r="G17" s="72"/>
    </row>
    <row r="18" spans="1:7" s="10" customFormat="1" ht="16.8">
      <c r="A18" s="71"/>
      <c r="B18" s="11"/>
      <c r="C18" s="11"/>
      <c r="D18" s="11"/>
      <c r="E18" s="11"/>
      <c r="F18" s="11"/>
      <c r="G18" s="72"/>
    </row>
    <row r="19" spans="1:7" s="10" customFormat="1" ht="16.8">
      <c r="A19" s="71"/>
      <c r="B19" s="11"/>
      <c r="C19" s="11"/>
      <c r="D19" s="11"/>
      <c r="E19" s="11"/>
      <c r="F19" s="11"/>
      <c r="G19" s="72"/>
    </row>
    <row r="20" spans="1:7" s="10" customFormat="1" ht="16.8">
      <c r="A20" s="71"/>
      <c r="B20" s="11"/>
      <c r="C20" s="11"/>
      <c r="D20" s="11"/>
      <c r="E20" s="11"/>
      <c r="F20" s="11"/>
      <c r="G20" s="72"/>
    </row>
    <row r="21" spans="1:7" s="10" customFormat="1" ht="16.8">
      <c r="A21" s="71"/>
      <c r="B21" s="11"/>
      <c r="C21" s="11"/>
      <c r="D21" s="11"/>
      <c r="E21" s="11"/>
      <c r="F21" s="11"/>
      <c r="G21" s="72"/>
    </row>
    <row r="22" spans="1:7" s="10" customFormat="1" ht="16.8">
      <c r="A22" s="71"/>
      <c r="B22" s="11"/>
      <c r="C22" s="11"/>
      <c r="D22" s="11"/>
      <c r="E22" s="11"/>
      <c r="F22" s="11"/>
      <c r="G22" s="72"/>
    </row>
    <row r="23" spans="1:7" s="10" customFormat="1" ht="16.8">
      <c r="A23" s="71"/>
      <c r="B23" s="11"/>
      <c r="C23" s="11"/>
      <c r="D23" s="11"/>
      <c r="E23" s="11"/>
      <c r="F23" s="11"/>
      <c r="G23" s="72"/>
    </row>
    <row r="24" spans="1:7" s="10" customFormat="1" ht="16.8">
      <c r="A24" s="71"/>
      <c r="B24" s="11"/>
      <c r="C24" s="11"/>
      <c r="D24" s="11"/>
      <c r="E24" s="11"/>
      <c r="F24" s="11"/>
      <c r="G24" s="72"/>
    </row>
    <row r="25" spans="1:7" s="10" customFormat="1" ht="16.8">
      <c r="A25" s="71"/>
      <c r="B25" s="11"/>
      <c r="C25" s="11"/>
      <c r="D25" s="11"/>
      <c r="E25" s="11"/>
      <c r="F25" s="11"/>
      <c r="G25" s="72"/>
    </row>
    <row r="26" spans="1:7" s="10" customFormat="1" ht="16.8">
      <c r="A26" s="71"/>
      <c r="B26" s="11"/>
      <c r="C26" s="11"/>
      <c r="D26" s="11"/>
      <c r="E26" s="11"/>
      <c r="F26" s="11"/>
      <c r="G26" s="72"/>
    </row>
    <row r="27" spans="1:7" s="10" customFormat="1" ht="16.8">
      <c r="A27" s="71"/>
      <c r="B27" s="11"/>
      <c r="C27" s="11"/>
      <c r="D27" s="11"/>
      <c r="E27" s="11"/>
      <c r="F27" s="11"/>
      <c r="G27" s="72"/>
    </row>
    <row r="28" spans="1:7" ht="17.399999999999999" thickBot="1">
      <c r="A28" s="12"/>
      <c r="B28" s="13"/>
      <c r="C28" s="13"/>
      <c r="D28" s="13"/>
      <c r="E28" s="13"/>
      <c r="F28" s="13"/>
      <c r="G28" s="14"/>
    </row>
    <row r="29" spans="1:7" ht="16.2" thickTop="1"/>
  </sheetData>
  <phoneticPr fontId="0" type="noConversion"/>
  <conditionalFormatting sqref="E8">
    <cfRule type="cellIs" dxfId="21" priority="4" stopIfTrue="1" operator="greaterThan">
      <formula>66</formula>
    </cfRule>
    <cfRule type="cellIs" dxfId="20" priority="5" stopIfTrue="1" operator="between">
      <formula>33</formula>
      <formula>66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showGridLines="0" workbookViewId="0">
      <pane ySplit="2" topLeftCell="A3" activePane="bottomLeft" state="frozen"/>
      <selection pane="bottomLeft" activeCell="A3" sqref="A3"/>
    </sheetView>
  </sheetViews>
  <sheetFormatPr defaultColWidth="13" defaultRowHeight="15.6"/>
  <cols>
    <col min="1" max="1" width="29.5" style="15" bestFit="1" customWidth="1"/>
    <col min="2" max="2" width="5.8984375" style="15" bestFit="1" customWidth="1"/>
    <col min="3" max="3" width="7.09765625" style="16" hidden="1" customWidth="1"/>
    <col min="4" max="4" width="5.796875" style="16" hidden="1" customWidth="1"/>
    <col min="5" max="5" width="9.19921875" style="16" bestFit="1" customWidth="1"/>
    <col min="6" max="6" width="6.69921875" style="16" bestFit="1" customWidth="1"/>
    <col min="7" max="7" width="5.8984375" style="45" bestFit="1" customWidth="1"/>
    <col min="8" max="8" width="5.8984375" style="45" customWidth="1"/>
    <col min="9" max="9" width="6.8984375" style="45" bestFit="1" customWidth="1"/>
    <col min="10" max="10" width="16.59765625" style="15" bestFit="1" customWidth="1"/>
    <col min="11" max="16384" width="13" style="1"/>
  </cols>
  <sheetData>
    <row r="1" spans="1:10" ht="23.4" thickBot="1">
      <c r="A1" s="32" t="s">
        <v>14</v>
      </c>
      <c r="B1" s="17"/>
      <c r="C1" s="17"/>
      <c r="D1" s="17"/>
      <c r="E1" s="17"/>
      <c r="F1" s="17"/>
      <c r="G1" s="43"/>
      <c r="H1" s="43"/>
      <c r="I1" s="43"/>
      <c r="J1" s="17"/>
    </row>
    <row r="2" spans="1:10" s="10" customFormat="1" ht="34.200000000000003" thickBot="1">
      <c r="A2" s="29" t="s">
        <v>6</v>
      </c>
      <c r="B2" s="30" t="s">
        <v>33</v>
      </c>
      <c r="C2" s="30" t="s">
        <v>40</v>
      </c>
      <c r="D2" s="30" t="s">
        <v>32</v>
      </c>
      <c r="E2" s="41" t="s">
        <v>65</v>
      </c>
      <c r="F2" s="41" t="s">
        <v>41</v>
      </c>
      <c r="G2" s="44" t="s">
        <v>71</v>
      </c>
      <c r="H2" s="159" t="s">
        <v>128</v>
      </c>
      <c r="I2" s="160" t="s">
        <v>89</v>
      </c>
      <c r="J2" s="31" t="s">
        <v>7</v>
      </c>
    </row>
    <row r="3" spans="1:10" s="10" customFormat="1" ht="16.8">
      <c r="A3" s="141" t="s">
        <v>73</v>
      </c>
      <c r="B3" s="142">
        <v>3</v>
      </c>
      <c r="C3" s="143" t="s">
        <v>35</v>
      </c>
      <c r="D3" s="143" t="s">
        <v>112</v>
      </c>
      <c r="E3" s="144" t="s">
        <v>124</v>
      </c>
      <c r="F3" s="145">
        <v>0</v>
      </c>
      <c r="G3" s="146">
        <f t="shared" ref="G3:G5" si="0">B3+MID(E3,6,2)+F3</f>
        <v>4</v>
      </c>
      <c r="H3" s="147">
        <f t="shared" ref="H3:H42" ca="1" si="1">RANDBETWEEN(1,20)</f>
        <v>18</v>
      </c>
      <c r="I3" s="146">
        <f ca="1">SUM(G3:H3)</f>
        <v>22</v>
      </c>
      <c r="J3" s="148"/>
    </row>
    <row r="4" spans="1:10" s="10" customFormat="1" ht="16.8">
      <c r="A4" s="149" t="s">
        <v>74</v>
      </c>
      <c r="B4" s="142">
        <v>7</v>
      </c>
      <c r="C4" s="143" t="s">
        <v>38</v>
      </c>
      <c r="D4" s="143" t="s">
        <v>121</v>
      </c>
      <c r="E4" s="150" t="s">
        <v>125</v>
      </c>
      <c r="F4" s="145">
        <v>0</v>
      </c>
      <c r="G4" s="146">
        <f t="shared" si="0"/>
        <v>10</v>
      </c>
      <c r="H4" s="147">
        <f t="shared" ca="1" si="1"/>
        <v>11</v>
      </c>
      <c r="I4" s="146">
        <f ca="1">SUM(G4:H4)</f>
        <v>21</v>
      </c>
      <c r="J4" s="151"/>
    </row>
    <row r="5" spans="1:10" s="10" customFormat="1" ht="16.8">
      <c r="A5" s="152" t="s">
        <v>75</v>
      </c>
      <c r="B5" s="153">
        <v>3</v>
      </c>
      <c r="C5" s="154" t="s">
        <v>37</v>
      </c>
      <c r="D5" s="154" t="s">
        <v>126</v>
      </c>
      <c r="E5" s="155" t="s">
        <v>127</v>
      </c>
      <c r="F5" s="156">
        <v>2</v>
      </c>
      <c r="G5" s="157">
        <f t="shared" si="0"/>
        <v>7</v>
      </c>
      <c r="H5" s="158">
        <f t="shared" ca="1" si="1"/>
        <v>17</v>
      </c>
      <c r="I5" s="157">
        <f t="shared" ref="I5:I42" ca="1" si="2">SUM(G5:H5)</f>
        <v>24</v>
      </c>
      <c r="J5" s="208" t="s">
        <v>151</v>
      </c>
    </row>
    <row r="6" spans="1:10" s="36" customFormat="1" ht="16.8">
      <c r="A6" s="285" t="s">
        <v>42</v>
      </c>
      <c r="B6" s="286">
        <v>7</v>
      </c>
      <c r="C6" s="287" t="s">
        <v>36</v>
      </c>
      <c r="D6" s="288" t="str">
        <f>IF(C6="Str",'Personal File'!$C$7,IF(C6="Dex",'Personal File'!$C$8,IF(C6="Con",'Personal File'!$C$9,IF(C6="Int",'Personal File'!$C$10,IF(C6="Wis",'Personal File'!$C$11,IF(C6="Cha",'Personal File'!$C$12))))))</f>
        <v>+0</v>
      </c>
      <c r="E6" s="288" t="str">
        <f t="shared" ref="E6:E42" si="3">CONCATENATE(C6," (",D6,")")</f>
        <v>Int (+0)</v>
      </c>
      <c r="F6" s="247" t="s">
        <v>66</v>
      </c>
      <c r="G6" s="189">
        <f t="shared" ref="G6:G12" si="4">B6+MID(E6,6,2)+F6</f>
        <v>7</v>
      </c>
      <c r="H6" s="147">
        <f t="shared" ca="1" si="1"/>
        <v>7</v>
      </c>
      <c r="I6" s="289">
        <f t="shared" ca="1" si="2"/>
        <v>14</v>
      </c>
      <c r="J6" s="293"/>
    </row>
    <row r="7" spans="1:10" s="40" customFormat="1" ht="16.8">
      <c r="A7" s="290" t="s">
        <v>43</v>
      </c>
      <c r="B7" s="286">
        <v>2</v>
      </c>
      <c r="C7" s="291" t="s">
        <v>38</v>
      </c>
      <c r="D7" s="292" t="str">
        <f>IF(C7="Str",'Personal File'!$C$7,IF(C7="Dex",'Personal File'!$C$8,IF(C7="Con",'Personal File'!$C$9,IF(C7="Int",'Personal File'!$C$10,IF(C7="Wis",'Personal File'!$C$11,IF(C7="Cha",'Personal File'!$C$12))))))</f>
        <v>+4</v>
      </c>
      <c r="E7" s="292" t="str">
        <f t="shared" si="3"/>
        <v>Dex (+4)</v>
      </c>
      <c r="F7" s="189" t="s">
        <v>132</v>
      </c>
      <c r="G7" s="189">
        <f t="shared" si="4"/>
        <v>8</v>
      </c>
      <c r="H7" s="147">
        <f t="shared" ca="1" si="1"/>
        <v>16</v>
      </c>
      <c r="I7" s="289">
        <f t="shared" ca="1" si="2"/>
        <v>24</v>
      </c>
      <c r="J7" s="293"/>
    </row>
    <row r="8" spans="1:10" s="38" customFormat="1" ht="16.8">
      <c r="A8" s="274" t="s">
        <v>44</v>
      </c>
      <c r="B8" s="65">
        <v>0</v>
      </c>
      <c r="C8" s="275" t="s">
        <v>34</v>
      </c>
      <c r="D8" s="276" t="str">
        <f>IF(C8="Str",'Personal File'!$C$7,IF(C8="Dex",'Personal File'!$C$8,IF(C8="Con",'Personal File'!$C$9,IF(C8="Int",'Personal File'!$C$10,IF(C8="Wis",'Personal File'!$C$11,IF(C8="Cha",'Personal File'!$C$12))))))</f>
        <v>+3</v>
      </c>
      <c r="E8" s="277" t="str">
        <f t="shared" si="3"/>
        <v>Cha (+3)</v>
      </c>
      <c r="F8" s="66" t="s">
        <v>66</v>
      </c>
      <c r="G8" s="66">
        <f t="shared" si="4"/>
        <v>3</v>
      </c>
      <c r="H8" s="147">
        <f t="shared" ca="1" si="1"/>
        <v>8</v>
      </c>
      <c r="I8" s="163">
        <f t="shared" ca="1" si="2"/>
        <v>11</v>
      </c>
      <c r="J8" s="67"/>
    </row>
    <row r="9" spans="1:10" s="37" customFormat="1" ht="16.8">
      <c r="A9" s="294" t="s">
        <v>45</v>
      </c>
      <c r="B9" s="286">
        <v>6</v>
      </c>
      <c r="C9" s="295" t="s">
        <v>39</v>
      </c>
      <c r="D9" s="296">
        <f>IF(C9="Str",'Personal File'!$C$7,IF(C9="Dex",'Personal File'!$C$8,IF(C9="Con",'Personal File'!$C$9,IF(C9="Int",'Personal File'!$C$10,IF(C9="Wis",'Personal File'!$C$11,IF(C9="Cha",'Personal File'!$C$12))))))</f>
        <v>-1</v>
      </c>
      <c r="E9" s="296" t="str">
        <f t="shared" si="3"/>
        <v>Str (-1)</v>
      </c>
      <c r="F9" s="189" t="s">
        <v>132</v>
      </c>
      <c r="G9" s="189">
        <f t="shared" si="4"/>
        <v>7</v>
      </c>
      <c r="H9" s="147">
        <f t="shared" ca="1" si="1"/>
        <v>9</v>
      </c>
      <c r="I9" s="289">
        <f t="shared" ca="1" si="2"/>
        <v>16</v>
      </c>
      <c r="J9" s="293"/>
    </row>
    <row r="10" spans="1:10" s="37" customFormat="1" ht="16.8">
      <c r="A10" s="186" t="s">
        <v>20</v>
      </c>
      <c r="B10" s="65">
        <v>0</v>
      </c>
      <c r="C10" s="187" t="s">
        <v>35</v>
      </c>
      <c r="D10" s="188" t="str">
        <f>IF(C10="Str",'Personal File'!$C$7,IF(C10="Dex",'Personal File'!$C$8,IF(C10="Con",'Personal File'!$C$9,IF(C10="Int",'Personal File'!$C$10,IF(C10="Wis",'Personal File'!$C$11,IF(C10="Cha",'Personal File'!$C$12))))))</f>
        <v>+0</v>
      </c>
      <c r="E10" s="188" t="str">
        <f t="shared" si="3"/>
        <v>Con (+0)</v>
      </c>
      <c r="F10" s="66" t="s">
        <v>66</v>
      </c>
      <c r="G10" s="66">
        <f t="shared" si="4"/>
        <v>0</v>
      </c>
      <c r="H10" s="147">
        <f t="shared" ca="1" si="1"/>
        <v>16</v>
      </c>
      <c r="I10" s="163">
        <f t="shared" ca="1" si="2"/>
        <v>16</v>
      </c>
      <c r="J10" s="67"/>
    </row>
    <row r="11" spans="1:10" s="36" customFormat="1" ht="16.8">
      <c r="A11" s="74" t="s">
        <v>97</v>
      </c>
      <c r="B11" s="65">
        <v>0</v>
      </c>
      <c r="C11" s="75" t="s">
        <v>36</v>
      </c>
      <c r="D11" s="76" t="str">
        <f>IF(C11="Str",'Personal File'!$C$7,IF(C11="Dex",'Personal File'!$C$8,IF(C11="Con",'Personal File'!$C$9,IF(C11="Int",'Personal File'!$C$10,IF(C11="Wis",'Personal File'!$C$11,IF(C11="Cha",'Personal File'!$C$12))))))</f>
        <v>+0</v>
      </c>
      <c r="E11" s="76" t="str">
        <f t="shared" si="3"/>
        <v>Int (+0)</v>
      </c>
      <c r="F11" s="66" t="s">
        <v>66</v>
      </c>
      <c r="G11" s="66">
        <f t="shared" si="4"/>
        <v>0</v>
      </c>
      <c r="H11" s="147">
        <f t="shared" ca="1" si="1"/>
        <v>3</v>
      </c>
      <c r="I11" s="163">
        <f t="shared" ca="1" si="2"/>
        <v>3</v>
      </c>
      <c r="J11" s="67"/>
    </row>
    <row r="12" spans="1:10" s="39" customFormat="1" ht="16.8">
      <c r="A12" s="285" t="s">
        <v>46</v>
      </c>
      <c r="B12" s="286">
        <v>7</v>
      </c>
      <c r="C12" s="287" t="s">
        <v>36</v>
      </c>
      <c r="D12" s="288" t="str">
        <f>IF(C12="Str",'Personal File'!$C$7,IF(C12="Dex",'Personal File'!$C$8,IF(C12="Con",'Personal File'!$C$9,IF(C12="Int",'Personal File'!$C$10,IF(C12="Wis",'Personal File'!$C$11,IF(C12="Cha",'Personal File'!$C$12))))))</f>
        <v>+0</v>
      </c>
      <c r="E12" s="288" t="str">
        <f t="shared" si="3"/>
        <v>Int (+0)</v>
      </c>
      <c r="F12" s="189" t="s">
        <v>66</v>
      </c>
      <c r="G12" s="189">
        <f t="shared" si="4"/>
        <v>7</v>
      </c>
      <c r="H12" s="147">
        <f t="shared" ca="1" si="1"/>
        <v>20</v>
      </c>
      <c r="I12" s="289">
        <f t="shared" ca="1" si="2"/>
        <v>27</v>
      </c>
      <c r="J12" s="293"/>
    </row>
    <row r="13" spans="1:10" s="40" customFormat="1" ht="16.8">
      <c r="A13" s="274" t="s">
        <v>47</v>
      </c>
      <c r="B13" s="65">
        <v>0</v>
      </c>
      <c r="C13" s="275" t="s">
        <v>34</v>
      </c>
      <c r="D13" s="276" t="str">
        <f>IF(C13="Str",'Personal File'!$C$7,IF(C13="Dex",'Personal File'!$C$8,IF(C13="Con",'Personal File'!$C$9,IF(C13="Int",'Personal File'!$C$10,IF(C13="Wis",'Personal File'!$C$11,IF(C13="Cha",'Personal File'!$C$12))))))</f>
        <v>+3</v>
      </c>
      <c r="E13" s="277" t="str">
        <f t="shared" si="3"/>
        <v>Cha (+3)</v>
      </c>
      <c r="F13" s="66" t="s">
        <v>66</v>
      </c>
      <c r="G13" s="66">
        <f>B13+MID(E13,6,2)+F13</f>
        <v>3</v>
      </c>
      <c r="H13" s="147">
        <f t="shared" ca="1" si="1"/>
        <v>17</v>
      </c>
      <c r="I13" s="163">
        <f t="shared" ca="1" si="2"/>
        <v>20</v>
      </c>
      <c r="J13" s="67"/>
    </row>
    <row r="14" spans="1:10" s="40" customFormat="1" ht="16.8">
      <c r="A14" s="229" t="s">
        <v>48</v>
      </c>
      <c r="B14" s="230">
        <v>12</v>
      </c>
      <c r="C14" s="231" t="s">
        <v>36</v>
      </c>
      <c r="D14" s="232" t="str">
        <f>IF(C14="Str",'Personal File'!$C$7,IF(C14="Dex",'Personal File'!$C$8,IF(C14="Con",'Personal File'!$C$9,IF(C14="Int",'Personal File'!$C$10,IF(C14="Wis",'Personal File'!$C$11,IF(C14="Cha",'Personal File'!$C$12))))))</f>
        <v>+0</v>
      </c>
      <c r="E14" s="232" t="str">
        <f t="shared" si="3"/>
        <v>Int (+0)</v>
      </c>
      <c r="F14" s="61" t="s">
        <v>132</v>
      </c>
      <c r="G14" s="189">
        <f>B14+MID(E14,6,2)+F14</f>
        <v>14</v>
      </c>
      <c r="H14" s="147">
        <f t="shared" ca="1" si="1"/>
        <v>7</v>
      </c>
      <c r="I14" s="234">
        <f t="shared" ca="1" si="2"/>
        <v>21</v>
      </c>
      <c r="J14" s="235"/>
    </row>
    <row r="15" spans="1:10" s="40" customFormat="1" ht="16.8">
      <c r="A15" s="274" t="s">
        <v>49</v>
      </c>
      <c r="B15" s="65">
        <v>0</v>
      </c>
      <c r="C15" s="275" t="s">
        <v>34</v>
      </c>
      <c r="D15" s="276" t="str">
        <f>IF(C15="Str",'Personal File'!$C$7,IF(C15="Dex",'Personal File'!$C$8,IF(C15="Con",'Personal File'!$C$9,IF(C15="Int",'Personal File'!$C$10,IF(C15="Wis",'Personal File'!$C$11,IF(C15="Cha",'Personal File'!$C$12))))))</f>
        <v>+3</v>
      </c>
      <c r="E15" s="277" t="str">
        <f t="shared" si="3"/>
        <v>Cha (+3)</v>
      </c>
      <c r="F15" s="66" t="s">
        <v>66</v>
      </c>
      <c r="G15" s="66">
        <f t="shared" ref="G15:G21" si="5">B15+MID(E15,6,2)+F15</f>
        <v>3</v>
      </c>
      <c r="H15" s="147">
        <f t="shared" ca="1" si="1"/>
        <v>9</v>
      </c>
      <c r="I15" s="163">
        <f t="shared" ca="1" si="2"/>
        <v>12</v>
      </c>
      <c r="J15" s="67"/>
    </row>
    <row r="16" spans="1:10" s="40" customFormat="1" ht="16.8">
      <c r="A16" s="130" t="s">
        <v>50</v>
      </c>
      <c r="B16" s="60">
        <v>7</v>
      </c>
      <c r="C16" s="131" t="s">
        <v>38</v>
      </c>
      <c r="D16" s="132" t="str">
        <f>IF(C16="Str",'Personal File'!$C$7,IF(C16="Dex",'Personal File'!$C$8,IF(C16="Con",'Personal File'!$C$9,IF(C16="Int",'Personal File'!$C$10,IF(C16="Wis",'Personal File'!$C$11,IF(C16="Cha",'Personal File'!$C$12))))))</f>
        <v>+4</v>
      </c>
      <c r="E16" s="137" t="str">
        <f t="shared" si="3"/>
        <v>Dex (+4)</v>
      </c>
      <c r="F16" s="61" t="s">
        <v>132</v>
      </c>
      <c r="G16" s="61">
        <f t="shared" si="5"/>
        <v>13</v>
      </c>
      <c r="H16" s="147">
        <f t="shared" ca="1" si="1"/>
        <v>3</v>
      </c>
      <c r="I16" s="162">
        <f t="shared" ca="1" si="2"/>
        <v>16</v>
      </c>
      <c r="J16" s="62"/>
    </row>
    <row r="17" spans="1:10" s="40" customFormat="1" ht="16.8">
      <c r="A17" s="74" t="s">
        <v>51</v>
      </c>
      <c r="B17" s="65">
        <v>0</v>
      </c>
      <c r="C17" s="75" t="s">
        <v>36</v>
      </c>
      <c r="D17" s="76" t="str">
        <f>IF(C17="Str",'Personal File'!$C$7,IF(C17="Dex",'Personal File'!$C$8,IF(C17="Con",'Personal File'!$C$9,IF(C17="Int",'Personal File'!$C$10,IF(C17="Wis",'Personal File'!$C$11,IF(C17="Cha",'Personal File'!$C$12))))))</f>
        <v>+0</v>
      </c>
      <c r="E17" s="76" t="str">
        <f t="shared" si="3"/>
        <v>Int (+0)</v>
      </c>
      <c r="F17" s="66" t="s">
        <v>66</v>
      </c>
      <c r="G17" s="66">
        <f t="shared" si="5"/>
        <v>0</v>
      </c>
      <c r="H17" s="147">
        <f t="shared" ca="1" si="1"/>
        <v>18</v>
      </c>
      <c r="I17" s="163">
        <f t="shared" ca="1" si="2"/>
        <v>18</v>
      </c>
      <c r="J17" s="67"/>
    </row>
    <row r="18" spans="1:10" s="40" customFormat="1" ht="16.8">
      <c r="A18" s="133" t="s">
        <v>52</v>
      </c>
      <c r="B18" s="60">
        <v>1</v>
      </c>
      <c r="C18" s="134" t="s">
        <v>34</v>
      </c>
      <c r="D18" s="135" t="str">
        <f>IF(C18="Str",'Personal File'!$C$7,IF(C18="Dex",'Personal File'!$C$8,IF(C18="Con",'Personal File'!$C$9,IF(C18="Int",'Personal File'!$C$10,IF(C18="Wis",'Personal File'!$C$11,IF(C18="Cha",'Personal File'!$C$12))))))</f>
        <v>+3</v>
      </c>
      <c r="E18" s="136" t="str">
        <f t="shared" si="3"/>
        <v>Cha (+3)</v>
      </c>
      <c r="F18" s="61" t="s">
        <v>66</v>
      </c>
      <c r="G18" s="61">
        <f t="shared" si="5"/>
        <v>4</v>
      </c>
      <c r="H18" s="147">
        <f t="shared" ca="1" si="1"/>
        <v>20</v>
      </c>
      <c r="I18" s="162">
        <f t="shared" ca="1" si="2"/>
        <v>24</v>
      </c>
      <c r="J18" s="62"/>
    </row>
    <row r="19" spans="1:10" s="40" customFormat="1" ht="16.8">
      <c r="A19" s="50" t="s">
        <v>22</v>
      </c>
      <c r="B19" s="47">
        <v>0</v>
      </c>
      <c r="C19" s="51" t="s">
        <v>34</v>
      </c>
      <c r="D19" s="52" t="str">
        <f>IF(C19="Str",'Personal File'!$C$7,IF(C19="Dex",'Personal File'!$C$8,IF(C19="Con",'Personal File'!$C$9,IF(C19="Int",'Personal File'!$C$10,IF(C19="Wis",'Personal File'!$C$11,IF(C19="Cha",'Personal File'!$C$12))))))</f>
        <v>+3</v>
      </c>
      <c r="E19" s="52" t="str">
        <f t="shared" si="3"/>
        <v>Cha (+3)</v>
      </c>
      <c r="F19" s="106" t="s">
        <v>66</v>
      </c>
      <c r="G19" s="48">
        <v>0</v>
      </c>
      <c r="H19" s="147">
        <f t="shared" ca="1" si="1"/>
        <v>15</v>
      </c>
      <c r="I19" s="164">
        <f t="shared" ca="1" si="2"/>
        <v>15</v>
      </c>
      <c r="J19" s="49"/>
    </row>
    <row r="20" spans="1:10" s="40" customFormat="1" ht="16.8">
      <c r="A20" s="121" t="s">
        <v>53</v>
      </c>
      <c r="B20" s="65">
        <v>0</v>
      </c>
      <c r="C20" s="122" t="s">
        <v>37</v>
      </c>
      <c r="D20" s="123" t="str">
        <f>IF(C20="Str",'Personal File'!$C$7,IF(C20="Dex",'Personal File'!$C$8,IF(C20="Con",'Personal File'!$C$9,IF(C20="Int",'Personal File'!$C$10,IF(C20="Wis",'Personal File'!$C$11,IF(C20="Cha",'Personal File'!$C$12))))))</f>
        <v>+0</v>
      </c>
      <c r="E20" s="123" t="str">
        <f t="shared" si="3"/>
        <v>Wis (+0)</v>
      </c>
      <c r="F20" s="66" t="s">
        <v>66</v>
      </c>
      <c r="G20" s="66">
        <f t="shared" si="5"/>
        <v>0</v>
      </c>
      <c r="H20" s="147">
        <f t="shared" ca="1" si="1"/>
        <v>11</v>
      </c>
      <c r="I20" s="163">
        <f t="shared" ca="1" si="2"/>
        <v>11</v>
      </c>
      <c r="J20" s="67"/>
    </row>
    <row r="21" spans="1:10" s="40" customFormat="1" ht="16.8">
      <c r="A21" s="130" t="s">
        <v>54</v>
      </c>
      <c r="B21" s="60">
        <v>5</v>
      </c>
      <c r="C21" s="131" t="s">
        <v>38</v>
      </c>
      <c r="D21" s="132" t="str">
        <f>IF(C21="Str",'Personal File'!$C$7,IF(C21="Dex",'Personal File'!$C$8,IF(C21="Con",'Personal File'!$C$9,IF(C21="Int",'Personal File'!$C$10,IF(C21="Wis",'Personal File'!$C$11,IF(C21="Cha",'Personal File'!$C$12))))))</f>
        <v>+4</v>
      </c>
      <c r="E21" s="132" t="str">
        <f t="shared" si="3"/>
        <v>Dex (+4)</v>
      </c>
      <c r="F21" s="247">
        <f>4+2</f>
        <v>6</v>
      </c>
      <c r="G21" s="61">
        <f t="shared" si="5"/>
        <v>15</v>
      </c>
      <c r="H21" s="147">
        <f t="shared" ca="1" si="1"/>
        <v>3</v>
      </c>
      <c r="I21" s="162">
        <f t="shared" ca="1" si="2"/>
        <v>18</v>
      </c>
      <c r="J21" s="62"/>
    </row>
    <row r="22" spans="1:10" s="40" customFormat="1" ht="16.8">
      <c r="A22" s="56" t="s">
        <v>55</v>
      </c>
      <c r="B22" s="53">
        <v>0</v>
      </c>
      <c r="C22" s="58" t="s">
        <v>34</v>
      </c>
      <c r="D22" s="59" t="str">
        <f>IF(C22="Str",'Personal File'!$C$7,IF(C22="Dex",'Personal File'!$C$8,IF(C22="Con",'Personal File'!$C$9,IF(C22="Int",'Personal File'!$C$10,IF(C22="Wis",'Personal File'!$C$11,IF(C22="Cha",'Personal File'!$C$12))))))</f>
        <v>+3</v>
      </c>
      <c r="E22" s="57" t="str">
        <f t="shared" si="3"/>
        <v>Cha (+3)</v>
      </c>
      <c r="F22" s="54" t="s">
        <v>66</v>
      </c>
      <c r="G22" s="54">
        <f t="shared" ref="G22:G28" si="6">B22+MID(E22,6,2)+F22</f>
        <v>3</v>
      </c>
      <c r="H22" s="147">
        <f t="shared" ca="1" si="1"/>
        <v>9</v>
      </c>
      <c r="I22" s="165">
        <f t="shared" ca="1" si="2"/>
        <v>12</v>
      </c>
      <c r="J22" s="55"/>
    </row>
    <row r="23" spans="1:10" s="40" customFormat="1" ht="16.8">
      <c r="A23" s="68" t="s">
        <v>56</v>
      </c>
      <c r="B23" s="65">
        <v>0</v>
      </c>
      <c r="C23" s="69" t="s">
        <v>39</v>
      </c>
      <c r="D23" s="70">
        <f>IF(C23="Str",'Personal File'!$C$7,IF(C23="Dex",'Personal File'!$C$8,IF(C23="Con",'Personal File'!$C$9,IF(C23="Int",'Personal File'!$C$10,IF(C23="Wis",'Personal File'!$C$11,IF(C23="Cha",'Personal File'!$C$12))))))</f>
        <v>-1</v>
      </c>
      <c r="E23" s="70" t="str">
        <f t="shared" si="3"/>
        <v>Str (-1)</v>
      </c>
      <c r="F23" s="66" t="s">
        <v>132</v>
      </c>
      <c r="G23" s="66">
        <f t="shared" si="6"/>
        <v>1</v>
      </c>
      <c r="H23" s="147">
        <f t="shared" ca="1" si="1"/>
        <v>5</v>
      </c>
      <c r="I23" s="163">
        <f t="shared" ca="1" si="2"/>
        <v>6</v>
      </c>
      <c r="J23" s="67"/>
    </row>
    <row r="24" spans="1:10" s="40" customFormat="1" ht="16.8">
      <c r="A24" s="182" t="s">
        <v>93</v>
      </c>
      <c r="B24" s="175">
        <v>0</v>
      </c>
      <c r="C24" s="183" t="s">
        <v>36</v>
      </c>
      <c r="D24" s="184" t="str">
        <f>IF(C24="Str",'Personal File'!$C$7,IF(C24="Dex",'Personal File'!$C$8,IF(C24="Con",'Personal File'!$C$9,IF(C24="Int",'Personal File'!$C$10,IF(C24="Wis",'Personal File'!$C$11,IF(C24="Cha",'Personal File'!$C$12))))))</f>
        <v>+0</v>
      </c>
      <c r="E24" s="184" t="str">
        <f t="shared" si="3"/>
        <v>Int (+0)</v>
      </c>
      <c r="F24" s="178" t="s">
        <v>66</v>
      </c>
      <c r="G24" s="178">
        <f t="shared" si="6"/>
        <v>0</v>
      </c>
      <c r="H24" s="147">
        <f t="shared" ca="1" si="1"/>
        <v>10</v>
      </c>
      <c r="I24" s="185">
        <f t="shared" ca="1" si="2"/>
        <v>10</v>
      </c>
      <c r="J24" s="181"/>
    </row>
    <row r="25" spans="1:10" s="40" customFormat="1" ht="16.8">
      <c r="A25" s="182" t="s">
        <v>108</v>
      </c>
      <c r="B25" s="175">
        <v>0</v>
      </c>
      <c r="C25" s="183" t="s">
        <v>36</v>
      </c>
      <c r="D25" s="184" t="str">
        <f>IF(C25="Str",'Personal File'!$C$7,IF(C25="Dex",'Personal File'!$C$8,IF(C25="Con",'Personal File'!$C$9,IF(C25="Int",'Personal File'!$C$10,IF(C25="Wis",'Personal File'!$C$11,IF(C25="Cha",'Personal File'!$C$12))))))</f>
        <v>+0</v>
      </c>
      <c r="E25" s="184" t="str">
        <f>CONCATENATE(C25," (",D25,")")</f>
        <v>Int (+0)</v>
      </c>
      <c r="F25" s="178" t="s">
        <v>66</v>
      </c>
      <c r="G25" s="178">
        <f t="shared" si="6"/>
        <v>0</v>
      </c>
      <c r="H25" s="147">
        <f t="shared" ca="1" si="1"/>
        <v>17</v>
      </c>
      <c r="I25" s="185">
        <f t="shared" ca="1" si="2"/>
        <v>17</v>
      </c>
      <c r="J25" s="181"/>
    </row>
    <row r="26" spans="1:10" s="40" customFormat="1" ht="16.8">
      <c r="A26" s="297" t="s">
        <v>57</v>
      </c>
      <c r="B26" s="286">
        <v>7</v>
      </c>
      <c r="C26" s="298" t="s">
        <v>37</v>
      </c>
      <c r="D26" s="299" t="str">
        <f>IF(C26="Str",'Personal File'!$C$7,IF(C26="Dex",'Personal File'!$C$8,IF(C26="Con",'Personal File'!$C$9,IF(C26="Int",'Personal File'!$C$10,IF(C26="Wis",'Personal File'!$C$11,IF(C26="Cha",'Personal File'!$C$12))))))</f>
        <v>+0</v>
      </c>
      <c r="E26" s="300" t="str">
        <f t="shared" si="3"/>
        <v>Wis (+0)</v>
      </c>
      <c r="F26" s="189" t="s">
        <v>132</v>
      </c>
      <c r="G26" s="189">
        <f t="shared" si="6"/>
        <v>9</v>
      </c>
      <c r="H26" s="147">
        <f t="shared" ca="1" si="1"/>
        <v>6</v>
      </c>
      <c r="I26" s="289">
        <f t="shared" ca="1" si="2"/>
        <v>15</v>
      </c>
      <c r="J26" s="301"/>
    </row>
    <row r="27" spans="1:10" s="40" customFormat="1" ht="16.8">
      <c r="A27" s="130" t="s">
        <v>23</v>
      </c>
      <c r="B27" s="60">
        <v>5</v>
      </c>
      <c r="C27" s="131" t="s">
        <v>38</v>
      </c>
      <c r="D27" s="132" t="str">
        <f>IF(C27="Str",'Personal File'!$C$7,IF(C27="Dex",'Personal File'!$C$8,IF(C27="Con",'Personal File'!$C$9,IF(C27="Int",'Personal File'!$C$10,IF(C27="Wis",'Personal File'!$C$11,IF(C27="Cha",'Personal File'!$C$12))))))</f>
        <v>+4</v>
      </c>
      <c r="E27" s="132" t="str">
        <f t="shared" si="3"/>
        <v>Dex (+4)</v>
      </c>
      <c r="F27" s="247">
        <f>2+2</f>
        <v>4</v>
      </c>
      <c r="G27" s="61">
        <f t="shared" si="6"/>
        <v>13</v>
      </c>
      <c r="H27" s="147">
        <f t="shared" ca="1" si="1"/>
        <v>11</v>
      </c>
      <c r="I27" s="162">
        <f t="shared" ca="1" si="2"/>
        <v>24</v>
      </c>
      <c r="J27" s="62"/>
    </row>
    <row r="28" spans="1:10" s="40" customFormat="1" ht="16.8">
      <c r="A28" s="130" t="s">
        <v>58</v>
      </c>
      <c r="B28" s="60">
        <v>8</v>
      </c>
      <c r="C28" s="131" t="s">
        <v>38</v>
      </c>
      <c r="D28" s="132" t="str">
        <f>IF(C28="Str",'Personal File'!$C$7,IF(C28="Dex",'Personal File'!$C$8,IF(C28="Con",'Personal File'!$C$9,IF(C28="Int",'Personal File'!$C$10,IF(C28="Wis",'Personal File'!$C$11,IF(C28="Cha",'Personal File'!$C$12))))))</f>
        <v>+4</v>
      </c>
      <c r="E28" s="132" t="str">
        <f t="shared" si="3"/>
        <v>Dex (+4)</v>
      </c>
      <c r="F28" s="61" t="s">
        <v>132</v>
      </c>
      <c r="G28" s="61">
        <f t="shared" si="6"/>
        <v>14</v>
      </c>
      <c r="H28" s="147">
        <f t="shared" ca="1" si="1"/>
        <v>5</v>
      </c>
      <c r="I28" s="162">
        <f t="shared" ca="1" si="2"/>
        <v>19</v>
      </c>
      <c r="J28" s="62"/>
    </row>
    <row r="29" spans="1:10" ht="16.8">
      <c r="A29" s="274" t="s">
        <v>152</v>
      </c>
      <c r="B29" s="65">
        <v>0</v>
      </c>
      <c r="C29" s="275" t="s">
        <v>34</v>
      </c>
      <c r="D29" s="276" t="str">
        <f>IF(C29="Str",'Personal File'!$C$7,IF(C29="Dex",'Personal File'!$C$8,IF(C29="Con",'Personal File'!$C$9,IF(C29="Int",'Personal File'!$C$10,IF(C29="Wis",'Personal File'!$C$11,IF(C29="Cha",'Personal File'!$C$12))))))</f>
        <v>+3</v>
      </c>
      <c r="E29" s="276" t="str">
        <f t="shared" si="3"/>
        <v>Cha (+3)</v>
      </c>
      <c r="F29" s="66" t="s">
        <v>66</v>
      </c>
      <c r="G29" s="66">
        <f>B29+MID(E29,6,2)+F29</f>
        <v>3</v>
      </c>
      <c r="H29" s="147">
        <f t="shared" ca="1" si="1"/>
        <v>12</v>
      </c>
      <c r="I29" s="163">
        <f t="shared" ca="1" si="2"/>
        <v>15</v>
      </c>
      <c r="J29" s="124"/>
    </row>
    <row r="30" spans="1:10" ht="16.8">
      <c r="A30" s="236" t="s">
        <v>153</v>
      </c>
      <c r="B30" s="230">
        <v>6</v>
      </c>
      <c r="C30" s="237" t="s">
        <v>37</v>
      </c>
      <c r="D30" s="238" t="str">
        <f>IF(C30="Str",'Personal File'!$C$7,IF(C30="Dex",'Personal File'!$C$8,IF(C30="Con",'Personal File'!$C$9,IF(C30="Int",'Personal File'!$C$10,IF(C30="Wis",'Personal File'!$C$11,IF(C30="Cha",'Personal File'!$C$12))))))</f>
        <v>+0</v>
      </c>
      <c r="E30" s="238" t="str">
        <f t="shared" si="3"/>
        <v>Wis (+0)</v>
      </c>
      <c r="F30" s="233" t="s">
        <v>66</v>
      </c>
      <c r="G30" s="61">
        <f>B30+MID(E30,6,2)+F30</f>
        <v>6</v>
      </c>
      <c r="H30" s="147">
        <f t="shared" ca="1" si="1"/>
        <v>5</v>
      </c>
      <c r="I30" s="234">
        <f t="shared" ca="1" si="2"/>
        <v>11</v>
      </c>
      <c r="J30" s="235"/>
    </row>
    <row r="31" spans="1:10" ht="16.8">
      <c r="A31" s="102" t="s">
        <v>24</v>
      </c>
      <c r="B31" s="65">
        <v>0</v>
      </c>
      <c r="C31" s="103" t="s">
        <v>38</v>
      </c>
      <c r="D31" s="104" t="str">
        <f>IF(C31="Str",'Personal File'!$C$7,IF(C31="Dex",'Personal File'!$C$8,IF(C31="Con",'Personal File'!$C$9,IF(C31="Int",'Personal File'!$C$10,IF(C31="Wis",'Personal File'!$C$11,IF(C31="Cha",'Personal File'!$C$12))))))</f>
        <v>+4</v>
      </c>
      <c r="E31" s="105" t="str">
        <f t="shared" si="3"/>
        <v>Dex (+4)</v>
      </c>
      <c r="F31" s="66" t="s">
        <v>66</v>
      </c>
      <c r="G31" s="66">
        <f>B31+MID(E31,6,2)+F31</f>
        <v>4</v>
      </c>
      <c r="H31" s="147">
        <f t="shared" ca="1" si="1"/>
        <v>12</v>
      </c>
      <c r="I31" s="163">
        <f t="shared" ca="1" si="2"/>
        <v>16</v>
      </c>
      <c r="J31" s="67"/>
    </row>
    <row r="32" spans="1:10" ht="16.8">
      <c r="A32" s="285" t="s">
        <v>25</v>
      </c>
      <c r="B32" s="286">
        <v>7</v>
      </c>
      <c r="C32" s="287" t="s">
        <v>36</v>
      </c>
      <c r="D32" s="288" t="str">
        <f>IF(C32="Str",'Personal File'!$C$7,IF(C32="Dex",'Personal File'!$C$8,IF(C32="Con",'Personal File'!$C$9,IF(C32="Int",'Personal File'!$C$10,IF(C32="Wis",'Personal File'!$C$11,IF(C32="Cha",'Personal File'!$C$12))))))</f>
        <v>+0</v>
      </c>
      <c r="E32" s="288" t="str">
        <f t="shared" si="3"/>
        <v>Int (+0)</v>
      </c>
      <c r="F32" s="189" t="s">
        <v>66</v>
      </c>
      <c r="G32" s="189">
        <f>B32+MID(E32,6,2)+F32</f>
        <v>7</v>
      </c>
      <c r="H32" s="147">
        <f t="shared" ca="1" si="1"/>
        <v>18</v>
      </c>
      <c r="I32" s="289">
        <f t="shared" ca="1" si="2"/>
        <v>25</v>
      </c>
      <c r="J32" s="293"/>
    </row>
    <row r="33" spans="1:10" ht="16.8">
      <c r="A33" s="121" t="s">
        <v>59</v>
      </c>
      <c r="B33" s="65">
        <v>0</v>
      </c>
      <c r="C33" s="122" t="s">
        <v>37</v>
      </c>
      <c r="D33" s="123" t="str">
        <f>IF(C33="Str",'Personal File'!$C$7,IF(C33="Dex",'Personal File'!$C$8,IF(C33="Con",'Personal File'!$C$9,IF(C33="Int",'Personal File'!$C$10,IF(C33="Wis",'Personal File'!$C$11,IF(C33="Cha",'Personal File'!$C$12))))))</f>
        <v>+0</v>
      </c>
      <c r="E33" s="123" t="str">
        <f t="shared" si="3"/>
        <v>Wis (+0)</v>
      </c>
      <c r="F33" s="66" t="s">
        <v>66</v>
      </c>
      <c r="G33" s="66">
        <f t="shared" ref="G33:G35" si="7">B33+MID(E33,6,2)+F33</f>
        <v>0</v>
      </c>
      <c r="H33" s="147">
        <f t="shared" ca="1" si="1"/>
        <v>8</v>
      </c>
      <c r="I33" s="163">
        <f t="shared" ca="1" si="2"/>
        <v>8</v>
      </c>
      <c r="J33" s="67"/>
    </row>
    <row r="34" spans="1:10" ht="16.8">
      <c r="A34" s="130" t="s">
        <v>94</v>
      </c>
      <c r="B34" s="60">
        <v>5</v>
      </c>
      <c r="C34" s="131" t="s">
        <v>38</v>
      </c>
      <c r="D34" s="132" t="str">
        <f>IF(C34="Str",'Personal File'!$C$7,IF(C34="Dex",'Personal File'!$C$8,IF(C34="Con",'Personal File'!$C$9,IF(C34="Int",'Personal File'!$C$10,IF(C34="Wis",'Personal File'!$C$11,IF(C34="Cha",'Personal File'!$C$12))))))</f>
        <v>+4</v>
      </c>
      <c r="E34" s="132" t="str">
        <f t="shared" si="3"/>
        <v>Dex (+4)</v>
      </c>
      <c r="F34" s="61" t="s">
        <v>132</v>
      </c>
      <c r="G34" s="61">
        <f t="shared" si="7"/>
        <v>11</v>
      </c>
      <c r="H34" s="147">
        <f t="shared" ca="1" si="1"/>
        <v>12</v>
      </c>
      <c r="I34" s="162">
        <f t="shared" ca="1" si="2"/>
        <v>23</v>
      </c>
      <c r="J34" s="62"/>
    </row>
    <row r="35" spans="1:10" ht="16.8">
      <c r="A35" s="285" t="s">
        <v>190</v>
      </c>
      <c r="B35" s="286">
        <v>1</v>
      </c>
      <c r="C35" s="287" t="s">
        <v>36</v>
      </c>
      <c r="D35" s="288" t="str">
        <f>IF(C35="Str",'Personal File'!$C$7,IF(C35="Dex",'Personal File'!$C$8,IF(C35="Con",'Personal File'!$C$9,IF(C35="Int",'Personal File'!$C$10,IF(C35="Wis",'Personal File'!$C$11,IF(C35="Cha",'Personal File'!$C$12))))))</f>
        <v>+0</v>
      </c>
      <c r="E35" s="288" t="str">
        <f t="shared" si="3"/>
        <v>Int (+0)</v>
      </c>
      <c r="F35" s="189" t="s">
        <v>66</v>
      </c>
      <c r="G35" s="61">
        <f t="shared" si="7"/>
        <v>1</v>
      </c>
      <c r="H35" s="147">
        <f t="shared" ca="1" si="1"/>
        <v>6</v>
      </c>
      <c r="I35" s="234">
        <f t="shared" ca="1" si="2"/>
        <v>7</v>
      </c>
      <c r="J35" s="293"/>
    </row>
    <row r="36" spans="1:10" ht="16.8">
      <c r="A36" s="74" t="s">
        <v>60</v>
      </c>
      <c r="B36" s="65">
        <v>0</v>
      </c>
      <c r="C36" s="75" t="s">
        <v>36</v>
      </c>
      <c r="D36" s="76" t="str">
        <f>IF(C36="Str",'Personal File'!$C$7,IF(C36="Dex",'Personal File'!$C$8,IF(C36="Con",'Personal File'!$C$9,IF(C36="Int",'Personal File'!$C$10,IF(C36="Wis",'Personal File'!$C$11,IF(C36="Cha",'Personal File'!$C$12))))))</f>
        <v>+0</v>
      </c>
      <c r="E36" s="76" t="str">
        <f t="shared" si="3"/>
        <v>Int (+0)</v>
      </c>
      <c r="F36" s="66" t="s">
        <v>66</v>
      </c>
      <c r="G36" s="66">
        <f>B36+MID(E36,6,2)+F36</f>
        <v>0</v>
      </c>
      <c r="H36" s="147">
        <f t="shared" ca="1" si="1"/>
        <v>15</v>
      </c>
      <c r="I36" s="163">
        <f t="shared" ca="1" si="2"/>
        <v>15</v>
      </c>
      <c r="J36" s="67"/>
    </row>
    <row r="37" spans="1:10" ht="16.8">
      <c r="A37" s="297" t="s">
        <v>61</v>
      </c>
      <c r="B37" s="286">
        <v>7</v>
      </c>
      <c r="C37" s="298" t="s">
        <v>37</v>
      </c>
      <c r="D37" s="299" t="str">
        <f>IF(C37="Str",'Personal File'!$C$7,IF(C37="Dex",'Personal File'!$C$8,IF(C37="Con",'Personal File'!$C$9,IF(C37="Int",'Personal File'!$C$10,IF(C37="Wis",'Personal File'!$C$11,IF(C37="Cha",'Personal File'!$C$12))))))</f>
        <v>+0</v>
      </c>
      <c r="E37" s="299" t="str">
        <f t="shared" si="3"/>
        <v>Wis (+0)</v>
      </c>
      <c r="F37" s="189" t="s">
        <v>66</v>
      </c>
      <c r="G37" s="189">
        <f>B37+MID(E37,6,2)+F37</f>
        <v>7</v>
      </c>
      <c r="H37" s="147">
        <f t="shared" ca="1" si="1"/>
        <v>16</v>
      </c>
      <c r="I37" s="289">
        <f t="shared" ca="1" si="2"/>
        <v>23</v>
      </c>
      <c r="J37" s="301"/>
    </row>
    <row r="38" spans="1:10" ht="16.8">
      <c r="A38" s="121" t="s">
        <v>95</v>
      </c>
      <c r="B38" s="65">
        <v>0</v>
      </c>
      <c r="C38" s="122" t="s">
        <v>37</v>
      </c>
      <c r="D38" s="123" t="str">
        <f>IF(C38="Str",'Personal File'!$C$7,IF(C38="Dex",'Personal File'!$C$8,IF(C38="Con",'Personal File'!$C$9,IF(C38="Int",'Personal File'!$C$10,IF(C38="Wis",'Personal File'!$C$11,IF(C38="Cha",'Personal File'!$C$12))))))</f>
        <v>+0</v>
      </c>
      <c r="E38" s="123" t="str">
        <f t="shared" si="3"/>
        <v>Wis (+0)</v>
      </c>
      <c r="F38" s="66" t="s">
        <v>66</v>
      </c>
      <c r="G38" s="66">
        <f>B38+MID(E38,6,2)+F38</f>
        <v>0</v>
      </c>
      <c r="H38" s="147">
        <f t="shared" ca="1" si="1"/>
        <v>14</v>
      </c>
      <c r="I38" s="163">
        <f t="shared" ca="1" si="2"/>
        <v>14</v>
      </c>
      <c r="J38" s="67"/>
    </row>
    <row r="39" spans="1:10" ht="16.8">
      <c r="A39" s="294" t="s">
        <v>26</v>
      </c>
      <c r="B39" s="286">
        <v>2</v>
      </c>
      <c r="C39" s="295" t="s">
        <v>39</v>
      </c>
      <c r="D39" s="296">
        <f>IF(C39="Str",'Personal File'!$C$7,IF(C39="Dex",'Personal File'!$C$8,IF(C39="Con",'Personal File'!$C$9,IF(C39="Int",'Personal File'!$C$10,IF(C39="Wis",'Personal File'!$C$11,IF(C39="Cha",'Personal File'!$C$12))))))</f>
        <v>-1</v>
      </c>
      <c r="E39" s="296" t="str">
        <f t="shared" si="3"/>
        <v>Str (-1)</v>
      </c>
      <c r="F39" s="189" t="s">
        <v>66</v>
      </c>
      <c r="G39" s="189">
        <f>B39+MID(E39,6,2)+F39</f>
        <v>1</v>
      </c>
      <c r="H39" s="147">
        <f t="shared" ca="1" si="1"/>
        <v>7</v>
      </c>
      <c r="I39" s="289">
        <f t="shared" ca="1" si="2"/>
        <v>8</v>
      </c>
      <c r="J39" s="293"/>
    </row>
    <row r="40" spans="1:10" ht="16.8">
      <c r="A40" s="130" t="s">
        <v>62</v>
      </c>
      <c r="B40" s="60">
        <v>4</v>
      </c>
      <c r="C40" s="131" t="s">
        <v>38</v>
      </c>
      <c r="D40" s="132" t="str">
        <f>IF(C40="Str",'Personal File'!$C$7,IF(C40="Dex",'Personal File'!$C$8,IF(C40="Con",'Personal File'!$C$9,IF(C40="Int",'Personal File'!$C$10,IF(C40="Wis",'Personal File'!$C$11,IF(C40="Cha",'Personal File'!$C$12))))))</f>
        <v>+4</v>
      </c>
      <c r="E40" s="132" t="str">
        <f t="shared" si="3"/>
        <v>Dex (+4)</v>
      </c>
      <c r="F40" s="61" t="s">
        <v>66</v>
      </c>
      <c r="G40" s="61">
        <f>B40+MID(E40,6,2)+F40</f>
        <v>8</v>
      </c>
      <c r="H40" s="147">
        <f t="shared" ca="1" si="1"/>
        <v>17</v>
      </c>
      <c r="I40" s="166">
        <f t="shared" ca="1" si="2"/>
        <v>25</v>
      </c>
      <c r="J40" s="62"/>
    </row>
    <row r="41" spans="1:10" ht="16.8">
      <c r="A41" s="174" t="s">
        <v>63</v>
      </c>
      <c r="B41" s="175">
        <v>0</v>
      </c>
      <c r="C41" s="176" t="s">
        <v>34</v>
      </c>
      <c r="D41" s="177" t="str">
        <f>IF(C41="Str",'Personal File'!$C$7,IF(C41="Dex",'Personal File'!$C$8,IF(C41="Con",'Personal File'!$C$9,IF(C41="Int",'Personal File'!$C$10,IF(C41="Wis",'Personal File'!$C$11,IF(C41="Cha",'Personal File'!$C$12))))))</f>
        <v>+3</v>
      </c>
      <c r="E41" s="177" t="str">
        <f t="shared" si="3"/>
        <v>Cha (+3)</v>
      </c>
      <c r="F41" s="178" t="s">
        <v>66</v>
      </c>
      <c r="G41" s="179">
        <v>0</v>
      </c>
      <c r="H41" s="147">
        <f t="shared" ca="1" si="1"/>
        <v>15</v>
      </c>
      <c r="I41" s="180">
        <f t="shared" ca="1" si="2"/>
        <v>15</v>
      </c>
      <c r="J41" s="181"/>
    </row>
    <row r="42" spans="1:10" ht="17.399999999999999" thickBot="1">
      <c r="A42" s="278" t="s">
        <v>64</v>
      </c>
      <c r="B42" s="279">
        <v>5</v>
      </c>
      <c r="C42" s="280" t="s">
        <v>38</v>
      </c>
      <c r="D42" s="281" t="str">
        <f>IF(C42="Str",'Personal File'!$C$7,IF(C42="Dex",'Personal File'!$C$8,IF(C42="Con",'Personal File'!$C$9,IF(C42="Int",'Personal File'!$C$10,IF(C42="Wis",'Personal File'!$C$11,IF(C42="Cha",'Personal File'!$C$12))))))</f>
        <v>+4</v>
      </c>
      <c r="E42" s="281" t="str">
        <f t="shared" si="3"/>
        <v>Dex (+4)</v>
      </c>
      <c r="F42" s="282" t="s">
        <v>132</v>
      </c>
      <c r="G42" s="282">
        <f>B42+MID(E42,6,2)+F42</f>
        <v>11</v>
      </c>
      <c r="H42" s="161">
        <f t="shared" ca="1" si="1"/>
        <v>9</v>
      </c>
      <c r="I42" s="283">
        <f t="shared" ca="1" si="2"/>
        <v>20</v>
      </c>
      <c r="J42" s="284"/>
    </row>
    <row r="43" spans="1:10" ht="16.2" thickTop="1">
      <c r="B43" s="64">
        <f>SUM(B6:B42)</f>
        <v>104</v>
      </c>
      <c r="E43" s="172">
        <f>SUM(E44:E54)</f>
        <v>104</v>
      </c>
    </row>
    <row r="44" spans="1:10">
      <c r="B44" s="64"/>
      <c r="E44" s="172">
        <f>(8+'Personal File'!$C$10)*4</f>
        <v>32</v>
      </c>
      <c r="F44" s="173" t="s">
        <v>141</v>
      </c>
    </row>
    <row r="45" spans="1:10">
      <c r="E45" s="206">
        <f>(8+'Personal File'!$C$10)</f>
        <v>8</v>
      </c>
      <c r="F45" s="173" t="s">
        <v>142</v>
      </c>
    </row>
    <row r="46" spans="1:10">
      <c r="E46" s="206">
        <f>(8+'Personal File'!$C$10)</f>
        <v>8</v>
      </c>
      <c r="F46" s="173" t="s">
        <v>143</v>
      </c>
    </row>
    <row r="47" spans="1:10">
      <c r="E47" s="206">
        <f>(8+'Personal File'!$C$10)</f>
        <v>8</v>
      </c>
      <c r="F47" s="173" t="s">
        <v>144</v>
      </c>
    </row>
    <row r="48" spans="1:10">
      <c r="E48" s="206">
        <f>(8+'Personal File'!$C$10)</f>
        <v>8</v>
      </c>
      <c r="F48" s="173" t="s">
        <v>145</v>
      </c>
    </row>
    <row r="49" spans="5:6">
      <c r="E49" s="206">
        <f>(8+'Personal File'!$C$10)</f>
        <v>8</v>
      </c>
      <c r="F49" s="173" t="s">
        <v>146</v>
      </c>
    </row>
    <row r="50" spans="5:6">
      <c r="E50" s="206">
        <f>(8+'Personal File'!$C$10)</f>
        <v>8</v>
      </c>
      <c r="F50" s="173" t="s">
        <v>147</v>
      </c>
    </row>
    <row r="51" spans="5:6">
      <c r="E51" s="206">
        <f>(8+'Personal File'!$C$10)</f>
        <v>8</v>
      </c>
      <c r="F51" s="173" t="s">
        <v>148</v>
      </c>
    </row>
    <row r="52" spans="5:6">
      <c r="E52" s="206">
        <f>(8+'Personal File'!$C$10)</f>
        <v>8</v>
      </c>
      <c r="F52" s="173" t="s">
        <v>149</v>
      </c>
    </row>
    <row r="53" spans="5:6">
      <c r="E53" s="206">
        <f>(8+'Personal File'!$C$10)</f>
        <v>8</v>
      </c>
      <c r="F53" s="173" t="s">
        <v>150</v>
      </c>
    </row>
  </sheetData>
  <phoneticPr fontId="0" type="noConversion"/>
  <conditionalFormatting sqref="H3:H5">
    <cfRule type="cellIs" dxfId="19" priority="9" operator="equal">
      <formula>20</formula>
    </cfRule>
    <cfRule type="cellIs" dxfId="18" priority="10" operator="equal">
      <formula>1</formula>
    </cfRule>
  </conditionalFormatting>
  <conditionalFormatting sqref="H6:H27 H29:H42">
    <cfRule type="cellIs" dxfId="17" priority="7" operator="equal">
      <formula>20</formula>
    </cfRule>
    <cfRule type="cellIs" dxfId="16" priority="8" operator="equal">
      <formula>1</formula>
    </cfRule>
  </conditionalFormatting>
  <conditionalFormatting sqref="H34">
    <cfRule type="cellIs" dxfId="15" priority="5" operator="equal">
      <formula>20</formula>
    </cfRule>
    <cfRule type="cellIs" dxfId="14" priority="6" operator="equal">
      <formula>1</formula>
    </cfRule>
  </conditionalFormatting>
  <conditionalFormatting sqref="H28">
    <cfRule type="cellIs" dxfId="13" priority="3" operator="equal">
      <formula>20</formula>
    </cfRule>
    <cfRule type="cellIs" dxfId="12" priority="4" operator="equal">
      <formula>1</formula>
    </cfRule>
  </conditionalFormatting>
  <conditionalFormatting sqref="H35">
    <cfRule type="cellIs" dxfId="11" priority="1" operator="equal">
      <formula>20</formula>
    </cfRule>
    <cfRule type="cellIs" dxfId="1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7"/>
  <sheetViews>
    <sheetView showGridLines="0" workbookViewId="0"/>
  </sheetViews>
  <sheetFormatPr defaultColWidth="13" defaultRowHeight="15.6"/>
  <cols>
    <col min="1" max="1" width="26.796875" style="28" bestFit="1" customWidth="1"/>
    <col min="2" max="2" width="1.8984375" style="27" customWidth="1"/>
    <col min="3" max="3" width="24.09765625" style="21" bestFit="1" customWidth="1"/>
    <col min="4" max="16384" width="13" style="21"/>
  </cols>
  <sheetData>
    <row r="1" spans="1:3" ht="22.2" thickTop="1" thickBot="1">
      <c r="A1" s="240" t="s">
        <v>114</v>
      </c>
      <c r="B1" s="21"/>
      <c r="C1" s="241" t="s">
        <v>82</v>
      </c>
    </row>
    <row r="2" spans="1:3" ht="16.8">
      <c r="A2" s="244" t="s">
        <v>161</v>
      </c>
      <c r="B2" s="21"/>
      <c r="C2" s="126" t="s">
        <v>134</v>
      </c>
    </row>
    <row r="3" spans="1:3" ht="17.399999999999999" thickBot="1">
      <c r="A3" s="244" t="s">
        <v>162</v>
      </c>
      <c r="B3" s="21"/>
      <c r="C3" s="239" t="s">
        <v>154</v>
      </c>
    </row>
    <row r="4" spans="1:3" ht="18" thickTop="1" thickBot="1">
      <c r="A4" s="244" t="s">
        <v>160</v>
      </c>
      <c r="B4" s="21"/>
    </row>
    <row r="5" spans="1:3" ht="22.2" thickTop="1" thickBot="1">
      <c r="A5" s="246" t="s">
        <v>163</v>
      </c>
      <c r="B5" s="21"/>
      <c r="C5" s="240" t="s">
        <v>104</v>
      </c>
    </row>
    <row r="6" spans="1:3" ht="18" thickTop="1" thickBot="1">
      <c r="B6" s="21"/>
      <c r="C6" s="243" t="s">
        <v>155</v>
      </c>
    </row>
    <row r="7" spans="1:3" ht="22.2" thickTop="1" thickBot="1">
      <c r="A7" s="242" t="s">
        <v>106</v>
      </c>
      <c r="B7" s="21"/>
      <c r="C7" s="244" t="s">
        <v>165</v>
      </c>
    </row>
    <row r="8" spans="1:3" ht="16.8">
      <c r="A8" s="109" t="s">
        <v>115</v>
      </c>
      <c r="B8" s="118"/>
      <c r="C8" s="245" t="s">
        <v>168</v>
      </c>
    </row>
    <row r="9" spans="1:3" ht="16.8">
      <c r="A9" s="126" t="s">
        <v>157</v>
      </c>
      <c r="B9" s="21"/>
      <c r="C9" s="245" t="s">
        <v>167</v>
      </c>
    </row>
    <row r="10" spans="1:3" ht="16.8">
      <c r="A10" s="110" t="s">
        <v>158</v>
      </c>
      <c r="B10" s="21"/>
      <c r="C10" s="245" t="s">
        <v>166</v>
      </c>
    </row>
    <row r="11" spans="1:3" ht="17.399999999999999" thickBot="1">
      <c r="A11" s="120" t="s">
        <v>159</v>
      </c>
      <c r="B11" s="21"/>
      <c r="C11" s="244" t="s">
        <v>156</v>
      </c>
    </row>
    <row r="12" spans="1:3" ht="18" thickTop="1" thickBot="1">
      <c r="B12" s="21"/>
      <c r="C12" s="125" t="s">
        <v>164</v>
      </c>
    </row>
    <row r="13" spans="1:3" ht="16.2" thickTop="1">
      <c r="A13" s="21"/>
      <c r="B13" s="21"/>
    </row>
    <row r="14" spans="1:3">
      <c r="A14" s="21"/>
      <c r="B14" s="21"/>
    </row>
    <row r="15" spans="1:3">
      <c r="A15" s="21"/>
    </row>
    <row r="16" spans="1:3">
      <c r="A16" s="21"/>
    </row>
    <row r="17" spans="1:1">
      <c r="A17" s="21"/>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showGridLines="0" workbookViewId="0"/>
  </sheetViews>
  <sheetFormatPr defaultColWidth="13" defaultRowHeight="15.6"/>
  <cols>
    <col min="1" max="1" width="24.69921875" style="172" bestFit="1" customWidth="1"/>
    <col min="2" max="2" width="12" style="172" bestFit="1" customWidth="1"/>
    <col min="3" max="3" width="4.296875" style="172" bestFit="1" customWidth="1"/>
    <col min="4" max="4" width="6.296875" style="172" bestFit="1" customWidth="1"/>
    <col min="5" max="6" width="8.5" style="172" bestFit="1" customWidth="1"/>
    <col min="7" max="7" width="4.69921875" style="172" bestFit="1" customWidth="1"/>
    <col min="8" max="8" width="5.69921875" style="172" bestFit="1" customWidth="1"/>
    <col min="9" max="9" width="5.59765625" style="172" bestFit="1" customWidth="1"/>
    <col min="10" max="10" width="6.296875" style="172" bestFit="1" customWidth="1"/>
    <col min="11" max="11" width="10.59765625" style="172" bestFit="1" customWidth="1"/>
    <col min="12" max="12" width="2.3984375" style="307" customWidth="1"/>
    <col min="13" max="13" width="5.8984375" style="307" bestFit="1" customWidth="1"/>
    <col min="14" max="16384" width="13" style="307"/>
  </cols>
  <sheetData>
    <row r="1" spans="1:13" ht="23.4" thickBot="1">
      <c r="A1" s="18" t="s">
        <v>27</v>
      </c>
      <c r="B1" s="306"/>
      <c r="C1" s="306"/>
      <c r="D1" s="306"/>
      <c r="E1" s="306"/>
      <c r="F1" s="306"/>
      <c r="G1" s="306"/>
      <c r="H1" s="306"/>
      <c r="I1" s="306"/>
      <c r="J1" s="306"/>
      <c r="K1" s="306"/>
    </row>
    <row r="2" spans="1:13" ht="16.8" thickTop="1" thickBot="1">
      <c r="A2" s="193" t="s">
        <v>8</v>
      </c>
      <c r="B2" s="194" t="s">
        <v>9</v>
      </c>
      <c r="C2" s="194" t="s">
        <v>29</v>
      </c>
      <c r="D2" s="194" t="s">
        <v>30</v>
      </c>
      <c r="E2" s="195" t="s">
        <v>72</v>
      </c>
      <c r="F2" s="194" t="s">
        <v>28</v>
      </c>
      <c r="G2" s="194" t="s">
        <v>31</v>
      </c>
      <c r="H2" s="196" t="s">
        <v>107</v>
      </c>
      <c r="I2" s="210" t="s">
        <v>128</v>
      </c>
      <c r="J2" s="214" t="s">
        <v>89</v>
      </c>
      <c r="K2" s="197" t="s">
        <v>7</v>
      </c>
      <c r="M2" s="265" t="s">
        <v>179</v>
      </c>
    </row>
    <row r="3" spans="1:13">
      <c r="A3" s="227" t="s">
        <v>201</v>
      </c>
      <c r="B3" s="269" t="s">
        <v>228</v>
      </c>
      <c r="C3" s="268">
        <v>2</v>
      </c>
      <c r="D3" s="266">
        <v>2</v>
      </c>
      <c r="E3" s="266" t="s">
        <v>101</v>
      </c>
      <c r="F3" s="267" t="s">
        <v>102</v>
      </c>
      <c r="G3" s="312">
        <v>2</v>
      </c>
      <c r="H3" s="313" t="str">
        <f>CONCATENATE("+",RIGHT('Personal File'!$B$5)+RIGHT('Personal File'!$C$7,1)+D3+1)</f>
        <v>+12</v>
      </c>
      <c r="I3" s="213">
        <f t="shared" ref="I3:I4" ca="1" si="0">RANDBETWEEN(1,20)</f>
        <v>16</v>
      </c>
      <c r="J3" s="216">
        <f t="shared" ref="J3:J5" ca="1" si="1">H3+I3</f>
        <v>28</v>
      </c>
      <c r="K3" s="314"/>
      <c r="M3" s="260">
        <v>18310</v>
      </c>
    </row>
    <row r="4" spans="1:13">
      <c r="A4" s="386" t="s">
        <v>194</v>
      </c>
      <c r="B4" s="387" t="s">
        <v>116</v>
      </c>
      <c r="C4" s="388">
        <v>0</v>
      </c>
      <c r="D4" s="389" t="s">
        <v>204</v>
      </c>
      <c r="E4" s="389" t="s">
        <v>101</v>
      </c>
      <c r="F4" s="390" t="s">
        <v>117</v>
      </c>
      <c r="G4" s="391">
        <v>1</v>
      </c>
      <c r="H4" s="313" t="str">
        <f>CONCATENATE("+",RIGHT('Personal File'!$B$5)+RIGHT('Personal File'!$C$7,1)+D4+1)</f>
        <v>+11</v>
      </c>
      <c r="I4" s="213">
        <f t="shared" ca="1" si="0"/>
        <v>3</v>
      </c>
      <c r="J4" s="216">
        <f t="shared" ref="J4" ca="1" si="2">H4+I4</f>
        <v>14</v>
      </c>
      <c r="K4" s="392"/>
      <c r="M4" s="393">
        <f>2*322</f>
        <v>644</v>
      </c>
    </row>
    <row r="5" spans="1:13" ht="16.2" thickBot="1">
      <c r="A5" s="228" t="s">
        <v>202</v>
      </c>
      <c r="B5" s="315" t="s">
        <v>96</v>
      </c>
      <c r="C5" s="316" t="s">
        <v>204</v>
      </c>
      <c r="D5" s="315">
        <v>1</v>
      </c>
      <c r="E5" s="223" t="s">
        <v>111</v>
      </c>
      <c r="F5" s="315" t="s">
        <v>205</v>
      </c>
      <c r="G5" s="317">
        <v>2</v>
      </c>
      <c r="H5" s="318" t="str">
        <f>CONCATENATE("+",RIGHT('Personal File'!$B$5)+RIGHT('Personal File'!$C$7,1)+D5+1)</f>
        <v>+11</v>
      </c>
      <c r="I5" s="212">
        <f ca="1">RANDBETWEEN(1,20)</f>
        <v>18</v>
      </c>
      <c r="J5" s="217">
        <f t="shared" ca="1" si="1"/>
        <v>29</v>
      </c>
      <c r="K5" s="319" t="s">
        <v>203</v>
      </c>
      <c r="M5" s="261">
        <v>2305</v>
      </c>
    </row>
    <row r="6" spans="1:13" ht="6" customHeight="1" thickTop="1" thickBot="1"/>
    <row r="7" spans="1:13" ht="16.8" thickTop="1" thickBot="1">
      <c r="A7" s="193" t="s">
        <v>11</v>
      </c>
      <c r="B7" s="194" t="s">
        <v>12</v>
      </c>
      <c r="C7" s="194" t="s">
        <v>29</v>
      </c>
      <c r="D7" s="194" t="s">
        <v>30</v>
      </c>
      <c r="E7" s="195" t="s">
        <v>72</v>
      </c>
      <c r="F7" s="194" t="s">
        <v>13</v>
      </c>
      <c r="G7" s="194" t="s">
        <v>31</v>
      </c>
      <c r="H7" s="196" t="s">
        <v>107</v>
      </c>
      <c r="I7" s="210" t="s">
        <v>128</v>
      </c>
      <c r="J7" s="214" t="s">
        <v>89</v>
      </c>
      <c r="K7" s="197" t="s">
        <v>7</v>
      </c>
      <c r="M7" s="265" t="s">
        <v>179</v>
      </c>
    </row>
    <row r="8" spans="1:13">
      <c r="A8" s="219" t="s">
        <v>194</v>
      </c>
      <c r="B8" s="308" t="s">
        <v>116</v>
      </c>
      <c r="C8" s="220">
        <v>0</v>
      </c>
      <c r="D8" s="221" t="s">
        <v>204</v>
      </c>
      <c r="E8" s="221" t="s">
        <v>101</v>
      </c>
      <c r="F8" s="309" t="s">
        <v>110</v>
      </c>
      <c r="G8" s="272" t="s">
        <v>172</v>
      </c>
      <c r="H8" s="310" t="str">
        <f>CONCATENATE("+",RIGHT('Personal File'!$B$5)+RIGHT('Personal File'!$C$8,1)+D8+1)</f>
        <v>+14</v>
      </c>
      <c r="I8" s="211">
        <f t="shared" ref="I8:I9" ca="1" si="3">RANDBETWEEN(1,20)</f>
        <v>15</v>
      </c>
      <c r="J8" s="215">
        <f t="shared" ref="J8:J9" ca="1" si="4">H8+I8</f>
        <v>29</v>
      </c>
      <c r="K8" s="311"/>
      <c r="M8" s="271" t="s">
        <v>182</v>
      </c>
    </row>
    <row r="9" spans="1:13">
      <c r="A9" s="250" t="s">
        <v>171</v>
      </c>
      <c r="B9" s="320" t="s">
        <v>116</v>
      </c>
      <c r="C9" s="251">
        <v>0</v>
      </c>
      <c r="D9" s="252">
        <v>0</v>
      </c>
      <c r="E9" s="252" t="s">
        <v>111</v>
      </c>
      <c r="F9" s="270" t="s">
        <v>181</v>
      </c>
      <c r="G9" s="321">
        <v>0</v>
      </c>
      <c r="H9" s="322" t="str">
        <f>CONCATENATE("+",RIGHT('Personal File'!$B$5)+RIGHT('Personal File'!$C$8,1)+D9+1)</f>
        <v>+13</v>
      </c>
      <c r="I9" s="253">
        <f t="shared" ca="1" si="3"/>
        <v>10</v>
      </c>
      <c r="J9" s="254">
        <f t="shared" ca="1" si="4"/>
        <v>23</v>
      </c>
      <c r="K9" s="323"/>
      <c r="M9" s="260">
        <v>0</v>
      </c>
    </row>
    <row r="10" spans="1:13" ht="16.2" thickBot="1">
      <c r="A10" s="222" t="s">
        <v>169</v>
      </c>
      <c r="B10" s="223" t="s">
        <v>96</v>
      </c>
      <c r="C10" s="224" t="s">
        <v>66</v>
      </c>
      <c r="D10" s="224" t="s">
        <v>66</v>
      </c>
      <c r="E10" s="273" t="s">
        <v>183</v>
      </c>
      <c r="F10" s="224" t="s">
        <v>184</v>
      </c>
      <c r="G10" s="324">
        <v>2</v>
      </c>
      <c r="H10" s="318" t="str">
        <f>CONCATENATE("+",RIGHT('Personal File'!$B$5)+RIGHT('Personal File'!$C$8,1)+D10+1)</f>
        <v>+13</v>
      </c>
      <c r="I10" s="212">
        <f ca="1">RANDBETWEEN(1,20)</f>
        <v>1</v>
      </c>
      <c r="J10" s="218">
        <f t="shared" ref="J10" ca="1" si="5">H10+I10</f>
        <v>14</v>
      </c>
      <c r="K10" s="325"/>
      <c r="M10" s="261">
        <v>75</v>
      </c>
    </row>
    <row r="11" spans="1:13" ht="6" customHeight="1" thickTop="1" thickBot="1">
      <c r="D11" s="326"/>
      <c r="E11" s="326"/>
      <c r="G11" s="327"/>
      <c r="H11" s="327"/>
      <c r="I11" s="327"/>
      <c r="J11" s="327"/>
    </row>
    <row r="12" spans="1:13" ht="16.8" thickTop="1" thickBot="1">
      <c r="A12" s="193" t="s">
        <v>76</v>
      </c>
      <c r="B12" s="194" t="s">
        <v>21</v>
      </c>
      <c r="C12" s="194" t="s">
        <v>38</v>
      </c>
      <c r="D12" s="194" t="s">
        <v>89</v>
      </c>
      <c r="E12" s="194" t="s">
        <v>90</v>
      </c>
      <c r="F12" s="194" t="s">
        <v>91</v>
      </c>
      <c r="G12" s="194" t="s">
        <v>31</v>
      </c>
      <c r="H12" s="198" t="s">
        <v>7</v>
      </c>
      <c r="I12" s="209"/>
      <c r="J12" s="209"/>
      <c r="K12" s="199"/>
      <c r="M12" s="265" t="s">
        <v>179</v>
      </c>
    </row>
    <row r="13" spans="1:13">
      <c r="A13" s="225" t="s">
        <v>119</v>
      </c>
      <c r="B13" s="226">
        <v>2</v>
      </c>
      <c r="C13" s="226">
        <v>6</v>
      </c>
      <c r="D13" s="226">
        <v>0</v>
      </c>
      <c r="E13" s="328">
        <v>0.1</v>
      </c>
      <c r="F13" s="226" t="s">
        <v>123</v>
      </c>
      <c r="G13" s="329">
        <v>7.5</v>
      </c>
      <c r="H13" s="330"/>
      <c r="I13" s="331"/>
      <c r="J13" s="331"/>
      <c r="K13" s="332"/>
      <c r="M13" s="259">
        <v>10</v>
      </c>
    </row>
    <row r="14" spans="1:13" ht="16.2" thickBot="1">
      <c r="A14" s="222" t="s">
        <v>195</v>
      </c>
      <c r="B14" s="223">
        <v>3</v>
      </c>
      <c r="C14" s="333" t="s">
        <v>182</v>
      </c>
      <c r="D14" s="333" t="s">
        <v>182</v>
      </c>
      <c r="E14" s="334" t="s">
        <v>182</v>
      </c>
      <c r="F14" s="333" t="s">
        <v>182</v>
      </c>
      <c r="G14" s="335">
        <v>0</v>
      </c>
      <c r="H14" s="336"/>
      <c r="I14" s="337"/>
      <c r="J14" s="337"/>
      <c r="K14" s="338"/>
      <c r="M14" s="261">
        <v>18000</v>
      </c>
    </row>
    <row r="15" spans="1:13" ht="6.75" customHeight="1" thickTop="1" thickBot="1"/>
    <row r="16" spans="1:13" ht="16.8" thickTop="1" thickBot="1">
      <c r="A16" s="339"/>
      <c r="B16" s="327"/>
      <c r="D16" s="200" t="s">
        <v>77</v>
      </c>
      <c r="E16" s="201"/>
      <c r="F16" s="198" t="s">
        <v>10</v>
      </c>
      <c r="G16" s="194" t="s">
        <v>31</v>
      </c>
      <c r="H16" s="196" t="s">
        <v>107</v>
      </c>
      <c r="I16" s="198" t="s">
        <v>7</v>
      </c>
      <c r="J16" s="209"/>
      <c r="K16" s="199"/>
      <c r="M16" s="265" t="s">
        <v>179</v>
      </c>
    </row>
    <row r="17" spans="1:13">
      <c r="A17" s="339"/>
      <c r="B17" s="327"/>
      <c r="D17" s="249" t="s">
        <v>170</v>
      </c>
      <c r="E17" s="340"/>
      <c r="F17" s="341">
        <v>20</v>
      </c>
      <c r="G17" s="342">
        <f t="shared" ref="G17:G18" si="6">F17*0.01</f>
        <v>0.2</v>
      </c>
      <c r="H17" s="256" t="s">
        <v>81</v>
      </c>
      <c r="I17" s="343"/>
      <c r="J17" s="343"/>
      <c r="K17" s="344"/>
      <c r="M17" s="259">
        <v>0</v>
      </c>
    </row>
    <row r="18" spans="1:13" ht="16.2" thickBot="1">
      <c r="A18" s="64"/>
      <c r="D18" s="255" t="s">
        <v>173</v>
      </c>
      <c r="E18" s="345"/>
      <c r="F18" s="346">
        <v>20</v>
      </c>
      <c r="G18" s="317">
        <f t="shared" si="6"/>
        <v>0.2</v>
      </c>
      <c r="H18" s="257" t="s">
        <v>81</v>
      </c>
      <c r="I18" s="347"/>
      <c r="J18" s="348"/>
      <c r="K18" s="349"/>
      <c r="M18" s="261">
        <v>0</v>
      </c>
    </row>
    <row r="19" spans="1:13" ht="16.8" thickTop="1" thickBot="1">
      <c r="A19" s="64"/>
    </row>
    <row r="20" spans="1:13" ht="16.8" thickTop="1" thickBot="1">
      <c r="D20" s="351" t="s">
        <v>196</v>
      </c>
      <c r="E20" s="352"/>
      <c r="F20" s="352"/>
      <c r="G20" s="353" t="s">
        <v>10</v>
      </c>
      <c r="H20" s="353" t="s">
        <v>197</v>
      </c>
      <c r="I20" s="353" t="s">
        <v>198</v>
      </c>
      <c r="J20" s="354" t="s">
        <v>87</v>
      </c>
      <c r="K20" s="355"/>
      <c r="L20" s="303"/>
      <c r="M20" s="356" t="s">
        <v>179</v>
      </c>
    </row>
    <row r="21" spans="1:13">
      <c r="D21" s="358" t="s">
        <v>199</v>
      </c>
      <c r="E21" s="359"/>
      <c r="F21" s="359"/>
      <c r="G21" s="360">
        <v>3</v>
      </c>
      <c r="H21" s="360">
        <v>3</v>
      </c>
      <c r="I21" s="360">
        <v>5</v>
      </c>
      <c r="J21" s="361"/>
      <c r="K21" s="362"/>
      <c r="L21" s="363"/>
      <c r="M21" s="357">
        <f t="shared" ref="M21:M22" si="7">750*G21</f>
        <v>2250</v>
      </c>
    </row>
    <row r="22" spans="1:13">
      <c r="D22" s="358" t="s">
        <v>200</v>
      </c>
      <c r="E22" s="359"/>
      <c r="F22" s="359"/>
      <c r="G22" s="360">
        <v>3</v>
      </c>
      <c r="H22" s="360">
        <v>3</v>
      </c>
      <c r="I22" s="360">
        <v>5</v>
      </c>
      <c r="J22" s="361"/>
      <c r="K22" s="362"/>
      <c r="L22" s="363"/>
      <c r="M22" s="357">
        <f t="shared" si="7"/>
        <v>2250</v>
      </c>
    </row>
    <row r="23" spans="1:13">
      <c r="D23" s="358" t="s">
        <v>207</v>
      </c>
      <c r="E23" s="359"/>
      <c r="F23" s="359"/>
      <c r="G23" s="360">
        <v>1</v>
      </c>
      <c r="H23" s="360">
        <v>2</v>
      </c>
      <c r="I23" s="360">
        <v>4</v>
      </c>
      <c r="J23" s="361"/>
      <c r="K23" s="362"/>
      <c r="L23" s="303"/>
      <c r="M23" s="357">
        <f t="shared" ref="M23" si="8">G23*300</f>
        <v>300</v>
      </c>
    </row>
    <row r="24" spans="1:13">
      <c r="D24" s="358"/>
      <c r="E24" s="359"/>
      <c r="F24" s="359"/>
      <c r="G24" s="360"/>
      <c r="H24" s="360"/>
      <c r="I24" s="360"/>
      <c r="J24" s="361"/>
      <c r="K24" s="362"/>
      <c r="L24" s="363"/>
      <c r="M24" s="357"/>
    </row>
    <row r="25" spans="1:13">
      <c r="D25" s="358"/>
      <c r="E25" s="359"/>
      <c r="F25" s="359"/>
      <c r="G25" s="360"/>
      <c r="H25" s="360"/>
      <c r="I25" s="360"/>
      <c r="J25" s="361"/>
      <c r="K25" s="362"/>
      <c r="L25" s="363"/>
      <c r="M25" s="357"/>
    </row>
    <row r="26" spans="1:13" ht="16.2" thickBot="1">
      <c r="D26" s="364"/>
      <c r="E26" s="365"/>
      <c r="F26" s="365"/>
      <c r="G26" s="366"/>
      <c r="H26" s="366"/>
      <c r="I26" s="366"/>
      <c r="J26" s="367"/>
      <c r="K26" s="368"/>
      <c r="L26" s="363"/>
      <c r="M26" s="369"/>
    </row>
    <row r="27" spans="1:13" ht="16.2" thickTop="1"/>
  </sheetData>
  <phoneticPr fontId="0" type="noConversion"/>
  <conditionalFormatting sqref="I5">
    <cfRule type="cellIs" dxfId="9" priority="5" operator="equal">
      <formula>20</formula>
    </cfRule>
    <cfRule type="cellIs" dxfId="8" priority="6" operator="equal">
      <formula>1</formula>
    </cfRule>
  </conditionalFormatting>
  <conditionalFormatting sqref="I10">
    <cfRule type="cellIs" dxfId="7" priority="9" operator="equal">
      <formula>20</formula>
    </cfRule>
    <cfRule type="cellIs" dxfId="6" priority="10" operator="equal">
      <formula>1</formula>
    </cfRule>
  </conditionalFormatting>
  <conditionalFormatting sqref="I8:I9">
    <cfRule type="cellIs" dxfId="5" priority="11" operator="equal">
      <formula>20</formula>
    </cfRule>
    <cfRule type="cellIs" dxfId="4" priority="12" operator="equal">
      <formula>1</formula>
    </cfRule>
  </conditionalFormatting>
  <conditionalFormatting sqref="I3">
    <cfRule type="cellIs" dxfId="3" priority="3" operator="equal">
      <formula>20</formula>
    </cfRule>
    <cfRule type="cellIs" dxfId="2" priority="4" operator="equal">
      <formula>1</formula>
    </cfRule>
  </conditionalFormatting>
  <conditionalFormatting sqref="I4">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ColWidth="13" defaultRowHeight="15.6"/>
  <cols>
    <col min="1" max="1" width="24.19921875" style="19" customWidth="1"/>
    <col min="2" max="2" width="5.59765625" style="20" bestFit="1" customWidth="1"/>
    <col min="3" max="4" width="26.59765625" style="1" customWidth="1"/>
    <col min="5" max="5" width="3.19921875" style="1" customWidth="1"/>
    <col min="6" max="6" width="8.296875" style="1" bestFit="1" customWidth="1"/>
    <col min="7" max="16384" width="13" style="1"/>
  </cols>
  <sheetData>
    <row r="1" spans="1:6" ht="23.4" thickBot="1">
      <c r="A1" s="18" t="s">
        <v>83</v>
      </c>
      <c r="B1" s="77"/>
      <c r="C1" s="18"/>
      <c r="D1" s="18"/>
    </row>
    <row r="2" spans="1:6" s="19" customFormat="1" ht="16.8" thickTop="1" thickBot="1">
      <c r="A2" s="78" t="s">
        <v>84</v>
      </c>
      <c r="B2" s="79" t="s">
        <v>85</v>
      </c>
      <c r="C2" s="80" t="s">
        <v>86</v>
      </c>
      <c r="D2" s="81" t="s">
        <v>87</v>
      </c>
      <c r="F2" s="258" t="s">
        <v>179</v>
      </c>
    </row>
    <row r="3" spans="1:6">
      <c r="A3" s="82" t="s">
        <v>133</v>
      </c>
      <c r="B3" s="83">
        <v>4</v>
      </c>
      <c r="C3" s="86"/>
      <c r="D3" s="85"/>
      <c r="F3" s="259">
        <v>10</v>
      </c>
    </row>
    <row r="4" spans="1:6">
      <c r="A4" s="190" t="s">
        <v>176</v>
      </c>
      <c r="B4" s="138">
        <v>1</v>
      </c>
      <c r="C4" s="86"/>
      <c r="D4" s="87"/>
      <c r="F4" s="260">
        <v>0</v>
      </c>
    </row>
    <row r="5" spans="1:6" ht="16.2" thickBot="1">
      <c r="A5" s="88" t="s">
        <v>98</v>
      </c>
      <c r="B5" s="89">
        <v>1</v>
      </c>
      <c r="C5" s="90"/>
      <c r="D5" s="91"/>
      <c r="F5" s="261">
        <v>2</v>
      </c>
    </row>
    <row r="6" spans="1:6" ht="24" thickTop="1" thickBot="1">
      <c r="A6" s="18" t="s">
        <v>88</v>
      </c>
      <c r="B6" s="92"/>
      <c r="C6" s="18"/>
      <c r="D6" s="93"/>
    </row>
    <row r="7" spans="1:6" ht="16.8" thickTop="1" thickBot="1">
      <c r="A7" s="78" t="s">
        <v>84</v>
      </c>
      <c r="B7" s="79" t="s">
        <v>85</v>
      </c>
      <c r="C7" s="80" t="s">
        <v>86</v>
      </c>
      <c r="D7" s="81" t="s">
        <v>87</v>
      </c>
      <c r="F7" s="258" t="s">
        <v>179</v>
      </c>
    </row>
    <row r="8" spans="1:6">
      <c r="A8" s="305" t="s">
        <v>189</v>
      </c>
      <c r="B8" s="83">
        <v>1</v>
      </c>
      <c r="C8" s="84"/>
      <c r="D8" s="85"/>
      <c r="F8" s="262">
        <v>0.05</v>
      </c>
    </row>
    <row r="9" spans="1:6">
      <c r="A9" s="82" t="s">
        <v>99</v>
      </c>
      <c r="B9" s="100">
        <v>0</v>
      </c>
      <c r="C9" s="84"/>
      <c r="D9" s="85"/>
      <c r="F9" s="260">
        <v>1</v>
      </c>
    </row>
    <row r="10" spans="1:6">
      <c r="A10" s="191" t="s">
        <v>174</v>
      </c>
      <c r="B10" s="100">
        <v>2</v>
      </c>
      <c r="C10" s="84"/>
      <c r="D10" s="85"/>
      <c r="F10" s="260">
        <v>1</v>
      </c>
    </row>
    <row r="11" spans="1:6">
      <c r="A11" s="191" t="s">
        <v>188</v>
      </c>
      <c r="B11" s="100">
        <v>0</v>
      </c>
      <c r="C11" s="84"/>
      <c r="D11" s="85"/>
      <c r="F11" s="260">
        <v>8</v>
      </c>
    </row>
    <row r="12" spans="1:6">
      <c r="A12" s="82" t="s">
        <v>109</v>
      </c>
      <c r="B12" s="100">
        <v>0</v>
      </c>
      <c r="C12" s="84"/>
      <c r="D12" s="85"/>
      <c r="F12" s="264">
        <v>0.05</v>
      </c>
    </row>
    <row r="13" spans="1:6">
      <c r="A13" s="82" t="s">
        <v>120</v>
      </c>
      <c r="B13" s="100">
        <v>0</v>
      </c>
      <c r="C13" s="84">
        <v>3</v>
      </c>
      <c r="D13" s="85"/>
      <c r="F13" s="263">
        <f>0.1*C13</f>
        <v>0.30000000000000004</v>
      </c>
    </row>
    <row r="14" spans="1:6">
      <c r="A14" s="82" t="s">
        <v>175</v>
      </c>
      <c r="B14" s="100">
        <v>0.2</v>
      </c>
      <c r="C14" s="84"/>
      <c r="D14" s="85"/>
      <c r="F14" s="264">
        <v>0.05</v>
      </c>
    </row>
    <row r="15" spans="1:6">
      <c r="A15" s="191" t="s">
        <v>178</v>
      </c>
      <c r="B15" s="100">
        <v>5</v>
      </c>
      <c r="C15" s="84"/>
      <c r="D15" s="85"/>
      <c r="F15" s="260">
        <v>3</v>
      </c>
    </row>
    <row r="16" spans="1:6">
      <c r="A16" s="191" t="s">
        <v>180</v>
      </c>
      <c r="B16" s="100">
        <f>0.5*C16</f>
        <v>1.5</v>
      </c>
      <c r="C16" s="84">
        <v>3</v>
      </c>
      <c r="D16" s="85"/>
      <c r="F16" s="263">
        <f>0.5*C16</f>
        <v>1.5</v>
      </c>
    </row>
    <row r="17" spans="1:6">
      <c r="A17" s="97" t="s">
        <v>100</v>
      </c>
      <c r="B17" s="100">
        <v>4</v>
      </c>
      <c r="C17" s="101" t="s">
        <v>118</v>
      </c>
      <c r="D17" s="85"/>
      <c r="F17" s="260">
        <v>1</v>
      </c>
    </row>
    <row r="18" spans="1:6">
      <c r="A18" s="190" t="s">
        <v>177</v>
      </c>
      <c r="B18" s="115">
        <f>0.5*C18</f>
        <v>1.5</v>
      </c>
      <c r="C18" s="86">
        <v>3</v>
      </c>
      <c r="D18" s="87"/>
      <c r="F18" s="264">
        <f>0.01*C18</f>
        <v>0.03</v>
      </c>
    </row>
    <row r="19" spans="1:6" ht="16.2" thickBot="1">
      <c r="A19" s="370" t="s">
        <v>206</v>
      </c>
      <c r="B19" s="89">
        <v>2</v>
      </c>
      <c r="C19" s="90"/>
      <c r="D19" s="91"/>
      <c r="F19" s="260">
        <v>100</v>
      </c>
    </row>
    <row r="20" spans="1:6" ht="24" thickTop="1" thickBot="1">
      <c r="A20" s="15"/>
      <c r="C20" s="350" t="s">
        <v>193</v>
      </c>
      <c r="D20" s="93"/>
      <c r="F20" s="261">
        <v>5000</v>
      </c>
    </row>
    <row r="21" spans="1:6" ht="16.8" thickTop="1" thickBot="1">
      <c r="A21" s="78" t="s">
        <v>84</v>
      </c>
      <c r="B21" s="79" t="s">
        <v>85</v>
      </c>
      <c r="C21" s="80" t="s">
        <v>86</v>
      </c>
      <c r="D21" s="81" t="s">
        <v>87</v>
      </c>
      <c r="F21" s="258" t="s">
        <v>179</v>
      </c>
    </row>
    <row r="22" spans="1:6">
      <c r="A22" s="97"/>
      <c r="B22" s="98"/>
      <c r="C22" s="99"/>
      <c r="D22" s="95"/>
      <c r="F22" s="259"/>
    </row>
    <row r="23" spans="1:6">
      <c r="A23" s="82"/>
      <c r="B23" s="83"/>
      <c r="C23" s="101"/>
      <c r="D23" s="96"/>
      <c r="F23" s="260"/>
    </row>
    <row r="24" spans="1:6">
      <c r="A24" s="82"/>
      <c r="B24" s="83"/>
      <c r="C24" s="84"/>
      <c r="D24" s="96"/>
      <c r="F24" s="260"/>
    </row>
    <row r="25" spans="1:6">
      <c r="A25" s="82"/>
      <c r="B25" s="100"/>
      <c r="C25" s="84"/>
      <c r="D25" s="96"/>
      <c r="F25" s="260"/>
    </row>
    <row r="26" spans="1:6">
      <c r="A26" s="97"/>
      <c r="B26" s="100"/>
      <c r="C26" s="101"/>
      <c r="D26" s="96"/>
      <c r="F26" s="260"/>
    </row>
    <row r="27" spans="1:6">
      <c r="A27" s="82"/>
      <c r="B27" s="100"/>
      <c r="C27" s="101"/>
      <c r="D27" s="96"/>
      <c r="F27" s="260"/>
    </row>
    <row r="28" spans="1:6">
      <c r="A28" s="82"/>
      <c r="B28" s="100"/>
      <c r="C28" s="101"/>
      <c r="D28" s="96"/>
      <c r="F28" s="260"/>
    </row>
    <row r="29" spans="1:6">
      <c r="A29" s="97"/>
      <c r="B29" s="100"/>
      <c r="C29" s="101"/>
      <c r="D29" s="96"/>
      <c r="F29" s="260"/>
    </row>
    <row r="30" spans="1:6">
      <c r="A30" s="97"/>
      <c r="B30" s="100"/>
      <c r="C30" s="101"/>
      <c r="D30" s="96"/>
      <c r="F30" s="260"/>
    </row>
    <row r="31" spans="1:6">
      <c r="A31" s="114"/>
      <c r="B31" s="115"/>
      <c r="C31" s="116"/>
      <c r="D31" s="117"/>
      <c r="F31" s="260"/>
    </row>
    <row r="32" spans="1:6" ht="16.2" thickBot="1">
      <c r="A32" s="88"/>
      <c r="B32" s="89"/>
      <c r="C32" s="90"/>
      <c r="D32" s="91"/>
      <c r="F32" s="261"/>
    </row>
    <row r="33" spans="1:6" ht="24" thickTop="1" thickBot="1">
      <c r="A33" s="15" t="s">
        <v>192</v>
      </c>
      <c r="B33" s="20">
        <f>SUM(B22:B32)</f>
        <v>0</v>
      </c>
      <c r="C33" s="94" t="s">
        <v>92</v>
      </c>
      <c r="D33" s="18"/>
    </row>
    <row r="34" spans="1:6" s="19" customFormat="1" ht="16.8" thickTop="1" thickBot="1">
      <c r="A34" s="78" t="s">
        <v>84</v>
      </c>
      <c r="B34" s="79" t="s">
        <v>85</v>
      </c>
      <c r="C34" s="80" t="s">
        <v>86</v>
      </c>
      <c r="D34" s="81" t="s">
        <v>87</v>
      </c>
      <c r="F34" s="258" t="s">
        <v>179</v>
      </c>
    </row>
    <row r="35" spans="1:6">
      <c r="A35" s="97"/>
      <c r="B35" s="98"/>
      <c r="C35" s="99"/>
      <c r="D35" s="95"/>
      <c r="F35" s="259"/>
    </row>
    <row r="36" spans="1:6">
      <c r="A36" s="97"/>
      <c r="B36" s="100"/>
      <c r="C36" s="101"/>
      <c r="D36" s="96"/>
      <c r="F36" s="260"/>
    </row>
    <row r="37" spans="1:6">
      <c r="A37" s="82"/>
      <c r="B37" s="83"/>
      <c r="C37" s="101"/>
      <c r="D37" s="96"/>
      <c r="F37" s="260"/>
    </row>
    <row r="38" spans="1:6">
      <c r="A38" s="97"/>
      <c r="B38" s="100"/>
      <c r="C38" s="101"/>
      <c r="D38" s="96"/>
      <c r="F38" s="260"/>
    </row>
    <row r="39" spans="1:6">
      <c r="A39" s="97"/>
      <c r="B39" s="100"/>
      <c r="C39" s="101"/>
      <c r="D39" s="96"/>
      <c r="F39" s="260"/>
    </row>
    <row r="40" spans="1:6">
      <c r="A40" s="97"/>
      <c r="B40" s="100"/>
      <c r="C40" s="101"/>
      <c r="D40" s="96"/>
      <c r="F40" s="260"/>
    </row>
    <row r="41" spans="1:6">
      <c r="A41" s="97"/>
      <c r="B41" s="100"/>
      <c r="C41" s="101"/>
      <c r="D41" s="96"/>
      <c r="F41" s="260"/>
    </row>
    <row r="42" spans="1:6">
      <c r="A42" s="97"/>
      <c r="B42" s="100"/>
      <c r="C42" s="101"/>
      <c r="D42" s="96"/>
      <c r="F42" s="260"/>
    </row>
    <row r="43" spans="1:6">
      <c r="A43" s="97"/>
      <c r="B43" s="100"/>
      <c r="C43" s="101"/>
      <c r="D43" s="96"/>
      <c r="F43" s="260"/>
    </row>
    <row r="44" spans="1:6" ht="16.2" thickBot="1">
      <c r="A44" s="88"/>
      <c r="B44" s="89"/>
      <c r="C44" s="90"/>
      <c r="D44" s="91"/>
      <c r="F44" s="261"/>
    </row>
    <row r="45" spans="1:6" ht="16.2" thickTop="1"/>
    <row r="46" spans="1:6">
      <c r="D46" s="302" t="s">
        <v>185</v>
      </c>
      <c r="E46" s="303"/>
      <c r="F46" s="304">
        <f>SUM(F3:F44,Martial!M3:M26)</f>
        <v>49271.979999999996</v>
      </c>
    </row>
    <row r="47" spans="1:6">
      <c r="D47" s="302" t="s">
        <v>186</v>
      </c>
      <c r="E47" s="303"/>
      <c r="F47" s="304">
        <v>49000</v>
      </c>
    </row>
    <row r="48" spans="1:6">
      <c r="D48" s="302" t="s">
        <v>187</v>
      </c>
      <c r="F48" s="304">
        <f>F47-F46</f>
        <v>-271.97999999999593</v>
      </c>
    </row>
  </sheetData>
  <phoneticPr fontId="0" type="noConversion"/>
  <printOptions gridLinesSet="0"/>
  <pageMargins left="0.62" right="0.33" top="0.5" bottom="0.63" header="0.5" footer="0.5"/>
  <pageSetup orientation="portrait" horizontalDpi="120" verticalDpi="14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ColWidth="9" defaultRowHeight="15.6"/>
  <cols>
    <col min="1" max="1" width="62.796875" style="374" bestFit="1" customWidth="1"/>
    <col min="2" max="2" width="9.5" style="385" customWidth="1"/>
    <col min="3" max="3" width="6.3984375" style="374" customWidth="1"/>
    <col min="4" max="16384" width="9" style="374"/>
  </cols>
  <sheetData>
    <row r="1" spans="1:3">
      <c r="A1" s="371" t="s">
        <v>208</v>
      </c>
      <c r="B1" s="372" t="s">
        <v>135</v>
      </c>
      <c r="C1" s="373" t="s">
        <v>209</v>
      </c>
    </row>
    <row r="2" spans="1:3">
      <c r="A2" s="375" t="s">
        <v>210</v>
      </c>
      <c r="B2" s="376" t="s">
        <v>211</v>
      </c>
      <c r="C2" s="377">
        <v>0.1</v>
      </c>
    </row>
    <row r="3" spans="1:3">
      <c r="A3" s="375" t="s">
        <v>212</v>
      </c>
      <c r="B3" s="376" t="s">
        <v>211</v>
      </c>
      <c r="C3" s="377">
        <v>0.1</v>
      </c>
    </row>
    <row r="4" spans="1:3">
      <c r="A4" s="375" t="s">
        <v>213</v>
      </c>
      <c r="B4" s="376" t="s">
        <v>211</v>
      </c>
      <c r="C4" s="377">
        <v>0.1</v>
      </c>
    </row>
    <row r="5" spans="1:3">
      <c r="A5" s="375" t="s">
        <v>214</v>
      </c>
      <c r="B5" s="376" t="s">
        <v>211</v>
      </c>
      <c r="C5" s="377">
        <v>0.1</v>
      </c>
    </row>
    <row r="6" spans="1:3">
      <c r="A6" s="375" t="s">
        <v>215</v>
      </c>
      <c r="B6" s="376" t="s">
        <v>211</v>
      </c>
      <c r="C6" s="377">
        <v>0.1</v>
      </c>
    </row>
    <row r="7" spans="1:3">
      <c r="A7" s="375" t="s">
        <v>216</v>
      </c>
      <c r="B7" s="376" t="s">
        <v>211</v>
      </c>
      <c r="C7" s="377">
        <v>0.1</v>
      </c>
    </row>
    <row r="8" spans="1:3">
      <c r="A8" s="375" t="s">
        <v>217</v>
      </c>
      <c r="B8" s="376" t="s">
        <v>211</v>
      </c>
      <c r="C8" s="377">
        <v>0.1</v>
      </c>
    </row>
    <row r="9" spans="1:3">
      <c r="A9" s="375" t="s">
        <v>218</v>
      </c>
      <c r="B9" s="376" t="s">
        <v>211</v>
      </c>
      <c r="C9" s="377">
        <v>0.1</v>
      </c>
    </row>
    <row r="10" spans="1:3">
      <c r="A10" s="375" t="s">
        <v>219</v>
      </c>
      <c r="B10" s="376" t="s">
        <v>211</v>
      </c>
      <c r="C10" s="377">
        <v>0.1</v>
      </c>
    </row>
    <row r="11" spans="1:3">
      <c r="A11" s="375" t="s">
        <v>220</v>
      </c>
      <c r="B11" s="376" t="s">
        <v>211</v>
      </c>
      <c r="C11" s="377">
        <v>0.1</v>
      </c>
    </row>
    <row r="12" spans="1:3">
      <c r="A12" s="371" t="s">
        <v>71</v>
      </c>
      <c r="B12" s="372"/>
      <c r="C12" s="373">
        <f>SUM(C2:C11)</f>
        <v>0.99999999999999989</v>
      </c>
    </row>
    <row r="13" spans="1:3">
      <c r="A13" s="371"/>
      <c r="B13" s="372"/>
      <c r="C13" s="373"/>
    </row>
    <row r="14" spans="1:3">
      <c r="A14" s="371" t="s">
        <v>221</v>
      </c>
      <c r="B14" s="378">
        <v>0</v>
      </c>
      <c r="C14" s="379"/>
    </row>
    <row r="15" spans="1:3">
      <c r="A15" s="371" t="s">
        <v>222</v>
      </c>
      <c r="B15" s="378">
        <v>5000</v>
      </c>
      <c r="C15" s="379"/>
    </row>
    <row r="16" spans="1:3">
      <c r="A16" s="371" t="s">
        <v>223</v>
      </c>
      <c r="B16" s="380">
        <f>B15*C12/(1+B14)</f>
        <v>4999.9999999999991</v>
      </c>
      <c r="C16" s="379"/>
    </row>
    <row r="17" spans="1:3">
      <c r="A17" s="371" t="s">
        <v>224</v>
      </c>
      <c r="B17" s="381">
        <v>0</v>
      </c>
      <c r="C17" s="382"/>
    </row>
    <row r="18" spans="1:3">
      <c r="A18" s="371" t="s">
        <v>71</v>
      </c>
      <c r="B18" s="383">
        <f>SUM(B16:B17)</f>
        <v>4999.9999999999991</v>
      </c>
      <c r="C18" s="379"/>
    </row>
    <row r="19" spans="1:3">
      <c r="A19" s="371" t="s">
        <v>225</v>
      </c>
      <c r="B19" s="378"/>
      <c r="C19" s="379"/>
    </row>
    <row r="20" spans="1:3">
      <c r="A20" s="371" t="s">
        <v>226</v>
      </c>
      <c r="B20" s="383">
        <f>SUM(B18:B19)</f>
        <v>4999.9999999999991</v>
      </c>
      <c r="C20" s="379"/>
    </row>
    <row r="22" spans="1:3">
      <c r="A22" s="384" t="s">
        <v>227</v>
      </c>
    </row>
    <row r="24" spans="1:3">
      <c r="A24" s="384"/>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Personal File</vt:lpstr>
      <vt:lpstr>Skills</vt:lpstr>
      <vt:lpstr>Feats</vt:lpstr>
      <vt:lpstr>Martial</vt:lpstr>
      <vt:lpstr>Equipment</vt:lpstr>
      <vt:lpstr>XP Awards</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D&amp;D Character Sheet</dc:title>
  <dc:creator>© Alexis A. Álvarez 2009</dc:creator>
  <cp:lastModifiedBy>Alexis Álvarez</cp:lastModifiedBy>
  <cp:lastPrinted>2009-07-11T22:19:40Z</cp:lastPrinted>
  <dcterms:created xsi:type="dcterms:W3CDTF">2000-10-24T15:39:59Z</dcterms:created>
  <dcterms:modified xsi:type="dcterms:W3CDTF">2018-01-19T21:29:19Z</dcterms:modified>
</cp:coreProperties>
</file>