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708" yWindow="-12" windowWidth="6708" windowHeight="10200" tabRatio="638"/>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File'!$A$1:$H$54</definedName>
    <definedName name="_xlnm.Print_Area" localSheetId="1">Skills!$A$1:$K$28</definedName>
  </definedNames>
  <calcPr calcId="145621"/>
</workbook>
</file>

<file path=xl/calcChain.xml><?xml version="1.0" encoding="utf-8"?>
<calcChain xmlns="http://schemas.openxmlformats.org/spreadsheetml/2006/main">
  <c r="G20" i="6" l="1"/>
  <c r="G21" i="6"/>
  <c r="I11" i="6" l="1"/>
  <c r="I12" i="6"/>
  <c r="I13" i="6"/>
  <c r="J13" i="6" s="1"/>
  <c r="H11" i="6"/>
  <c r="H12" i="6"/>
  <c r="H13" i="6"/>
  <c r="J11" i="6" l="1"/>
  <c r="J12" i="6"/>
  <c r="I6" i="6"/>
  <c r="H6" i="6"/>
  <c r="I5" i="6"/>
  <c r="J5" i="6" s="1"/>
  <c r="H5" i="6"/>
  <c r="I4" i="6"/>
  <c r="H4" i="6"/>
  <c r="C6" i="6"/>
  <c r="C5" i="6"/>
  <c r="C4" i="6"/>
  <c r="J4" i="6" l="1"/>
  <c r="J6" i="6"/>
  <c r="H37" i="15"/>
  <c r="E10" i="4" l="1"/>
  <c r="I8" i="6" l="1"/>
  <c r="G13" i="6" l="1"/>
  <c r="I7" i="6" l="1"/>
  <c r="B43" i="15" l="1"/>
  <c r="E50" i="15"/>
  <c r="E43" i="15" s="1"/>
  <c r="H25" i="15" l="1"/>
  <c r="H41" i="15" l="1"/>
  <c r="H40" i="15"/>
  <c r="H39" i="15"/>
  <c r="H38"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3" i="6" l="1"/>
  <c r="H5" i="15" l="1"/>
  <c r="H4" i="15"/>
  <c r="H3" i="15"/>
  <c r="C12" i="4" l="1"/>
  <c r="C11" i="4"/>
  <c r="C10" i="4"/>
  <c r="D25" i="15" s="1"/>
  <c r="C9" i="4"/>
  <c r="C8" i="4"/>
  <c r="C7" i="4"/>
  <c r="H8" i="6" s="1"/>
  <c r="J8" i="6" s="1"/>
  <c r="B6" i="4" l="1"/>
  <c r="C7" i="6"/>
  <c r="C3" i="6"/>
  <c r="D3" i="15"/>
  <c r="G3" i="15" s="1"/>
  <c r="E9" i="4"/>
  <c r="H7" i="6"/>
  <c r="J7" i="6" s="1"/>
  <c r="E11" i="4"/>
  <c r="E12" i="4" s="1"/>
  <c r="E25" i="15"/>
  <c r="G25" i="15"/>
  <c r="H3" i="6"/>
  <c r="D4" i="15"/>
  <c r="D5" i="15"/>
  <c r="H42" i="15"/>
  <c r="H27" i="15"/>
  <c r="H7" i="15"/>
  <c r="H6" i="15"/>
  <c r="E3" i="15" l="1"/>
  <c r="I25" i="15"/>
  <c r="E5" i="15"/>
  <c r="G5" i="15"/>
  <c r="E4" i="15"/>
  <c r="G4" i="15"/>
  <c r="I3" i="15"/>
  <c r="J3" i="6"/>
  <c r="I4" i="15" l="1"/>
  <c r="I5" i="15"/>
  <c r="D24" i="15"/>
  <c r="E24" i="15" l="1"/>
  <c r="G24" i="15"/>
  <c r="D30" i="15"/>
  <c r="E30" i="15" l="1"/>
  <c r="G30" i="15"/>
  <c r="I24" i="15"/>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E11" i="15"/>
  <c r="G11" i="15"/>
  <c r="E15" i="15"/>
  <c r="G15" i="15"/>
  <c r="E17" i="15"/>
  <c r="G17" i="15"/>
  <c r="E20" i="15"/>
  <c r="G20" i="15"/>
  <c r="E22" i="15"/>
  <c r="G22" i="15"/>
  <c r="E26" i="15"/>
  <c r="G26" i="15"/>
  <c r="E29" i="15"/>
  <c r="I30" i="15" s="1"/>
  <c r="G29" i="15"/>
  <c r="I29" i="15" s="1"/>
  <c r="E33" i="15"/>
  <c r="G33" i="15"/>
  <c r="E12" i="15"/>
  <c r="G12" i="15"/>
  <c r="E34" i="15"/>
  <c r="G34" i="15"/>
  <c r="E41" i="15"/>
  <c r="G41" i="15"/>
  <c r="E39" i="15"/>
  <c r="G39" i="15"/>
  <c r="I39" i="15" s="1"/>
  <c r="E40" i="15"/>
  <c r="G40" i="15"/>
  <c r="E38" i="15"/>
  <c r="G38" i="15"/>
  <c r="E36" i="15"/>
  <c r="G36" i="15"/>
  <c r="E9" i="15"/>
  <c r="G9" i="15"/>
  <c r="E6" i="15"/>
  <c r="G6" i="15"/>
  <c r="I6" i="15" s="1"/>
  <c r="E8" i="15"/>
  <c r="G8" i="15"/>
  <c r="E10" i="15"/>
  <c r="G10" i="15"/>
  <c r="E13" i="15"/>
  <c r="G13" i="15"/>
  <c r="E16" i="15"/>
  <c r="G16" i="15"/>
  <c r="E18" i="15"/>
  <c r="G18" i="15"/>
  <c r="E21" i="15"/>
  <c r="G21" i="15"/>
  <c r="E23" i="15"/>
  <c r="G23" i="15"/>
  <c r="E27" i="15"/>
  <c r="G27" i="15"/>
  <c r="I27" i="15" s="1"/>
  <c r="E31" i="15"/>
  <c r="G31" i="15"/>
  <c r="E42" i="15"/>
  <c r="G42" i="15"/>
  <c r="E14" i="15"/>
  <c r="G14" i="15"/>
  <c r="E28" i="15"/>
  <c r="G28" i="15"/>
  <c r="E32" i="15"/>
  <c r="G32" i="15"/>
  <c r="E37" i="15"/>
  <c r="G37" i="15"/>
  <c r="E35" i="15"/>
  <c r="G35" i="15"/>
  <c r="E19" i="15"/>
  <c r="G19" i="15"/>
  <c r="I11" i="15"/>
  <c r="I33" i="15"/>
  <c r="I13" i="15"/>
  <c r="I28" i="15"/>
  <c r="I19" i="15" l="1"/>
  <c r="I37" i="15"/>
  <c r="I32" i="15"/>
  <c r="I42" i="15"/>
  <c r="I31" i="15"/>
  <c r="I23" i="15"/>
  <c r="I21" i="15"/>
  <c r="I18" i="15"/>
  <c r="I16" i="15"/>
  <c r="I10" i="15"/>
  <c r="I8" i="15"/>
  <c r="I9" i="15"/>
  <c r="I36" i="15"/>
  <c r="I38" i="15"/>
  <c r="I41" i="15"/>
  <c r="I40" i="15"/>
  <c r="I34" i="15"/>
  <c r="I26" i="15"/>
  <c r="I22" i="15"/>
  <c r="I20" i="15"/>
  <c r="I17" i="15"/>
  <c r="I15" i="15"/>
  <c r="I7" i="15"/>
  <c r="I14" i="15"/>
  <c r="I35" i="15"/>
  <c r="I12" i="15"/>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See PHB 162</t>
        </r>
      </text>
    </comment>
    <comment ref="E9" authorId="0">
      <text>
        <r>
          <rPr>
            <sz val="12"/>
            <color indexed="81"/>
            <rFont val="Times New Roman"/>
            <family val="1"/>
          </rPr>
          <t>[(6 * 8 Ninja) * 75%] + (6 * 1 Con)</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Tumble synergy +2</t>
        </r>
      </text>
    </comment>
    <comment ref="F9" authorId="0">
      <text>
        <r>
          <rPr>
            <sz val="12"/>
            <color indexed="81"/>
            <rFont val="Times New Roman"/>
            <family val="1"/>
          </rPr>
          <t>Acrobatics +2</t>
        </r>
      </text>
    </comment>
    <comment ref="F23" authorId="0">
      <text>
        <r>
          <rPr>
            <sz val="12"/>
            <color indexed="81"/>
            <rFont val="Times New Roman"/>
            <family val="1"/>
          </rPr>
          <t>Tumble synergy +2
Great Leap +4
Acrobatics +2</t>
        </r>
      </text>
    </comment>
    <comment ref="J38" authorId="0">
      <text>
        <r>
          <rPr>
            <sz val="12"/>
            <color indexed="81"/>
            <rFont val="Times New Roman"/>
            <family val="1"/>
          </rPr>
          <t>Search synergy</t>
        </r>
      </text>
    </comment>
    <comment ref="F40" authorId="0">
      <text>
        <r>
          <rPr>
            <sz val="12"/>
            <color indexed="81"/>
            <rFont val="Times New Roman"/>
            <family val="1"/>
          </rPr>
          <t>Jump synergy +2
Acrobatics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C2" authorId="0">
      <text>
        <r>
          <rPr>
            <sz val="12"/>
            <color indexed="81"/>
            <rFont val="Times New Roman"/>
            <family val="1"/>
          </rPr>
          <t>A ninja is highly trained at dodging blows, and she has a sixth sense that lets her avoid even unanticipated attacks.  When unarmored and unencumbered, a ninja adds her Wisdom bonus (if any) to her Armor Class. This ability does not stack with the monk’s AC bonus ability (a ninja with levels of monk does not add the bonus twice). In addition, a ninja gains a +1 bonus to AC at 5th level. This bonus increases by 1 for every five ninja levels thereafter (+2 at 10th, +3 at 15th, and +4 at 20th level).
Complete Adventurer 8</t>
        </r>
      </text>
    </comment>
    <comment ref="A3" authorId="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C3" authorId="0">
      <text>
        <r>
          <rPr>
            <sz val="12"/>
            <color indexed="81"/>
            <rFont val="Times New Roman"/>
            <family val="1"/>
          </rPr>
          <t>A ninja can channel her ki to manifest special powers of stealth and mobility.  She can use her ki powers a number of times per day equal to one-half her class level (minimum 1) plus her Wisdom bonus (if any).  Ki powers can be used only if a ninja is wearing no armor and is unencumbered.
As long as a ninja’s ki pool isn’t empty (that is, as long as she has at least one daily use remaining), she gains a +2 bonus on her Will saves.
A ninja’s ki powers are ghost step, ki dodge, ghost strike, greater ki dodge, and ghost walk.  Each power is described under a separate entry below.
Complete Adventurer 8</t>
        </r>
      </text>
    </comment>
    <comment ref="A4"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4" authorId="0">
      <text>
        <r>
          <rPr>
            <sz val="12"/>
            <color indexed="81"/>
            <rFont val="Times New Roman"/>
            <family val="1"/>
          </rPr>
          <t>At 6th level and higher, a ninja can spend one daily use of her ki power to cause an attack against her to miss when it might otherwise hit.  When a ninja activates this ability, her outline shifts and wavers, granting her concealment (20% miss chance) against all attacks for 1 round.  Using this ability is a swift action that does not provoke attacks of opportunity.
Complete Adventurer 8</t>
        </r>
      </text>
    </comment>
    <comment ref="A5"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5" authorId="0">
      <text>
        <r>
          <rPr>
            <sz val="12"/>
            <color indexed="81"/>
            <rFont val="Times New Roman"/>
            <family val="1"/>
          </rPr>
          <t>If a ninja can catch an opponent when he is unable to defend himself effectively from her attack, she can strike a vital spot for extra damage.  Whenever a ninja’s target is denied a Dexterity bonus to Armor Class (whether the target actually has a Dexterity bonus or not), the ninja deals an extra 1d6 points of damage with her attack.  This extra damage increases by 1d6 points for every two ninja levels thereafter.  A ninja can’t use sudden strike when flanking an opponent unless that opponent is denied its Dexterity bonus to AC.  This damage also applies to ranged attacks against targets up to 30 feet away.  Creatures with concealment, creatures without discernible anatomies, and creatures immune to extra damage from critical hits are all immune to sudden strikes.  A ninja can’t make a sudden strike while striking the limbs of a creature whose vitals are out of reach.
A ninja can’t use sudden strike to deliver nonlethal damage.  Weapons capable of dealing only nonlethal damage don’t deal extra damage when used as part of a sudden strike.
The extra damage from the sudden strike ability stacks with the extra damage from sneak attack whenever both would apply to the same target.
Complete Adventurer 8</t>
        </r>
      </text>
    </comment>
    <comment ref="C6" authorId="0">
      <text>
        <r>
          <rPr>
            <sz val="12"/>
            <color indexed="81"/>
            <rFont val="Times New Roman"/>
            <family val="1"/>
          </rPr>
          <t>At 4th level and higher, a ninja always makes Jump checks as if she were running and had the Run feat, enabling her to make long jumps without a running start and granting a +4 bonus on the jump (see the skill description, page 77 of the Player’s Handbook).  This ability can be used only if she is wearing no armor and is carrying no more than a light load.
Complete Adventurer 8</t>
        </r>
      </text>
    </comment>
    <comment ref="C7" authorId="0">
      <text>
        <r>
          <rPr>
            <sz val="12"/>
            <color indexed="81"/>
            <rFont val="Times New Roman"/>
            <family val="1"/>
          </rPr>
          <t>Starting at 6th level, a ninja gains a +2 bonus on Climb, Jump, and Tumble checks.  This bonus increases to +4 at 12th level and +6 at 18th level.
Complete Adventurer 8</t>
        </r>
      </text>
    </comment>
    <comment ref="A8" authorId="0">
      <text>
        <r>
          <rPr>
            <sz val="12"/>
            <color indexed="81"/>
            <rFont val="Times New Roman"/>
            <family val="1"/>
          </rPr>
          <t>Hand crossbow, kama, kukri, nunchaku, sai, shortbow, short sword, shuriken, siangham</t>
        </r>
      </text>
    </comment>
    <comment ref="C8"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9" authorId="0">
      <text>
        <r>
          <rPr>
            <sz val="12"/>
            <color indexed="81"/>
            <rFont val="Times New Roman"/>
            <family val="1"/>
          </rPr>
          <t>Starting at 2nd level, a ninja can spend one daily use of her ki power to become invisible for 1 round.  Using this ability is a swift action (see Swift Actions and Immediate Actions, page 137) that does not provoke attacks of opportunity.
At 10th level, a ninja can become ethereal when using ghost step instead of becoming invisible.
Complete Adventurer 8</t>
        </r>
      </text>
    </comment>
    <comment ref="C10" authorId="0">
      <text>
        <r>
          <rPr>
            <sz val="12"/>
            <color indexed="81"/>
            <rFont val="Times New Roman"/>
            <family val="1"/>
          </rPr>
          <t>At 3rd level and higher, a ninja never risks accidentally poisoning herself when applying poison to a weapon.
Complete Adventurer 8</t>
        </r>
      </text>
    </comment>
  </commentList>
</comments>
</file>

<file path=xl/comments4.xml><?xml version="1.0" encoding="utf-8"?>
<comments xmlns="http://schemas.openxmlformats.org/spreadsheetml/2006/main">
  <authors>
    <author>Alexis Álvarez</author>
  </authors>
  <commentList>
    <comment ref="D15"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<sst xmlns="http://schemas.openxmlformats.org/spreadsheetml/2006/main" count="309" uniqueCount="179">
  <si>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</si>
  <si>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</si>
  <si>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</si>
  <si>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</si>
  <si>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</si>
  <si>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</si>
  <si>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</si>
  <si>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</si>
  <si>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</si>
  <si>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</si>
  <si>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</si>
  <si>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</si>
  <si>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</si>
  <si>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</si>
  <si>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</si>
  <si>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</si>
  <si>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</si>
  <si>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</si>
  <si>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</si>
  <si>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</si>
  <si>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</si>
  <si>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</si>
  <si>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</si>
  <si>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</si>
  <si>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</si>
  <si>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</si>
  <si>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</si>
  <si>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</si>
  <si>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</si>
  <si>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</si>
  <si>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</si>
  <si>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</si>
  <si>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</si>
  <si>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</si>
  <si>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</si>
  <si>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</si>
  <si>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</si>
  <si>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</si>
  <si>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</si>
  <si>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</si>
  <si>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</si>
  <si>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</si>
  <si>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</si>
  <si>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</si>
  <si>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</si>
  <si>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</si>
  <si>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</si>
  <si>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</si>
  <si>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</si>
  <si>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</si>
  <si>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</si>
  <si>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</si>
  <si>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</si>
  <si>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</si>
  <si>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</si>
  <si>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</si>
  <si>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</si>
  <si>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</si>
  <si>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</si>
  <si>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</si>
  <si>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</si>
  <si>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</si>
  <si>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</si>
  <si>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</si>
  <si>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</si>
  <si>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</si>
  <si>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</si>
  <si>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</si>
  <si>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</si>
  <si>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</si>
  <si>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</si>
  <si>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</si>
  <si>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</si>
  <si>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</si>
  <si>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</si>
  <si>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</si>
  <si>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</si>
  <si>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</si>
  <si>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</si>
  <si>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</si>
  <si>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</si>
  <si>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</si>
  <si>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</si>
  <si>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</si>
  <si>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</si>
  <si>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</si>
  <si>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</si>
  <si>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</si>
  <si>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</si>
  <si>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</si>
  <si>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</si>
  <si>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</si>
  <si>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</si>
  <si>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</si>
  <si>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</si>
  <si>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Atk</t>
  </si>
  <si>
    <t>Feats</t>
  </si>
  <si>
    <t>1d6</t>
  </si>
  <si>
    <t>x2</t>
  </si>
  <si>
    <t>Roll</t>
  </si>
  <si>
    <t>Skill/Save</t>
  </si>
  <si>
    <t>Actual Speed:</t>
  </si>
  <si>
    <t>30’</t>
  </si>
  <si>
    <t>FF AC:</t>
  </si>
  <si>
    <t>Knowledge:  Religion</t>
  </si>
  <si>
    <t>Knowledge:  Arcana</t>
  </si>
  <si>
    <t>Arrows</t>
  </si>
  <si>
    <t>Male</t>
  </si>
  <si>
    <t>Perform:  [type]</t>
  </si>
  <si>
    <t>Profession:  [type]</t>
  </si>
  <si>
    <t>Backpack</t>
  </si>
  <si>
    <t>Scrolls and Potions</t>
  </si>
  <si>
    <t>CLev</t>
  </si>
  <si>
    <t>Potion of Cure Light Wounds</t>
  </si>
  <si>
    <t>Human</t>
  </si>
  <si>
    <t>Ninja</t>
  </si>
  <si>
    <t>Piercing</t>
  </si>
  <si>
    <t>1d2</t>
  </si>
  <si>
    <t>20’</t>
  </si>
  <si>
    <t>Belt Pouch</t>
  </si>
  <si>
    <t>4</t>
  </si>
  <si>
    <t>Trapfinding</t>
  </si>
  <si>
    <t>Ghost Step (invisible)</t>
  </si>
  <si>
    <t>Poison Use</t>
  </si>
  <si>
    <t>1st:  Combat Reflexes</t>
  </si>
  <si>
    <t>ninja 1</t>
  </si>
  <si>
    <t>ninja 2</t>
  </si>
  <si>
    <t>ninja 3</t>
  </si>
  <si>
    <t>MW Ninja-to</t>
  </si>
  <si>
    <t>Bludgeon</t>
  </si>
  <si>
    <t>Bracers of Armor +1</t>
  </si>
  <si>
    <t>-</t>
  </si>
  <si>
    <t>ninja 4</t>
  </si>
  <si>
    <t>human</t>
  </si>
  <si>
    <t>Great Leap</t>
  </si>
  <si>
    <t>Ki-Strike (4/day)</t>
  </si>
  <si>
    <t>Sudden Strike 3d6</t>
  </si>
  <si>
    <t>ninja 5</t>
  </si>
  <si>
    <t>2</t>
  </si>
  <si>
    <t>see Great Leap</t>
  </si>
  <si>
    <t>ninja 6</t>
  </si>
  <si>
    <t>+2 to follow tracks</t>
  </si>
  <si>
    <t>Acrobatics</t>
  </si>
  <si>
    <t>Ki-Dodge</t>
  </si>
  <si>
    <t>8</t>
  </si>
  <si>
    <t>+4</t>
  </si>
  <si>
    <t>Potion of Cure Moderate Wounds</t>
  </si>
  <si>
    <t>Cloak of Resistance +1</t>
  </si>
  <si>
    <t>Ring of Protection +1</t>
  </si>
  <si>
    <t>1d4</t>
  </si>
  <si>
    <t>18-20/x2</t>
  </si>
  <si>
    <t>Slashing</t>
  </si>
  <si>
    <t>Initiative:</t>
  </si>
  <si>
    <t>Shuriken, 20</t>
  </si>
  <si>
    <t>Grapple, Unarmed Strike</t>
  </si>
  <si>
    <t>Korimoto</t>
  </si>
  <si>
    <t>NPC</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</si>
  <si>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</si>
  <si>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Ninja Weapons</t>
  </si>
  <si>
    <t>Neutral Evil</t>
  </si>
  <si>
    <t>Common</t>
  </si>
  <si>
    <t>3rd:  Precise Shot</t>
  </si>
  <si>
    <t>Human:  Point Blank Shot</t>
  </si>
  <si>
    <t>6th:  Rapid Shot</t>
  </si>
  <si>
    <t>MW Kama</t>
  </si>
  <si>
    <t>MW Nunchaku</t>
  </si>
  <si>
    <t>MW Siangham</t>
  </si>
  <si>
    <t>MW Kukri</t>
  </si>
  <si>
    <t>MW Hand Crossbow</t>
  </si>
  <si>
    <t>MW Shortbow</t>
  </si>
  <si>
    <t>19-20/x2</t>
  </si>
  <si>
    <t>AC Bonus</t>
  </si>
  <si>
    <t>1</t>
  </si>
  <si>
    <t>x3</t>
  </si>
  <si>
    <t>60’</t>
  </si>
  <si>
    <t>Sleep Arrow</t>
  </si>
  <si>
    <t>+1</t>
  </si>
  <si>
    <t>+0</t>
  </si>
  <si>
    <t>Potion of Blur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</si>
</sst>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i/>
      <sz val="22"/>
      <color theme="7" tint="0.59999389629810485"/>
      <name val="Times New Roman"/>
      <family val="1"/>
    </font>
  </fonts>
  <fills count="1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s>
  <borders count="9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style="hair">
        <color indexed="64"/>
      </bottom>
      <diagonal/>
    </border>
  </borders>
  <cellStyleXfs count="10">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38" fillId="0" borderId="0"/>
    <xf numFmtId="0" fontId="2" fillId="0" borderId="0"/>
    <xf numFmtId="0" fontId="2" fillId="0" borderId="0"/>
    <xf numFmtId="0" fontId="1" fillId="0" borderId="0"/>
  </cellStyleXfs>
  <cellXfs count="356">
    <xf numFmtId="0" fontId="0" fillId="0" borderId="0" xfId="0"/>
    <xf numFmtId="0" fontId="5" fillId="0" borderId="0" xfId="0" applyFont="1" applyBorder="1" applyAlignment="1"/>
    <xf numFmtId="0" fontId="6" fillId="0" borderId="1" xfId="0" applyFont="1" applyBorder="1" applyAlignment="1">
      <alignment horizontal="right"/>
    </xf>
    <xf numFmtId="0" fontId="7" fillId="0" borderId="0" xfId="0" applyFont="1" applyBorder="1" applyAlignment="1">
      <alignment horizontal="left"/>
    </xf>
    <xf numFmtId="0" fontId="6" fillId="0" borderId="0" xfId="0" applyFont="1" applyBorder="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3" fillId="0" borderId="1" xfId="0" applyFont="1" applyBorder="1" applyAlignment="1"/>
    <xf numFmtId="0" fontId="15" fillId="0" borderId="0" xfId="0" applyFont="1" applyBorder="1" applyAlignment="1"/>
    <xf numFmtId="0" fontId="16" fillId="0" borderId="0" xfId="0" applyFont="1" applyBorder="1" applyAlignment="1"/>
    <xf numFmtId="0" fontId="16" fillId="0" borderId="2" xfId="0" applyFont="1" applyBorder="1" applyAlignment="1"/>
    <xf numFmtId="0" fontId="4" fillId="0" borderId="0" xfId="0" applyFont="1" applyBorder="1" applyAlignment="1"/>
    <xf numFmtId="0" fontId="7" fillId="0" borderId="0" xfId="0" applyFont="1" applyBorder="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6" fillId="0" borderId="0" xfId="0" applyFont="1" applyBorder="1" applyAlignment="1">
      <alignment horizontal="centerContinuous"/>
    </xf>
    <xf numFmtId="0" fontId="3" fillId="0" borderId="0" xfId="0" applyFont="1" applyBorder="1" applyAlignment="1">
      <alignment horizontal="centerContinuous"/>
    </xf>
    <xf numFmtId="0" fontId="5" fillId="0" borderId="0" xfId="0" applyFont="1" applyBorder="1" applyAlignment="1">
      <alignment horizontal="center"/>
    </xf>
    <xf numFmtId="0" fontId="5" fillId="0" borderId="0" xfId="0" applyFont="1" applyBorder="1" applyAlignment="1">
      <alignment horizontal="centerContinuous"/>
    </xf>
    <xf numFmtId="164" fontId="5" fillId="0" borderId="0" xfId="0" applyNumberFormat="1" applyFont="1" applyBorder="1" applyAlignment="1">
      <alignment horizontal="center"/>
    </xf>
    <xf numFmtId="0" fontId="19" fillId="0" borderId="0" xfId="0" applyFont="1" applyBorder="1" applyAlignment="1">
      <alignment horizontal="right"/>
    </xf>
    <xf numFmtId="0" fontId="10" fillId="2" borderId="4" xfId="0" applyFont="1" applyFill="1" applyBorder="1" applyAlignment="1">
      <alignment horizontal="right"/>
    </xf>
    <xf numFmtId="0" fontId="23" fillId="2" borderId="4" xfId="0" applyFont="1" applyFill="1" applyBorder="1" applyAlignment="1">
      <alignment horizontal="right"/>
    </xf>
    <xf numFmtId="0" fontId="8" fillId="2" borderId="10" xfId="0" applyFont="1" applyFill="1" applyBorder="1" applyAlignment="1">
      <alignment horizontal="right"/>
    </xf>
    <xf numFmtId="0" fontId="14" fillId="2" borderId="12" xfId="0" applyFont="1" applyFill="1" applyBorder="1" applyAlignment="1">
      <alignment horizontal="right"/>
    </xf>
    <xf numFmtId="0" fontId="26" fillId="0" borderId="19" xfId="0" applyFont="1" applyBorder="1" applyAlignment="1">
      <alignment horizontal="centerContinuous"/>
    </xf>
    <xf numFmtId="0" fontId="7" fillId="0" borderId="0" xfId="0" applyFont="1" applyBorder="1" applyAlignment="1">
      <alignment horizontal="centerContinuous"/>
    </xf>
    <xf numFmtId="49" fontId="27" fillId="0" borderId="3" xfId="0" applyNumberFormat="1" applyFont="1" applyBorder="1" applyAlignment="1">
      <alignment horizontal="center"/>
    </xf>
    <xf numFmtId="49" fontId="27" fillId="0" borderId="20" xfId="0" applyNumberFormat="1" applyFont="1" applyBorder="1" applyAlignment="1">
      <alignment horizontal="center"/>
    </xf>
    <xf numFmtId="0" fontId="20"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33" fillId="0" borderId="0" xfId="0" applyFont="1" applyBorder="1" applyAlignment="1"/>
    <xf numFmtId="49" fontId="27" fillId="0" borderId="11" xfId="0" applyNumberFormat="1" applyFont="1" applyBorder="1" applyAlignment="1">
      <alignment horizontal="center"/>
    </xf>
    <xf numFmtId="0" fontId="16" fillId="0" borderId="0" xfId="0" applyNumberFormat="1" applyFont="1" applyBorder="1" applyAlignment="1">
      <alignment horizontal="centerContinuous"/>
    </xf>
    <xf numFmtId="0" fontId="5" fillId="0" borderId="0" xfId="0" applyNumberFormat="1" applyFont="1" applyBorder="1" applyAlignment="1">
      <alignment horizontal="left"/>
    </xf>
    <xf numFmtId="0" fontId="7" fillId="0" borderId="0" xfId="0" applyFont="1" applyBorder="1" applyAlignment="1">
      <alignment horizontal="center"/>
    </xf>
    <xf numFmtId="0" fontId="11" fillId="5" borderId="1" xfId="0" applyFont="1" applyFill="1" applyBorder="1" applyAlignment="1"/>
    <xf numFmtId="0" fontId="7" fillId="5" borderId="21" xfId="0" applyNumberFormat="1" applyFont="1" applyFill="1" applyBorder="1" applyAlignment="1">
      <alignment horizontal="center"/>
    </xf>
    <xf numFmtId="49" fontId="17" fillId="5" borderId="21" xfId="0" applyNumberFormat="1" applyFont="1" applyFill="1" applyBorder="1" applyAlignment="1">
      <alignment horizontal="center"/>
    </xf>
    <xf numFmtId="0" fontId="17" fillId="5" borderId="22" xfId="0" applyNumberFormat="1" applyFont="1" applyFill="1" applyBorder="1" applyAlignment="1">
      <alignment horizontal="center"/>
    </xf>
    <xf numFmtId="49" fontId="7" fillId="5" borderId="22" xfId="0" applyNumberFormat="1" applyFont="1" applyFill="1" applyBorder="1" applyAlignment="1">
      <alignment horizontal="center"/>
    </xf>
    <xf numFmtId="0" fontId="7" fillId="5" borderId="23" xfId="0" applyNumberFormat="1" applyFont="1" applyFill="1" applyBorder="1" applyAlignment="1">
      <alignment horizontal="center"/>
    </xf>
    <xf numFmtId="0" fontId="14" fillId="5" borderId="1" xfId="0" applyFont="1" applyFill="1" applyBorder="1" applyAlignment="1"/>
    <xf numFmtId="49" fontId="24" fillId="5" borderId="21" xfId="0" applyNumberFormat="1" applyFont="1" applyFill="1" applyBorder="1" applyAlignment="1">
      <alignment horizontal="center"/>
    </xf>
    <xf numFmtId="0" fontId="24" fillId="5" borderId="22" xfId="0" applyNumberFormat="1" applyFont="1" applyFill="1" applyBorder="1" applyAlignment="1">
      <alignment horizontal="center"/>
    </xf>
    <xf numFmtId="0" fontId="11" fillId="6" borderId="1" xfId="0" applyFont="1" applyFill="1" applyBorder="1" applyAlignment="1"/>
    <xf numFmtId="0" fontId="7" fillId="6" borderId="21" xfId="0" applyNumberFormat="1" applyFont="1" applyFill="1" applyBorder="1" applyAlignment="1">
      <alignment horizontal="center"/>
    </xf>
    <xf numFmtId="49" fontId="17" fillId="6" borderId="21" xfId="0" applyNumberFormat="1" applyFont="1" applyFill="1" applyBorder="1" applyAlignment="1">
      <alignment horizontal="center"/>
    </xf>
    <xf numFmtId="0" fontId="17" fillId="6" borderId="22" xfId="0" applyNumberFormat="1" applyFont="1" applyFill="1" applyBorder="1" applyAlignment="1">
      <alignment horizontal="center"/>
    </xf>
    <xf numFmtId="49" fontId="7" fillId="6" borderId="22" xfId="0" applyNumberFormat="1" applyFont="1" applyFill="1" applyBorder="1" applyAlignment="1">
      <alignment horizontal="center"/>
    </xf>
    <xf numFmtId="0" fontId="7" fillId="6" borderId="23" xfId="0" applyNumberFormat="1" applyFont="1" applyFill="1" applyBorder="1" applyAlignment="1">
      <alignment horizontal="center"/>
    </xf>
    <xf numFmtId="0" fontId="14" fillId="6" borderId="1" xfId="0" applyFont="1" applyFill="1" applyBorder="1" applyAlignment="1"/>
    <xf numFmtId="49" fontId="24" fillId="7" borderId="21" xfId="0" applyNumberFormat="1" applyFont="1" applyFill="1" applyBorder="1" applyAlignment="1">
      <alignment horizontal="center"/>
    </xf>
    <xf numFmtId="0" fontId="24" fillId="7" borderId="22" xfId="0" applyNumberFormat="1" applyFont="1" applyFill="1" applyBorder="1" applyAlignment="1">
      <alignment horizontal="center"/>
    </xf>
    <xf numFmtId="0" fontId="6" fillId="0" borderId="24" xfId="0" applyFont="1" applyBorder="1" applyAlignment="1">
      <alignment horizontal="center"/>
    </xf>
    <xf numFmtId="164" fontId="6" fillId="8" borderId="25" xfId="0" applyNumberFormat="1" applyFont="1" applyFill="1" applyBorder="1" applyAlignment="1">
      <alignment horizontal="center"/>
    </xf>
    <xf numFmtId="0" fontId="4" fillId="0" borderId="0" xfId="0" applyFont="1" applyBorder="1" applyAlignment="1">
      <alignment horizontal="center"/>
    </xf>
    <xf numFmtId="0" fontId="13" fillId="5" borderId="1" xfId="0" applyFont="1" applyFill="1" applyBorder="1" applyAlignment="1"/>
    <xf numFmtId="49" fontId="25" fillId="5" borderId="21" xfId="0" applyNumberFormat="1" applyFont="1" applyFill="1" applyBorder="1" applyAlignment="1">
      <alignment horizontal="center"/>
    </xf>
    <xf numFmtId="0" fontId="25" fillId="5" borderId="22" xfId="0" applyNumberFormat="1" applyFont="1" applyFill="1" applyBorder="1" applyAlignment="1">
      <alignment horizontal="center"/>
    </xf>
    <xf numFmtId="0" fontId="7" fillId="0" borderId="21" xfId="0" applyNumberFormat="1" applyFont="1" applyFill="1" applyBorder="1" applyAlignment="1">
      <alignment horizontal="center"/>
    </xf>
    <xf numFmtId="49" fontId="7" fillId="0" borderId="22" xfId="0" applyNumberFormat="1" applyFont="1" applyFill="1" applyBorder="1" applyAlignment="1">
      <alignment horizontal="center"/>
    </xf>
    <xf numFmtId="0" fontId="7" fillId="0" borderId="23" xfId="0" applyNumberFormat="1" applyFont="1" applyFill="1" applyBorder="1" applyAlignment="1">
      <alignment horizontal="center"/>
    </xf>
    <xf numFmtId="0" fontId="14" fillId="0" borderId="1" xfId="0" applyFont="1" applyFill="1" applyBorder="1" applyAlignment="1"/>
    <xf numFmtId="49" fontId="24" fillId="0" borderId="21" xfId="0" applyNumberFormat="1" applyFont="1" applyFill="1" applyBorder="1" applyAlignment="1">
      <alignment horizontal="center"/>
    </xf>
    <xf numFmtId="0" fontId="24" fillId="0" borderId="22" xfId="0" applyNumberFormat="1" applyFont="1" applyFill="1" applyBorder="1" applyAlignment="1">
      <alignment horizontal="center"/>
    </xf>
    <xf numFmtId="0" fontId="14" fillId="0" borderId="22" xfId="0" applyNumberFormat="1" applyFont="1" applyFill="1" applyBorder="1" applyAlignment="1">
      <alignment horizontal="center"/>
    </xf>
    <xf numFmtId="0" fontId="8" fillId="0" borderId="1" xfId="0" applyFont="1" applyFill="1" applyBorder="1" applyAlignment="1"/>
    <xf numFmtId="49" fontId="18" fillId="0" borderId="21" xfId="0" applyNumberFormat="1" applyFont="1" applyFill="1" applyBorder="1" applyAlignment="1">
      <alignment horizontal="center"/>
    </xf>
    <xf numFmtId="0" fontId="18" fillId="0" borderId="22" xfId="0" applyNumberFormat="1" applyFont="1" applyFill="1" applyBorder="1" applyAlignment="1">
      <alignment horizontal="center"/>
    </xf>
    <xf numFmtId="0" fontId="7" fillId="0" borderId="1" xfId="0" applyFont="1" applyBorder="1" applyAlignment="1"/>
    <xf numFmtId="0" fontId="7" fillId="0" borderId="2" xfId="0" applyFont="1" applyBorder="1" applyAlignment="1"/>
    <xf numFmtId="0" fontId="7" fillId="0" borderId="3" xfId="0" quotePrefix="1" applyFont="1" applyBorder="1" applyAlignment="1">
      <alignment horizontal="center"/>
    </xf>
    <xf numFmtId="0" fontId="9" fillId="0" borderId="3" xfId="0" quotePrefix="1" applyFont="1" applyBorder="1" applyAlignment="1">
      <alignment horizontal="center"/>
    </xf>
    <xf numFmtId="0" fontId="7" fillId="0" borderId="20" xfId="0" quotePrefix="1" applyFont="1" applyBorder="1" applyAlignment="1">
      <alignment horizontal="center"/>
    </xf>
    <xf numFmtId="0" fontId="7" fillId="0" borderId="21" xfId="0" applyFont="1" applyFill="1" applyBorder="1" applyAlignment="1">
      <alignment horizontal="center" wrapText="1"/>
    </xf>
    <xf numFmtId="0" fontId="11" fillId="0" borderId="1" xfId="0" applyFont="1" applyFill="1" applyBorder="1" applyAlignment="1"/>
    <xf numFmtId="49" fontId="17" fillId="0" borderId="21" xfId="0" applyNumberFormat="1" applyFont="1" applyFill="1" applyBorder="1" applyAlignment="1">
      <alignment horizontal="center"/>
    </xf>
    <xf numFmtId="0" fontId="17" fillId="0" borderId="22" xfId="0" applyNumberFormat="1" applyFont="1" applyFill="1" applyBorder="1" applyAlignment="1">
      <alignment horizontal="center"/>
    </xf>
    <xf numFmtId="164" fontId="3" fillId="0" borderId="0" xfId="0" applyNumberFormat="1" applyFont="1" applyBorder="1" applyAlignment="1">
      <alignment horizontal="centerContinuous"/>
    </xf>
    <xf numFmtId="0" fontId="22" fillId="3" borderId="33" xfId="0" applyFont="1" applyFill="1" applyBorder="1" applyAlignment="1">
      <alignment horizontal="center"/>
    </xf>
    <xf numFmtId="164" fontId="22" fillId="3" borderId="34" xfId="0" applyNumberFormat="1" applyFont="1" applyFill="1" applyBorder="1" applyAlignment="1">
      <alignment horizontal="center"/>
    </xf>
    <xf numFmtId="0" fontId="22" fillId="3" borderId="33" xfId="0" applyFont="1" applyFill="1" applyBorder="1" applyAlignment="1">
      <alignment horizontal="right"/>
    </xf>
    <xf numFmtId="0" fontId="22" fillId="3" borderId="35" xfId="0" applyFont="1" applyFill="1" applyBorder="1" applyAlignment="1"/>
    <xf numFmtId="0" fontId="5" fillId="0" borderId="37" xfId="0" applyFont="1" applyBorder="1" applyAlignment="1">
      <alignment horizontal="left" shrinkToFit="1"/>
    </xf>
    <xf numFmtId="0" fontId="5" fillId="0" borderId="39" xfId="0" applyFont="1" applyBorder="1" applyAlignment="1">
      <alignment horizontal="left" shrinkToFit="1"/>
    </xf>
    <xf numFmtId="164" fontId="3" fillId="0" borderId="0" xfId="0" applyNumberFormat="1" applyFont="1" applyBorder="1" applyAlignment="1">
      <alignment horizontal="centerContinuous" shrinkToFit="1"/>
    </xf>
    <xf numFmtId="0" fontId="3" fillId="0" borderId="0" xfId="0" applyFont="1" applyBorder="1" applyAlignment="1">
      <alignment horizontal="centerContinuous" shrinkToFit="1"/>
    </xf>
    <xf numFmtId="0" fontId="13" fillId="0" borderId="1" xfId="0" applyFont="1" applyFill="1" applyBorder="1" applyAlignment="1"/>
    <xf numFmtId="49" fontId="25" fillId="0" borderId="21" xfId="0" applyNumberFormat="1" applyFont="1" applyFill="1" applyBorder="1" applyAlignment="1">
      <alignment horizontal="center"/>
    </xf>
    <xf numFmtId="0" fontId="25" fillId="0" borderId="22" xfId="0" applyNumberFormat="1" applyFont="1" applyFill="1" applyBorder="1" applyAlignment="1">
      <alignment horizontal="center"/>
    </xf>
    <xf numFmtId="0" fontId="13" fillId="0" borderId="22" xfId="0" applyNumberFormat="1" applyFont="1" applyFill="1" applyBorder="1" applyAlignment="1">
      <alignment horizontal="center"/>
    </xf>
    <xf numFmtId="0" fontId="7" fillId="0" borderId="22" xfId="0" applyNumberFormat="1" applyFont="1" applyFill="1" applyBorder="1" applyAlignment="1">
      <alignment horizontal="center"/>
    </xf>
    <xf numFmtId="0" fontId="23" fillId="0" borderId="1" xfId="0" applyFont="1" applyFill="1" applyBorder="1" applyAlignment="1"/>
    <xf numFmtId="49" fontId="29" fillId="0" borderId="21" xfId="0" applyNumberFormat="1" applyFont="1" applyFill="1" applyBorder="1" applyAlignment="1">
      <alignment horizontal="center"/>
    </xf>
    <xf numFmtId="0" fontId="29" fillId="0" borderId="22" xfId="0" applyNumberFormat="1" applyFont="1" applyFill="1" applyBorder="1" applyAlignment="1">
      <alignment horizontal="center"/>
    </xf>
    <xf numFmtId="0" fontId="13" fillId="0" borderId="5" xfId="0" applyFont="1" applyFill="1" applyBorder="1" applyAlignment="1"/>
    <xf numFmtId="0" fontId="7" fillId="0" borderId="40" xfId="0" applyNumberFormat="1" applyFont="1" applyFill="1" applyBorder="1" applyAlignment="1">
      <alignment horizontal="center"/>
    </xf>
    <xf numFmtId="49" fontId="25" fillId="0" borderId="40" xfId="0" applyNumberFormat="1" applyFont="1" applyFill="1" applyBorder="1" applyAlignment="1">
      <alignment horizontal="center"/>
    </xf>
    <xf numFmtId="0" fontId="25" fillId="0" borderId="42" xfId="0" applyNumberFormat="1" applyFont="1" applyFill="1" applyBorder="1" applyAlignment="1">
      <alignment horizontal="center"/>
    </xf>
    <xf numFmtId="49" fontId="7" fillId="0" borderId="42" xfId="0" applyNumberFormat="1" applyFont="1" applyFill="1" applyBorder="1" applyAlignment="1">
      <alignment horizontal="center"/>
    </xf>
    <xf numFmtId="0" fontId="7" fillId="0" borderId="31" xfId="0" applyNumberFormat="1" applyFont="1" applyFill="1" applyBorder="1" applyAlignment="1">
      <alignment horizontal="center"/>
    </xf>
    <xf numFmtId="0" fontId="8" fillId="4" borderId="47" xfId="0" applyFont="1" applyFill="1" applyBorder="1" applyAlignment="1">
      <alignment horizontal="right"/>
    </xf>
    <xf numFmtId="0" fontId="8" fillId="4" borderId="45" xfId="0" applyFont="1" applyFill="1" applyBorder="1" applyAlignment="1">
      <alignment horizontal="right"/>
    </xf>
    <xf numFmtId="0" fontId="11" fillId="4" borderId="45" xfId="0" applyFont="1" applyFill="1" applyBorder="1" applyAlignment="1">
      <alignment horizontal="right"/>
    </xf>
    <xf numFmtId="0" fontId="11" fillId="4" borderId="46" xfId="0" applyFont="1" applyFill="1" applyBorder="1" applyAlignment="1">
      <alignment horizontal="right"/>
    </xf>
    <xf numFmtId="0" fontId="7" fillId="0" borderId="49" xfId="0" applyFont="1" applyFill="1" applyBorder="1" applyAlignment="1">
      <alignment horizontal="centerContinuous"/>
    </xf>
    <xf numFmtId="0" fontId="7" fillId="0" borderId="43" xfId="0" applyFont="1" applyFill="1" applyBorder="1" applyAlignment="1">
      <alignment horizontal="centerContinuous"/>
    </xf>
    <xf numFmtId="0" fontId="7" fillId="9" borderId="21" xfId="0" applyNumberFormat="1" applyFont="1" applyFill="1" applyBorder="1" applyAlignment="1">
      <alignment horizontal="center"/>
    </xf>
    <xf numFmtId="49" fontId="7" fillId="9" borderId="22" xfId="0" applyNumberFormat="1" applyFont="1" applyFill="1" applyBorder="1" applyAlignment="1">
      <alignment horizontal="center"/>
    </xf>
    <xf numFmtId="0" fontId="7" fillId="9" borderId="23" xfId="0" applyNumberFormat="1" applyFont="1" applyFill="1" applyBorder="1" applyAlignment="1">
      <alignment horizontal="center"/>
    </xf>
    <xf numFmtId="0" fontId="23" fillId="0" borderId="22" xfId="0" applyNumberFormat="1" applyFont="1" applyFill="1" applyBorder="1" applyAlignment="1">
      <alignment horizontal="center"/>
    </xf>
    <xf numFmtId="0" fontId="7" fillId="0" borderId="0" xfId="0" applyFont="1" applyBorder="1" applyAlignment="1">
      <alignment wrapText="1"/>
    </xf>
    <xf numFmtId="0" fontId="7" fillId="0" borderId="0" xfId="0" applyFont="1" applyBorder="1" applyAlignment="1">
      <alignment horizontal="left" wrapText="1"/>
    </xf>
    <xf numFmtId="0" fontId="6" fillId="0" borderId="0" xfId="0" applyFont="1" applyBorder="1" applyAlignment="1">
      <alignment horizontal="right" wrapText="1"/>
    </xf>
    <xf numFmtId="164" fontId="2" fillId="0" borderId="38" xfId="0" applyNumberFormat="1" applyFont="1" applyBorder="1" applyAlignment="1">
      <alignment horizontal="center" shrinkToFit="1"/>
    </xf>
    <xf numFmtId="0" fontId="39" fillId="2" borderId="4" xfId="0" applyFont="1" applyFill="1" applyBorder="1" applyAlignment="1">
      <alignment horizontal="right"/>
    </xf>
    <xf numFmtId="0" fontId="7" fillId="0" borderId="0" xfId="0" applyFont="1" applyBorder="1" applyAlignment="1">
      <alignment horizontal="center" wrapText="1"/>
    </xf>
    <xf numFmtId="0" fontId="21" fillId="2" borderId="51" xfId="0" applyFont="1" applyFill="1" applyBorder="1" applyAlignment="1">
      <alignment horizontal="left"/>
    </xf>
    <xf numFmtId="0" fontId="4" fillId="2" borderId="51" xfId="0" applyFont="1" applyFill="1" applyBorder="1" applyAlignment="1">
      <alignment horizontal="centerContinuous"/>
    </xf>
    <xf numFmtId="0" fontId="5" fillId="2" borderId="51" xfId="0" applyFont="1" applyFill="1" applyBorder="1" applyAlignment="1">
      <alignment horizontal="centerContinuous"/>
    </xf>
    <xf numFmtId="0" fontId="36" fillId="2" borderId="52" xfId="1" applyFont="1" applyFill="1" applyBorder="1" applyAlignment="1" applyProtection="1">
      <alignment horizontal="right"/>
    </xf>
    <xf numFmtId="0" fontId="11" fillId="10" borderId="1" xfId="0" applyFont="1" applyFill="1" applyBorder="1" applyAlignment="1"/>
    <xf numFmtId="0" fontId="7" fillId="10" borderId="21" xfId="0" applyNumberFormat="1" applyFont="1" applyFill="1" applyBorder="1" applyAlignment="1">
      <alignment horizontal="center"/>
    </xf>
    <xf numFmtId="49" fontId="17" fillId="10" borderId="21" xfId="0" applyNumberFormat="1" applyFont="1" applyFill="1" applyBorder="1" applyAlignment="1">
      <alignment horizontal="center"/>
    </xf>
    <xf numFmtId="0" fontId="17" fillId="10" borderId="22" xfId="0" applyNumberFormat="1" applyFont="1" applyFill="1" applyBorder="1" applyAlignment="1">
      <alignment horizontal="center"/>
    </xf>
    <xf numFmtId="49" fontId="7" fillId="10" borderId="22" xfId="0" applyNumberFormat="1" applyFont="1" applyFill="1" applyBorder="1" applyAlignment="1">
      <alignment horizontal="center"/>
    </xf>
    <xf numFmtId="0" fontId="7" fillId="10" borderId="23" xfId="0" quotePrefix="1" applyNumberFormat="1" applyFont="1" applyFill="1" applyBorder="1" applyAlignment="1">
      <alignment horizontal="center"/>
    </xf>
    <xf numFmtId="0" fontId="11" fillId="0" borderId="22" xfId="0" applyNumberFormat="1" applyFont="1" applyFill="1" applyBorder="1" applyAlignment="1">
      <alignment horizontal="center"/>
    </xf>
    <xf numFmtId="0" fontId="8" fillId="0" borderId="22" xfId="0" applyNumberFormat="1" applyFont="1" applyFill="1" applyBorder="1" applyAlignment="1">
      <alignment horizontal="center"/>
    </xf>
    <xf numFmtId="0" fontId="11" fillId="5" borderId="22" xfId="0" applyNumberFormat="1" applyFont="1" applyFill="1" applyBorder="1" applyAlignment="1">
      <alignment horizontal="center"/>
    </xf>
    <xf numFmtId="0" fontId="11" fillId="6" borderId="22" xfId="0" applyNumberFormat="1" applyFont="1" applyFill="1" applyBorder="1" applyAlignment="1">
      <alignment horizontal="center"/>
    </xf>
    <xf numFmtId="0" fontId="14" fillId="6" borderId="22" xfId="0" applyNumberFormat="1" applyFont="1" applyFill="1" applyBorder="1" applyAlignment="1">
      <alignment horizontal="center"/>
    </xf>
    <xf numFmtId="0" fontId="13" fillId="5" borderId="22" xfId="0" applyNumberFormat="1" applyFont="1" applyFill="1" applyBorder="1" applyAlignment="1">
      <alignment horizontal="center"/>
    </xf>
    <xf numFmtId="0" fontId="11" fillId="10" borderId="22" xfId="0" applyNumberFormat="1" applyFont="1" applyFill="1" applyBorder="1" applyAlignment="1">
      <alignment horizontal="center"/>
    </xf>
    <xf numFmtId="0" fontId="14" fillId="5" borderId="22" xfId="0" applyNumberFormat="1" applyFont="1" applyFill="1" applyBorder="1" applyAlignment="1">
      <alignment horizontal="center"/>
    </xf>
    <xf numFmtId="0" fontId="13" fillId="0" borderId="42" xfId="0" applyNumberFormat="1" applyFont="1" applyFill="1" applyBorder="1" applyAlignment="1">
      <alignment horizontal="center"/>
    </xf>
    <xf numFmtId="0" fontId="7" fillId="0" borderId="41" xfId="0" applyFont="1" applyFill="1" applyBorder="1" applyAlignment="1">
      <alignment horizontal="center" wrapText="1"/>
    </xf>
    <xf numFmtId="0" fontId="2" fillId="0" borderId="0" xfId="0" applyFont="1" applyBorder="1" applyAlignment="1">
      <alignment horizontal="center"/>
    </xf>
    <xf numFmtId="0" fontId="22" fillId="11" borderId="13" xfId="0" applyFont="1" applyFill="1" applyBorder="1" applyAlignment="1">
      <alignment horizontal="center"/>
    </xf>
    <xf numFmtId="0" fontId="22" fillId="11" borderId="14" xfId="0" applyFont="1" applyFill="1" applyBorder="1" applyAlignment="1">
      <alignment horizontal="center"/>
    </xf>
    <xf numFmtId="49" fontId="22" fillId="11" borderId="14" xfId="0" applyNumberFormat="1" applyFont="1" applyFill="1" applyBorder="1" applyAlignment="1">
      <alignment horizontal="center"/>
    </xf>
    <xf numFmtId="0" fontId="22" fillId="11" borderId="18" xfId="0" applyFont="1" applyFill="1" applyBorder="1" applyAlignment="1">
      <alignment horizontal="center"/>
    </xf>
    <xf numFmtId="0" fontId="22" fillId="11" borderId="15" xfId="0" applyFont="1" applyFill="1" applyBorder="1" applyAlignment="1">
      <alignment horizontal="center"/>
    </xf>
    <xf numFmtId="0" fontId="22" fillId="11" borderId="18" xfId="0" applyFont="1" applyFill="1" applyBorder="1" applyAlignment="1">
      <alignment horizontal="centerContinuous"/>
    </xf>
    <xf numFmtId="0" fontId="22" fillId="11" borderId="16" xfId="0" applyFont="1" applyFill="1" applyBorder="1" applyAlignment="1">
      <alignment horizontal="centerContinuous"/>
    </xf>
    <xf numFmtId="0" fontId="22" fillId="11" borderId="17" xfId="0" applyFont="1" applyFill="1" applyBorder="1" applyAlignment="1">
      <alignment horizontal="centerContinuous"/>
    </xf>
    <xf numFmtId="0" fontId="22" fillId="11" borderId="44" xfId="0" applyFont="1" applyFill="1" applyBorder="1" applyAlignment="1">
      <alignment horizontal="centerContinuous"/>
    </xf>
    <xf numFmtId="0" fontId="7" fillId="0" borderId="23" xfId="0" quotePrefix="1" applyNumberFormat="1" applyFont="1" applyFill="1" applyBorder="1" applyAlignment="1">
      <alignment horizontal="center"/>
    </xf>
    <xf numFmtId="0" fontId="27" fillId="0" borderId="11" xfId="0" applyNumberFormat="1" applyFont="1" applyBorder="1" applyAlignment="1">
      <alignment horizontal="center"/>
    </xf>
    <xf numFmtId="0" fontId="42" fillId="0" borderId="1" xfId="0" applyFont="1" applyFill="1" applyBorder="1" applyAlignment="1"/>
    <xf numFmtId="0" fontId="6" fillId="0" borderId="21" xfId="0" applyFont="1" applyFill="1" applyBorder="1" applyAlignment="1">
      <alignment horizontal="center"/>
    </xf>
    <xf numFmtId="0" fontId="7" fillId="0" borderId="21" xfId="0" applyFont="1" applyFill="1" applyBorder="1" applyAlignment="1">
      <alignment horizontal="center"/>
    </xf>
    <xf numFmtId="0" fontId="43" fillId="0" borderId="21" xfId="0" applyFont="1" applyFill="1" applyBorder="1" applyAlignment="1">
      <alignment horizontal="center" wrapText="1"/>
    </xf>
    <xf numFmtId="1" fontId="7" fillId="0" borderId="21" xfId="0" applyNumberFormat="1" applyFont="1" applyFill="1" applyBorder="1" applyAlignment="1">
      <alignment horizontal="center" wrapText="1"/>
    </xf>
    <xf numFmtId="0" fontId="40" fillId="12" borderId="22" xfId="0" applyNumberFormat="1" applyFont="1" applyFill="1" applyBorder="1" applyAlignment="1">
      <alignment horizontal="center"/>
    </xf>
    <xf numFmtId="0" fontId="44" fillId="0" borderId="1" xfId="0" applyFont="1" applyFill="1" applyBorder="1" applyAlignment="1"/>
    <xf numFmtId="0" fontId="43" fillId="0" borderId="28" xfId="0" applyFont="1" applyFill="1" applyBorder="1" applyAlignment="1"/>
    <xf numFmtId="0" fontId="6" fillId="0" borderId="41" xfId="0" applyFont="1" applyFill="1" applyBorder="1" applyAlignment="1">
      <alignment horizontal="center"/>
    </xf>
    <xf numFmtId="0" fontId="7" fillId="0" borderId="41" xfId="0" applyFont="1" applyFill="1" applyBorder="1" applyAlignment="1">
      <alignment horizontal="center"/>
    </xf>
    <xf numFmtId="0" fontId="45" fillId="0" borderId="41" xfId="0" applyFont="1" applyFill="1" applyBorder="1" applyAlignment="1">
      <alignment horizontal="center" wrapText="1"/>
    </xf>
    <xf numFmtId="1" fontId="7" fillId="0" borderId="41" xfId="0" applyNumberFormat="1" applyFont="1" applyFill="1" applyBorder="1" applyAlignment="1">
      <alignment horizontal="center" wrapText="1"/>
    </xf>
    <xf numFmtId="0" fontId="40" fillId="12" borderId="41" xfId="0" applyNumberFormat="1" applyFont="1" applyFill="1" applyBorder="1" applyAlignment="1">
      <alignment horizontal="center"/>
    </xf>
    <xf numFmtId="0" fontId="6" fillId="4" borderId="55" xfId="0" applyFont="1" applyFill="1" applyBorder="1" applyAlignment="1">
      <alignment horizontal="right"/>
    </xf>
    <xf numFmtId="0" fontId="6" fillId="4" borderId="56" xfId="0" applyFont="1" applyFill="1" applyBorder="1" applyAlignment="1">
      <alignment horizontal="right"/>
    </xf>
    <xf numFmtId="49" fontId="7" fillId="0" borderId="57" xfId="0" applyNumberFormat="1" applyFont="1" applyFill="1" applyBorder="1" applyAlignment="1">
      <alignment horizontal="center"/>
    </xf>
    <xf numFmtId="0" fontId="4" fillId="4" borderId="8" xfId="0" applyFont="1" applyFill="1" applyBorder="1" applyAlignment="1">
      <alignment horizontal="right"/>
    </xf>
    <xf numFmtId="0" fontId="7" fillId="0" borderId="9" xfId="0" applyFont="1" applyFill="1" applyBorder="1" applyAlignment="1">
      <alignment horizontal="center"/>
    </xf>
    <xf numFmtId="0" fontId="22" fillId="11" borderId="58" xfId="0" applyFont="1" applyFill="1" applyBorder="1" applyAlignment="1">
      <alignment horizontal="centerContinuous"/>
    </xf>
    <xf numFmtId="0" fontId="46" fillId="12" borderId="18" xfId="0" applyFont="1" applyFill="1" applyBorder="1" applyAlignment="1">
      <alignment horizontal="center"/>
    </xf>
    <xf numFmtId="0" fontId="2" fillId="0" borderId="59" xfId="0" applyFont="1" applyBorder="1" applyAlignment="1">
      <alignment horizontal="center" shrinkToFit="1"/>
    </xf>
    <xf numFmtId="164" fontId="2" fillId="0" borderId="60" xfId="0" applyNumberFormat="1" applyFont="1" applyFill="1" applyBorder="1" applyAlignment="1">
      <alignment horizontal="centerContinuous"/>
    </xf>
    <xf numFmtId="164" fontId="2" fillId="0" borderId="61" xfId="0" applyNumberFormat="1" applyFont="1" applyFill="1" applyBorder="1" applyAlignment="1">
      <alignment horizontal="centerContinuous"/>
    </xf>
    <xf numFmtId="0" fontId="5" fillId="0" borderId="62" xfId="0" quotePrefix="1" applyFont="1" applyBorder="1" applyAlignment="1">
      <alignment horizontal="centerContinuous"/>
    </xf>
    <xf numFmtId="0" fontId="40" fillId="12" borderId="40" xfId="0" applyNumberFormat="1" applyFont="1" applyFill="1" applyBorder="1" applyAlignment="1">
      <alignment horizontal="center"/>
    </xf>
    <xf numFmtId="0" fontId="12" fillId="3" borderId="53" xfId="0" applyFont="1" applyFill="1" applyBorder="1" applyAlignment="1">
      <alignment horizontal="centerContinuous" vertical="center"/>
    </xf>
    <xf numFmtId="0" fontId="12" fillId="3" borderId="34"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4" xfId="0" applyNumberFormat="1" applyFont="1" applyFill="1" applyBorder="1" applyAlignment="1">
      <alignment horizontal="center" vertical="center" wrapText="1"/>
    </xf>
    <xf numFmtId="0" fontId="45" fillId="12" borderId="33" xfId="0" applyNumberFormat="1" applyFont="1" applyFill="1" applyBorder="1" applyAlignment="1">
      <alignment horizontal="center" vertical="center" wrapText="1"/>
    </xf>
    <xf numFmtId="0" fontId="12" fillId="3" borderId="34" xfId="0" applyNumberFormat="1" applyFont="1" applyFill="1" applyBorder="1" applyAlignment="1">
      <alignment horizontal="center" vertical="center"/>
    </xf>
    <xf numFmtId="0" fontId="12" fillId="3" borderId="54" xfId="0" applyFont="1" applyFill="1" applyBorder="1" applyAlignment="1">
      <alignment horizontal="center" vertical="center"/>
    </xf>
    <xf numFmtId="0" fontId="4" fillId="0" borderId="0" xfId="0" applyFont="1" applyBorder="1" applyAlignment="1">
      <alignment vertical="center"/>
    </xf>
    <xf numFmtId="0" fontId="48" fillId="4" borderId="26" xfId="0" applyFont="1" applyFill="1" applyBorder="1" applyAlignment="1">
      <alignment horizontal="right"/>
    </xf>
    <xf numFmtId="0" fontId="2" fillId="0" borderId="0" xfId="0" applyFont="1" applyBorder="1" applyAlignment="1">
      <alignment horizontal="left"/>
    </xf>
    <xf numFmtId="0" fontId="4" fillId="0" borderId="0" xfId="0" applyFont="1" applyBorder="1" applyAlignment="1">
      <alignment horizontal="left"/>
    </xf>
    <xf numFmtId="0" fontId="2" fillId="0" borderId="36" xfId="0" applyFont="1" applyBorder="1" applyAlignment="1">
      <alignment horizontal="center" shrinkToFit="1"/>
    </xf>
    <xf numFmtId="0" fontId="2" fillId="0" borderId="38" xfId="0" applyFont="1" applyBorder="1" applyAlignment="1">
      <alignment horizontal="center" shrinkToFit="1"/>
    </xf>
    <xf numFmtId="49" fontId="7" fillId="0" borderId="24" xfId="0" applyNumberFormat="1" applyFont="1" applyBorder="1" applyAlignment="1">
      <alignment horizontal="center"/>
    </xf>
    <xf numFmtId="49" fontId="7" fillId="0" borderId="9" xfId="0" applyNumberFormat="1" applyFont="1" applyBorder="1" applyAlignment="1">
      <alignment horizontal="center"/>
    </xf>
    <xf numFmtId="0" fontId="5" fillId="0" borderId="36" xfId="0" applyFont="1" applyBorder="1" applyAlignment="1">
      <alignment horizontal="left"/>
    </xf>
    <xf numFmtId="0" fontId="5" fillId="0" borderId="38" xfId="0" applyFont="1" applyBorder="1" applyAlignment="1">
      <alignment horizontal="left"/>
    </xf>
    <xf numFmtId="0" fontId="2" fillId="0" borderId="69" xfId="0" applyFont="1" applyBorder="1" applyAlignment="1">
      <alignment horizontal="center" shrinkToFit="1"/>
    </xf>
    <xf numFmtId="0" fontId="49" fillId="0" borderId="27" xfId="0" applyFont="1" applyBorder="1" applyAlignment="1">
      <alignment horizontal="centerContinuous"/>
    </xf>
    <xf numFmtId="0" fontId="50" fillId="0" borderId="27" xfId="0" applyFont="1" applyBorder="1" applyAlignment="1">
      <alignment horizontal="centerContinuous" vertical="center" wrapText="1"/>
    </xf>
    <xf numFmtId="0" fontId="51" fillId="0" borderId="27" xfId="0" applyFont="1" applyBorder="1" applyAlignment="1">
      <alignment horizontal="centerContinuous" vertical="center" wrapText="1"/>
    </xf>
    <xf numFmtId="0" fontId="7" fillId="0" borderId="11" xfId="0" applyFont="1" applyFill="1" applyBorder="1" applyAlignment="1">
      <alignment horizontal="center"/>
    </xf>
    <xf numFmtId="0" fontId="2" fillId="0" borderId="71" xfId="0" applyFont="1" applyBorder="1" applyAlignment="1">
      <alignment horizontal="centerContinuous"/>
    </xf>
    <xf numFmtId="49" fontId="7" fillId="0" borderId="70" xfId="0" applyNumberFormat="1" applyFont="1" applyBorder="1" applyAlignment="1">
      <alignment horizontal="centerContinuous"/>
    </xf>
    <xf numFmtId="0" fontId="2" fillId="0" borderId="72" xfId="0" applyFont="1" applyBorder="1" applyAlignment="1">
      <alignment horizontal="center" shrinkToFit="1"/>
    </xf>
    <xf numFmtId="0" fontId="5" fillId="0" borderId="73" xfId="0" applyFont="1" applyBorder="1" applyAlignment="1">
      <alignment horizontal="center" shrinkToFit="1"/>
    </xf>
    <xf numFmtId="164" fontId="5" fillId="0" borderId="73" xfId="0" applyNumberFormat="1" applyFont="1" applyBorder="1" applyAlignment="1">
      <alignment horizontal="center" shrinkToFit="1"/>
    </xf>
    <xf numFmtId="0" fontId="5" fillId="0" borderId="73" xfId="0" applyFont="1" applyBorder="1" applyAlignment="1">
      <alignment horizontal="left"/>
    </xf>
    <xf numFmtId="0" fontId="5" fillId="0" borderId="74" xfId="0" applyFont="1" applyBorder="1" applyAlignment="1">
      <alignment horizontal="left" shrinkToFit="1"/>
    </xf>
    <xf numFmtId="0" fontId="2" fillId="0" borderId="63" xfId="0" applyFont="1" applyFill="1" applyBorder="1" applyAlignment="1">
      <alignment horizontal="center"/>
    </xf>
    <xf numFmtId="0" fontId="2" fillId="0" borderId="64" xfId="0" applyFont="1" applyFill="1" applyBorder="1" applyAlignment="1">
      <alignment horizontal="center"/>
    </xf>
    <xf numFmtId="0" fontId="2" fillId="0" borderId="64" xfId="0" quotePrefix="1" applyFont="1" applyFill="1" applyBorder="1" applyAlignment="1">
      <alignment horizontal="center"/>
    </xf>
    <xf numFmtId="9" fontId="2" fillId="0" borderId="64" xfId="0" applyNumberFormat="1" applyFont="1" applyFill="1" applyBorder="1" applyAlignment="1">
      <alignment horizontal="center"/>
    </xf>
    <xf numFmtId="164" fontId="2" fillId="0" borderId="64" xfId="0" applyNumberFormat="1" applyFont="1" applyFill="1" applyBorder="1" applyAlignment="1">
      <alignment horizontal="center"/>
    </xf>
    <xf numFmtId="164" fontId="2" fillId="0" borderId="65" xfId="0" applyNumberFormat="1" applyFont="1" applyFill="1" applyBorder="1" applyAlignment="1">
      <alignment horizontal="centerContinuous"/>
    </xf>
    <xf numFmtId="164" fontId="2" fillId="0" borderId="66" xfId="0" applyNumberFormat="1" applyFont="1" applyFill="1" applyBorder="1" applyAlignment="1">
      <alignment horizontal="centerContinuous"/>
    </xf>
    <xf numFmtId="0" fontId="2" fillId="0" borderId="67" xfId="0" applyFont="1" applyFill="1" applyBorder="1" applyAlignment="1">
      <alignment horizontal="centerContinuous"/>
    </xf>
    <xf numFmtId="164" fontId="2" fillId="0" borderId="73" xfId="0" applyNumberFormat="1" applyFont="1" applyBorder="1" applyAlignment="1">
      <alignment horizontal="center" shrinkToFit="1"/>
    </xf>
    <xf numFmtId="0" fontId="14" fillId="10" borderId="1" xfId="0" applyFont="1" applyFill="1" applyBorder="1" applyAlignment="1"/>
    <xf numFmtId="49" fontId="29" fillId="10" borderId="21" xfId="0" applyNumberFormat="1" applyFont="1" applyFill="1" applyBorder="1" applyAlignment="1">
      <alignment horizontal="center"/>
    </xf>
    <xf numFmtId="0" fontId="29" fillId="10" borderId="22" xfId="0" applyNumberFormat="1" applyFont="1" applyFill="1" applyBorder="1" applyAlignment="1">
      <alignment horizontal="center"/>
    </xf>
    <xf numFmtId="0" fontId="23" fillId="10" borderId="22" xfId="0" applyNumberFormat="1" applyFont="1" applyFill="1" applyBorder="1" applyAlignment="1">
      <alignment horizontal="center"/>
    </xf>
    <xf numFmtId="49" fontId="7" fillId="13" borderId="22" xfId="0" applyNumberFormat="1" applyFont="1" applyFill="1" applyBorder="1" applyAlignment="1">
      <alignment horizontal="center"/>
    </xf>
    <xf numFmtId="0" fontId="7" fillId="10" borderId="23" xfId="0" applyNumberFormat="1" applyFont="1" applyFill="1" applyBorder="1" applyAlignment="1">
      <alignment horizontal="center"/>
    </xf>
    <xf numFmtId="0" fontId="2" fillId="0" borderId="75" xfId="0" applyFont="1" applyFill="1" applyBorder="1" applyAlignment="1">
      <alignment horizontal="center"/>
    </xf>
    <xf numFmtId="9" fontId="2" fillId="0" borderId="75" xfId="0" applyNumberFormat="1" applyFont="1" applyFill="1" applyBorder="1" applyAlignment="1">
      <alignment horizontal="center"/>
    </xf>
    <xf numFmtId="164" fontId="2" fillId="0" borderId="75" xfId="0" applyNumberFormat="1" applyFont="1" applyFill="1" applyBorder="1" applyAlignment="1">
      <alignment horizontal="center"/>
    </xf>
    <xf numFmtId="0" fontId="7" fillId="0" borderId="2" xfId="0" quotePrefix="1" applyFont="1" applyFill="1" applyBorder="1" applyAlignment="1">
      <alignment horizontal="center"/>
    </xf>
    <xf numFmtId="0" fontId="7" fillId="0" borderId="29" xfId="0" quotePrefix="1" applyFont="1" applyFill="1" applyBorder="1" applyAlignment="1">
      <alignment horizontal="center"/>
    </xf>
    <xf numFmtId="0" fontId="2" fillId="0" borderId="77" xfId="0" applyFont="1" applyFill="1" applyBorder="1" applyAlignment="1">
      <alignment horizontal="centerContinuous"/>
    </xf>
    <xf numFmtId="0" fontId="5" fillId="0" borderId="78" xfId="0" applyFont="1" applyFill="1" applyBorder="1" applyAlignment="1">
      <alignment horizontal="centerContinuous"/>
    </xf>
    <xf numFmtId="0" fontId="5" fillId="0" borderId="79" xfId="0" applyFont="1" applyFill="1" applyBorder="1" applyAlignment="1">
      <alignment horizontal="centerContinuous"/>
    </xf>
    <xf numFmtId="164" fontId="2" fillId="0" borderId="80" xfId="0" applyNumberFormat="1" applyFont="1" applyFill="1" applyBorder="1" applyAlignment="1">
      <alignment horizontal="center"/>
    </xf>
    <xf numFmtId="49" fontId="2" fillId="0" borderId="79" xfId="0" applyNumberFormat="1" applyFont="1" applyFill="1" applyBorder="1" applyAlignment="1">
      <alignment horizontal="center"/>
    </xf>
    <xf numFmtId="49" fontId="2" fillId="0" borderId="79" xfId="0" applyNumberFormat="1" applyFont="1" applyFill="1" applyBorder="1" applyAlignment="1">
      <alignment horizontal="centerContinuous"/>
    </xf>
    <xf numFmtId="49" fontId="2" fillId="0" borderId="81" xfId="0" applyNumberFormat="1" applyFont="1" applyFill="1" applyBorder="1" applyAlignment="1">
      <alignment horizontal="centerContinuous"/>
    </xf>
    <xf numFmtId="0" fontId="5" fillId="0" borderId="82" xfId="0" applyFont="1" applyFill="1" applyBorder="1" applyAlignment="1">
      <alignment horizontal="centerContinuous"/>
    </xf>
    <xf numFmtId="0" fontId="2" fillId="0" borderId="76" xfId="0" applyFont="1" applyFill="1" applyBorder="1" applyAlignment="1">
      <alignment horizontal="centerContinuous"/>
    </xf>
    <xf numFmtId="0" fontId="5" fillId="0" borderId="84" xfId="0" applyFont="1" applyFill="1" applyBorder="1" applyAlignment="1">
      <alignment horizontal="centerContinuous"/>
    </xf>
    <xf numFmtId="0" fontId="5" fillId="0" borderId="65" xfId="0" applyFont="1" applyFill="1" applyBorder="1" applyAlignment="1">
      <alignment horizontal="centerContinuous"/>
    </xf>
    <xf numFmtId="49" fontId="2" fillId="0" borderId="65" xfId="0" applyNumberFormat="1" applyFont="1" applyFill="1" applyBorder="1" applyAlignment="1">
      <alignment horizontal="center"/>
    </xf>
    <xf numFmtId="49" fontId="2" fillId="0" borderId="65" xfId="0" applyNumberFormat="1" applyFont="1" applyFill="1" applyBorder="1" applyAlignment="1">
      <alignment horizontal="centerContinuous"/>
    </xf>
    <xf numFmtId="49" fontId="2" fillId="0" borderId="66" xfId="0" applyNumberFormat="1" applyFont="1" applyFill="1" applyBorder="1" applyAlignment="1">
      <alignment horizontal="centerContinuous"/>
    </xf>
    <xf numFmtId="0" fontId="5" fillId="0" borderId="67" xfId="0" applyFont="1" applyFill="1" applyBorder="1" applyAlignment="1">
      <alignment horizontal="centerContinuous"/>
    </xf>
    <xf numFmtId="0" fontId="2" fillId="0" borderId="81" xfId="0" applyFont="1" applyFill="1" applyBorder="1" applyAlignment="1">
      <alignment horizontal="centerContinuous"/>
    </xf>
    <xf numFmtId="0" fontId="2" fillId="0" borderId="66" xfId="0" applyFont="1" applyFill="1" applyBorder="1" applyAlignment="1">
      <alignment horizontal="centerContinuous"/>
    </xf>
    <xf numFmtId="164" fontId="2" fillId="0" borderId="36" xfId="0" applyNumberFormat="1" applyFont="1" applyBorder="1" applyAlignment="1">
      <alignment horizontal="center" shrinkToFit="1"/>
    </xf>
    <xf numFmtId="0" fontId="22" fillId="11" borderId="85" xfId="0" applyFont="1" applyFill="1" applyBorder="1" applyAlignment="1">
      <alignment horizontal="center"/>
    </xf>
    <xf numFmtId="0" fontId="2" fillId="0" borderId="77" xfId="0" applyFont="1" applyFill="1" applyBorder="1" applyAlignment="1">
      <alignment horizontal="centerContinuous" shrinkToFit="1"/>
    </xf>
    <xf numFmtId="0" fontId="22" fillId="0" borderId="81" xfId="0" applyFont="1" applyFill="1" applyBorder="1" applyAlignment="1">
      <alignment horizontal="centerContinuous"/>
    </xf>
    <xf numFmtId="0" fontId="2" fillId="0" borderId="80" xfId="0" applyFont="1" applyFill="1" applyBorder="1" applyAlignment="1">
      <alignment horizontal="center"/>
    </xf>
    <xf numFmtId="0" fontId="2" fillId="0" borderId="82" xfId="0" applyFont="1" applyFill="1" applyBorder="1" applyAlignment="1">
      <alignment horizontal="centerContinuous"/>
    </xf>
    <xf numFmtId="0" fontId="2" fillId="0" borderId="76" xfId="0" applyFont="1" applyFill="1" applyBorder="1" applyAlignment="1">
      <alignment horizontal="centerContinuous" shrinkToFit="1"/>
    </xf>
    <xf numFmtId="49" fontId="2" fillId="0" borderId="64" xfId="0" applyNumberFormat="1" applyFont="1" applyFill="1" applyBorder="1" applyAlignment="1">
      <alignment horizontal="center"/>
    </xf>
    <xf numFmtId="0" fontId="13" fillId="9" borderId="1" xfId="0" applyFont="1" applyFill="1" applyBorder="1" applyAlignment="1"/>
    <xf numFmtId="49" fontId="25" fillId="9" borderId="21" xfId="0" applyNumberFormat="1" applyFont="1" applyFill="1" applyBorder="1" applyAlignment="1">
      <alignment horizontal="center"/>
    </xf>
    <xf numFmtId="0" fontId="25" fillId="9" borderId="22" xfId="0" applyNumberFormat="1" applyFont="1" applyFill="1" applyBorder="1" applyAlignment="1">
      <alignment horizontal="center"/>
    </xf>
    <xf numFmtId="0" fontId="13" fillId="9" borderId="22" xfId="0" applyNumberFormat="1" applyFont="1" applyFill="1" applyBorder="1" applyAlignment="1">
      <alignment horizontal="center"/>
    </xf>
    <xf numFmtId="0" fontId="8" fillId="9" borderId="1" xfId="0" applyFont="1" applyFill="1" applyBorder="1" applyAlignment="1"/>
    <xf numFmtId="49" fontId="18" fillId="9" borderId="21" xfId="0" applyNumberFormat="1" applyFont="1" applyFill="1" applyBorder="1" applyAlignment="1">
      <alignment horizontal="center"/>
    </xf>
    <xf numFmtId="0" fontId="18" fillId="9" borderId="22" xfId="0" applyNumberFormat="1" applyFont="1" applyFill="1" applyBorder="1" applyAlignment="1">
      <alignment horizontal="center"/>
    </xf>
    <xf numFmtId="0" fontId="8" fillId="9" borderId="22" xfId="0" applyNumberFormat="1" applyFont="1" applyFill="1" applyBorder="1" applyAlignment="1">
      <alignment horizontal="center"/>
    </xf>
    <xf numFmtId="0" fontId="11" fillId="9" borderId="1" xfId="0" applyFont="1" applyFill="1" applyBorder="1" applyAlignment="1"/>
    <xf numFmtId="49" fontId="17" fillId="9" borderId="21" xfId="0" applyNumberFormat="1" applyFont="1" applyFill="1" applyBorder="1" applyAlignment="1">
      <alignment horizontal="center"/>
    </xf>
    <xf numFmtId="0" fontId="17" fillId="9" borderId="22" xfId="0" applyNumberFormat="1" applyFont="1" applyFill="1" applyBorder="1" applyAlignment="1">
      <alignment horizontal="center"/>
    </xf>
    <xf numFmtId="0" fontId="11" fillId="9" borderId="22" xfId="0" applyNumberFormat="1" applyFont="1" applyFill="1" applyBorder="1" applyAlignment="1">
      <alignment horizontal="center"/>
    </xf>
    <xf numFmtId="0" fontId="28" fillId="0" borderId="32" xfId="0" applyFont="1" applyFill="1" applyBorder="1" applyAlignment="1">
      <alignment horizontal="centerContinuous" shrinkToFit="1"/>
    </xf>
    <xf numFmtId="0" fontId="52" fillId="0" borderId="43" xfId="0" quotePrefix="1" applyFont="1" applyFill="1" applyBorder="1" applyAlignment="1">
      <alignment horizontal="center" shrinkToFit="1"/>
    </xf>
    <xf numFmtId="0" fontId="52" fillId="0" borderId="32" xfId="0" quotePrefix="1" applyFont="1" applyFill="1" applyBorder="1" applyAlignment="1">
      <alignment horizontal="center" shrinkToFit="1"/>
    </xf>
    <xf numFmtId="0" fontId="52" fillId="0" borderId="32" xfId="0" applyFont="1" applyFill="1" applyBorder="1" applyAlignment="1">
      <alignment horizontal="centerContinuous" shrinkToFit="1"/>
    </xf>
    <xf numFmtId="0" fontId="53" fillId="0" borderId="32" xfId="0" applyFont="1" applyFill="1" applyBorder="1" applyAlignment="1">
      <alignment horizontal="centerContinuous" shrinkToFit="1"/>
    </xf>
    <xf numFmtId="0" fontId="22" fillId="11" borderId="58" xfId="0" applyFont="1" applyFill="1" applyBorder="1" applyAlignment="1">
      <alignment horizontal="center"/>
    </xf>
    <xf numFmtId="0" fontId="46" fillId="12" borderId="85" xfId="0" applyFont="1" applyFill="1" applyBorder="1" applyAlignment="1">
      <alignment horizontal="center"/>
    </xf>
    <xf numFmtId="1" fontId="47" fillId="12" borderId="64" xfId="0" applyNumberFormat="1" applyFont="1" applyFill="1" applyBorder="1" applyAlignment="1">
      <alignment horizontal="center" vertical="center"/>
    </xf>
    <xf numFmtId="0" fontId="10" fillId="9" borderId="1" xfId="0" applyFont="1" applyFill="1" applyBorder="1" applyAlignment="1"/>
    <xf numFmtId="49" fontId="28" fillId="9" borderId="21" xfId="0" applyNumberFormat="1" applyFont="1" applyFill="1" applyBorder="1" applyAlignment="1">
      <alignment horizontal="center"/>
    </xf>
    <xf numFmtId="0" fontId="28" fillId="9" borderId="22" xfId="0" applyNumberFormat="1" applyFont="1" applyFill="1" applyBorder="1" applyAlignment="1">
      <alignment horizontal="center"/>
    </xf>
    <xf numFmtId="0" fontId="10" fillId="9" borderId="22" xfId="0" applyNumberFormat="1" applyFont="1" applyFill="1" applyBorder="1" applyAlignment="1">
      <alignment horizontal="center"/>
    </xf>
    <xf numFmtId="0" fontId="52" fillId="0" borderId="32" xfId="0" applyFont="1" applyFill="1" applyBorder="1" applyAlignment="1">
      <alignment horizontal="centerContinuous"/>
    </xf>
    <xf numFmtId="0" fontId="2" fillId="0" borderId="63" xfId="0" applyFont="1" applyBorder="1" applyAlignment="1">
      <alignment horizontal="center"/>
    </xf>
    <xf numFmtId="0" fontId="2" fillId="0" borderId="64" xfId="0" applyFont="1" applyBorder="1" applyAlignment="1">
      <alignment horizontal="center"/>
    </xf>
    <xf numFmtId="0" fontId="2" fillId="0" borderId="64" xfId="0" quotePrefix="1" applyNumberFormat="1" applyFont="1" applyBorder="1" applyAlignment="1">
      <alignment horizontal="center"/>
    </xf>
    <xf numFmtId="49" fontId="2" fillId="0" borderId="64" xfId="0" applyNumberFormat="1" applyFont="1" applyBorder="1" applyAlignment="1">
      <alignment horizontal="center"/>
    </xf>
    <xf numFmtId="164" fontId="2" fillId="0" borderId="64" xfId="0" applyNumberFormat="1" applyFont="1" applyBorder="1" applyAlignment="1">
      <alignment horizontal="center"/>
    </xf>
    <xf numFmtId="164" fontId="2" fillId="0" borderId="65" xfId="0" applyNumberFormat="1" applyFont="1" applyFill="1" applyBorder="1" applyAlignment="1">
      <alignment horizontal="center"/>
    </xf>
    <xf numFmtId="1" fontId="47" fillId="12" borderId="65" xfId="0" applyNumberFormat="1" applyFont="1" applyFill="1" applyBorder="1" applyAlignment="1">
      <alignment horizontal="center"/>
    </xf>
    <xf numFmtId="1" fontId="2" fillId="0" borderId="65" xfId="0" applyNumberFormat="1" applyFont="1" applyFill="1" applyBorder="1" applyAlignment="1">
      <alignment horizontal="center"/>
    </xf>
    <xf numFmtId="0" fontId="5" fillId="0" borderId="87" xfId="0" applyFont="1" applyBorder="1" applyAlignment="1">
      <alignment horizontal="center"/>
    </xf>
    <xf numFmtId="49" fontId="2" fillId="0" borderId="36" xfId="2" applyNumberFormat="1" applyFont="1" applyFill="1" applyBorder="1" applyAlignment="1">
      <alignment horizontal="center" vertical="center"/>
    </xf>
    <xf numFmtId="1" fontId="47" fillId="12" borderId="83" xfId="0" applyNumberFormat="1" applyFont="1" applyFill="1" applyBorder="1" applyAlignment="1">
      <alignment horizontal="center" vertical="center"/>
    </xf>
    <xf numFmtId="0" fontId="2" fillId="0" borderId="1" xfId="0" applyFont="1" applyFill="1" applyBorder="1" applyAlignment="1">
      <alignment horizontal="centerContinuous" shrinkToFit="1"/>
    </xf>
    <xf numFmtId="0" fontId="22" fillId="0" borderId="0" xfId="0" applyFont="1" applyFill="1" applyBorder="1" applyAlignment="1">
      <alignment horizontal="centerContinuous"/>
    </xf>
    <xf numFmtId="0" fontId="2" fillId="0" borderId="21" xfId="0" applyFont="1" applyFill="1" applyBorder="1" applyAlignment="1">
      <alignment horizontal="center"/>
    </xf>
    <xf numFmtId="49" fontId="2" fillId="0" borderId="22" xfId="0" applyNumberFormat="1" applyFont="1" applyFill="1" applyBorder="1" applyAlignment="1">
      <alignment horizontal="centerContinuous"/>
    </xf>
    <xf numFmtId="0" fontId="2" fillId="0" borderId="2" xfId="0" applyFont="1" applyFill="1" applyBorder="1" applyAlignment="1">
      <alignment horizontal="centerContinuous"/>
    </xf>
    <xf numFmtId="0" fontId="2" fillId="0" borderId="59" xfId="0" applyFont="1" applyBorder="1" applyAlignment="1">
      <alignment horizontal="center"/>
    </xf>
    <xf numFmtId="0" fontId="2" fillId="0" borderId="83" xfId="0" applyFont="1" applyBorder="1" applyAlignment="1">
      <alignment horizontal="center"/>
    </xf>
    <xf numFmtId="0" fontId="2" fillId="0" borderId="83" xfId="0" quotePrefix="1" applyNumberFormat="1" applyFont="1" applyBorder="1" applyAlignment="1">
      <alignment horizontal="center"/>
    </xf>
    <xf numFmtId="49" fontId="2" fillId="0" borderId="83" xfId="0" applyNumberFormat="1" applyFont="1" applyBorder="1" applyAlignment="1">
      <alignment horizontal="center"/>
    </xf>
    <xf numFmtId="164" fontId="2" fillId="0" borderId="83" xfId="0" applyNumberFormat="1" applyFont="1" applyBorder="1" applyAlignment="1">
      <alignment horizontal="center"/>
    </xf>
    <xf numFmtId="164" fontId="2" fillId="0" borderId="60" xfId="0" applyNumberFormat="1" applyFont="1" applyFill="1" applyBorder="1" applyAlignment="1">
      <alignment horizontal="center"/>
    </xf>
    <xf numFmtId="1" fontId="47" fillId="12" borderId="60" xfId="0" applyNumberFormat="1" applyFont="1" applyFill="1" applyBorder="1" applyAlignment="1">
      <alignment horizontal="center"/>
    </xf>
    <xf numFmtId="1" fontId="2" fillId="0" borderId="60" xfId="0" applyNumberFormat="1" applyFont="1" applyFill="1" applyBorder="1" applyAlignment="1">
      <alignment horizontal="center"/>
    </xf>
    <xf numFmtId="0" fontId="2" fillId="0" borderId="86" xfId="0" applyFont="1" applyBorder="1" applyAlignment="1">
      <alignment horizontal="center"/>
    </xf>
    <xf numFmtId="0" fontId="2" fillId="0" borderId="68" xfId="0" applyFont="1" applyFill="1" applyBorder="1" applyAlignment="1">
      <alignment horizontal="center" shrinkToFit="1"/>
    </xf>
    <xf numFmtId="0" fontId="2" fillId="0" borderId="91" xfId="0" applyFont="1" applyBorder="1" applyAlignment="1">
      <alignment horizontal="centerContinuous"/>
    </xf>
    <xf numFmtId="49" fontId="7" fillId="0" borderId="90" xfId="0" applyNumberFormat="1" applyFont="1" applyBorder="1" applyAlignment="1">
      <alignment horizontal="centerContinuous"/>
    </xf>
    <xf numFmtId="0" fontId="2" fillId="0" borderId="88" xfId="0" applyFont="1" applyFill="1" applyBorder="1" applyAlignment="1">
      <alignment horizontal="center"/>
    </xf>
    <xf numFmtId="0" fontId="2" fillId="0" borderId="80" xfId="0" quotePrefix="1" applyNumberFormat="1" applyFont="1" applyFill="1" applyBorder="1" applyAlignment="1">
      <alignment horizontal="center"/>
    </xf>
    <xf numFmtId="49" fontId="2" fillId="0" borderId="80" xfId="0" applyNumberFormat="1" applyFont="1" applyFill="1" applyBorder="1" applyAlignment="1">
      <alignment horizontal="center"/>
    </xf>
    <xf numFmtId="164" fontId="2" fillId="0" borderId="79" xfId="0" applyNumberFormat="1" applyFont="1" applyFill="1" applyBorder="1" applyAlignment="1">
      <alignment horizontal="center"/>
    </xf>
    <xf numFmtId="1" fontId="2" fillId="0" borderId="79" xfId="0" applyNumberFormat="1" applyFont="1" applyFill="1" applyBorder="1" applyAlignment="1">
      <alignment horizontal="center"/>
    </xf>
    <xf numFmtId="0" fontId="2" fillId="0" borderId="89" xfId="0" applyFont="1" applyFill="1" applyBorder="1" applyAlignment="1">
      <alignment horizontal="center"/>
    </xf>
    <xf numFmtId="0" fontId="54" fillId="2" borderId="50" xfId="0" applyFont="1" applyFill="1" applyBorder="1" applyAlignment="1">
      <alignment horizontal="right"/>
    </xf>
    <xf numFmtId="49" fontId="17" fillId="0" borderId="30" xfId="0" applyNumberFormat="1" applyFont="1" applyFill="1" applyBorder="1" applyAlignment="1">
      <alignment horizontal="center" shrinkToFit="1"/>
    </xf>
    <xf numFmtId="0" fontId="23" fillId="9" borderId="1" xfId="0" applyFont="1" applyFill="1" applyBorder="1" applyAlignment="1"/>
    <xf numFmtId="49" fontId="29" fillId="9" borderId="21" xfId="0" applyNumberFormat="1" applyFont="1" applyFill="1" applyBorder="1" applyAlignment="1">
      <alignment horizontal="center"/>
    </xf>
    <xf numFmtId="0" fontId="29" fillId="9" borderId="22" xfId="0" applyNumberFormat="1" applyFont="1" applyFill="1" applyBorder="1" applyAlignment="1">
      <alignment horizontal="center"/>
    </xf>
    <xf numFmtId="0" fontId="23" fillId="9" borderId="22" xfId="0" applyNumberFormat="1" applyFont="1" applyFill="1" applyBorder="1" applyAlignment="1">
      <alignment horizontal="center"/>
    </xf>
    <xf numFmtId="0" fontId="52" fillId="0" borderId="48" xfId="0" quotePrefix="1" applyFont="1" applyFill="1" applyBorder="1" applyAlignment="1">
      <alignment horizontal="center" shrinkToFit="1"/>
    </xf>
    <xf numFmtId="0" fontId="52" fillId="0" borderId="49" xfId="0" quotePrefix="1" applyFont="1" applyFill="1" applyBorder="1" applyAlignment="1">
      <alignment horizontal="center" shrinkToFit="1"/>
    </xf>
    <xf numFmtId="0" fontId="2" fillId="0" borderId="92" xfId="0" applyFont="1" applyBorder="1" applyAlignment="1">
      <alignment horizontal="center" vertical="center"/>
    </xf>
    <xf numFmtId="0" fontId="2" fillId="0" borderId="92"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80" xfId="0" applyFont="1" applyBorder="1" applyAlignment="1">
      <alignment horizontal="center" vertical="center"/>
    </xf>
    <xf numFmtId="0" fontId="2" fillId="0" borderId="83" xfId="0" applyFont="1" applyBorder="1" applyAlignment="1">
      <alignment horizontal="center" vertical="center"/>
    </xf>
    <xf numFmtId="0" fontId="2" fillId="0" borderId="8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80" xfId="0" applyNumberFormat="1" applyFont="1" applyBorder="1" applyAlignment="1">
      <alignment horizontal="center"/>
    </xf>
    <xf numFmtId="0" fontId="2" fillId="0" borderId="83" xfId="0" quotePrefix="1" applyFont="1" applyBorder="1" applyAlignment="1">
      <alignment horizontal="center" vertical="center" wrapText="1"/>
    </xf>
    <xf numFmtId="0" fontId="2" fillId="0" borderId="64" xfId="0" quotePrefix="1" applyFont="1" applyBorder="1" applyAlignment="1">
      <alignment horizontal="center" vertical="center" wrapText="1"/>
    </xf>
    <xf numFmtId="49" fontId="2" fillId="0" borderId="80" xfId="2" applyNumberFormat="1" applyFont="1" applyBorder="1" applyAlignment="1">
      <alignment horizontal="center" vertical="center"/>
    </xf>
    <xf numFmtId="49" fontId="2" fillId="0" borderId="83" xfId="2" applyNumberFormat="1" applyFont="1" applyBorder="1" applyAlignment="1">
      <alignment horizontal="center" vertical="center"/>
    </xf>
    <xf numFmtId="49" fontId="2" fillId="0" borderId="64" xfId="2" applyNumberFormat="1" applyFont="1" applyBorder="1" applyAlignment="1">
      <alignment horizontal="center" vertical="center"/>
    </xf>
    <xf numFmtId="49" fontId="2" fillId="0" borderId="80" xfId="2" applyNumberFormat="1" applyFont="1" applyFill="1" applyBorder="1" applyAlignment="1">
      <alignment horizontal="center" vertical="center"/>
    </xf>
    <xf numFmtId="49" fontId="2" fillId="0" borderId="83" xfId="2" applyNumberFormat="1" applyFont="1" applyFill="1" applyBorder="1" applyAlignment="1">
      <alignment horizontal="center" vertical="center"/>
    </xf>
    <xf numFmtId="49" fontId="2" fillId="0" borderId="64" xfId="2" applyNumberFormat="1" applyFont="1" applyFill="1" applyBorder="1" applyAlignment="1">
      <alignment horizontal="center" vertical="center"/>
    </xf>
    <xf numFmtId="0" fontId="2" fillId="0" borderId="80"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8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164" fontId="5" fillId="0" borderId="80" xfId="0" applyNumberFormat="1" applyFont="1" applyBorder="1" applyAlignment="1">
      <alignment horizontal="center" vertical="center"/>
    </xf>
    <xf numFmtId="164" fontId="5" fillId="0" borderId="83" xfId="0" applyNumberFormat="1" applyFont="1" applyBorder="1" applyAlignment="1">
      <alignment horizontal="center" vertical="center"/>
    </xf>
    <xf numFmtId="164" fontId="2" fillId="0" borderId="83" xfId="0" applyNumberFormat="1" applyFont="1" applyFill="1" applyBorder="1" applyAlignment="1">
      <alignment horizontal="center" vertical="center"/>
    </xf>
    <xf numFmtId="164" fontId="2" fillId="0" borderId="64" xfId="0" applyNumberFormat="1" applyFont="1" applyFill="1" applyBorder="1" applyAlignment="1">
      <alignment horizontal="center" vertical="center"/>
    </xf>
    <xf numFmtId="164" fontId="2" fillId="0" borderId="83" xfId="0" applyNumberFormat="1" applyFont="1" applyBorder="1" applyAlignment="1">
      <alignment horizontal="center" vertical="center"/>
    </xf>
    <xf numFmtId="164" fontId="2" fillId="0" borderId="64" xfId="0" applyNumberFormat="1" applyFont="1" applyBorder="1" applyAlignment="1">
      <alignment horizontal="center" vertical="center"/>
    </xf>
    <xf numFmtId="1" fontId="47" fillId="12" borderId="80" xfId="0" applyNumberFormat="1" applyFont="1" applyFill="1" applyBorder="1" applyAlignment="1">
      <alignment horizontal="center" vertical="center"/>
    </xf>
    <xf numFmtId="0" fontId="4" fillId="0" borderId="62" xfId="0" applyFont="1" applyBorder="1" applyAlignment="1">
      <alignment horizontal="center" vertical="center"/>
    </xf>
    <xf numFmtId="0" fontId="2" fillId="0" borderId="62" xfId="0" applyFont="1" applyFill="1" applyBorder="1" applyAlignment="1">
      <alignment horizontal="center"/>
    </xf>
    <xf numFmtId="0" fontId="2" fillId="0" borderId="67" xfId="0" applyFont="1" applyFill="1" applyBorder="1" applyAlignment="1">
      <alignment horizontal="center"/>
    </xf>
    <xf numFmtId="1" fontId="5" fillId="0" borderId="80" xfId="0" applyNumberFormat="1" applyFont="1" applyBorder="1" applyAlignment="1">
      <alignment horizontal="center" vertical="center"/>
    </xf>
    <xf numFmtId="1" fontId="2" fillId="0" borderId="83" xfId="0" applyNumberFormat="1" applyFont="1" applyBorder="1" applyAlignment="1">
      <alignment horizontal="center" vertical="center"/>
    </xf>
    <xf numFmtId="1" fontId="2" fillId="0" borderId="64" xfId="0" applyNumberFormat="1" applyFont="1" applyBorder="1" applyAlignment="1">
      <alignment horizontal="center" vertical="center"/>
    </xf>
    <xf numFmtId="0" fontId="54" fillId="2" borderId="51" xfId="0" applyFont="1" applyFill="1" applyBorder="1" applyAlignment="1">
      <alignment horizontal="left"/>
    </xf>
  </cellXfs>
  <cellStyles count="10">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s>
  <dxfs count="15">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editAs="oneCell">
    <xdr:from>
      <xdr:col>10</xdr:col>
      <xdr:colOff>9525</xdr:colOff>
      <xdr:row>4</xdr:row>
      <xdr:rowOff>19051</xdr:rowOff>
    </xdr:from>
    <xdr:to>
      <xdr:col>10</xdr:col>
      <xdr:colOff>1990725</xdr:colOff>
      <xdr:row>6</xdr:row>
      <xdr:rowOff>186233</xdr:rowOff>
    </xdr:to>
    <xdr:pic>
      <xdr:nvPicPr>
        <xdr:cNvPr id="2" name="Picture 1"/>
        <xdr:cNvPicPr>
          <a:picLocks noChangeAspect="1"/>
        </xdr:cNvPicPr>
      </xdr:nvPicPr>
      <xdr:blipFill>
        <a:blip xmlns:r="http://schemas.openxmlformats.org/officeDocument/2006/relationships" r:embed="rId1"/>
        <a:stretch>
          <a:fillRect/>
        </a:stretch>
      </xdr:blipFill>
      <xdr:spPr>
        <a:xfrm>
          <a:off x="6848475" y="942976"/>
          <a:ext cx="1981200" cy="567232"/>
        </a:xfrm>
        <a:prstGeom prst="rect">
          <a:avLst/>
        </a:prstGeom>
      </xdr:spPr>
    </xdr:pic>
    <xdr:clientData/>
  </xdr:twoCellAnchor>
  <xdr:twoCellAnchor editAs="oneCell">
    <xdr:from>
      <xdr:col>10</xdr:col>
      <xdr:colOff>19050</xdr:colOff>
      <xdr:row>2</xdr:row>
      <xdr:rowOff>9525</xdr:rowOff>
    </xdr:from>
    <xdr:to>
      <xdr:col>10</xdr:col>
      <xdr:colOff>2000250</xdr:colOff>
      <xdr:row>4</xdr:row>
      <xdr:rowOff>69924</xdr:rowOff>
    </xdr:to>
    <xdr:pic>
      <xdr:nvPicPr>
        <xdr:cNvPr id="3" name="Picture 2"/>
        <xdr:cNvPicPr>
          <a:picLocks noChangeAspect="1"/>
        </xdr:cNvPicPr>
      </xdr:nvPicPr>
      <xdr:blipFill>
        <a:blip xmlns:r="http://schemas.openxmlformats.org/officeDocument/2006/relationships" r:embed="rId2"/>
        <a:stretch>
          <a:fillRect/>
        </a:stretch>
      </xdr:blipFill>
      <xdr:spPr>
        <a:xfrm>
          <a:off x="6858000" y="533400"/>
          <a:ext cx="1981200" cy="460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5"/>
  <sheetViews>
    <sheetView showGridLines="0" tabSelected="1" zoomScaleNormal="100" workbookViewId="0"/>
  </sheetViews>
  <sheetFormatPr defaultColWidth="13" defaultRowHeight="15.6"/>
  <cols>
    <col min="1" max="1" width="16.8984375" style="17" bestFit="1" customWidth="1"/>
    <col min="2" max="2" width="10" style="18" customWidth="1"/>
    <col min="3" max="3" width="5.09765625" style="18" customWidth="1"/>
    <col min="4" max="4" width="13.69921875" style="17" bestFit="1" customWidth="1"/>
    <col min="5" max="5" width="9.09765625" style="18" bestFit="1" customWidth="1"/>
    <col min="6" max="6" width="14.69921875" style="17" customWidth="1"/>
    <col min="7" max="7" width="17.09765625" style="18" customWidth="1"/>
    <col min="8" max="16384" width="13" style="1"/>
  </cols>
  <sheetData>
    <row r="1" spans="1:7" ht="29.4" thickTop="1" thickBot="1">
      <c r="A1" s="314" t="s">
        <v>155</v>
      </c>
      <c r="B1" s="355"/>
      <c r="C1" s="124"/>
      <c r="D1" s="125"/>
      <c r="E1" s="126"/>
      <c r="F1" s="125"/>
      <c r="G1" s="127" t="s">
        <v>156</v>
      </c>
    </row>
    <row r="2" spans="1:7" ht="17.399999999999999" thickTop="1">
      <c r="A2" s="2" t="s">
        <v>0</v>
      </c>
      <c r="B2" s="30" t="s">
        <v>114</v>
      </c>
      <c r="C2" s="30"/>
      <c r="D2" s="4" t="s">
        <v>1</v>
      </c>
      <c r="E2" s="41" t="s">
        <v>107</v>
      </c>
      <c r="F2"/>
      <c r="G2" s="5"/>
    </row>
    <row r="3" spans="1:7" ht="16.8">
      <c r="A3" s="2" t="s">
        <v>65</v>
      </c>
      <c r="B3" s="30" t="s">
        <v>115</v>
      </c>
      <c r="C3" s="30"/>
      <c r="D3" s="4" t="s">
        <v>66</v>
      </c>
      <c r="E3" s="41">
        <v>6</v>
      </c>
      <c r="F3" s="4"/>
      <c r="G3" s="5"/>
    </row>
    <row r="4" spans="1:7" ht="17.399999999999999" thickBot="1">
      <c r="A4" s="2" t="s">
        <v>67</v>
      </c>
      <c r="B4" s="30" t="s">
        <v>159</v>
      </c>
      <c r="C4" s="30"/>
      <c r="D4" s="4"/>
      <c r="E4" s="41"/>
      <c r="F4" s="4"/>
      <c r="G4" s="5"/>
    </row>
    <row r="5" spans="1:7" ht="17.399999999999999" thickTop="1">
      <c r="A5" s="169" t="s">
        <v>91</v>
      </c>
      <c r="B5" s="204" t="s">
        <v>145</v>
      </c>
      <c r="C5" s="203"/>
      <c r="D5" s="170" t="s">
        <v>77</v>
      </c>
      <c r="E5" s="171" t="s">
        <v>102</v>
      </c>
      <c r="F5" s="3"/>
      <c r="G5" s="5"/>
    </row>
    <row r="6" spans="1:7" ht="17.399999999999999" thickBot="1">
      <c r="A6" s="172" t="s">
        <v>152</v>
      </c>
      <c r="B6" s="307" t="str">
        <f>C8</f>
        <v>+4</v>
      </c>
      <c r="C6" s="306"/>
      <c r="D6" s="189" t="s">
        <v>101</v>
      </c>
      <c r="E6" s="173" t="s">
        <v>102</v>
      </c>
      <c r="F6" s="3"/>
      <c r="G6" s="5"/>
    </row>
    <row r="7" spans="1:7" ht="17.399999999999999" thickTop="1">
      <c r="A7" s="27" t="s">
        <v>2</v>
      </c>
      <c r="B7" s="202">
        <v>10</v>
      </c>
      <c r="C7" s="155" t="str">
        <f t="shared" ref="C7:C12" si="0">IF(B7&gt;9.9,CONCATENATE("+",ROUNDDOWN((B7-10)/2,0)),ROUNDUP((B7-10)/2,0))</f>
        <v>+0</v>
      </c>
      <c r="D7" s="108" t="s">
        <v>75</v>
      </c>
      <c r="E7" s="315" t="s">
        <v>157</v>
      </c>
      <c r="F7" s="3"/>
      <c r="G7" s="5"/>
    </row>
    <row r="8" spans="1:7" ht="16.8">
      <c r="A8" s="7" t="s">
        <v>3</v>
      </c>
      <c r="B8" s="78">
        <v>18</v>
      </c>
      <c r="C8" s="38" t="str">
        <f t="shared" si="0"/>
        <v>+4</v>
      </c>
      <c r="D8" s="109" t="s">
        <v>76</v>
      </c>
      <c r="E8" s="61">
        <f>SUM(Martial!G8:G20)+SUM(Equipment!C3:C8)</f>
        <v>15.5</v>
      </c>
      <c r="F8" s="3"/>
      <c r="G8" s="5"/>
    </row>
    <row r="9" spans="1:7" ht="16.8">
      <c r="A9" s="25" t="s">
        <v>13</v>
      </c>
      <c r="B9" s="79">
        <v>14</v>
      </c>
      <c r="C9" s="31" t="str">
        <f t="shared" si="0"/>
        <v>+2</v>
      </c>
      <c r="D9" s="109" t="s">
        <v>15</v>
      </c>
      <c r="E9" s="60">
        <f>ROUNDUP(((E3*6)*0.75)+(E3*C9),0)</f>
        <v>39</v>
      </c>
      <c r="F9" s="3"/>
      <c r="G9" s="5"/>
    </row>
    <row r="10" spans="1:7" ht="16.8">
      <c r="A10" s="122" t="s">
        <v>14</v>
      </c>
      <c r="B10" s="79">
        <v>10</v>
      </c>
      <c r="C10" s="38" t="str">
        <f t="shared" si="0"/>
        <v>+0</v>
      </c>
      <c r="D10" s="110" t="s">
        <v>93</v>
      </c>
      <c r="E10" s="194">
        <f>13+C8+C11+1</f>
        <v>20</v>
      </c>
      <c r="F10" s="2"/>
      <c r="G10" s="5"/>
    </row>
    <row r="11" spans="1:7" ht="16.8">
      <c r="A11" s="26" t="s">
        <v>16</v>
      </c>
      <c r="B11" s="6">
        <v>14</v>
      </c>
      <c r="C11" s="38" t="str">
        <f t="shared" si="0"/>
        <v>+2</v>
      </c>
      <c r="D11" s="110" t="s">
        <v>64</v>
      </c>
      <c r="E11" s="194">
        <f>E10+SUM(Martial!B16:B17)</f>
        <v>22</v>
      </c>
      <c r="F11" s="3"/>
      <c r="G11" s="5"/>
    </row>
    <row r="12" spans="1:7" ht="17.399999999999999" thickBot="1">
      <c r="A12" s="28" t="s">
        <v>12</v>
      </c>
      <c r="B12" s="80">
        <v>9</v>
      </c>
      <c r="C12" s="32">
        <f t="shared" si="0"/>
        <v>-1</v>
      </c>
      <c r="D12" s="111" t="s">
        <v>103</v>
      </c>
      <c r="E12" s="195">
        <f>E11-C8</f>
        <v>18</v>
      </c>
      <c r="F12" s="3"/>
      <c r="G12" s="5"/>
    </row>
    <row r="13" spans="1:7" ht="23.4" thickTop="1">
      <c r="A13" s="8"/>
      <c r="B13" s="9"/>
      <c r="C13" s="9"/>
      <c r="D13" s="10"/>
      <c r="E13" s="10"/>
      <c r="F13" s="10"/>
      <c r="G13" s="11"/>
    </row>
    <row r="14" spans="1:7" s="12" customFormat="1" ht="16.8">
      <c r="A14" s="76"/>
      <c r="B14" s="13"/>
      <c r="C14" s="13"/>
      <c r="D14" s="13"/>
      <c r="E14" s="13"/>
      <c r="F14" s="13"/>
      <c r="G14" s="77"/>
    </row>
    <row r="15" spans="1:7" s="12" customFormat="1" ht="16.8">
      <c r="A15" s="76"/>
      <c r="B15" s="13"/>
      <c r="C15" s="13"/>
      <c r="D15" s="13"/>
      <c r="E15" s="13"/>
      <c r="F15" s="13"/>
      <c r="G15" s="77"/>
    </row>
    <row r="16" spans="1:7" s="12" customFormat="1" ht="16.8">
      <c r="A16" s="76"/>
      <c r="B16" s="13"/>
      <c r="C16" s="13"/>
      <c r="D16" s="13"/>
      <c r="E16" s="13"/>
      <c r="F16" s="13"/>
      <c r="G16" s="77"/>
    </row>
    <row r="17" spans="1:7" s="12" customFormat="1" ht="16.8">
      <c r="A17" s="76"/>
      <c r="B17" s="13"/>
      <c r="C17" s="13"/>
      <c r="D17" s="13"/>
      <c r="E17" s="13"/>
      <c r="F17" s="13"/>
      <c r="G17" s="77"/>
    </row>
    <row r="18" spans="1:7" s="12" customFormat="1" ht="16.8">
      <c r="A18" s="76"/>
      <c r="B18" s="13"/>
      <c r="C18" s="13"/>
      <c r="D18" s="13"/>
      <c r="E18" s="13"/>
      <c r="F18" s="13"/>
      <c r="G18" s="77"/>
    </row>
    <row r="19" spans="1:7" s="12" customFormat="1" ht="16.8">
      <c r="A19" s="76"/>
      <c r="B19" s="13"/>
      <c r="C19" s="13"/>
      <c r="D19" s="13"/>
      <c r="E19" s="13"/>
      <c r="F19" s="13"/>
      <c r="G19" s="77"/>
    </row>
    <row r="20" spans="1:7" s="12" customFormat="1" ht="16.8">
      <c r="A20" s="76"/>
      <c r="B20" s="13"/>
      <c r="C20" s="13"/>
      <c r="D20" s="13"/>
      <c r="E20" s="13"/>
      <c r="F20" s="13"/>
      <c r="G20" s="77"/>
    </row>
    <row r="21" spans="1:7" s="12" customFormat="1" ht="16.8">
      <c r="A21" s="76"/>
      <c r="B21" s="13"/>
      <c r="C21" s="13"/>
      <c r="D21" s="13"/>
      <c r="E21" s="13"/>
      <c r="F21" s="13"/>
      <c r="G21" s="77"/>
    </row>
    <row r="22" spans="1:7" s="12" customFormat="1" ht="16.8">
      <c r="A22" s="76"/>
      <c r="B22" s="13"/>
      <c r="C22" s="13"/>
      <c r="D22" s="13"/>
      <c r="E22" s="13"/>
      <c r="F22" s="13"/>
      <c r="G22" s="77"/>
    </row>
    <row r="23" spans="1:7" s="12" customFormat="1" ht="16.8">
      <c r="A23" s="76"/>
      <c r="B23" s="13"/>
      <c r="C23" s="13"/>
      <c r="D23" s="13"/>
      <c r="E23" s="13"/>
      <c r="F23" s="13"/>
      <c r="G23" s="77"/>
    </row>
    <row r="24" spans="1:7" s="12" customFormat="1" ht="16.8">
      <c r="A24" s="76"/>
      <c r="B24" s="13"/>
      <c r="C24" s="13"/>
      <c r="D24" s="13"/>
      <c r="E24" s="13"/>
      <c r="F24" s="13"/>
      <c r="G24" s="77"/>
    </row>
    <row r="25" spans="1:7" s="12" customFormat="1" ht="16.8">
      <c r="A25" s="76"/>
      <c r="B25" s="13"/>
      <c r="C25" s="13"/>
      <c r="D25" s="13"/>
      <c r="E25" s="13"/>
      <c r="F25" s="13"/>
      <c r="G25" s="77"/>
    </row>
    <row r="26" spans="1:7" s="12" customFormat="1" ht="16.8">
      <c r="A26" s="76"/>
      <c r="B26" s="13"/>
      <c r="C26" s="13"/>
      <c r="D26" s="13"/>
      <c r="E26" s="13"/>
      <c r="F26" s="13"/>
      <c r="G26" s="77"/>
    </row>
    <row r="27" spans="1:7" s="12" customFormat="1" ht="16.8">
      <c r="A27" s="76"/>
      <c r="B27" s="13"/>
      <c r="C27" s="13"/>
      <c r="D27" s="13"/>
      <c r="E27" s="13"/>
      <c r="F27" s="13"/>
      <c r="G27" s="77"/>
    </row>
    <row r="28" spans="1:7" s="12" customFormat="1" ht="16.8">
      <c r="A28" s="76"/>
      <c r="B28" s="13"/>
      <c r="C28" s="13"/>
      <c r="D28" s="13"/>
      <c r="E28" s="13"/>
      <c r="F28" s="13"/>
      <c r="G28" s="77"/>
    </row>
    <row r="29" spans="1:7" s="12" customFormat="1" ht="16.8">
      <c r="A29" s="76"/>
      <c r="B29" s="13"/>
      <c r="C29" s="13"/>
      <c r="D29" s="13"/>
      <c r="E29" s="13"/>
      <c r="F29" s="13"/>
      <c r="G29" s="77"/>
    </row>
    <row r="30" spans="1:7" s="12" customFormat="1" ht="16.8">
      <c r="A30" s="76"/>
      <c r="B30" s="13"/>
      <c r="C30" s="13"/>
      <c r="D30" s="13"/>
      <c r="E30" s="13"/>
      <c r="F30" s="13"/>
      <c r="G30" s="77"/>
    </row>
    <row r="31" spans="1:7" s="12" customFormat="1" ht="16.8">
      <c r="A31" s="76"/>
      <c r="B31" s="13"/>
      <c r="C31" s="13"/>
      <c r="D31" s="13"/>
      <c r="E31" s="13"/>
      <c r="F31" s="13"/>
      <c r="G31" s="77"/>
    </row>
    <row r="32" spans="1:7" s="12" customFormat="1" ht="16.8">
      <c r="A32" s="76"/>
      <c r="B32" s="13"/>
      <c r="C32" s="13"/>
      <c r="D32" s="13"/>
      <c r="E32" s="13"/>
      <c r="F32" s="13"/>
      <c r="G32" s="77"/>
    </row>
    <row r="33" spans="1:7" s="12" customFormat="1" ht="16.8">
      <c r="A33" s="76"/>
      <c r="B33" s="13"/>
      <c r="C33" s="13"/>
      <c r="D33" s="13"/>
      <c r="E33" s="13"/>
      <c r="F33" s="13"/>
      <c r="G33" s="77"/>
    </row>
    <row r="34" spans="1:7" s="12" customFormat="1" ht="16.8">
      <c r="A34" s="76"/>
      <c r="B34" s="13"/>
      <c r="C34" s="13"/>
      <c r="D34" s="13"/>
      <c r="E34" s="13"/>
      <c r="F34" s="13"/>
      <c r="G34" s="77"/>
    </row>
    <row r="35" spans="1:7" s="12" customFormat="1" ht="16.8">
      <c r="A35" s="76"/>
      <c r="B35" s="13"/>
      <c r="C35" s="13"/>
      <c r="D35" s="13"/>
      <c r="E35" s="13"/>
      <c r="F35" s="13"/>
      <c r="G35" s="77"/>
    </row>
    <row r="36" spans="1:7" s="12" customFormat="1" ht="16.8">
      <c r="A36" s="76"/>
      <c r="B36" s="13"/>
      <c r="C36" s="13"/>
      <c r="D36" s="13"/>
      <c r="E36" s="13"/>
      <c r="F36" s="13"/>
      <c r="G36" s="77"/>
    </row>
    <row r="37" spans="1:7" s="12" customFormat="1" ht="16.8">
      <c r="A37" s="76"/>
      <c r="B37" s="13"/>
      <c r="C37" s="13"/>
      <c r="D37" s="13"/>
      <c r="E37" s="13"/>
      <c r="F37" s="13"/>
      <c r="G37" s="77"/>
    </row>
    <row r="38" spans="1:7" s="12" customFormat="1" ht="16.8">
      <c r="A38" s="76"/>
      <c r="B38" s="13"/>
      <c r="C38" s="13"/>
      <c r="D38" s="13"/>
      <c r="E38" s="13"/>
      <c r="F38" s="13"/>
      <c r="G38" s="77"/>
    </row>
    <row r="39" spans="1:7" s="12" customFormat="1" ht="16.8">
      <c r="A39" s="76"/>
      <c r="B39" s="13"/>
      <c r="C39" s="13"/>
      <c r="D39" s="13"/>
      <c r="E39" s="13"/>
      <c r="F39" s="13"/>
      <c r="G39" s="77"/>
    </row>
    <row r="40" spans="1:7" s="12" customFormat="1" ht="16.8">
      <c r="A40" s="76"/>
      <c r="B40" s="13"/>
      <c r="C40" s="13"/>
      <c r="D40" s="13"/>
      <c r="E40" s="13"/>
      <c r="F40" s="13"/>
      <c r="G40" s="77"/>
    </row>
    <row r="41" spans="1:7" s="12" customFormat="1" ht="16.8">
      <c r="A41" s="76"/>
      <c r="B41" s="13"/>
      <c r="C41" s="13"/>
      <c r="D41" s="13"/>
      <c r="E41" s="13"/>
      <c r="F41" s="13"/>
      <c r="G41" s="77"/>
    </row>
    <row r="42" spans="1:7" s="12" customFormat="1" ht="16.8">
      <c r="A42" s="76"/>
      <c r="B42" s="13"/>
      <c r="C42" s="13"/>
      <c r="D42" s="13"/>
      <c r="E42" s="13"/>
      <c r="F42" s="13"/>
      <c r="G42" s="77"/>
    </row>
    <row r="43" spans="1:7" s="12" customFormat="1" ht="16.8">
      <c r="A43" s="76"/>
      <c r="B43" s="13"/>
      <c r="C43" s="13"/>
      <c r="D43" s="13"/>
      <c r="E43" s="13"/>
      <c r="F43" s="13"/>
      <c r="G43" s="77"/>
    </row>
    <row r="44" spans="1:7" s="12" customFormat="1" ht="16.8">
      <c r="A44" s="76"/>
      <c r="B44" s="13"/>
      <c r="C44" s="13"/>
      <c r="D44" s="13"/>
      <c r="E44" s="13"/>
      <c r="F44" s="13"/>
      <c r="G44" s="77"/>
    </row>
    <row r="45" spans="1:7" s="12" customFormat="1" ht="16.8">
      <c r="A45" s="76"/>
      <c r="B45" s="13"/>
      <c r="C45" s="13"/>
      <c r="D45" s="13"/>
      <c r="E45" s="13"/>
      <c r="F45" s="13"/>
      <c r="G45" s="77"/>
    </row>
    <row r="46" spans="1:7" s="12" customFormat="1" ht="16.8">
      <c r="A46" s="76"/>
      <c r="B46" s="13"/>
      <c r="C46" s="13"/>
      <c r="D46" s="13"/>
      <c r="E46" s="13"/>
      <c r="F46" s="13"/>
      <c r="G46" s="77"/>
    </row>
    <row r="47" spans="1:7" s="12" customFormat="1" ht="16.8">
      <c r="A47" s="76"/>
      <c r="B47" s="13"/>
      <c r="C47" s="13"/>
      <c r="D47" s="13"/>
      <c r="E47" s="13"/>
      <c r="F47" s="13"/>
      <c r="G47" s="77"/>
    </row>
    <row r="48" spans="1:7" s="12" customFormat="1" ht="16.8">
      <c r="A48" s="76"/>
      <c r="B48" s="13"/>
      <c r="C48" s="13"/>
      <c r="D48" s="13"/>
      <c r="E48" s="13"/>
      <c r="F48" s="13"/>
      <c r="G48" s="77"/>
    </row>
    <row r="49" spans="1:7" s="12" customFormat="1" ht="16.8">
      <c r="A49" s="76"/>
      <c r="B49" s="13"/>
      <c r="C49" s="13"/>
      <c r="D49" s="13"/>
      <c r="E49" s="13"/>
      <c r="F49" s="13"/>
      <c r="G49" s="77"/>
    </row>
    <row r="50" spans="1:7" s="12" customFormat="1" ht="16.8">
      <c r="A50" s="76"/>
      <c r="B50" s="13"/>
      <c r="C50" s="13"/>
      <c r="D50" s="13"/>
      <c r="E50" s="13"/>
      <c r="F50" s="13"/>
      <c r="G50" s="77"/>
    </row>
    <row r="51" spans="1:7" s="12" customFormat="1" ht="16.8">
      <c r="A51" s="76"/>
      <c r="B51" s="13"/>
      <c r="C51" s="13"/>
      <c r="D51" s="13"/>
      <c r="E51" s="13"/>
      <c r="F51" s="13"/>
      <c r="G51" s="77"/>
    </row>
    <row r="52" spans="1:7" s="12" customFormat="1" ht="16.8">
      <c r="A52" s="76"/>
      <c r="B52" s="13"/>
      <c r="C52" s="13"/>
      <c r="D52" s="13"/>
      <c r="E52" s="13"/>
      <c r="F52" s="13"/>
      <c r="G52" s="77"/>
    </row>
    <row r="53" spans="1:7" s="12" customFormat="1" ht="16.8">
      <c r="A53" s="76"/>
      <c r="B53" s="13"/>
      <c r="C53" s="13"/>
      <c r="D53" s="13"/>
      <c r="E53" s="13"/>
      <c r="F53" s="13"/>
      <c r="G53" s="77"/>
    </row>
    <row r="54" spans="1:7" ht="17.399999999999999" thickBot="1">
      <c r="A54" s="14"/>
      <c r="B54" s="15"/>
      <c r="C54" s="15"/>
      <c r="D54" s="15"/>
      <c r="E54" s="15"/>
      <c r="F54" s="15"/>
      <c r="G54" s="16"/>
    </row>
    <row r="55" spans="1:7" ht="16.2" thickTop="1"/>
  </sheetData>
  <phoneticPr fontId="0" type="noConversion"/>
  <conditionalFormatting sqref="E8">
    <cfRule type="cellIs" dxfId="14" priority="4" stopIfTrue="1" operator="greaterThan">
      <formula>116</formula>
    </cfRule>
    <cfRule type="cellIs" dxfId="13"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13" defaultRowHeight="15.6"/>
  <cols>
    <col min="1" max="1" width="21.69921875" style="17" bestFit="1" customWidth="1"/>
    <col min="2" max="2" width="5.8984375" style="17" bestFit="1" customWidth="1"/>
    <col min="3" max="3" width="7.59765625" style="18" hidden="1" customWidth="1"/>
    <col min="4" max="4" width="5.8984375" style="18" hidden="1" customWidth="1"/>
    <col min="5" max="5" width="9.19921875" style="18" bestFit="1" customWidth="1"/>
    <col min="6" max="6" width="6.69921875" style="18" bestFit="1" customWidth="1"/>
    <col min="7" max="7" width="6" style="40" bestFit="1" customWidth="1"/>
    <col min="8" max="8" width="5.19921875" style="40" bestFit="1" customWidth="1"/>
    <col min="9" max="9" width="6.8984375" style="40" bestFit="1" customWidth="1"/>
    <col min="10" max="10" width="17.69921875" style="17" bestFit="1" customWidth="1"/>
    <col min="11" max="16384" width="13" style="1"/>
  </cols>
  <sheetData>
    <row r="1" spans="1:10" ht="23.4" thickBot="1">
      <c r="A1" s="29" t="s">
        <v>11</v>
      </c>
      <c r="B1" s="19"/>
      <c r="C1" s="19"/>
      <c r="D1" s="19"/>
      <c r="E1" s="19"/>
      <c r="F1" s="19"/>
      <c r="G1" s="39"/>
      <c r="H1" s="39"/>
      <c r="I1" s="39"/>
      <c r="J1" s="19"/>
    </row>
    <row r="2" spans="1:10" s="188" customFormat="1" ht="34.200000000000003" thickBot="1">
      <c r="A2" s="181" t="s">
        <v>100</v>
      </c>
      <c r="B2" s="182" t="s">
        <v>30</v>
      </c>
      <c r="C2" s="182" t="s">
        <v>37</v>
      </c>
      <c r="D2" s="182" t="s">
        <v>29</v>
      </c>
      <c r="E2" s="183" t="s">
        <v>62</v>
      </c>
      <c r="F2" s="183" t="s">
        <v>38</v>
      </c>
      <c r="G2" s="184" t="s">
        <v>68</v>
      </c>
      <c r="H2" s="185" t="s">
        <v>99</v>
      </c>
      <c r="I2" s="186" t="s">
        <v>84</v>
      </c>
      <c r="J2" s="187" t="s">
        <v>82</v>
      </c>
    </row>
    <row r="3" spans="1:10" s="12" customFormat="1" ht="16.8">
      <c r="A3" s="156" t="s">
        <v>70</v>
      </c>
      <c r="B3" s="157">
        <v>2</v>
      </c>
      <c r="C3" s="158" t="s">
        <v>32</v>
      </c>
      <c r="D3" s="158" t="str">
        <f>IF(C3="Str",'Personal File'!$C$7,IF(C3="Dex",'Personal File'!$C$8,IF(C3="Con",'Personal File'!$C$9,IF(C3="Int",'Personal File'!$C$10,IF(C3="Wis",'Personal File'!$C$11,IF(C3="Cha",'Personal File'!$C$12))))))</f>
        <v>+2</v>
      </c>
      <c r="E3" s="159" t="str">
        <f t="shared" ref="E3:E5" si="0">CONCATENATE(C3," (",D3,")")</f>
        <v>Con (+2)</v>
      </c>
      <c r="F3" s="81">
        <v>1</v>
      </c>
      <c r="G3" s="160">
        <f t="shared" ref="G3:G42" si="1">B3+D3+F3</f>
        <v>5</v>
      </c>
      <c r="H3" s="161">
        <f t="shared" ref="H3:H5" ca="1" si="2">RANDBETWEEN(1,20)</f>
        <v>20</v>
      </c>
      <c r="I3" s="160">
        <f ca="1">SUM(G3:H3)</f>
        <v>25</v>
      </c>
      <c r="J3" s="228"/>
    </row>
    <row r="4" spans="1:10" s="12" customFormat="1" ht="16.8">
      <c r="A4" s="162" t="s">
        <v>71</v>
      </c>
      <c r="B4" s="157">
        <v>5</v>
      </c>
      <c r="C4" s="158" t="s">
        <v>35</v>
      </c>
      <c r="D4" s="158" t="str">
        <f>IF(C4="Str",'Personal File'!$C$7,IF(C4="Dex",'Personal File'!$C$8,IF(C4="Con",'Personal File'!$C$9,IF(C4="Int",'Personal File'!$C$10,IF(C4="Wis",'Personal File'!$C$11,IF(C4="Cha",'Personal File'!$C$12))))))</f>
        <v>+4</v>
      </c>
      <c r="E4" s="97" t="str">
        <f t="shared" si="0"/>
        <v>Dex (+4)</v>
      </c>
      <c r="F4" s="81">
        <v>1</v>
      </c>
      <c r="G4" s="160">
        <f t="shared" si="1"/>
        <v>10</v>
      </c>
      <c r="H4" s="161">
        <f t="shared" ca="1" si="2"/>
        <v>13</v>
      </c>
      <c r="I4" s="160">
        <f ca="1">SUM(G4:H4)</f>
        <v>23</v>
      </c>
      <c r="J4" s="228"/>
    </row>
    <row r="5" spans="1:10" s="12" customFormat="1" ht="16.8">
      <c r="A5" s="163" t="s">
        <v>72</v>
      </c>
      <c r="B5" s="164">
        <v>2</v>
      </c>
      <c r="C5" s="165" t="s">
        <v>34</v>
      </c>
      <c r="D5" s="165" t="str">
        <f>IF(C5="Str",'Personal File'!$C$7,IF(C5="Dex",'Personal File'!$C$8,IF(C5="Con",'Personal File'!$C$9,IF(C5="Int",'Personal File'!$C$10,IF(C5="Wis",'Personal File'!$C$11,IF(C5="Cha",'Personal File'!$C$12))))))</f>
        <v>+2</v>
      </c>
      <c r="E5" s="166" t="str">
        <f t="shared" si="0"/>
        <v>Wis (+2)</v>
      </c>
      <c r="F5" s="143">
        <v>1</v>
      </c>
      <c r="G5" s="167">
        <f t="shared" si="1"/>
        <v>5</v>
      </c>
      <c r="H5" s="168">
        <f t="shared" ca="1" si="2"/>
        <v>13</v>
      </c>
      <c r="I5" s="167">
        <f ca="1">SUM(G5:H5)</f>
        <v>18</v>
      </c>
      <c r="J5" s="229"/>
    </row>
    <row r="6" spans="1:10" s="33" customFormat="1" ht="16.8">
      <c r="A6" s="82" t="s">
        <v>39</v>
      </c>
      <c r="B6" s="66">
        <v>0</v>
      </c>
      <c r="C6" s="83" t="s">
        <v>33</v>
      </c>
      <c r="D6" s="84" t="str">
        <f>IF(C6="Str",'Personal File'!$C$7,IF(C6="Dex",'Personal File'!$C$8,IF(C6="Con",'Personal File'!$C$9,IF(C6="Int",'Personal File'!$C$10,IF(C6="Wis",'Personal File'!$C$11,IF(C6="Cha",'Personal File'!$C$12))))))</f>
        <v>+0</v>
      </c>
      <c r="E6" s="134" t="str">
        <f t="shared" ref="E6:E42" si="3">CONCATENATE(C6," (",D6,")")</f>
        <v>Int (+0)</v>
      </c>
      <c r="F6" s="98" t="s">
        <v>63</v>
      </c>
      <c r="G6" s="67">
        <f t="shared" si="1"/>
        <v>0</v>
      </c>
      <c r="H6" s="161">
        <f ca="1">RANDBETWEEN(1,20)</f>
        <v>14</v>
      </c>
      <c r="I6" s="67">
        <f t="shared" ref="I6:I42" ca="1" si="4">SUM(G6:H6)</f>
        <v>14</v>
      </c>
      <c r="J6" s="68"/>
    </row>
    <row r="7" spans="1:10" s="37" customFormat="1" ht="16.8">
      <c r="A7" s="255" t="s">
        <v>40</v>
      </c>
      <c r="B7" s="114">
        <v>6</v>
      </c>
      <c r="C7" s="256" t="s">
        <v>35</v>
      </c>
      <c r="D7" s="257" t="str">
        <f>IF(C7="Str",'Personal File'!$C$7,IF(C7="Dex",'Personal File'!$C$8,IF(C7="Con",'Personal File'!$C$9,IF(C7="Int",'Personal File'!$C$10,IF(C7="Wis",'Personal File'!$C$11,IF(C7="Cha",'Personal File'!$C$12))))))</f>
        <v>+4</v>
      </c>
      <c r="E7" s="258" t="str">
        <f t="shared" si="3"/>
        <v>Dex (+4)</v>
      </c>
      <c r="F7" s="115" t="s">
        <v>138</v>
      </c>
      <c r="G7" s="115">
        <f t="shared" si="1"/>
        <v>12</v>
      </c>
      <c r="H7" s="161">
        <f ca="1">RANDBETWEEN(1,20)</f>
        <v>7</v>
      </c>
      <c r="I7" s="115">
        <f t="shared" ca="1" si="4"/>
        <v>19</v>
      </c>
      <c r="J7" s="116"/>
    </row>
    <row r="8" spans="1:10" s="35" customFormat="1" ht="16.8">
      <c r="A8" s="69" t="s">
        <v>41</v>
      </c>
      <c r="B8" s="66">
        <v>0</v>
      </c>
      <c r="C8" s="70" t="s">
        <v>31</v>
      </c>
      <c r="D8" s="71">
        <f>IF(C8="Str",'Personal File'!$C$7,IF(C8="Dex",'Personal File'!$C$8,IF(C8="Con",'Personal File'!$C$9,IF(C8="Int",'Personal File'!$C$10,IF(C8="Wis",'Personal File'!$C$11,IF(C8="Cha",'Personal File'!$C$12))))))</f>
        <v>-1</v>
      </c>
      <c r="E8" s="72" t="str">
        <f t="shared" si="3"/>
        <v>Cha (-1)</v>
      </c>
      <c r="F8" s="67" t="s">
        <v>63</v>
      </c>
      <c r="G8" s="67">
        <f t="shared" si="1"/>
        <v>-1</v>
      </c>
      <c r="H8" s="161">
        <f t="shared" ref="H8:H42" ca="1" si="5">RANDBETWEEN(1,20)</f>
        <v>15</v>
      </c>
      <c r="I8" s="67">
        <f t="shared" ca="1" si="4"/>
        <v>14</v>
      </c>
      <c r="J8" s="68"/>
    </row>
    <row r="9" spans="1:10" s="34" customFormat="1" ht="16.8">
      <c r="A9" s="259" t="s">
        <v>42</v>
      </c>
      <c r="B9" s="114">
        <v>5</v>
      </c>
      <c r="C9" s="260" t="s">
        <v>36</v>
      </c>
      <c r="D9" s="261" t="str">
        <f>IF(C9="Str",'Personal File'!$C$7,IF(C9="Dex",'Personal File'!$C$8,IF(C9="Con",'Personal File'!$C$9,IF(C9="Int",'Personal File'!$C$10,IF(C9="Wis",'Personal File'!$C$11,IF(C9="Cha",'Personal File'!$C$12))))))</f>
        <v>+0</v>
      </c>
      <c r="E9" s="262" t="str">
        <f t="shared" si="3"/>
        <v>Str (+0)</v>
      </c>
      <c r="F9" s="115" t="s">
        <v>138</v>
      </c>
      <c r="G9" s="115">
        <f t="shared" si="1"/>
        <v>7</v>
      </c>
      <c r="H9" s="161">
        <f t="shared" ca="1" si="5"/>
        <v>16</v>
      </c>
      <c r="I9" s="115">
        <f t="shared" ca="1" si="4"/>
        <v>23</v>
      </c>
      <c r="J9" s="116"/>
    </row>
    <row r="10" spans="1:10" s="34" customFormat="1" ht="16.8">
      <c r="A10" s="275" t="s">
        <v>17</v>
      </c>
      <c r="B10" s="114">
        <v>2</v>
      </c>
      <c r="C10" s="276" t="s">
        <v>32</v>
      </c>
      <c r="D10" s="277" t="str">
        <f>IF(C10="Str",'Personal File'!$C$7,IF(C10="Dex",'Personal File'!$C$8,IF(C10="Con",'Personal File'!$C$9,IF(C10="Int",'Personal File'!$C$10,IF(C10="Wis",'Personal File'!$C$11,IF(C10="Cha",'Personal File'!$C$12))))))</f>
        <v>+2</v>
      </c>
      <c r="E10" s="278" t="str">
        <f t="shared" si="3"/>
        <v>Con (+2)</v>
      </c>
      <c r="F10" s="115" t="s">
        <v>63</v>
      </c>
      <c r="G10" s="115">
        <f t="shared" si="1"/>
        <v>4</v>
      </c>
      <c r="H10" s="161">
        <f t="shared" ca="1" si="5"/>
        <v>15</v>
      </c>
      <c r="I10" s="115">
        <f t="shared" ca="1" si="4"/>
        <v>19</v>
      </c>
      <c r="J10" s="116"/>
    </row>
    <row r="11" spans="1:10" s="33" customFormat="1" ht="16.8">
      <c r="A11" s="82" t="s">
        <v>90</v>
      </c>
      <c r="B11" s="66">
        <v>0</v>
      </c>
      <c r="C11" s="83" t="s">
        <v>33</v>
      </c>
      <c r="D11" s="84" t="str">
        <f>IF(C11="Str",'Personal File'!$C$7,IF(C11="Dex",'Personal File'!$C$8,IF(C11="Con",'Personal File'!$C$9,IF(C11="Int",'Personal File'!$C$10,IF(C11="Wis",'Personal File'!$C$11,IF(C11="Cha",'Personal File'!$C$12))))))</f>
        <v>+0</v>
      </c>
      <c r="E11" s="134" t="str">
        <f t="shared" si="3"/>
        <v>Int (+0)</v>
      </c>
      <c r="F11" s="67" t="s">
        <v>63</v>
      </c>
      <c r="G11" s="67">
        <f t="shared" si="1"/>
        <v>0</v>
      </c>
      <c r="H11" s="161">
        <f t="shared" ca="1" si="5"/>
        <v>15</v>
      </c>
      <c r="I11" s="67">
        <f t="shared" ca="1" si="4"/>
        <v>15</v>
      </c>
      <c r="J11" s="68"/>
    </row>
    <row r="12" spans="1:10" s="36" customFormat="1" ht="16.8">
      <c r="A12" s="42" t="s">
        <v>43</v>
      </c>
      <c r="B12" s="43">
        <v>0</v>
      </c>
      <c r="C12" s="44" t="s">
        <v>33</v>
      </c>
      <c r="D12" s="45" t="str">
        <f>IF(C12="Str",'Personal File'!$C$7,IF(C12="Dex",'Personal File'!$C$8,IF(C12="Con",'Personal File'!$C$9,IF(C12="Int",'Personal File'!$C$10,IF(C12="Wis",'Personal File'!$C$11,IF(C12="Cha",'Personal File'!$C$12))))))</f>
        <v>+0</v>
      </c>
      <c r="E12" s="136" t="str">
        <f t="shared" si="3"/>
        <v>Int (+0)</v>
      </c>
      <c r="F12" s="46" t="s">
        <v>63</v>
      </c>
      <c r="G12" s="46">
        <f t="shared" si="1"/>
        <v>0</v>
      </c>
      <c r="H12" s="161">
        <f t="shared" ca="1" si="5"/>
        <v>14</v>
      </c>
      <c r="I12" s="46">
        <f t="shared" ref="I12" ca="1" si="6">SUM(G12:H12)</f>
        <v>14</v>
      </c>
      <c r="J12" s="47"/>
    </row>
    <row r="13" spans="1:10" s="37" customFormat="1" ht="16.8">
      <c r="A13" s="69" t="s">
        <v>44</v>
      </c>
      <c r="B13" s="66">
        <v>0</v>
      </c>
      <c r="C13" s="70" t="s">
        <v>31</v>
      </c>
      <c r="D13" s="71">
        <f>IF(C13="Str",'Personal File'!$C$7,IF(C13="Dex",'Personal File'!$C$8,IF(C13="Con",'Personal File'!$C$9,IF(C13="Int",'Personal File'!$C$10,IF(C13="Wis",'Personal File'!$C$11,IF(C13="Cha",'Personal File'!$C$12))))))</f>
        <v>-1</v>
      </c>
      <c r="E13" s="72" t="str">
        <f t="shared" si="3"/>
        <v>Cha (-1)</v>
      </c>
      <c r="F13" s="67" t="s">
        <v>63</v>
      </c>
      <c r="G13" s="67">
        <f t="shared" si="1"/>
        <v>-1</v>
      </c>
      <c r="H13" s="161">
        <f t="shared" ca="1" si="5"/>
        <v>1</v>
      </c>
      <c r="I13" s="67">
        <f t="shared" ca="1" si="4"/>
        <v>0</v>
      </c>
      <c r="J13" s="154"/>
    </row>
    <row r="14" spans="1:10" s="37" customFormat="1" ht="16.8">
      <c r="A14" s="263" t="s">
        <v>45</v>
      </c>
      <c r="B14" s="114">
        <v>3</v>
      </c>
      <c r="C14" s="264" t="s">
        <v>33</v>
      </c>
      <c r="D14" s="265" t="str">
        <f>IF(C14="Str",'Personal File'!$C$7,IF(C14="Dex",'Personal File'!$C$8,IF(C14="Con",'Personal File'!$C$9,IF(C14="Int",'Personal File'!$C$10,IF(C14="Wis",'Personal File'!$C$11,IF(C14="Cha",'Personal File'!$C$12))))))</f>
        <v>+0</v>
      </c>
      <c r="E14" s="266" t="str">
        <f t="shared" si="3"/>
        <v>Int (+0)</v>
      </c>
      <c r="F14" s="115" t="s">
        <v>63</v>
      </c>
      <c r="G14" s="115">
        <f t="shared" si="1"/>
        <v>3</v>
      </c>
      <c r="H14" s="161">
        <f t="shared" ca="1" si="5"/>
        <v>13</v>
      </c>
      <c r="I14" s="115">
        <f t="shared" ref="I14" ca="1" si="7">SUM(G14:H14)</f>
        <v>16</v>
      </c>
      <c r="J14" s="116"/>
    </row>
    <row r="15" spans="1:10" s="37" customFormat="1" ht="16.8">
      <c r="A15" s="69" t="s">
        <v>46</v>
      </c>
      <c r="B15" s="66">
        <v>0</v>
      </c>
      <c r="C15" s="70" t="s">
        <v>31</v>
      </c>
      <c r="D15" s="71">
        <f>IF(C15="Str",'Personal File'!$C$7,IF(C15="Dex",'Personal File'!$C$8,IF(C15="Con",'Personal File'!$C$9,IF(C15="Int",'Personal File'!$C$10,IF(C15="Wis",'Personal File'!$C$11,IF(C15="Cha",'Personal File'!$C$12))))))</f>
        <v>-1</v>
      </c>
      <c r="E15" s="72" t="str">
        <f t="shared" si="3"/>
        <v>Cha (-1)</v>
      </c>
      <c r="F15" s="67" t="s">
        <v>63</v>
      </c>
      <c r="G15" s="67">
        <f t="shared" si="1"/>
        <v>-1</v>
      </c>
      <c r="H15" s="161">
        <f t="shared" ca="1" si="5"/>
        <v>16</v>
      </c>
      <c r="I15" s="67">
        <f t="shared" ca="1" si="4"/>
        <v>15</v>
      </c>
      <c r="J15" s="68"/>
    </row>
    <row r="16" spans="1:10" s="37" customFormat="1" ht="16.8">
      <c r="A16" s="255" t="s">
        <v>47</v>
      </c>
      <c r="B16" s="114">
        <v>5</v>
      </c>
      <c r="C16" s="256" t="s">
        <v>35</v>
      </c>
      <c r="D16" s="257" t="str">
        <f>IF(C16="Str",'Personal File'!$C$7,IF(C16="Dex",'Personal File'!$C$8,IF(C16="Con",'Personal File'!$C$9,IF(C16="Int",'Personal File'!$C$10,IF(C16="Wis",'Personal File'!$C$11,IF(C16="Cha",'Personal File'!$C$12))))))</f>
        <v>+4</v>
      </c>
      <c r="E16" s="258" t="str">
        <f t="shared" si="3"/>
        <v>Dex (+4)</v>
      </c>
      <c r="F16" s="115" t="s">
        <v>63</v>
      </c>
      <c r="G16" s="115">
        <f t="shared" si="1"/>
        <v>9</v>
      </c>
      <c r="H16" s="161">
        <f t="shared" ca="1" si="5"/>
        <v>13</v>
      </c>
      <c r="I16" s="115">
        <f t="shared" ca="1" si="4"/>
        <v>22</v>
      </c>
      <c r="J16" s="116"/>
    </row>
    <row r="17" spans="1:10" s="37" customFormat="1" ht="16.8">
      <c r="A17" s="51" t="s">
        <v>48</v>
      </c>
      <c r="B17" s="52">
        <v>0</v>
      </c>
      <c r="C17" s="53" t="s">
        <v>33</v>
      </c>
      <c r="D17" s="54" t="str">
        <f>IF(C17="Str",'Personal File'!$C$7,IF(C17="Dex",'Personal File'!$C$8,IF(C17="Con",'Personal File'!$C$9,IF(C17="Int",'Personal File'!$C$10,IF(C17="Wis",'Personal File'!$C$11,IF(C17="Cha",'Personal File'!$C$12))))))</f>
        <v>+0</v>
      </c>
      <c r="E17" s="137" t="str">
        <f t="shared" si="3"/>
        <v>Int (+0)</v>
      </c>
      <c r="F17" s="55" t="s">
        <v>63</v>
      </c>
      <c r="G17" s="55">
        <f t="shared" si="1"/>
        <v>0</v>
      </c>
      <c r="H17" s="161">
        <f t="shared" ca="1" si="5"/>
        <v>16</v>
      </c>
      <c r="I17" s="55">
        <f t="shared" ca="1" si="4"/>
        <v>16</v>
      </c>
      <c r="J17" s="56"/>
    </row>
    <row r="18" spans="1:10" s="37" customFormat="1" ht="16.8">
      <c r="A18" s="69" t="s">
        <v>49</v>
      </c>
      <c r="B18" s="66">
        <v>0</v>
      </c>
      <c r="C18" s="70" t="s">
        <v>31</v>
      </c>
      <c r="D18" s="71">
        <f>IF(C18="Str",'Personal File'!$C$7,IF(C18="Dex",'Personal File'!$C$8,IF(C18="Con",'Personal File'!$C$9,IF(C18="Int",'Personal File'!$C$10,IF(C18="Wis",'Personal File'!$C$11,IF(C18="Cha",'Personal File'!$C$12))))))</f>
        <v>-1</v>
      </c>
      <c r="E18" s="72" t="str">
        <f t="shared" si="3"/>
        <v>Cha (-1)</v>
      </c>
      <c r="F18" s="67" t="s">
        <v>63</v>
      </c>
      <c r="G18" s="67">
        <f t="shared" si="1"/>
        <v>-1</v>
      </c>
      <c r="H18" s="161">
        <f t="shared" ca="1" si="5"/>
        <v>9</v>
      </c>
      <c r="I18" s="67">
        <f t="shared" ca="1" si="4"/>
        <v>8</v>
      </c>
      <c r="J18" s="68"/>
    </row>
    <row r="19" spans="1:10" s="37" customFormat="1" ht="16.8">
      <c r="A19" s="69" t="s">
        <v>19</v>
      </c>
      <c r="B19" s="66">
        <v>0</v>
      </c>
      <c r="C19" s="70" t="s">
        <v>31</v>
      </c>
      <c r="D19" s="71">
        <f>IF(C19="Str",'Personal File'!$C$7,IF(C19="Dex",'Personal File'!$C$8,IF(C19="Con",'Personal File'!$C$9,IF(C19="Int",'Personal File'!$C$10,IF(C19="Wis",'Personal File'!$C$11,IF(C19="Cha",'Personal File'!$C$12))))))</f>
        <v>-1</v>
      </c>
      <c r="E19" s="72" t="str">
        <f t="shared" si="3"/>
        <v>Cha (-1)</v>
      </c>
      <c r="F19" s="67" t="s">
        <v>63</v>
      </c>
      <c r="G19" s="67">
        <f t="shared" si="1"/>
        <v>-1</v>
      </c>
      <c r="H19" s="161">
        <f t="shared" ca="1" si="5"/>
        <v>7</v>
      </c>
      <c r="I19" s="67">
        <f t="shared" ca="1" si="4"/>
        <v>6</v>
      </c>
      <c r="J19" s="68"/>
    </row>
    <row r="20" spans="1:10" s="37" customFormat="1" ht="16.8">
      <c r="A20" s="99" t="s">
        <v>50</v>
      </c>
      <c r="B20" s="66">
        <v>0</v>
      </c>
      <c r="C20" s="100" t="s">
        <v>34</v>
      </c>
      <c r="D20" s="101" t="str">
        <f>IF(C20="Str",'Personal File'!$C$7,IF(C20="Dex",'Personal File'!$C$8,IF(C20="Con",'Personal File'!$C$9,IF(C20="Int",'Personal File'!$C$10,IF(C20="Wis",'Personal File'!$C$11,IF(C20="Cha",'Personal File'!$C$12))))))</f>
        <v>+2</v>
      </c>
      <c r="E20" s="117" t="str">
        <f t="shared" si="3"/>
        <v>Wis (+2)</v>
      </c>
      <c r="F20" s="67" t="s">
        <v>63</v>
      </c>
      <c r="G20" s="67">
        <f t="shared" si="1"/>
        <v>2</v>
      </c>
      <c r="H20" s="161">
        <f t="shared" ca="1" si="5"/>
        <v>18</v>
      </c>
      <c r="I20" s="67">
        <f t="shared" ca="1" si="4"/>
        <v>20</v>
      </c>
      <c r="J20" s="68"/>
    </row>
    <row r="21" spans="1:10" s="37" customFormat="1" ht="16.8">
      <c r="A21" s="255" t="s">
        <v>51</v>
      </c>
      <c r="B21" s="114">
        <v>7</v>
      </c>
      <c r="C21" s="256" t="s">
        <v>35</v>
      </c>
      <c r="D21" s="257" t="str">
        <f>IF(C21="Str",'Personal File'!$C$7,IF(C21="Dex",'Personal File'!$C$8,IF(C21="Con",'Personal File'!$C$9,IF(C21="Int",'Personal File'!$C$10,IF(C21="Wis",'Personal File'!$C$11,IF(C21="Cha",'Personal File'!$C$12))))))</f>
        <v>+4</v>
      </c>
      <c r="E21" s="258" t="str">
        <f t="shared" si="3"/>
        <v>Dex (+4)</v>
      </c>
      <c r="F21" s="115" t="s">
        <v>63</v>
      </c>
      <c r="G21" s="115">
        <f t="shared" si="1"/>
        <v>11</v>
      </c>
      <c r="H21" s="161">
        <f t="shared" ca="1" si="5"/>
        <v>14</v>
      </c>
      <c r="I21" s="115">
        <f t="shared" ca="1" si="4"/>
        <v>25</v>
      </c>
      <c r="J21" s="116"/>
    </row>
    <row r="22" spans="1:10" s="37" customFormat="1" ht="16.8">
      <c r="A22" s="57" t="s">
        <v>52</v>
      </c>
      <c r="B22" s="52">
        <v>0</v>
      </c>
      <c r="C22" s="58" t="s">
        <v>31</v>
      </c>
      <c r="D22" s="59">
        <f>IF(C22="Str",'Personal File'!$C$7,IF(C22="Dex",'Personal File'!$C$8,IF(C22="Con",'Personal File'!$C$9,IF(C22="Int",'Personal File'!$C$10,IF(C22="Wis",'Personal File'!$C$11,IF(C22="Cha",'Personal File'!$C$12))))))</f>
        <v>-1</v>
      </c>
      <c r="E22" s="138" t="str">
        <f t="shared" si="3"/>
        <v>Cha (-1)</v>
      </c>
      <c r="F22" s="55" t="s">
        <v>63</v>
      </c>
      <c r="G22" s="55">
        <f t="shared" si="1"/>
        <v>-1</v>
      </c>
      <c r="H22" s="161">
        <f t="shared" ca="1" si="5"/>
        <v>12</v>
      </c>
      <c r="I22" s="55">
        <f t="shared" ca="1" si="4"/>
        <v>11</v>
      </c>
      <c r="J22" s="56"/>
    </row>
    <row r="23" spans="1:10" s="37" customFormat="1" ht="16.8">
      <c r="A23" s="259" t="s">
        <v>53</v>
      </c>
      <c r="B23" s="114">
        <v>5</v>
      </c>
      <c r="C23" s="260" t="s">
        <v>36</v>
      </c>
      <c r="D23" s="261" t="str">
        <f>IF(C23="Str",'Personal File'!$C$7,IF(C23="Dex",'Personal File'!$C$8,IF(C23="Con",'Personal File'!$C$9,IF(C23="Int",'Personal File'!$C$10,IF(C23="Wis",'Personal File'!$C$11,IF(C23="Cha",'Personal File'!$C$12))))))</f>
        <v>+0</v>
      </c>
      <c r="E23" s="262" t="str">
        <f t="shared" si="3"/>
        <v>Str (+0)</v>
      </c>
      <c r="F23" s="115" t="s">
        <v>144</v>
      </c>
      <c r="G23" s="115">
        <f t="shared" si="1"/>
        <v>13</v>
      </c>
      <c r="H23" s="161">
        <f t="shared" ca="1" si="5"/>
        <v>16</v>
      </c>
      <c r="I23" s="115">
        <f t="shared" ca="1" si="4"/>
        <v>29</v>
      </c>
      <c r="J23" s="116" t="s">
        <v>139</v>
      </c>
    </row>
    <row r="24" spans="1:10" s="37" customFormat="1" ht="16.8">
      <c r="A24" s="128" t="s">
        <v>105</v>
      </c>
      <c r="B24" s="129">
        <v>0</v>
      </c>
      <c r="C24" s="130" t="s">
        <v>33</v>
      </c>
      <c r="D24" s="131" t="str">
        <f>IF(C24="Str",'Personal File'!$C$7,IF(C24="Dex",'Personal File'!$C$8,IF(C24="Con",'Personal File'!$C$9,IF(C24="Int",'Personal File'!$C$10,IF(C24="Wis",'Personal File'!$C$11,IF(C24="Cha",'Personal File'!$C$12))))))</f>
        <v>+0</v>
      </c>
      <c r="E24" s="140" t="str">
        <f>CONCATENATE(C24," (",D24,")")</f>
        <v>Int (+0)</v>
      </c>
      <c r="F24" s="132" t="s">
        <v>63</v>
      </c>
      <c r="G24" s="132">
        <f t="shared" si="1"/>
        <v>0</v>
      </c>
      <c r="H24" s="161">
        <f t="shared" ca="1" si="5"/>
        <v>1</v>
      </c>
      <c r="I24" s="132">
        <f t="shared" ca="1" si="4"/>
        <v>1</v>
      </c>
      <c r="J24" s="224"/>
    </row>
    <row r="25" spans="1:10" s="37" customFormat="1" ht="16.8">
      <c r="A25" s="128" t="s">
        <v>104</v>
      </c>
      <c r="B25" s="129">
        <v>0</v>
      </c>
      <c r="C25" s="130" t="s">
        <v>33</v>
      </c>
      <c r="D25" s="131" t="str">
        <f>IF(C25="Str",'Personal File'!$C$7,IF(C25="Dex",'Personal File'!$C$8,IF(C25="Con",'Personal File'!$C$9,IF(C25="Int",'Personal File'!$C$10,IF(C25="Wis",'Personal File'!$C$11,IF(C25="Cha",'Personal File'!$C$12))))))</f>
        <v>+0</v>
      </c>
      <c r="E25" s="140" t="str">
        <f>CONCATENATE(C25," (",D25,")")</f>
        <v>Int (+0)</v>
      </c>
      <c r="F25" s="132" t="s">
        <v>63</v>
      </c>
      <c r="G25" s="132">
        <f t="shared" si="1"/>
        <v>0</v>
      </c>
      <c r="H25" s="161">
        <f t="shared" ca="1" si="5"/>
        <v>17</v>
      </c>
      <c r="I25" s="132">
        <f t="shared" ref="I25" ca="1" si="8">SUM(G25:H25)</f>
        <v>17</v>
      </c>
      <c r="J25" s="224"/>
    </row>
    <row r="26" spans="1:10" s="37" customFormat="1" ht="16.8">
      <c r="A26" s="99" t="s">
        <v>54</v>
      </c>
      <c r="B26" s="66">
        <v>0</v>
      </c>
      <c r="C26" s="100" t="s">
        <v>34</v>
      </c>
      <c r="D26" s="101" t="str">
        <f>IF(C26="Str",'Personal File'!$C$7,IF(C26="Dex",'Personal File'!$C$8,IF(C26="Con",'Personal File'!$C$9,IF(C26="Int",'Personal File'!$C$10,IF(C26="Wis",'Personal File'!$C$11,IF(C26="Cha",'Personal File'!$C$12))))))</f>
        <v>+2</v>
      </c>
      <c r="E26" s="117" t="str">
        <f t="shared" si="3"/>
        <v>Wis (+2)</v>
      </c>
      <c r="F26" s="67" t="s">
        <v>63</v>
      </c>
      <c r="G26" s="67">
        <f t="shared" si="1"/>
        <v>2</v>
      </c>
      <c r="H26" s="161">
        <f t="shared" ca="1" si="5"/>
        <v>8</v>
      </c>
      <c r="I26" s="67">
        <f t="shared" ca="1" si="4"/>
        <v>10</v>
      </c>
      <c r="J26" s="68"/>
    </row>
    <row r="27" spans="1:10" s="37" customFormat="1" ht="16.8">
      <c r="A27" s="255" t="s">
        <v>20</v>
      </c>
      <c r="B27" s="114">
        <v>8</v>
      </c>
      <c r="C27" s="256" t="s">
        <v>35</v>
      </c>
      <c r="D27" s="257" t="str">
        <f>IF(C27="Str",'Personal File'!$C$7,IF(C27="Dex",'Personal File'!$C$8,IF(C27="Con",'Personal File'!$C$9,IF(C27="Int",'Personal File'!$C$10,IF(C27="Wis",'Personal File'!$C$11,IF(C27="Cha",'Personal File'!$C$12))))))</f>
        <v>+4</v>
      </c>
      <c r="E27" s="258" t="str">
        <f t="shared" si="3"/>
        <v>Dex (+4)</v>
      </c>
      <c r="F27" s="115" t="s">
        <v>63</v>
      </c>
      <c r="G27" s="115">
        <f t="shared" si="1"/>
        <v>12</v>
      </c>
      <c r="H27" s="161">
        <f t="shared" ca="1" si="5"/>
        <v>15</v>
      </c>
      <c r="I27" s="115">
        <f t="shared" ca="1" si="4"/>
        <v>27</v>
      </c>
      <c r="J27" s="116"/>
    </row>
    <row r="28" spans="1:10" s="37" customFormat="1" ht="16.8">
      <c r="A28" s="63" t="s">
        <v>55</v>
      </c>
      <c r="B28" s="43">
        <v>0</v>
      </c>
      <c r="C28" s="64" t="s">
        <v>35</v>
      </c>
      <c r="D28" s="65" t="str">
        <f>IF(C28="Str",'Personal File'!$C$7,IF(C28="Dex",'Personal File'!$C$8,IF(C28="Con",'Personal File'!$C$9,IF(C28="Int",'Personal File'!$C$10,IF(C28="Wis",'Personal File'!$C$11,IF(C28="Cha",'Personal File'!$C$12))))))</f>
        <v>+4</v>
      </c>
      <c r="E28" s="139" t="str">
        <f t="shared" si="3"/>
        <v>Dex (+4)</v>
      </c>
      <c r="F28" s="46" t="s">
        <v>63</v>
      </c>
      <c r="G28" s="46">
        <f t="shared" si="1"/>
        <v>4</v>
      </c>
      <c r="H28" s="161">
        <f t="shared" ca="1" si="5"/>
        <v>9</v>
      </c>
      <c r="I28" s="46">
        <f t="shared" ca="1" si="4"/>
        <v>13</v>
      </c>
      <c r="J28" s="47"/>
    </row>
    <row r="29" spans="1:10" ht="16.8">
      <c r="A29" s="69" t="s">
        <v>108</v>
      </c>
      <c r="B29" s="66">
        <v>0</v>
      </c>
      <c r="C29" s="70" t="s">
        <v>31</v>
      </c>
      <c r="D29" s="71">
        <f>IF(C29="Str",'Personal File'!$C$7,IF(C29="Dex",'Personal File'!$C$8,IF(C29="Con",'Personal File'!$C$9,IF(C29="Int",'Personal File'!$C$10,IF(C29="Wis",'Personal File'!$C$11,IF(C29="Cha",'Personal File'!$C$12))))))</f>
        <v>-1</v>
      </c>
      <c r="E29" s="72" t="str">
        <f t="shared" si="3"/>
        <v>Cha (-1)</v>
      </c>
      <c r="F29" s="67" t="s">
        <v>63</v>
      </c>
      <c r="G29" s="67">
        <f t="shared" si="1"/>
        <v>-1</v>
      </c>
      <c r="H29" s="161">
        <f t="shared" ca="1" si="5"/>
        <v>3</v>
      </c>
      <c r="I29" s="67">
        <f t="shared" ca="1" si="4"/>
        <v>2</v>
      </c>
      <c r="J29" s="68"/>
    </row>
    <row r="30" spans="1:10" ht="16.8">
      <c r="A30" s="219" t="s">
        <v>109</v>
      </c>
      <c r="B30" s="129">
        <v>0</v>
      </c>
      <c r="C30" s="220" t="s">
        <v>34</v>
      </c>
      <c r="D30" s="221" t="str">
        <f>IF(C30="Str",'Personal File'!$C$7,IF(C30="Dex",'Personal File'!$C$8,IF(C30="Con",'Personal File'!$C$9,IF(C30="Int",'Personal File'!$C$10,IF(C30="Wis",'Personal File'!$C$11,IF(C30="Cha",'Personal File'!$C$12))))))</f>
        <v>+2</v>
      </c>
      <c r="E30" s="222" t="str">
        <f t="shared" ref="E30" si="9">CONCATENATE(C30," (",D30,")")</f>
        <v>Wis (+2)</v>
      </c>
      <c r="F30" s="132" t="s">
        <v>63</v>
      </c>
      <c r="G30" s="223">
        <f t="shared" si="1"/>
        <v>2</v>
      </c>
      <c r="H30" s="161">
        <f t="shared" ca="1" si="5"/>
        <v>2</v>
      </c>
      <c r="I30" s="132">
        <f t="shared" ref="I30" ca="1" si="10">SUM(G30:H30)</f>
        <v>4</v>
      </c>
      <c r="J30" s="224"/>
    </row>
    <row r="31" spans="1:10" ht="16.8">
      <c r="A31" s="94" t="s">
        <v>21</v>
      </c>
      <c r="B31" s="66">
        <v>0</v>
      </c>
      <c r="C31" s="95" t="s">
        <v>35</v>
      </c>
      <c r="D31" s="96" t="str">
        <f>IF(C31="Str",'Personal File'!$C$7,IF(C31="Dex",'Personal File'!$C$8,IF(C31="Con",'Personal File'!$C$9,IF(C31="Int",'Personal File'!$C$10,IF(C31="Wis",'Personal File'!$C$11,IF(C31="Cha",'Personal File'!$C$12))))))</f>
        <v>+4</v>
      </c>
      <c r="E31" s="97" t="str">
        <f t="shared" si="3"/>
        <v>Dex (+4)</v>
      </c>
      <c r="F31" s="67" t="s">
        <v>63</v>
      </c>
      <c r="G31" s="67">
        <f t="shared" si="1"/>
        <v>4</v>
      </c>
      <c r="H31" s="161">
        <f t="shared" ca="1" si="5"/>
        <v>19</v>
      </c>
      <c r="I31" s="67">
        <f t="shared" ca="1" si="4"/>
        <v>23</v>
      </c>
      <c r="J31" s="68"/>
    </row>
    <row r="32" spans="1:10" ht="16.8">
      <c r="A32" s="263" t="s">
        <v>22</v>
      </c>
      <c r="B32" s="114">
        <v>5</v>
      </c>
      <c r="C32" s="264" t="s">
        <v>33</v>
      </c>
      <c r="D32" s="265" t="str">
        <f>IF(C32="Str",'Personal File'!$C$7,IF(C32="Dex",'Personal File'!$C$8,IF(C32="Con",'Personal File'!$C$9,IF(C32="Int",'Personal File'!$C$10,IF(C32="Wis",'Personal File'!$C$11,IF(C32="Cha",'Personal File'!$C$12))))))</f>
        <v>+0</v>
      </c>
      <c r="E32" s="266" t="str">
        <f t="shared" si="3"/>
        <v>Int (+0)</v>
      </c>
      <c r="F32" s="115" t="s">
        <v>63</v>
      </c>
      <c r="G32" s="115">
        <f t="shared" si="1"/>
        <v>5</v>
      </c>
      <c r="H32" s="161">
        <f t="shared" ca="1" si="5"/>
        <v>13</v>
      </c>
      <c r="I32" s="115">
        <f t="shared" ca="1" si="4"/>
        <v>18</v>
      </c>
      <c r="J32" s="116"/>
    </row>
    <row r="33" spans="1:10" ht="16.8">
      <c r="A33" s="99" t="s">
        <v>56</v>
      </c>
      <c r="B33" s="66">
        <v>0</v>
      </c>
      <c r="C33" s="100" t="s">
        <v>34</v>
      </c>
      <c r="D33" s="101" t="str">
        <f>IF(C33="Str",'Personal File'!$C$7,IF(C33="Dex",'Personal File'!$C$8,IF(C33="Con",'Personal File'!$C$9,IF(C33="Int",'Personal File'!$C$10,IF(C33="Wis",'Personal File'!$C$11,IF(C33="Cha",'Personal File'!$C$12))))))</f>
        <v>+2</v>
      </c>
      <c r="E33" s="117" t="str">
        <f t="shared" si="3"/>
        <v>Wis (+2)</v>
      </c>
      <c r="F33" s="67" t="s">
        <v>63</v>
      </c>
      <c r="G33" s="67">
        <f t="shared" si="1"/>
        <v>2</v>
      </c>
      <c r="H33" s="161">
        <f t="shared" ca="1" si="5"/>
        <v>1</v>
      </c>
      <c r="I33" s="67">
        <f t="shared" ca="1" si="4"/>
        <v>3</v>
      </c>
      <c r="J33" s="68"/>
    </row>
    <row r="34" spans="1:10" ht="16.8">
      <c r="A34" s="63" t="s">
        <v>88</v>
      </c>
      <c r="B34" s="43">
        <v>0</v>
      </c>
      <c r="C34" s="64" t="s">
        <v>35</v>
      </c>
      <c r="D34" s="65" t="str">
        <f>IF(C34="Str",'Personal File'!$C$7,IF(C34="Dex",'Personal File'!$C$8,IF(C34="Con",'Personal File'!$C$9,IF(C34="Int",'Personal File'!$C$10,IF(C34="Wis",'Personal File'!$C$11,IF(C34="Cha",'Personal File'!$C$12))))))</f>
        <v>+4</v>
      </c>
      <c r="E34" s="139" t="str">
        <f t="shared" si="3"/>
        <v>Dex (+4)</v>
      </c>
      <c r="F34" s="132" t="s">
        <v>63</v>
      </c>
      <c r="G34" s="46">
        <f t="shared" si="1"/>
        <v>4</v>
      </c>
      <c r="H34" s="161">
        <f t="shared" ca="1" si="5"/>
        <v>17</v>
      </c>
      <c r="I34" s="46">
        <f t="shared" ref="I34:I35" ca="1" si="11">SUM(G34:H34)</f>
        <v>21</v>
      </c>
      <c r="J34" s="47"/>
    </row>
    <row r="35" spans="1:10" ht="16.8">
      <c r="A35" s="128" t="s">
        <v>87</v>
      </c>
      <c r="B35" s="129">
        <v>0</v>
      </c>
      <c r="C35" s="130" t="s">
        <v>33</v>
      </c>
      <c r="D35" s="131" t="str">
        <f>IF(C35="Str",'Personal File'!$C$7,IF(C35="Dex",'Personal File'!$C$8,IF(C35="Con",'Personal File'!$C$9,IF(C35="Int",'Personal File'!$C$10,IF(C35="Wis",'Personal File'!$C$11,IF(C35="Cha",'Personal File'!$C$12))))))</f>
        <v>+0</v>
      </c>
      <c r="E35" s="140" t="str">
        <f t="shared" si="3"/>
        <v>Int (+0)</v>
      </c>
      <c r="F35" s="132" t="s">
        <v>63</v>
      </c>
      <c r="G35" s="46">
        <f t="shared" si="1"/>
        <v>0</v>
      </c>
      <c r="H35" s="161">
        <f t="shared" ca="1" si="5"/>
        <v>4</v>
      </c>
      <c r="I35" s="46">
        <f t="shared" ca="1" si="11"/>
        <v>4</v>
      </c>
      <c r="J35" s="133"/>
    </row>
    <row r="36" spans="1:10" ht="16.8">
      <c r="A36" s="128" t="s">
        <v>57</v>
      </c>
      <c r="B36" s="129">
        <v>0</v>
      </c>
      <c r="C36" s="130" t="s">
        <v>33</v>
      </c>
      <c r="D36" s="131" t="str">
        <f>IF(C36="Str",'Personal File'!$C$7,IF(C36="Dex",'Personal File'!$C$8,IF(C36="Con",'Personal File'!$C$9,IF(C36="Int",'Personal File'!$C$10,IF(C36="Wis",'Personal File'!$C$11,IF(C36="Cha",'Personal File'!$C$12))))))</f>
        <v>+0</v>
      </c>
      <c r="E36" s="140" t="str">
        <f t="shared" si="3"/>
        <v>Int (+0)</v>
      </c>
      <c r="F36" s="132" t="s">
        <v>63</v>
      </c>
      <c r="G36" s="132">
        <f t="shared" si="1"/>
        <v>0</v>
      </c>
      <c r="H36" s="161">
        <f t="shared" ca="1" si="5"/>
        <v>10</v>
      </c>
      <c r="I36" s="132">
        <f t="shared" ca="1" si="4"/>
        <v>10</v>
      </c>
      <c r="J36" s="133"/>
    </row>
    <row r="37" spans="1:10" ht="16.8">
      <c r="A37" s="316" t="s">
        <v>58</v>
      </c>
      <c r="B37" s="114">
        <v>9</v>
      </c>
      <c r="C37" s="317" t="s">
        <v>34</v>
      </c>
      <c r="D37" s="318" t="str">
        <f>IF(C37="Str",'Personal File'!$C$7,IF(C37="Dex",'Personal File'!$C$8,IF(C37="Con",'Personal File'!$C$9,IF(C37="Int",'Personal File'!$C$10,IF(C37="Wis",'Personal File'!$C$11,IF(C37="Cha",'Personal File'!$C$12))))))</f>
        <v>+2</v>
      </c>
      <c r="E37" s="319" t="str">
        <f t="shared" si="3"/>
        <v>Wis (+2)</v>
      </c>
      <c r="F37" s="115" t="s">
        <v>63</v>
      </c>
      <c r="G37" s="115">
        <f t="shared" si="1"/>
        <v>11</v>
      </c>
      <c r="H37" s="161">
        <f t="shared" ca="1" si="5"/>
        <v>12</v>
      </c>
      <c r="I37" s="115">
        <f t="shared" ca="1" si="4"/>
        <v>23</v>
      </c>
      <c r="J37" s="116"/>
    </row>
    <row r="38" spans="1:10" ht="16.8">
      <c r="A38" s="99" t="s">
        <v>89</v>
      </c>
      <c r="B38" s="66">
        <v>0</v>
      </c>
      <c r="C38" s="100" t="s">
        <v>34</v>
      </c>
      <c r="D38" s="101" t="str">
        <f>IF(C38="Str",'Personal File'!$C$7,IF(C38="Dex",'Personal File'!$C$8,IF(C38="Con",'Personal File'!$C$9,IF(C38="Int",'Personal File'!$C$10,IF(C38="Wis",'Personal File'!$C$11,IF(C38="Cha",'Personal File'!$C$12))))))</f>
        <v>+2</v>
      </c>
      <c r="E38" s="117" t="str">
        <f t="shared" si="3"/>
        <v>Wis (+2)</v>
      </c>
      <c r="F38" s="67" t="s">
        <v>63</v>
      </c>
      <c r="G38" s="67">
        <f t="shared" si="1"/>
        <v>2</v>
      </c>
      <c r="H38" s="161">
        <f t="shared" ca="1" si="5"/>
        <v>2</v>
      </c>
      <c r="I38" s="67">
        <f t="shared" ca="1" si="4"/>
        <v>4</v>
      </c>
      <c r="J38" s="154" t="s">
        <v>141</v>
      </c>
    </row>
    <row r="39" spans="1:10" ht="16.8">
      <c r="A39" s="73" t="s">
        <v>23</v>
      </c>
      <c r="B39" s="66">
        <v>0</v>
      </c>
      <c r="C39" s="74" t="s">
        <v>36</v>
      </c>
      <c r="D39" s="75" t="str">
        <f>IF(C39="Str",'Personal File'!$C$7,IF(C39="Dex",'Personal File'!$C$8,IF(C39="Con",'Personal File'!$C$9,IF(C39="Int",'Personal File'!$C$10,IF(C39="Wis",'Personal File'!$C$11,IF(C39="Cha",'Personal File'!$C$12))))))</f>
        <v>+0</v>
      </c>
      <c r="E39" s="135" t="str">
        <f t="shared" si="3"/>
        <v>Str (+0)</v>
      </c>
      <c r="F39" s="67" t="s">
        <v>63</v>
      </c>
      <c r="G39" s="67">
        <f t="shared" si="1"/>
        <v>0</v>
      </c>
      <c r="H39" s="161">
        <f t="shared" ca="1" si="5"/>
        <v>5</v>
      </c>
      <c r="I39" s="67">
        <f t="shared" ca="1" si="4"/>
        <v>5</v>
      </c>
      <c r="J39" s="154"/>
    </row>
    <row r="40" spans="1:10" ht="16.8">
      <c r="A40" s="255" t="s">
        <v>59</v>
      </c>
      <c r="B40" s="114">
        <v>8</v>
      </c>
      <c r="C40" s="256" t="s">
        <v>35</v>
      </c>
      <c r="D40" s="257" t="str">
        <f>IF(C40="Str",'Personal File'!$C$7,IF(C40="Dex",'Personal File'!$C$8,IF(C40="Con",'Personal File'!$C$9,IF(C40="Int",'Personal File'!$C$10,IF(C40="Wis",'Personal File'!$C$11,IF(C40="Cha",'Personal File'!$C$12))))))</f>
        <v>+4</v>
      </c>
      <c r="E40" s="258" t="str">
        <f t="shared" si="3"/>
        <v>Dex (+4)</v>
      </c>
      <c r="F40" s="115" t="s">
        <v>120</v>
      </c>
      <c r="G40" s="115">
        <f t="shared" si="1"/>
        <v>16</v>
      </c>
      <c r="H40" s="161">
        <f t="shared" ca="1" si="5"/>
        <v>12</v>
      </c>
      <c r="I40" s="115">
        <f t="shared" ref="I40:I41" ca="1" si="12">SUM(G40:H40)</f>
        <v>28</v>
      </c>
      <c r="J40" s="116"/>
    </row>
    <row r="41" spans="1:10" ht="16.8">
      <c r="A41" s="48" t="s">
        <v>60</v>
      </c>
      <c r="B41" s="43">
        <v>0</v>
      </c>
      <c r="C41" s="49" t="s">
        <v>31</v>
      </c>
      <c r="D41" s="50">
        <f>IF(C41="Str",'Personal File'!$C$7,IF(C41="Dex",'Personal File'!$C$8,IF(C41="Con",'Personal File'!$C$9,IF(C41="Int",'Personal File'!$C$10,IF(C41="Wis",'Personal File'!$C$11,IF(C41="Cha",'Personal File'!$C$12))))))</f>
        <v>-1</v>
      </c>
      <c r="E41" s="141" t="str">
        <f t="shared" si="3"/>
        <v>Cha (-1)</v>
      </c>
      <c r="F41" s="46" t="s">
        <v>63</v>
      </c>
      <c r="G41" s="46">
        <f t="shared" si="1"/>
        <v>-1</v>
      </c>
      <c r="H41" s="161">
        <f t="shared" ca="1" si="5"/>
        <v>9</v>
      </c>
      <c r="I41" s="46">
        <f t="shared" ca="1" si="12"/>
        <v>8</v>
      </c>
      <c r="J41" s="47"/>
    </row>
    <row r="42" spans="1:10" ht="17.399999999999999" thickBot="1">
      <c r="A42" s="102" t="s">
        <v>61</v>
      </c>
      <c r="B42" s="103">
        <v>0</v>
      </c>
      <c r="C42" s="104" t="s">
        <v>35</v>
      </c>
      <c r="D42" s="105" t="str">
        <f>IF(C42="Str",'Personal File'!$C$7,IF(C42="Dex",'Personal File'!$C$8,IF(C42="Con",'Personal File'!$C$9,IF(C42="Int",'Personal File'!$C$10,IF(C42="Wis",'Personal File'!$C$11,IF(C42="Cha",'Personal File'!$C$12))))))</f>
        <v>+4</v>
      </c>
      <c r="E42" s="142" t="str">
        <f t="shared" si="3"/>
        <v>Dex (+4)</v>
      </c>
      <c r="F42" s="106" t="s">
        <v>63</v>
      </c>
      <c r="G42" s="106">
        <f t="shared" si="1"/>
        <v>4</v>
      </c>
      <c r="H42" s="180">
        <f t="shared" ca="1" si="5"/>
        <v>18</v>
      </c>
      <c r="I42" s="106">
        <f t="shared" ca="1" si="4"/>
        <v>22</v>
      </c>
      <c r="J42" s="107"/>
    </row>
    <row r="43" spans="1:10" ht="16.2" thickTop="1">
      <c r="B43" s="62">
        <f>SUM(B6:B42)</f>
        <v>63</v>
      </c>
      <c r="E43" s="62">
        <f>SUM(E44:E50)</f>
        <v>63</v>
      </c>
      <c r="F43" s="191" t="s">
        <v>68</v>
      </c>
    </row>
    <row r="44" spans="1:10">
      <c r="B44" s="62"/>
      <c r="E44" s="62">
        <v>24</v>
      </c>
      <c r="F44" s="190" t="s">
        <v>125</v>
      </c>
    </row>
    <row r="45" spans="1:10">
      <c r="E45" s="62">
        <v>6</v>
      </c>
      <c r="F45" s="190" t="s">
        <v>126</v>
      </c>
    </row>
    <row r="46" spans="1:10">
      <c r="E46" s="62">
        <v>6</v>
      </c>
      <c r="F46" s="190" t="s">
        <v>127</v>
      </c>
    </row>
    <row r="47" spans="1:10">
      <c r="E47" s="62">
        <v>6</v>
      </c>
      <c r="F47" s="190" t="s">
        <v>132</v>
      </c>
    </row>
    <row r="48" spans="1:10">
      <c r="E48" s="62">
        <v>6</v>
      </c>
      <c r="F48" s="190" t="s">
        <v>137</v>
      </c>
    </row>
    <row r="49" spans="5:6">
      <c r="E49" s="62">
        <v>6</v>
      </c>
      <c r="F49" s="190" t="s">
        <v>140</v>
      </c>
    </row>
    <row r="50" spans="5:6">
      <c r="E50" s="62">
        <f>3+'Personal File'!E3</f>
        <v>9</v>
      </c>
      <c r="F50" s="190" t="s">
        <v>133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workbookViewId="0"/>
  </sheetViews>
  <sheetFormatPr defaultColWidth="13" defaultRowHeight="16.8"/>
  <cols>
    <col min="1" max="1" width="29.59765625" style="119" bestFit="1" customWidth="1"/>
    <col min="2" max="2" width="1.8984375" style="120" customWidth="1"/>
    <col min="3" max="3" width="20.59765625" style="118" bestFit="1" customWidth="1"/>
    <col min="4" max="4" width="17.69921875" style="123" bestFit="1" customWidth="1"/>
    <col min="5" max="16384" width="13" style="118"/>
  </cols>
  <sheetData>
    <row r="1" spans="1:3" ht="24" thickTop="1" thickBot="1">
      <c r="A1" s="199" t="s">
        <v>96</v>
      </c>
      <c r="B1" s="118"/>
      <c r="C1" s="199" t="s">
        <v>92</v>
      </c>
    </row>
    <row r="2" spans="1:3">
      <c r="A2" s="320" t="s">
        <v>162</v>
      </c>
      <c r="B2" s="118"/>
      <c r="C2" s="270" t="s">
        <v>171</v>
      </c>
    </row>
    <row r="3" spans="1:3">
      <c r="A3" s="279" t="s">
        <v>124</v>
      </c>
      <c r="B3" s="118"/>
      <c r="C3" s="270" t="s">
        <v>135</v>
      </c>
    </row>
    <row r="4" spans="1:3">
      <c r="A4" s="269" t="s">
        <v>161</v>
      </c>
      <c r="B4" s="118"/>
      <c r="C4" s="270" t="s">
        <v>143</v>
      </c>
    </row>
    <row r="5" spans="1:3" ht="17.399999999999999" thickBot="1">
      <c r="A5" s="321" t="s">
        <v>163</v>
      </c>
      <c r="B5" s="118"/>
      <c r="C5" s="270" t="s">
        <v>136</v>
      </c>
    </row>
    <row r="6" spans="1:3" ht="18" thickTop="1" thickBot="1">
      <c r="B6" s="118"/>
      <c r="C6" s="267" t="s">
        <v>134</v>
      </c>
    </row>
    <row r="7" spans="1:3" ht="24" thickTop="1" thickBot="1">
      <c r="A7" s="200" t="s">
        <v>94</v>
      </c>
      <c r="B7" s="118"/>
      <c r="C7" s="267" t="s">
        <v>142</v>
      </c>
    </row>
    <row r="8" spans="1:3" ht="17.399999999999999" thickBot="1">
      <c r="A8" s="113" t="s">
        <v>158</v>
      </c>
      <c r="B8" s="118"/>
      <c r="C8" s="271" t="s">
        <v>121</v>
      </c>
    </row>
    <row r="9" spans="1:3" ht="17.399999999999999" thickTop="1">
      <c r="B9" s="118"/>
      <c r="C9" s="267" t="s">
        <v>122</v>
      </c>
    </row>
    <row r="10" spans="1:3" ht="17.399999999999999" thickBot="1">
      <c r="B10" s="118"/>
      <c r="C10" s="268" t="s">
        <v>123</v>
      </c>
    </row>
    <row r="11" spans="1:3" ht="18" thickTop="1" thickBot="1">
      <c r="B11" s="118"/>
    </row>
    <row r="12" spans="1:3" ht="24" thickTop="1" thickBot="1">
      <c r="B12" s="118"/>
      <c r="C12" s="201" t="s">
        <v>78</v>
      </c>
    </row>
    <row r="13" spans="1:3" ht="17.399999999999999" thickBot="1">
      <c r="C13" s="112" t="s">
        <v>160</v>
      </c>
    </row>
    <row r="14" spans="1: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showGridLines="0" workbookViewId="0"/>
  </sheetViews>
  <sheetFormatPr defaultColWidth="13" defaultRowHeight="15.6"/>
  <cols>
    <col min="1" max="1" width="26.8984375" style="21" bestFit="1" customWidth="1"/>
    <col min="2" max="2" width="8.59765625" style="21" customWidth="1"/>
    <col min="3" max="3" width="6.09765625" style="21" customWidth="1"/>
    <col min="4" max="4" width="8.19921875" style="21" customWidth="1"/>
    <col min="5" max="5" width="8.3984375" style="21" customWidth="1"/>
    <col min="6" max="6" width="8.3984375" style="21" bestFit="1" customWidth="1"/>
    <col min="7" max="9" width="5.59765625" style="21" customWidth="1"/>
    <col min="10" max="10" width="6.19921875" style="21" bestFit="1" customWidth="1"/>
    <col min="11" max="11" width="26.59765625" style="21" customWidth="1"/>
    <col min="12" max="16384" width="13" style="1"/>
  </cols>
  <sheetData>
    <row r="1" spans="1:11" ht="23.4" thickBot="1">
      <c r="A1" s="20" t="s">
        <v>24</v>
      </c>
      <c r="B1" s="20"/>
      <c r="C1" s="20"/>
      <c r="D1" s="20"/>
      <c r="E1" s="20"/>
      <c r="F1" s="20"/>
      <c r="G1" s="20"/>
      <c r="H1" s="20"/>
      <c r="I1" s="20"/>
      <c r="J1" s="20"/>
      <c r="K1" s="20"/>
    </row>
    <row r="2" spans="1:11" ht="16.8" thickTop="1" thickBot="1">
      <c r="A2" s="145" t="s">
        <v>5</v>
      </c>
      <c r="B2" s="146" t="s">
        <v>6</v>
      </c>
      <c r="C2" s="146" t="s">
        <v>26</v>
      </c>
      <c r="D2" s="146" t="s">
        <v>27</v>
      </c>
      <c r="E2" s="147" t="s">
        <v>69</v>
      </c>
      <c r="F2" s="146" t="s">
        <v>25</v>
      </c>
      <c r="G2" s="146" t="s">
        <v>28</v>
      </c>
      <c r="H2" s="148" t="s">
        <v>95</v>
      </c>
      <c r="I2" s="273" t="s">
        <v>99</v>
      </c>
      <c r="J2" s="272" t="s">
        <v>84</v>
      </c>
      <c r="K2" s="149" t="s">
        <v>82</v>
      </c>
    </row>
    <row r="3" spans="1:11">
      <c r="A3" s="322" t="s">
        <v>128</v>
      </c>
      <c r="B3" s="325" t="s">
        <v>97</v>
      </c>
      <c r="C3" s="329" t="str">
        <f>'Personal File'!$C$7</f>
        <v>+0</v>
      </c>
      <c r="D3" s="332" t="s">
        <v>172</v>
      </c>
      <c r="E3" s="335" t="s">
        <v>170</v>
      </c>
      <c r="F3" s="338" t="s">
        <v>151</v>
      </c>
      <c r="G3" s="342">
        <v>3</v>
      </c>
      <c r="H3" s="342" t="str">
        <f>CONCATENATE("+",RIGHT('Personal File'!$B$5,1)+RIGHT('Personal File'!$C$8)+D3)</f>
        <v>+9</v>
      </c>
      <c r="I3" s="348">
        <f ca="1">RANDBETWEEN(1,20)</f>
        <v>8</v>
      </c>
      <c r="J3" s="352">
        <f ca="1">I3+RIGHT(H3,1)</f>
        <v>17</v>
      </c>
      <c r="K3" s="349"/>
    </row>
    <row r="4" spans="1:11">
      <c r="A4" s="322" t="s">
        <v>164</v>
      </c>
      <c r="B4" s="326" t="s">
        <v>97</v>
      </c>
      <c r="C4" s="330" t="str">
        <f>'Personal File'!$C$7</f>
        <v>+0</v>
      </c>
      <c r="D4" s="333" t="s">
        <v>172</v>
      </c>
      <c r="E4" s="333" t="s">
        <v>98</v>
      </c>
      <c r="F4" s="339" t="s">
        <v>151</v>
      </c>
      <c r="G4" s="343">
        <v>2</v>
      </c>
      <c r="H4" s="346" t="str">
        <f>CONCATENATE("+",RIGHT('Personal File'!$B$5,1)+RIGHT('Personal File'!$C$8)+D4)</f>
        <v>+9</v>
      </c>
      <c r="I4" s="290">
        <f t="shared" ref="I4:I6" ca="1" si="0">RANDBETWEEN(1,20)</f>
        <v>15</v>
      </c>
      <c r="J4" s="353">
        <f t="shared" ref="J4:J6" ca="1" si="1">I4+RIGHT(H4,1)</f>
        <v>24</v>
      </c>
      <c r="K4" s="349"/>
    </row>
    <row r="5" spans="1:11">
      <c r="A5" s="322" t="s">
        <v>165</v>
      </c>
      <c r="B5" s="326" t="s">
        <v>97</v>
      </c>
      <c r="C5" s="330" t="str">
        <f>'Personal File'!$C$7</f>
        <v>+0</v>
      </c>
      <c r="D5" s="333" t="s">
        <v>172</v>
      </c>
      <c r="E5" s="333" t="s">
        <v>98</v>
      </c>
      <c r="F5" s="339" t="s">
        <v>129</v>
      </c>
      <c r="G5" s="343">
        <v>2</v>
      </c>
      <c r="H5" s="346" t="str">
        <f>CONCATENATE("+",RIGHT('Personal File'!$B$5,1)+RIGHT('Personal File'!$C$8)+D5)</f>
        <v>+9</v>
      </c>
      <c r="I5" s="290">
        <f t="shared" ca="1" si="0"/>
        <v>16</v>
      </c>
      <c r="J5" s="353">
        <f t="shared" ca="1" si="1"/>
        <v>25</v>
      </c>
      <c r="K5" s="349"/>
    </row>
    <row r="6" spans="1:11">
      <c r="A6" s="322" t="s">
        <v>166</v>
      </c>
      <c r="B6" s="326" t="s">
        <v>97</v>
      </c>
      <c r="C6" s="330" t="str">
        <f>'Personal File'!$C$7</f>
        <v>+0</v>
      </c>
      <c r="D6" s="333" t="s">
        <v>172</v>
      </c>
      <c r="E6" s="333" t="s">
        <v>98</v>
      </c>
      <c r="F6" s="339" t="s">
        <v>116</v>
      </c>
      <c r="G6" s="343">
        <v>1</v>
      </c>
      <c r="H6" s="346" t="str">
        <f>CONCATENATE("+",RIGHT('Personal File'!$B$5,1)+RIGHT('Personal File'!$C$8)+D6)</f>
        <v>+9</v>
      </c>
      <c r="I6" s="290">
        <f t="shared" ca="1" si="0"/>
        <v>5</v>
      </c>
      <c r="J6" s="353">
        <f t="shared" ca="1" si="1"/>
        <v>14</v>
      </c>
      <c r="K6" s="349"/>
    </row>
    <row r="7" spans="1:11">
      <c r="A7" s="323" t="s">
        <v>167</v>
      </c>
      <c r="B7" s="327" t="s">
        <v>149</v>
      </c>
      <c r="C7" s="330" t="str">
        <f>'Personal File'!$C$7</f>
        <v>+0</v>
      </c>
      <c r="D7" s="333" t="s">
        <v>172</v>
      </c>
      <c r="E7" s="336" t="s">
        <v>150</v>
      </c>
      <c r="F7" s="340" t="s">
        <v>151</v>
      </c>
      <c r="G7" s="344">
        <v>2</v>
      </c>
      <c r="H7" s="346" t="str">
        <f>CONCATENATE("+",RIGHT('Personal File'!$B$5,1)+RIGHT('Personal File'!$C$8)+D7)</f>
        <v>+9</v>
      </c>
      <c r="I7" s="290">
        <f ca="1">RANDBETWEEN(1,20)</f>
        <v>16</v>
      </c>
      <c r="J7" s="353">
        <f ca="1">I7+RIGHT(H7,1)</f>
        <v>25</v>
      </c>
      <c r="K7" s="350"/>
    </row>
    <row r="8" spans="1:11" ht="16.2" thickBot="1">
      <c r="A8" s="324" t="s">
        <v>154</v>
      </c>
      <c r="B8" s="328" t="s">
        <v>149</v>
      </c>
      <c r="C8" s="331">
        <v>-1</v>
      </c>
      <c r="D8" s="334" t="s">
        <v>63</v>
      </c>
      <c r="E8" s="337" t="s">
        <v>98</v>
      </c>
      <c r="F8" s="341" t="s">
        <v>129</v>
      </c>
      <c r="G8" s="345">
        <v>0</v>
      </c>
      <c r="H8" s="347" t="str">
        <f>CONCATENATE("+",RIGHT('Personal File'!$B$5,1)+RIGHT('Personal File'!$C$7)+D8)</f>
        <v>+4</v>
      </c>
      <c r="I8" s="274">
        <f ca="1">RANDBETWEEN(1,20)</f>
        <v>12</v>
      </c>
      <c r="J8" s="354">
        <f ca="1">I8+RIGHT(H8,1)</f>
        <v>16</v>
      </c>
      <c r="K8" s="351"/>
    </row>
    <row r="9" spans="1:11" ht="6" customHeight="1" thickTop="1" thickBot="1"/>
    <row r="10" spans="1:11" ht="16.8" thickTop="1" thickBot="1">
      <c r="A10" s="145" t="s">
        <v>8</v>
      </c>
      <c r="B10" s="146" t="s">
        <v>9</v>
      </c>
      <c r="C10" s="146" t="s">
        <v>26</v>
      </c>
      <c r="D10" s="146" t="s">
        <v>27</v>
      </c>
      <c r="E10" s="147" t="s">
        <v>69</v>
      </c>
      <c r="F10" s="146" t="s">
        <v>10</v>
      </c>
      <c r="G10" s="146" t="s">
        <v>28</v>
      </c>
      <c r="H10" s="148" t="s">
        <v>95</v>
      </c>
      <c r="I10" s="175" t="s">
        <v>99</v>
      </c>
      <c r="J10" s="148" t="s">
        <v>84</v>
      </c>
      <c r="K10" s="149" t="s">
        <v>82</v>
      </c>
    </row>
    <row r="11" spans="1:11">
      <c r="A11" s="308" t="s">
        <v>168</v>
      </c>
      <c r="B11" s="251" t="s">
        <v>149</v>
      </c>
      <c r="C11" s="309">
        <v>0</v>
      </c>
      <c r="D11" s="310" t="s">
        <v>172</v>
      </c>
      <c r="E11" s="289" t="s">
        <v>170</v>
      </c>
      <c r="F11" s="310" t="s">
        <v>102</v>
      </c>
      <c r="G11" s="233">
        <v>2</v>
      </c>
      <c r="H11" s="311" t="str">
        <f>CONCATENATE("+",RIGHT('Personal File'!$B$5,1)+RIGHT('Personal File'!$C$8)+D11)</f>
        <v>+9</v>
      </c>
      <c r="I11" s="302">
        <f t="shared" ref="I11:I13" ca="1" si="2">RANDBETWEEN(1,20)</f>
        <v>8</v>
      </c>
      <c r="J11" s="312">
        <f t="shared" ref="J11:J13" ca="1" si="3">I11+RIGHT(H11,1)</f>
        <v>17</v>
      </c>
      <c r="K11" s="313"/>
    </row>
    <row r="12" spans="1:11">
      <c r="A12" s="296" t="s">
        <v>169</v>
      </c>
      <c r="B12" s="297" t="s">
        <v>97</v>
      </c>
      <c r="C12" s="298">
        <v>0</v>
      </c>
      <c r="D12" s="299" t="s">
        <v>172</v>
      </c>
      <c r="E12" s="297" t="s">
        <v>173</v>
      </c>
      <c r="F12" s="299" t="s">
        <v>174</v>
      </c>
      <c r="G12" s="300">
        <v>2</v>
      </c>
      <c r="H12" s="301" t="str">
        <f>CONCATENATE("+",RIGHT('Personal File'!$B$5,1)+RIGHT('Personal File'!$C$8)+D12)</f>
        <v>+9</v>
      </c>
      <c r="I12" s="302">
        <f t="shared" ca="1" si="2"/>
        <v>11</v>
      </c>
      <c r="J12" s="303">
        <f t="shared" ca="1" si="3"/>
        <v>20</v>
      </c>
      <c r="K12" s="304"/>
    </row>
    <row r="13" spans="1:11" ht="16.2" thickBot="1">
      <c r="A13" s="280" t="s">
        <v>153</v>
      </c>
      <c r="B13" s="281" t="s">
        <v>117</v>
      </c>
      <c r="C13" s="282">
        <v>0</v>
      </c>
      <c r="D13" s="283" t="s">
        <v>63</v>
      </c>
      <c r="E13" s="281" t="s">
        <v>98</v>
      </c>
      <c r="F13" s="283" t="s">
        <v>118</v>
      </c>
      <c r="G13" s="284">
        <f>20*0.05</f>
        <v>1</v>
      </c>
      <c r="H13" s="285" t="str">
        <f>CONCATENATE("+",RIGHT('Personal File'!$B$5,1)+RIGHT('Personal File'!$C$8)+D13)</f>
        <v>+8</v>
      </c>
      <c r="I13" s="286">
        <f t="shared" ca="1" si="2"/>
        <v>18</v>
      </c>
      <c r="J13" s="287">
        <f t="shared" ca="1" si="3"/>
        <v>26</v>
      </c>
      <c r="K13" s="288"/>
    </row>
    <row r="14" spans="1:11" ht="6" customHeight="1" thickTop="1" thickBot="1">
      <c r="D14" s="22"/>
      <c r="E14" s="22"/>
      <c r="G14" s="23"/>
      <c r="H14" s="23"/>
      <c r="I14" s="23"/>
      <c r="J14" s="23"/>
    </row>
    <row r="15" spans="1:11" ht="16.8" thickTop="1" thickBot="1">
      <c r="A15" s="145" t="s">
        <v>73</v>
      </c>
      <c r="B15" s="146" t="s">
        <v>18</v>
      </c>
      <c r="C15" s="146" t="s">
        <v>35</v>
      </c>
      <c r="D15" s="146" t="s">
        <v>84</v>
      </c>
      <c r="E15" s="146" t="s">
        <v>85</v>
      </c>
      <c r="F15" s="146" t="s">
        <v>86</v>
      </c>
      <c r="G15" s="146" t="s">
        <v>28</v>
      </c>
      <c r="H15" s="150" t="s">
        <v>82</v>
      </c>
      <c r="I15" s="174"/>
      <c r="J15" s="174"/>
      <c r="K15" s="153"/>
    </row>
    <row r="16" spans="1:11">
      <c r="A16" s="176" t="s">
        <v>130</v>
      </c>
      <c r="B16" s="225">
        <v>1</v>
      </c>
      <c r="C16" s="225" t="s">
        <v>131</v>
      </c>
      <c r="D16" s="225" t="s">
        <v>131</v>
      </c>
      <c r="E16" s="226" t="s">
        <v>131</v>
      </c>
      <c r="F16" s="225" t="s">
        <v>131</v>
      </c>
      <c r="G16" s="227">
        <v>1</v>
      </c>
      <c r="H16" s="177"/>
      <c r="I16" s="178"/>
      <c r="J16" s="178"/>
      <c r="K16" s="179"/>
    </row>
    <row r="17" spans="1:11" ht="16.2" thickBot="1">
      <c r="A17" s="210" t="s">
        <v>148</v>
      </c>
      <c r="B17" s="211">
        <v>1</v>
      </c>
      <c r="C17" s="212" t="s">
        <v>131</v>
      </c>
      <c r="D17" s="211" t="s">
        <v>131</v>
      </c>
      <c r="E17" s="213" t="s">
        <v>131</v>
      </c>
      <c r="F17" s="211" t="s">
        <v>131</v>
      </c>
      <c r="G17" s="214">
        <v>0</v>
      </c>
      <c r="H17" s="215"/>
      <c r="I17" s="216"/>
      <c r="J17" s="216"/>
      <c r="K17" s="217"/>
    </row>
    <row r="18" spans="1:11" ht="6.75" customHeight="1" thickTop="1" thickBot="1"/>
    <row r="19" spans="1:11" ht="16.8" thickTop="1" thickBot="1">
      <c r="A19" s="24"/>
      <c r="B19" s="23"/>
      <c r="C19" s="151" t="s">
        <v>74</v>
      </c>
      <c r="D19" s="174"/>
      <c r="E19" s="152"/>
      <c r="F19" s="150" t="s">
        <v>7</v>
      </c>
      <c r="G19" s="146" t="s">
        <v>28</v>
      </c>
      <c r="H19" s="148" t="s">
        <v>95</v>
      </c>
      <c r="I19" s="150" t="s">
        <v>82</v>
      </c>
      <c r="J19" s="174"/>
      <c r="K19" s="153"/>
    </row>
    <row r="20" spans="1:11">
      <c r="A20" s="24"/>
      <c r="B20" s="23"/>
      <c r="C20" s="230" t="s">
        <v>106</v>
      </c>
      <c r="D20" s="245"/>
      <c r="E20" s="231"/>
      <c r="F20" s="232">
        <v>40</v>
      </c>
      <c r="G20" s="233">
        <f t="shared" ref="G20:G21" si="4">(F20*3)/20</f>
        <v>6</v>
      </c>
      <c r="H20" s="234" t="s">
        <v>177</v>
      </c>
      <c r="I20" s="235"/>
      <c r="J20" s="236"/>
      <c r="K20" s="237"/>
    </row>
    <row r="21" spans="1:11" ht="16.2" thickBot="1">
      <c r="A21" s="144"/>
      <c r="C21" s="238" t="s">
        <v>175</v>
      </c>
      <c r="D21" s="246"/>
      <c r="E21" s="239"/>
      <c r="F21" s="240">
        <v>1</v>
      </c>
      <c r="G21" s="214">
        <f t="shared" si="4"/>
        <v>0.15</v>
      </c>
      <c r="H21" s="241" t="s">
        <v>176</v>
      </c>
      <c r="I21" s="242"/>
      <c r="J21" s="243"/>
      <c r="K21" s="244"/>
    </row>
    <row r="22" spans="1:11" ht="16.8" thickTop="1" thickBot="1"/>
    <row r="23" spans="1:11" ht="16.8" thickTop="1" thickBot="1">
      <c r="C23" s="151" t="s">
        <v>111</v>
      </c>
      <c r="D23" s="174"/>
      <c r="E23" s="174"/>
      <c r="F23" s="174"/>
      <c r="G23" s="248" t="s">
        <v>7</v>
      </c>
      <c r="H23" s="248" t="s">
        <v>4</v>
      </c>
      <c r="I23" s="248" t="s">
        <v>112</v>
      </c>
      <c r="J23" s="150" t="s">
        <v>82</v>
      </c>
      <c r="K23" s="153"/>
    </row>
    <row r="24" spans="1:11">
      <c r="C24" s="249" t="s">
        <v>113</v>
      </c>
      <c r="D24" s="250"/>
      <c r="E24" s="250"/>
      <c r="F24" s="250"/>
      <c r="G24" s="251">
        <v>3</v>
      </c>
      <c r="H24" s="251">
        <v>1</v>
      </c>
      <c r="I24" s="251">
        <v>1</v>
      </c>
      <c r="J24" s="235"/>
      <c r="K24" s="252"/>
    </row>
    <row r="25" spans="1:11">
      <c r="C25" s="291" t="s">
        <v>146</v>
      </c>
      <c r="D25" s="292"/>
      <c r="E25" s="292"/>
      <c r="F25" s="292"/>
      <c r="G25" s="293">
        <v>3</v>
      </c>
      <c r="H25" s="293">
        <v>2</v>
      </c>
      <c r="I25" s="293">
        <v>4</v>
      </c>
      <c r="J25" s="294"/>
      <c r="K25" s="295"/>
    </row>
    <row r="26" spans="1:11" ht="16.2" thickBot="1">
      <c r="C26" s="253" t="s">
        <v>178</v>
      </c>
      <c r="D26" s="246"/>
      <c r="E26" s="246"/>
      <c r="F26" s="246"/>
      <c r="G26" s="254" t="s">
        <v>172</v>
      </c>
      <c r="H26" s="254" t="s">
        <v>138</v>
      </c>
      <c r="I26" s="254" t="s">
        <v>120</v>
      </c>
      <c r="J26" s="242"/>
      <c r="K26" s="217"/>
    </row>
    <row r="27" spans="1:11" ht="16.2" thickTop="1"/>
  </sheetData>
  <sortState ref="A3:K5">
    <sortCondition ref="A3:A5"/>
  </sortState>
  <phoneticPr fontId="0" type="noConversion"/>
  <conditionalFormatting sqref="B17">
    <cfRule type="cellIs" dxfId="12" priority="23" operator="equal">
      <formula>2</formula>
    </cfRule>
  </conditionalFormatting>
  <conditionalFormatting sqref="I7:I8">
    <cfRule type="cellIs" dxfId="11" priority="19" operator="equal">
      <formula>20</formula>
    </cfRule>
    <cfRule type="cellIs" dxfId="10" priority="20" operator="equal">
      <formula>1</formula>
    </cfRule>
  </conditionalFormatting>
  <conditionalFormatting sqref="I13">
    <cfRule type="cellIs" dxfId="9" priority="17" operator="equal">
      <formula>20</formula>
    </cfRule>
    <cfRule type="cellIs" dxfId="8" priority="18" operator="equal">
      <formula>1</formula>
    </cfRule>
  </conditionalFormatting>
  <conditionalFormatting sqref="I12">
    <cfRule type="cellIs" dxfId="7" priority="11" operator="equal">
      <formula>20</formula>
    </cfRule>
    <cfRule type="cellIs" dxfId="6" priority="12" operator="equal">
      <formula>1</formula>
    </cfRule>
  </conditionalFormatting>
  <conditionalFormatting sqref="I11">
    <cfRule type="cellIs" dxfId="5" priority="5" operator="equal">
      <formula>20</formula>
    </cfRule>
    <cfRule type="cellIs" dxfId="4" priority="6" operator="equal">
      <formula>1</formula>
    </cfRule>
  </conditionalFormatting>
  <conditionalFormatting sqref="I3">
    <cfRule type="cellIs" dxfId="3" priority="3" operator="equal">
      <formula>20</formula>
    </cfRule>
    <cfRule type="cellIs" dxfId="2" priority="4" operator="equal">
      <formula>1</formula>
    </cfRule>
  </conditionalFormatting>
  <conditionalFormatting sqref="I4:I6">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ColWidth="13" defaultRowHeight="15.6"/>
  <cols>
    <col min="1" max="1" width="28.09765625" style="21" bestFit="1" customWidth="1"/>
    <col min="2" max="2" width="4.5" style="21" bestFit="1" customWidth="1"/>
    <col min="3" max="3" width="5.59765625" style="23" bestFit="1" customWidth="1"/>
    <col min="4" max="5" width="26.59765625" style="1" customWidth="1"/>
    <col min="6" max="6" width="7" style="21" customWidth="1"/>
    <col min="7" max="16384" width="13" style="1"/>
  </cols>
  <sheetData>
    <row r="1" spans="1:6" ht="23.4" thickBot="1">
      <c r="A1" s="20" t="s">
        <v>79</v>
      </c>
      <c r="B1" s="20"/>
      <c r="C1" s="85"/>
      <c r="D1" s="20"/>
      <c r="E1" s="20"/>
    </row>
    <row r="2" spans="1:6" s="21" customFormat="1" ht="16.2" thickBot="1">
      <c r="A2" s="86" t="s">
        <v>80</v>
      </c>
      <c r="B2" s="86" t="s">
        <v>7</v>
      </c>
      <c r="C2" s="87" t="s">
        <v>28</v>
      </c>
      <c r="D2" s="88" t="s">
        <v>81</v>
      </c>
      <c r="E2" s="89" t="s">
        <v>82</v>
      </c>
    </row>
    <row r="3" spans="1:6">
      <c r="A3" s="205" t="s">
        <v>119</v>
      </c>
      <c r="B3" s="206">
        <v>1</v>
      </c>
      <c r="C3" s="218">
        <v>0.5</v>
      </c>
      <c r="D3" s="208"/>
      <c r="E3" s="209"/>
    </row>
    <row r="4" spans="1:6">
      <c r="A4" s="205" t="s">
        <v>110</v>
      </c>
      <c r="B4" s="206">
        <v>1</v>
      </c>
      <c r="C4" s="207">
        <v>2</v>
      </c>
      <c r="D4" s="208"/>
      <c r="E4" s="209"/>
    </row>
    <row r="5" spans="1:6" ht="16.2" thickBot="1">
      <c r="A5" s="198" t="s">
        <v>147</v>
      </c>
      <c r="B5" s="193">
        <v>1</v>
      </c>
      <c r="C5" s="121">
        <v>1</v>
      </c>
      <c r="D5" s="197"/>
      <c r="E5" s="91"/>
    </row>
    <row r="6" spans="1:6" ht="24" thickTop="1" thickBot="1">
      <c r="A6" s="20" t="s">
        <v>83</v>
      </c>
      <c r="B6" s="20"/>
      <c r="C6" s="92"/>
      <c r="D6" s="20"/>
      <c r="E6" s="93"/>
    </row>
    <row r="7" spans="1:6" ht="16.2" thickBot="1">
      <c r="A7" s="86" t="s">
        <v>80</v>
      </c>
      <c r="B7" s="86" t="s">
        <v>7</v>
      </c>
      <c r="C7" s="87" t="s">
        <v>28</v>
      </c>
      <c r="D7" s="88" t="s">
        <v>81</v>
      </c>
      <c r="E7" s="89" t="s">
        <v>82</v>
      </c>
    </row>
    <row r="8" spans="1:6">
      <c r="A8" s="305"/>
      <c r="B8" s="192"/>
      <c r="C8" s="247"/>
      <c r="D8" s="196"/>
      <c r="E8" s="90"/>
      <c r="F8" s="144"/>
    </row>
    <row r="9" spans="1:6" ht="16.2" thickBot="1">
      <c r="A9" s="198"/>
      <c r="B9" s="193"/>
      <c r="C9" s="121"/>
      <c r="D9" s="197"/>
      <c r="E9" s="91"/>
    </row>
    <row r="10" spans="1:6" ht="16.2" thickTop="1"/>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2013-04-30T13:47:22Z</cp:lastPrinted>
  <dcterms:created xsi:type="dcterms:W3CDTF">2000-10-24T15:39:59Z</dcterms:created>
  <dcterms:modified xsi:type="dcterms:W3CDTF">2018-01-19T21:28:26Z</dcterms:modified>
</cp:coreProperties>
</file>