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1604" yWindow="-12" windowWidth="11448" windowHeight="10224" tabRatio="638"/>
  </bookViews>
  <sheets>
    <sheet name="Personal File" sheetId="4" r:id="rId1"/>
    <sheet name="Skills" sheetId="15" r:id="rId2"/>
    <sheet name="Ehlonna" sheetId="18" r:id="rId3"/>
    <sheet name="Spells" sheetId="26" r:id="rId4"/>
    <sheet name="Feats" sheetId="20" r:id="rId5"/>
    <sheet name="Martial" sheetId="6" r:id="rId6"/>
    <sheet name="Equipment" sheetId="19" r:id="rId7"/>
    <sheet name="Animal" sheetId="27" r:id="rId8"/>
  </sheets>
  <definedNames>
    <definedName name="OLE_LINK1" localSheetId="4">Feats!#REF!</definedName>
    <definedName name="OLE_LINK1" localSheetId="3">Spells!#REF!</definedName>
    <definedName name="_xlnm.Print_Area" localSheetId="7">Animal!$A$1:$H$12</definedName>
    <definedName name="_xlnm.Print_Area" localSheetId="2">Ehlonna!$A$1:$I$38</definedName>
    <definedName name="_xlnm.Print_Area" localSheetId="6">Equipment!#REF!</definedName>
    <definedName name="_xlnm.Print_Area" localSheetId="4">Feats!#REF!</definedName>
    <definedName name="_xlnm.Print_Area" localSheetId="5">Martial!#REF!</definedName>
    <definedName name="_xlnm.Print_Area" localSheetId="0">'Personal File'!$A$1:$H$18</definedName>
    <definedName name="_xlnm.Print_Area" localSheetId="1">Skills!$A$1:$K$27</definedName>
    <definedName name="_xlnm.Print_Area" localSheetId="3">Spells!#REF!</definedName>
  </definedNames>
  <calcPr calcId="145621"/>
</workbook>
</file>

<file path=xl/calcChain.xml><?xml version="1.0" encoding="utf-8"?>
<calcChain xmlns="http://schemas.openxmlformats.org/spreadsheetml/2006/main">
  <c r="D3" i="26" l="1"/>
  <c r="D4" i="26"/>
  <c r="D5" i="26"/>
  <c r="D6" i="26"/>
  <c r="D7" i="26"/>
  <c r="D8" i="26"/>
  <c r="D9" i="26"/>
  <c r="D10" i="26"/>
  <c r="D11" i="26"/>
  <c r="D12" i="26"/>
  <c r="D13" i="26"/>
  <c r="D14" i="26"/>
  <c r="D16" i="26"/>
  <c r="D15" i="26"/>
  <c r="D17" i="26"/>
  <c r="D18" i="26"/>
  <c r="D19" i="26"/>
  <c r="D20" i="26"/>
  <c r="D21" i="26"/>
  <c r="D22" i="26"/>
  <c r="D23" i="26"/>
  <c r="D24" i="26"/>
  <c r="D25" i="26"/>
  <c r="D26" i="26"/>
  <c r="D27" i="26"/>
  <c r="C3" i="6" l="1"/>
  <c r="C4" i="6"/>
  <c r="C12" i="19"/>
  <c r="E11" i="4"/>
  <c r="C8" i="6"/>
  <c r="C7" i="6"/>
  <c r="B8" i="4"/>
  <c r="E43" i="15" l="1"/>
  <c r="E44" i="15"/>
  <c r="E45" i="15"/>
  <c r="E46" i="15"/>
  <c r="E47" i="15"/>
  <c r="E48" i="15"/>
  <c r="E49" i="15"/>
  <c r="E50" i="15"/>
  <c r="E51" i="15"/>
  <c r="C4" i="27" l="1"/>
  <c r="C5" i="27"/>
  <c r="F5" i="27"/>
  <c r="C6" i="27"/>
  <c r="C7" i="27"/>
  <c r="C8" i="27"/>
  <c r="C9" i="27"/>
  <c r="I3" i="6" l="1"/>
  <c r="I4" i="6"/>
  <c r="I5" i="6"/>
  <c r="H40" i="15" l="1"/>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F33" i="15"/>
  <c r="F39" i="15"/>
  <c r="F26" i="15"/>
  <c r="F23" i="15"/>
  <c r="F21" i="15"/>
  <c r="F16" i="15"/>
  <c r="F9" i="15"/>
  <c r="F7" i="15"/>
  <c r="B5" i="15" l="1"/>
  <c r="B4" i="15"/>
  <c r="B3" i="15"/>
  <c r="B6" i="4"/>
  <c r="E42" i="15" l="1"/>
  <c r="M6" i="26"/>
  <c r="B18" i="6" l="1"/>
  <c r="L6" i="26" l="1"/>
  <c r="G19" i="6" l="1"/>
  <c r="E9" i="4" s="1"/>
  <c r="I11" i="6" l="1"/>
  <c r="G21" i="19" l="1"/>
  <c r="G23" i="19" l="1"/>
  <c r="K6" i="26"/>
  <c r="I12" i="6" l="1"/>
  <c r="I8" i="6" l="1"/>
  <c r="I7" i="6"/>
  <c r="H5" i="15" l="1"/>
  <c r="H4" i="15"/>
  <c r="H3" i="15"/>
  <c r="C13" i="4" l="1"/>
  <c r="C12" i="4"/>
  <c r="C11" i="4"/>
  <c r="C10" i="4"/>
  <c r="D3" i="15" s="1"/>
  <c r="C9" i="4"/>
  <c r="B7" i="4" s="1"/>
  <c r="C8" i="4"/>
  <c r="E6" i="4" l="1"/>
  <c r="D4" i="15"/>
  <c r="B22" i="6"/>
  <c r="H11" i="6" s="1"/>
  <c r="J11" i="6" s="1"/>
  <c r="E12" i="4"/>
  <c r="E13" i="4" s="1"/>
  <c r="B21" i="6"/>
  <c r="E3" i="15"/>
  <c r="G3" i="15"/>
  <c r="I3" i="15" s="1"/>
  <c r="D5" i="15"/>
  <c r="H41" i="15"/>
  <c r="H7" i="15"/>
  <c r="H6" i="15"/>
  <c r="H3" i="6" l="1"/>
  <c r="J3" i="6" s="1"/>
  <c r="H4" i="6"/>
  <c r="J4" i="6" s="1"/>
  <c r="H12" i="6"/>
  <c r="J12" i="6" s="1"/>
  <c r="E5" i="15"/>
  <c r="G5" i="15"/>
  <c r="B19" i="6"/>
  <c r="H5" i="6" s="1"/>
  <c r="J5" i="6" s="1"/>
  <c r="H8" i="6"/>
  <c r="H7" i="6"/>
  <c r="J7" i="6" s="1"/>
  <c r="E4" i="15"/>
  <c r="G4" i="15"/>
  <c r="I5" i="15" l="1"/>
  <c r="I4" i="15"/>
  <c r="J8" i="6"/>
  <c r="B42" i="15" l="1"/>
  <c r="O6" i="26" l="1"/>
  <c r="N6" i="26"/>
  <c r="J6" i="26"/>
  <c r="I6" i="26"/>
  <c r="H6" i="26"/>
  <c r="E10" i="4" l="1"/>
  <c r="D24" i="15" l="1"/>
  <c r="E24" i="15" l="1"/>
  <c r="G24" i="15"/>
  <c r="I24" i="15" l="1"/>
  <c r="D29" i="15"/>
  <c r="E29" i="15" l="1"/>
  <c r="G29" i="15"/>
  <c r="D35" i="15"/>
  <c r="D19" i="15"/>
  <c r="D37" i="15"/>
  <c r="D34" i="15"/>
  <c r="D39" i="15"/>
  <c r="D36" i="15"/>
  <c r="D38" i="15"/>
  <c r="D31" i="15"/>
  <c r="D40" i="15"/>
  <c r="D27" i="15"/>
  <c r="D33" i="15"/>
  <c r="D14" i="15"/>
  <c r="D12" i="15"/>
  <c r="D41" i="15"/>
  <c r="D32" i="15"/>
  <c r="D30" i="15"/>
  <c r="D28" i="15"/>
  <c r="D26" i="15"/>
  <c r="D25" i="15"/>
  <c r="D23" i="15"/>
  <c r="D22" i="15"/>
  <c r="D21" i="15"/>
  <c r="D20" i="15"/>
  <c r="D18" i="15"/>
  <c r="D17" i="15"/>
  <c r="D16" i="15"/>
  <c r="D15" i="15"/>
  <c r="D13" i="15"/>
  <c r="D11" i="15"/>
  <c r="D10" i="15"/>
  <c r="D9" i="15"/>
  <c r="D8" i="15"/>
  <c r="D7" i="15"/>
  <c r="D6" i="15"/>
  <c r="E7" i="15" l="1"/>
  <c r="G7" i="15"/>
  <c r="E11" i="15"/>
  <c r="G11" i="15"/>
  <c r="I11" i="15" s="1"/>
  <c r="E17" i="15"/>
  <c r="G17" i="15"/>
  <c r="E22" i="15"/>
  <c r="G22" i="15"/>
  <c r="E25" i="15"/>
  <c r="G25" i="15"/>
  <c r="E28" i="15"/>
  <c r="I29" i="15" s="1"/>
  <c r="G28" i="15"/>
  <c r="I28" i="15" s="1"/>
  <c r="E32" i="15"/>
  <c r="G32" i="15"/>
  <c r="I32" i="15" s="1"/>
  <c r="E12" i="15"/>
  <c r="G12" i="15"/>
  <c r="E33" i="15"/>
  <c r="G33" i="15"/>
  <c r="E40" i="15"/>
  <c r="G40" i="15"/>
  <c r="E38" i="15"/>
  <c r="G38" i="15"/>
  <c r="I38" i="15" s="1"/>
  <c r="E39" i="15"/>
  <c r="G39" i="15"/>
  <c r="E34" i="15"/>
  <c r="G34" i="15"/>
  <c r="E19" i="15"/>
  <c r="G19" i="15"/>
  <c r="E9" i="15"/>
  <c r="G9" i="15"/>
  <c r="E15" i="15"/>
  <c r="G15" i="15"/>
  <c r="E20" i="15"/>
  <c r="G20" i="15"/>
  <c r="E6" i="15"/>
  <c r="G6" i="15"/>
  <c r="I6" i="15" s="1"/>
  <c r="E8" i="15"/>
  <c r="G8" i="15"/>
  <c r="E10" i="15"/>
  <c r="G10" i="15"/>
  <c r="E13" i="15"/>
  <c r="G13" i="15"/>
  <c r="I13" i="15" s="1"/>
  <c r="E16" i="15"/>
  <c r="G16" i="15"/>
  <c r="E18" i="15"/>
  <c r="G18" i="15"/>
  <c r="E21" i="15"/>
  <c r="G21" i="15"/>
  <c r="E23" i="15"/>
  <c r="G23" i="15"/>
  <c r="E26" i="15"/>
  <c r="G26" i="15"/>
  <c r="I26" i="15" s="1"/>
  <c r="E30" i="15"/>
  <c r="G30" i="15"/>
  <c r="E41" i="15"/>
  <c r="G41" i="15"/>
  <c r="E14" i="15"/>
  <c r="G14" i="15"/>
  <c r="E27" i="15"/>
  <c r="G27" i="15"/>
  <c r="I27" i="15" s="1"/>
  <c r="E31" i="15"/>
  <c r="G31" i="15"/>
  <c r="E36" i="15"/>
  <c r="G36" i="15"/>
  <c r="E37" i="15"/>
  <c r="G37" i="15"/>
  <c r="E35" i="15"/>
  <c r="G35" i="15"/>
  <c r="I31" i="15" l="1"/>
  <c r="I30" i="15"/>
  <c r="I23" i="15"/>
  <c r="I18" i="15"/>
  <c r="I41" i="15"/>
  <c r="I10" i="15"/>
  <c r="I15" i="15"/>
  <c r="I40" i="15"/>
  <c r="I21" i="15"/>
  <c r="I22" i="15"/>
  <c r="I8" i="15"/>
  <c r="I20" i="15"/>
  <c r="I19" i="15"/>
  <c r="I9" i="15"/>
  <c r="I35" i="15"/>
  <c r="I25" i="15"/>
  <c r="I17" i="15"/>
  <c r="I39" i="15"/>
  <c r="I16" i="15"/>
  <c r="I7" i="15"/>
  <c r="I37" i="15"/>
  <c r="I36" i="15"/>
  <c r="I14" i="15"/>
  <c r="I34" i="15"/>
  <c r="I33" i="15"/>
  <c r="I12" i="15"/>
</calcChain>
</file>

<file path=xl/comments1.xml><?xml version="1.0" encoding="utf-8"?>
<comments xmlns="http://schemas.openxmlformats.org/spreadsheetml/2006/main">
  <authors>
    <author>Alexis Álvarez</author>
  </authors>
  <commentList>
    <comment ref="C6" authorId="0">
      <text>
        <r>
          <rPr>
            <i/>
            <sz val="12"/>
            <color theme="1"/>
            <rFont val="Times New Roman"/>
            <family val="1"/>
          </rPr>
          <t>bane -1
aid +1</t>
        </r>
      </text>
    </comment>
    <comment ref="E10" authorId="0">
      <text>
        <r>
          <rPr>
            <sz val="12"/>
            <color indexed="81"/>
            <rFont val="Times New Roman"/>
            <family val="1"/>
          </rPr>
          <t>[(9 * 8 Druid) * 75%] + (9 * 2 Con)</t>
        </r>
      </text>
    </comment>
    <comment ref="E11" authorId="0">
      <text>
        <r>
          <rPr>
            <sz val="12"/>
            <color indexed="81"/>
            <rFont val="Times New Roman"/>
            <family val="1"/>
          </rPr>
          <t>+1 +6 Wis bonus
as 5th-level monk
monk’s belt</t>
        </r>
      </text>
    </comment>
  </commentList>
</comments>
</file>

<file path=xl/comments2.xml><?xml version="1.0" encoding="utf-8"?>
<comments xmlns="http://schemas.openxmlformats.org/spreadsheetml/2006/main">
  <authors>
    <author>Alexis Álvarez</author>
  </authors>
  <commentList>
    <comment ref="F7" authorId="0">
      <text>
        <r>
          <rPr>
            <sz val="12"/>
            <color indexed="81"/>
            <rFont val="Times New Roman"/>
            <family val="1"/>
          </rPr>
          <t>Leather Scale -1</t>
        </r>
      </text>
    </comment>
    <comment ref="F9" authorId="0">
      <text>
        <r>
          <rPr>
            <sz val="12"/>
            <color indexed="81"/>
            <rFont val="Times New Roman"/>
            <family val="1"/>
          </rPr>
          <t>Leather Scale -1</t>
        </r>
      </text>
    </comment>
    <comment ref="F16" authorId="0">
      <text>
        <r>
          <rPr>
            <sz val="12"/>
            <color indexed="81"/>
            <rFont val="Times New Roman"/>
            <family val="1"/>
          </rPr>
          <t>Leather Scale -1</t>
        </r>
      </text>
    </comment>
    <comment ref="F19" authorId="0">
      <text>
        <r>
          <rPr>
            <sz val="12"/>
            <color indexed="81"/>
            <rFont val="Times New Roman"/>
            <family val="1"/>
          </rPr>
          <t>Druidic bonus +2</t>
        </r>
      </text>
    </comment>
    <comment ref="F20" authorId="0">
      <text>
        <r>
          <rPr>
            <sz val="12"/>
            <color indexed="81"/>
            <rFont val="Times New Roman"/>
            <family val="1"/>
          </rPr>
          <t>Druidic bonus +2</t>
        </r>
      </text>
    </comment>
    <comment ref="F21" authorId="0">
      <text>
        <r>
          <rPr>
            <sz val="12"/>
            <color indexed="81"/>
            <rFont val="Times New Roman"/>
            <family val="1"/>
          </rPr>
          <t>Leather Scale -1</t>
        </r>
      </text>
    </comment>
    <comment ref="F23" authorId="0">
      <text>
        <r>
          <rPr>
            <sz val="12"/>
            <color indexed="81"/>
            <rFont val="Times New Roman"/>
            <family val="1"/>
          </rPr>
          <t>Leather Scale -1</t>
        </r>
      </text>
    </comment>
    <comment ref="F24" authorId="0">
      <text>
        <r>
          <rPr>
            <sz val="12"/>
            <color indexed="81"/>
            <rFont val="Times New Roman"/>
            <family val="1"/>
          </rPr>
          <t>Survival synergy +2</t>
        </r>
      </text>
    </comment>
    <comment ref="F26" authorId="0">
      <text>
        <r>
          <rPr>
            <sz val="12"/>
            <color indexed="81"/>
            <rFont val="Times New Roman"/>
            <family val="1"/>
          </rPr>
          <t>Leather Scale -1</t>
        </r>
      </text>
    </comment>
    <comment ref="F33" authorId="0">
      <text>
        <r>
          <rPr>
            <sz val="12"/>
            <color indexed="81"/>
            <rFont val="Times New Roman"/>
            <family val="1"/>
          </rPr>
          <t>Leather Scale -1</t>
        </r>
      </text>
    </comment>
    <comment ref="F37" authorId="0">
      <text>
        <r>
          <rPr>
            <sz val="12"/>
            <color indexed="81"/>
            <rFont val="Times New Roman"/>
            <family val="1"/>
          </rPr>
          <t>K: Nature (synergy) +2</t>
        </r>
      </text>
    </comment>
    <comment ref="F39" authorId="0">
      <text>
        <r>
          <rPr>
            <sz val="12"/>
            <color indexed="81"/>
            <rFont val="Times New Roman"/>
            <family val="1"/>
          </rPr>
          <t>Leather Scale -1</t>
        </r>
      </text>
    </comment>
  </commentList>
</comments>
</file>

<file path=xl/comments3.xml><?xml version="1.0" encoding="utf-8"?>
<comments xmlns="http://schemas.openxmlformats.org/spreadsheetml/2006/main">
  <authors>
    <author>Alexis Álvarez</author>
  </authors>
  <commentList>
    <comment ref="D33" authorId="0">
      <text>
        <r>
          <rPr>
            <sz val="12"/>
            <color indexed="81"/>
            <rFont val="Times New Roman"/>
            <family val="1"/>
          </rPr>
          <t>grasshopper leg</t>
        </r>
      </text>
    </comment>
    <comment ref="D35" authorId="0">
      <text>
        <r>
          <rPr>
            <sz val="12"/>
            <color indexed="81"/>
            <rFont val="Times New Roman"/>
            <family val="1"/>
          </rPr>
          <t>Pinch of dirt</t>
        </r>
      </text>
    </comment>
    <comment ref="D49" authorId="0">
      <text>
        <r>
          <rPr>
            <sz val="12"/>
            <color indexed="81"/>
            <rFont val="Times New Roman"/>
            <family val="1"/>
          </rPr>
          <t>Bait for said animal</t>
        </r>
      </text>
    </comment>
    <comment ref="D55" authorId="0">
      <text>
        <r>
          <rPr>
            <sz val="12"/>
            <color indexed="81"/>
            <rFont val="Times New Roman"/>
            <family val="1"/>
          </rPr>
          <t>Bull-shit or bull-hair</t>
        </r>
      </text>
    </comment>
    <comment ref="D56" authorId="0">
      <text>
        <r>
          <rPr>
            <sz val="12"/>
            <color indexed="81"/>
            <rFont val="Times New Roman"/>
            <family val="1"/>
          </rPr>
          <t>Pinch of cat fur</t>
        </r>
      </text>
    </comment>
    <comment ref="D62" authorId="0">
      <text>
        <r>
          <rPr>
            <sz val="12"/>
            <color indexed="81"/>
            <rFont val="Times New Roman"/>
            <family val="1"/>
          </rPr>
          <t>½ lb. gold dust
(25-GP value)</t>
        </r>
      </text>
    </comment>
    <comment ref="D64" authorId="0">
      <text>
        <r>
          <rPr>
            <sz val="12"/>
            <color indexed="81"/>
            <rFont val="Times New Roman"/>
            <family val="1"/>
          </rPr>
          <t>tallow, bringstone, powdered iron</t>
        </r>
      </text>
    </comment>
    <comment ref="D71" authorId="0">
      <text>
        <r>
          <rPr>
            <sz val="12"/>
            <color indexed="81"/>
            <rFont val="Times New Roman"/>
            <family val="1"/>
          </rPr>
          <t>Dried seaweed</t>
        </r>
      </text>
    </comment>
    <comment ref="D74" authorId="0">
      <text>
        <r>
          <rPr>
            <sz val="12"/>
            <color indexed="81"/>
            <rFont val="Times New Roman"/>
            <family val="1"/>
          </rPr>
          <t>Feathers or pinch of owl droppings</t>
        </r>
      </text>
    </comment>
    <comment ref="D78" authorId="0">
      <text>
        <r>
          <rPr>
            <sz val="12"/>
            <color indexed="81"/>
            <rFont val="Times New Roman"/>
            <family val="1"/>
          </rPr>
          <t>Wool or fur</t>
        </r>
      </text>
    </comment>
    <comment ref="D81" authorId="0">
      <text>
        <r>
          <rPr>
            <sz val="12"/>
            <color indexed="81"/>
            <rFont val="Times New Roman"/>
            <family val="1"/>
          </rPr>
          <t>1 drop of bitumen and live spider (both to be eaten)</t>
        </r>
      </text>
    </comment>
    <comment ref="D83" authorId="0">
      <text>
        <r>
          <rPr>
            <sz val="12"/>
            <rFont val="Times New Roman"/>
            <family val="1"/>
          </rPr>
          <t>Square of red cloth</t>
        </r>
      </text>
    </comment>
    <comment ref="D87" authorId="0">
      <text>
        <r>
          <rPr>
            <sz val="12"/>
            <color indexed="81"/>
            <rFont val="Times New Roman"/>
            <family val="1"/>
          </rPr>
          <t>Stone earth from home plane</t>
        </r>
      </text>
    </comment>
    <comment ref="D88" authorId="0">
      <text>
        <r>
          <rPr>
            <sz val="12"/>
            <color indexed="81"/>
            <rFont val="Times New Roman"/>
            <family val="1"/>
          </rPr>
          <t>Stone earth from home plane</t>
        </r>
      </text>
    </comment>
    <comment ref="D102" authorId="0">
      <text>
        <r>
          <rPr>
            <sz val="12"/>
            <color indexed="81"/>
            <rFont val="Times New Roman"/>
            <family val="1"/>
          </rPr>
          <t>Charcoal</t>
        </r>
      </text>
    </comment>
    <comment ref="D108" authorId="0">
      <text>
        <r>
          <rPr>
            <sz val="12"/>
            <color indexed="81"/>
            <rFont val="Times New Roman"/>
            <family val="1"/>
          </rPr>
          <t>pinch of dust &amp; few drops of water</t>
        </r>
      </text>
    </comment>
    <comment ref="D112" authorId="0">
      <text>
        <r>
          <rPr>
            <sz val="12"/>
            <color indexed="81"/>
            <rFont val="Times New Roman"/>
            <family val="1"/>
          </rPr>
          <t>dinosaur jawbone</t>
        </r>
      </text>
    </comment>
    <comment ref="D113" authorId="0">
      <text>
        <r>
          <rPr>
            <sz val="12"/>
            <rFont val="Times New Roman"/>
            <family val="1"/>
          </rPr>
          <t>Soft clay</t>
        </r>
      </text>
    </comment>
    <comment ref="D117" authorId="0">
      <text/>
    </comment>
    <comment ref="D118" authorId="0">
      <text/>
    </comment>
    <comment ref="D124" authorId="0">
      <text/>
    </comment>
    <comment ref="D129" authorId="0">
      <text>
        <r>
          <rPr>
            <sz val="12"/>
            <color indexed="81"/>
            <rFont val="Times New Roman"/>
            <family val="1"/>
          </rPr>
          <t>leather thong bound around caster's arm</t>
        </r>
      </text>
    </comment>
    <comment ref="D131" authorId="0">
      <text>
        <r>
          <rPr>
            <sz val="12"/>
            <color indexed="81"/>
            <rFont val="Times New Roman"/>
            <family val="1"/>
          </rPr>
          <t>pinch of dust &amp; a few drops of water</t>
        </r>
      </text>
    </comment>
    <comment ref="D137" authorId="0">
      <text>
        <r>
          <rPr>
            <sz val="12"/>
            <color indexed="81"/>
            <rFont val="Times New Roman"/>
            <family val="1"/>
          </rPr>
          <t>1000 GPs' worth of unguents</t>
        </r>
      </text>
    </comment>
    <comment ref="D139" authorId="0">
      <text>
        <r>
          <rPr>
            <sz val="12"/>
            <color indexed="81"/>
            <rFont val="Times New Roman"/>
            <family val="1"/>
          </rPr>
          <t>Natural pool of water</t>
        </r>
      </text>
    </comment>
    <comment ref="D145" authorId="0">
      <text>
        <r>
          <rPr>
            <sz val="12"/>
            <color indexed="81"/>
            <rFont val="Times New Roman"/>
            <family val="1"/>
          </rPr>
          <t>Flawless, 250-GP gemstone</t>
        </r>
      </text>
    </comment>
    <comment ref="D161" authorId="0">
      <text>
        <r>
          <rPr>
            <sz val="12"/>
            <color indexed="81"/>
            <rFont val="Times New Roman"/>
            <family val="1"/>
          </rPr>
          <t>granite &amp; 250 GPs' worth of diamond dust</t>
        </r>
      </text>
    </comment>
    <comment ref="D167" authorId="0">
      <text>
        <r>
          <rPr>
            <sz val="12"/>
            <color indexed="81"/>
            <rFont val="Times New Roman"/>
            <family val="1"/>
          </rPr>
          <t>Herbs, oils, and incense worth at least 1,000 gp, plus 1,000 gp per level of the spell to be tied to the unhallowed area.</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Your summoned creatures are more powerful than normal.
</t>
        </r>
        <r>
          <rPr>
            <b/>
            <sz val="12"/>
            <color indexed="81"/>
            <rFont val="Times New Roman"/>
            <family val="1"/>
          </rPr>
          <t xml:space="preserve">Prerequisite:  </t>
        </r>
        <r>
          <rPr>
            <sz val="12"/>
            <color indexed="81"/>
            <rFont val="Times New Roman"/>
            <family val="1"/>
          </rPr>
          <t xml:space="preserve">Spell Focus (conjuration).
</t>
        </r>
        <r>
          <rPr>
            <b/>
            <sz val="12"/>
            <color indexed="81"/>
            <rFont val="Times New Roman"/>
            <family val="1"/>
          </rPr>
          <t xml:space="preserve">Benefit:  </t>
        </r>
        <r>
          <rPr>
            <sz val="12"/>
            <color indexed="81"/>
            <rFont val="Times New Roman"/>
            <family val="1"/>
          </rPr>
          <t>Each creature you conjure with any summon spell gains a +4 enhancement bonus to Strength and Constitution for the duration of the spell that summoned it.
PHB 89</t>
        </r>
      </text>
    </comment>
    <comment ref="C2" authorId="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3" authorId="0">
      <text>
        <r>
          <rPr>
            <sz val="12"/>
            <color indexed="81"/>
            <rFont val="Times New Roman"/>
            <family val="1"/>
          </rPr>
          <t xml:space="preserve">Choose a school of magic, such as illusion.  Your spells of that school are more potent than normal.
</t>
        </r>
        <r>
          <rPr>
            <b/>
            <sz val="12"/>
            <color indexed="81"/>
            <rFont val="Times New Roman"/>
            <family val="1"/>
          </rPr>
          <t xml:space="preserve">Benefit:  </t>
        </r>
        <r>
          <rPr>
            <sz val="12"/>
            <color indexed="81"/>
            <rFont val="Times New Roman"/>
            <family val="1"/>
          </rPr>
          <t xml:space="preserve">Add +1 to the Difficulty Class for all saving throws against spells from the school of magic you select.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school of magic.
PHB 100</t>
        </r>
      </text>
    </comment>
    <comment ref="C3" authorId="0">
      <text>
        <r>
          <rPr>
            <sz val="12"/>
            <color indexed="81"/>
            <rFont val="Times New Roman"/>
            <family val="1"/>
          </rPr>
          <t>A druid gains a +2 bonus on Knowledge (nature) and Survival checks.
PHB 35</t>
        </r>
      </text>
    </comment>
    <comment ref="A4" authorId="0">
      <text>
        <r>
          <rPr>
            <sz val="12"/>
            <color indexed="81"/>
            <rFont val="Times New Roman"/>
            <family val="1"/>
          </rPr>
          <t xml:space="preserve">You are learned in a long-forgotten manner of summoning once practiced by the Eaerlanni elves of the High Forest.  Creatures answering your call are automatically imbued with the powers
of the forest.
</t>
        </r>
        <r>
          <rPr>
            <b/>
            <sz val="12"/>
            <color indexed="81"/>
            <rFont val="Times New Roman"/>
            <family val="1"/>
          </rPr>
          <t xml:space="preserve">Prerequisite:  </t>
        </r>
        <r>
          <rPr>
            <sz val="12"/>
            <color indexed="81"/>
            <rFont val="Times New Roman"/>
            <family val="1"/>
          </rPr>
          <t xml:space="preserve">Ability to cast any summon nature’s ally spell.
</t>
        </r>
        <r>
          <rPr>
            <b/>
            <sz val="12"/>
            <color indexed="81"/>
            <rFont val="Times New Roman"/>
            <family val="1"/>
          </rPr>
          <t xml:space="preserve">Benefit:  </t>
        </r>
        <r>
          <rPr>
            <sz val="12"/>
            <color indexed="81"/>
            <rFont val="Times New Roman"/>
            <family val="1"/>
          </rPr>
          <t>All animals that you summon using summon nature’s ally acquire the greenbound template (see page 173) for as long as the summoning spell lasts.
Lost Empires of Faerûn 8</t>
        </r>
      </text>
    </comment>
    <comment ref="C4" authorId="0">
      <text>
        <r>
          <rPr>
            <sz val="12"/>
            <color indexed="81"/>
            <rFont val="Times New Roman"/>
            <family val="1"/>
          </rPr>
          <t>Starting at 4th level, a druid gains a +4 bonus on saving throws against the spell-like abilities of fey (such as dryads, pixies, and sprites).
PHB 37</t>
        </r>
      </text>
    </comment>
    <comment ref="A5" authorId="0">
      <text>
        <r>
          <rPr>
            <sz val="12"/>
            <color indexed="81"/>
            <rFont val="Times New Roman"/>
            <family val="1"/>
          </rPr>
          <t xml:space="preserve">You cast spells while in a wild shape.
</t>
        </r>
        <r>
          <rPr>
            <b/>
            <sz val="12"/>
            <color indexed="81"/>
            <rFont val="Times New Roman"/>
            <family val="1"/>
          </rPr>
          <t xml:space="preserve">Prerequisite: </t>
        </r>
        <r>
          <rPr>
            <sz val="12"/>
            <color indexed="81"/>
            <rFont val="Times New Roman"/>
            <family val="1"/>
          </rPr>
          <t xml:space="preserve"> Ability to use wild shape,Wis 13.
</t>
        </r>
        <r>
          <rPr>
            <b/>
            <sz val="12"/>
            <color indexed="81"/>
            <rFont val="Times New Roman"/>
            <family val="1"/>
          </rPr>
          <t xml:space="preserve">Benefit:  </t>
        </r>
        <r>
          <rPr>
            <sz val="12"/>
            <color indexed="81"/>
            <rFont val="Times New Roman"/>
            <family val="1"/>
          </rPr>
          <t>You complete the verbal and somatic components of spells while in a wild shape.  For example, while in the form of a hawk, you could substitute screeches and gestures with your talons for the normal verbal and somatic components of a spell.  You can use any material components or focuses that you can hold with an appendage of your current form, but you cannot make use of any such items that are melded within that form.  This feat does not permit the use of magic items while in a form that could not ordinarily use them, and you do not gain the ability to speak while in a wild shape.
Masters of the Wild 24</t>
        </r>
      </text>
    </comment>
    <comment ref="C5" authorId="0">
      <text>
        <r>
          <rPr>
            <sz val="12"/>
            <color indexed="81"/>
            <rFont val="Times New Roman"/>
            <family val="1"/>
          </rPr>
          <t>Starting at 3rd level, a druid leaves no trail in natural surroundings and cannot be tracked.  She may choose to leave a trail if so desired.
PHB 36</t>
        </r>
      </text>
    </comment>
    <comment ref="A6" authorId="0">
      <text>
        <r>
          <rPr>
            <sz val="12"/>
            <color indexed="81"/>
            <rFont val="Times New Roman"/>
            <family val="1"/>
          </rPr>
          <t xml:space="preserve">You form a special magical link with your animal companion, allowing you to share spells with it over a greater distance.
</t>
        </r>
        <r>
          <rPr>
            <b/>
            <sz val="12"/>
            <color indexed="81"/>
            <rFont val="Times New Roman"/>
            <family val="1"/>
          </rPr>
          <t xml:space="preserve">Prerequisite:  </t>
        </r>
        <r>
          <rPr>
            <sz val="12"/>
            <color indexed="81"/>
            <rFont val="Times New Roman"/>
            <family val="1"/>
          </rPr>
          <t xml:space="preserve">Animal companion.
</t>
        </r>
        <r>
          <rPr>
            <b/>
            <sz val="12"/>
            <color indexed="81"/>
            <rFont val="Times New Roman"/>
            <family val="1"/>
          </rPr>
          <t xml:space="preserve">Benefit: </t>
        </r>
        <r>
          <rPr>
            <sz val="12"/>
            <color indexed="81"/>
            <rFont val="Times New Roman"/>
            <family val="1"/>
          </rPr>
          <t xml:space="preserve"> You use your companion’s share spells ability out to a range of 30 feet, rather than the standard 5 feet.  You can cast touch spells to affect your companion at a greater range than normal.  You can change a spell’s range from touch to short (range of 25 feet + 5 feet per two caster levels) if the spell targets only your companion.
PHB II 77</t>
        </r>
      </text>
    </comment>
    <comment ref="C6"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C7" authorId="0">
      <text>
        <r>
          <rPr>
            <sz val="12"/>
            <color indexed="81"/>
            <rFont val="Times New Roman"/>
            <family val="1"/>
          </rPr>
          <t>At 5th level, a druid gains the ability to turn herself into any Small or Medium animal and back again once per day.  Her options for new forms include all creatures with the animal type (see the Monster Manual).  This ability functions like the alternate form special ability, See Errata.  Effect lasts for 1 hour per druid level, or until she changes back. Changing form (to animal or back) is a standard action and doesn’t provoke an attack of opportunity.
The form chosen must be that of an animal the druid is familiar with.  For example, a druid who has never been outside a temperate forest could not become a polar bear.
A druid loses her ability to speak while in animal form because she is limited to the sounds that a normal, untrained animal can make, but she can communicate normally with other animals of the same general grouping as her new form. (The normal sound a wild parrot makes is a squawk, so changing to this form does not permit speech.)
PHB 37</t>
        </r>
      </text>
    </comment>
    <comment ref="C8" authorId="0">
      <text>
        <r>
          <rPr>
            <sz val="12"/>
            <color indexed="81"/>
            <rFont val="Times New Roman"/>
            <family val="1"/>
          </rPr>
          <t xml:space="preserve">
PHB 35</t>
        </r>
      </text>
    </comment>
    <comment ref="C9" authorId="0">
      <text>
        <r>
          <rPr>
            <sz val="12"/>
            <color indexed="81"/>
            <rFont val="Times New Roman"/>
            <family val="1"/>
          </rPr>
          <t>Starting at 2nd level, a druid may move through any sort of undergrowth (such as natural thorns, briars, overgrown areas, and similar terrain) at her normal speed and without taking damage or suffering any other impairment.  However, thorns, briars, and overgrown areas that have been magically manipulated to impede motion still affect her.
PHB 36</t>
        </r>
      </text>
    </comment>
    <comment ref="C10" authorId="0">
      <text>
        <r>
          <rPr>
            <sz val="12"/>
            <color indexed="81"/>
            <rFont val="Times New Roman"/>
            <family val="1"/>
          </rPr>
          <t>At 9th level, a druid gains immunity to all poisons.
PHB 37</t>
        </r>
      </text>
    </comment>
    <comment ref="A11" authorId="0">
      <text>
        <r>
          <rPr>
            <sz val="12"/>
            <color indexed="81"/>
            <rFont val="Times New Roman"/>
            <family val="1"/>
          </rPr>
          <t>Club, dagger, dart, quarterstaff, scimitar, sickle, shortspear, sling, and spear.
PHB 34</t>
        </r>
      </text>
    </comment>
  </commentList>
</comments>
</file>

<file path=xl/comments5.xml><?xml version="1.0" encoding="utf-8"?>
<comments xmlns="http://schemas.openxmlformats.org/spreadsheetml/2006/main">
  <authors>
    <author>Alexis Álvarez</author>
  </authors>
  <commentList>
    <comment ref="C7" authorId="0">
      <text>
        <r>
          <rPr>
            <sz val="12"/>
            <color indexed="81"/>
            <rFont val="Times New Roman"/>
            <family val="1"/>
          </rPr>
          <t>+1d8, as 5th-level monk
monk’s belt</t>
        </r>
      </text>
    </comment>
    <comment ref="C8" authorId="0">
      <text>
        <r>
          <rPr>
            <sz val="12"/>
            <color indexed="81"/>
            <rFont val="Times New Roman"/>
            <family val="1"/>
          </rPr>
          <t>+1d8, as 5th-level monk
monk’s belt</t>
        </r>
      </text>
    </comment>
    <comment ref="D14" authorId="0">
      <text>
        <r>
          <rPr>
            <sz val="12"/>
            <color indexed="81"/>
            <rFont val="Times New Roman"/>
            <family val="1"/>
          </rPr>
          <t>Balance, Climb, Escape Artist, Hide, Jump, Move Silently, Sleight of Hand, Tumble.</t>
        </r>
      </text>
    </comment>
    <comment ref="A18" authorId="0">
      <text>
        <r>
          <rPr>
            <i/>
            <sz val="12"/>
            <color theme="1"/>
            <rFont val="Times New Roman"/>
            <family val="1"/>
          </rPr>
          <t>aid +1</t>
        </r>
      </text>
    </comment>
  </commentList>
</comments>
</file>

<file path=xl/comments6.xml><?xml version="1.0" encoding="utf-8"?>
<comments xmlns="http://schemas.openxmlformats.org/spreadsheetml/2006/main">
  <authors>
    <author>Alexis Álvarez</author>
  </authors>
  <commentList>
    <comment ref="A5" authorId="0">
      <text>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see text
This crudely carved, foot-long wooden rod bears a vaguely animal visage at its head.
A boon for those who magically conjure animals to aid them in combat, a summoner’s totem allows instantaneous enhancement of your summoned allies.  When you summon a single animal using a summon nature’s ally spell, you can cast another spell targeting the summoned creature as a swift action.
The second spell must be no higher than 3rd level, it must target the summoned creature (and only the summoned creature), its casting time must be no longer than 1 standard action, and it expends the spell or spell slot as normal.
For example, immediately after summoning a brown bear with summon nature’s ally IV, you could cast </t>
        </r>
        <r>
          <rPr>
            <i/>
            <sz val="12"/>
            <color indexed="81"/>
            <rFont val="Times New Roman"/>
            <family val="1"/>
          </rPr>
          <t xml:space="preserve">bull’s strength </t>
        </r>
        <r>
          <rPr>
            <sz val="12"/>
            <color indexed="81"/>
            <rFont val="Times New Roman"/>
            <family val="1"/>
          </rPr>
          <t>upon that bear as a swift action (as long as you were adjacent to the bear).  You couldn’t use the totem to cast obscuring mist (since that spell doesn’t target the bear).
MIC 145</t>
        </r>
      </text>
    </comment>
    <comment ref="A6" authorId="0">
      <text>
        <r>
          <rPr>
            <b/>
            <sz val="12"/>
            <color indexed="81"/>
            <rFont val="Times New Roman"/>
            <family val="1"/>
          </rPr>
          <t xml:space="preserve">Price (Item Level):  </t>
        </r>
        <r>
          <rPr>
            <sz val="12"/>
            <color indexed="81"/>
            <rFont val="Times New Roman"/>
            <family val="1"/>
          </rPr>
          <t xml:space="preserve">2,500 gp (7th)
</t>
        </r>
        <r>
          <rPr>
            <b/>
            <sz val="12"/>
            <color indexed="81"/>
            <rFont val="Times New Roman"/>
            <family val="1"/>
          </rPr>
          <t xml:space="preserve">Body Slot:  </t>
        </r>
        <r>
          <rPr>
            <sz val="12"/>
            <color indexed="81"/>
            <rFont val="Times New Roman"/>
            <family val="1"/>
          </rPr>
          <t xml:space="preserve">Shoulders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illusion
</t>
        </r>
        <r>
          <rPr>
            <b/>
            <sz val="12"/>
            <color indexed="81"/>
            <rFont val="Times New Roman"/>
            <family val="1"/>
          </rPr>
          <t xml:space="preserve">Activation:  </t>
        </r>
        <r>
          <rPr>
            <sz val="12"/>
            <color indexed="81"/>
            <rFont val="Times New Roman"/>
            <family val="1"/>
          </rPr>
          <t xml:space="preserve">Standard (mental)
</t>
        </r>
        <r>
          <rPr>
            <b/>
            <sz val="12"/>
            <color indexed="81"/>
            <rFont val="Times New Roman"/>
            <family val="1"/>
          </rPr>
          <t xml:space="preserve">Weight:  </t>
        </r>
        <r>
          <rPr>
            <sz val="12"/>
            <color indexed="81"/>
            <rFont val="Times New Roman"/>
            <family val="1"/>
          </rPr>
          <t>1 lb.
This silk cloak is seamless—a single sheet of gossamer, gray fabric.
A vanisher cloak allows you and nearby allies to briefl y disappear from sight.  A cloak has 3 charges, which are renewed each day at dawn. Spending 1 or more charges turns you (and perhaps one or more allies) invisible, as the invisibility spell, for 1 or more rounds.
1 charge:  You become invisible for 4 rounds.
2 charges:  You and one adjacent ally become invisible for 3 rounds.
3 charges:  You and up to three adjacent allies become invisible for 2 rounds.
MIC 145</t>
        </r>
      </text>
    </comment>
    <comment ref="A7" authorId="0">
      <text>
        <r>
          <rPr>
            <sz val="12"/>
            <color indexed="81"/>
            <rFont val="Times New Roman"/>
            <family val="1"/>
          </rPr>
          <t>This simple rope belt, when wrapped around a character’s waist, confers great ability in unarmed combat.  The wearer’s AC and unarmed damage is treated as a monk of five levels higher.  If donned by a character with the Stunning Fist feat, the belt lets her make one additional stunning attack per day.  If the character is not a monk, she gains the AC and unarmed damage of a 5th-level monk.  This AC bonus functions just like the monk’s AC bonus.
DMG 248</t>
        </r>
      </text>
    </comment>
  </commentList>
</comments>
</file>

<file path=xl/sharedStrings.xml><?xml version="1.0" encoding="utf-8"?>
<sst xmlns="http://schemas.openxmlformats.org/spreadsheetml/2006/main" count="1623" uniqueCount="598">
  <si>
    <t>Race:</t>
  </si>
  <si>
    <t>Sex:</t>
  </si>
  <si>
    <t>Height:</t>
  </si>
  <si>
    <t>Weight:</t>
  </si>
  <si>
    <t>Strength:</t>
  </si>
  <si>
    <t>Dexterity:</t>
  </si>
  <si>
    <t>Level</t>
  </si>
  <si>
    <t>Melee Weapon</t>
  </si>
  <si>
    <t>Dmg</t>
  </si>
  <si>
    <t>Qty.</t>
  </si>
  <si>
    <t>Ranged Weapon</t>
  </si>
  <si>
    <t>Dmg.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</si>
  <si>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</si>
  <si>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</si>
  <si>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</si>
  <si>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</si>
  <si>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</si>
  <si>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</si>
  <si>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</si>
  <si>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</si>
  <si>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</si>
  <si>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</si>
  <si>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</si>
  <si>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</si>
  <si>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</si>
  <si>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</si>
  <si>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</si>
  <si>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</si>
  <si>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</si>
  <si>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</si>
  <si>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</si>
  <si>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</si>
  <si>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</si>
  <si>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</si>
  <si>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</si>
  <si>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</si>
  <si>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</si>
  <si>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</si>
  <si>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</si>
  <si>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</si>
  <si>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</si>
  <si>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</si>
  <si>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</si>
  <si>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</si>
  <si>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</si>
  <si>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</si>
  <si>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</si>
  <si>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</si>
  <si>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</si>
  <si>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</si>
  <si>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</si>
  <si>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</si>
  <si>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</si>
  <si>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</si>
  <si>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</si>
  <si>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</si>
  <si>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</si>
  <si>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</si>
  <si>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</si>
  <si>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</si>
  <si>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</si>
  <si>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</si>
  <si>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</si>
  <si>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</si>
  <si>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</si>
  <si>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</si>
  <si>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</si>
  <si>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</si>
  <si>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</si>
  <si>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</si>
  <si>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</si>
  <si>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</si>
  <si>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</si>
  <si>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</si>
  <si>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</si>
  <si>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</si>
  <si>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</si>
  <si>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</si>
  <si>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</si>
  <si>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</si>
  <si>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</si>
  <si>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</si>
  <si>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</si>
  <si>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</si>
  <si>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</si>
  <si>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</si>
  <si>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</si>
  <si>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</si>
  <si>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</si>
  <si>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</si>
  <si>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</si>
  <si>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</si>
  <si>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</si>
  <si>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</si>
  <si>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</si>
  <si>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</si>
  <si>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</si>
  <si>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</si>
  <si>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</si>
  <si>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</si>
  <si>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</si>
  <si>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</si>
  <si>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</si>
  <si>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</si>
  <si>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</si>
  <si>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</si>
  <si>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</si>
  <si>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</si>
  <si>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</si>
  <si>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</si>
  <si>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</si>
  <si>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1d8 + 5 HP</t>
  </si>
  <si>
    <t>Endure Elements</t>
  </si>
  <si>
    <t>24 hours</t>
  </si>
  <si>
    <t>Element (5)</t>
  </si>
  <si>
    <t>Magic Stone</t>
  </si>
  <si>
    <t>30 minutes</t>
  </si>
  <si>
    <t>Obscuring Mist</t>
  </si>
  <si>
    <t>1 day/lvl</t>
  </si>
  <si>
    <t>Speak with Animals</t>
  </si>
  <si>
    <t>30’ radius</t>
  </si>
  <si>
    <t>Knowledge:  Nature</t>
  </si>
  <si>
    <t>400’ + 40’/lvl</t>
  </si>
  <si>
    <t>Longstrider</t>
  </si>
  <si>
    <t>Sleight of Hand</t>
  </si>
  <si>
    <t>Survival</t>
  </si>
  <si>
    <t>Druid</t>
  </si>
  <si>
    <t>2</t>
  </si>
  <si>
    <t>Nature Sense</t>
  </si>
  <si>
    <t>Wild Empathy</t>
  </si>
  <si>
    <t>Calm Animals</t>
  </si>
  <si>
    <t>Charm Animal</t>
  </si>
  <si>
    <t>Detect Animals/Plants</t>
  </si>
  <si>
    <t>Detect Snares/Pits</t>
  </si>
  <si>
    <t>Entangle</t>
  </si>
  <si>
    <t>Faerie Fire</t>
  </si>
  <si>
    <t>Goodberry</t>
  </si>
  <si>
    <t>Hide from Animals</t>
  </si>
  <si>
    <t>Magic Fang</t>
  </si>
  <si>
    <t>Pass without Trace</t>
  </si>
  <si>
    <t>Produce Flame</t>
  </si>
  <si>
    <t>Shillelagh</t>
  </si>
  <si>
    <t>Immune to Tracking</t>
  </si>
  <si>
    <t>None</t>
  </si>
  <si>
    <r>
      <t>33</t>
    </r>
    <r>
      <rPr>
        <sz val="13"/>
        <rFont val="Times New Roman"/>
        <family val="1"/>
      </rPr>
      <t>/</t>
    </r>
    <r>
      <rPr>
        <sz val="13"/>
        <color indexed="52"/>
        <rFont val="Times New Roman"/>
        <family val="1"/>
      </rPr>
      <t>66</t>
    </r>
    <r>
      <rPr>
        <sz val="13"/>
        <rFont val="Times New Roman"/>
        <family val="1"/>
      </rPr>
      <t>/</t>
    </r>
    <r>
      <rPr>
        <sz val="13"/>
        <color indexed="10"/>
        <rFont val="Times New Roman"/>
        <family val="1"/>
      </rPr>
      <t>100</t>
    </r>
  </si>
  <si>
    <t>Craft:  (type)</t>
  </si>
  <si>
    <t>Perform:  (type)</t>
  </si>
  <si>
    <t>Deity:</t>
  </si>
  <si>
    <t>Class Features</t>
  </si>
  <si>
    <t>Touch AC:</t>
  </si>
  <si>
    <t>DC</t>
  </si>
  <si>
    <t>Weapon Proficiencies</t>
  </si>
  <si>
    <t>Shields (not tower)</t>
  </si>
  <si>
    <t>Druid Weapons</t>
  </si>
  <si>
    <t>Atk</t>
  </si>
  <si>
    <t>Animal Companion</t>
  </si>
  <si>
    <t>Trackless Step</t>
  </si>
  <si>
    <t>Woodland Stride</t>
  </si>
  <si>
    <t>Backpack</t>
  </si>
  <si>
    <t>Distance from PC:</t>
  </si>
  <si>
    <t>Size:</t>
  </si>
  <si>
    <t>Fort:</t>
  </si>
  <si>
    <t>Ref:</t>
  </si>
  <si>
    <t>Will:</t>
  </si>
  <si>
    <t>Lay of the Land</t>
  </si>
  <si>
    <t>Components</t>
  </si>
  <si>
    <t>Casting</t>
  </si>
  <si>
    <t>V S</t>
  </si>
  <si>
    <t>1 SA</t>
  </si>
  <si>
    <t>PHB 207</t>
  </si>
  <si>
    <t>1 hr/lvl</t>
  </si>
  <si>
    <t>PHB 208</t>
  </si>
  <si>
    <t>V S DF</t>
  </si>
  <si>
    <t>PHB 218</t>
  </si>
  <si>
    <t>PHB 220</t>
  </si>
  <si>
    <t>PHB 227</t>
  </si>
  <si>
    <t>PHB 229</t>
  </si>
  <si>
    <t>PHB 237</t>
  </si>
  <si>
    <t>S DF</t>
  </si>
  <si>
    <t>PHB 241</t>
  </si>
  <si>
    <t>V S M</t>
  </si>
  <si>
    <t>PHB 246</t>
  </si>
  <si>
    <t>PHB 249</t>
  </si>
  <si>
    <t>PHB 250</t>
  </si>
  <si>
    <t>PHB 251</t>
  </si>
  <si>
    <t>PHB 278</t>
  </si>
  <si>
    <t>PHB 281</t>
  </si>
  <si>
    <t>PHB 288</t>
  </si>
  <si>
    <t>Animal Messenger</t>
  </si>
  <si>
    <t>Target’s Int. must be &lt; 3</t>
  </si>
  <si>
    <t>Barkskin</t>
  </si>
  <si>
    <t>PHB 203</t>
  </si>
  <si>
    <t>Animal Trance</t>
  </si>
  <si>
    <t>Bear’s Endurance</t>
  </si>
  <si>
    <t>+4 to Con, PHB 203</t>
  </si>
  <si>
    <t>Bull’s Strength</t>
  </si>
  <si>
    <t>V S M/DF</t>
  </si>
  <si>
    <t>1d4+1 Str. bonus</t>
  </si>
  <si>
    <t>Cat’s Grace</t>
  </si>
  <si>
    <t>+4 to Dex, PHB 208</t>
  </si>
  <si>
    <t>Chill Metal</t>
  </si>
  <si>
    <t>Delay Poison</t>
  </si>
  <si>
    <t>Does not cure damage</t>
  </si>
  <si>
    <t>Fire Trap</t>
  </si>
  <si>
    <t>Flaming Sphere</t>
  </si>
  <si>
    <t>100’ + 10’/lvl</t>
  </si>
  <si>
    <t>PHB 232</t>
  </si>
  <si>
    <t>Flame Blade</t>
  </si>
  <si>
    <t>Fog Cloud</t>
  </si>
  <si>
    <t>Gust of Wind</t>
  </si>
  <si>
    <t>Beastland Ferocity</t>
  </si>
  <si>
    <t>Planar Handbook 90</t>
  </si>
  <si>
    <t>Locate Touchstone</t>
  </si>
  <si>
    <t>Resist Planar Alignment</t>
  </si>
  <si>
    <t>Avoid Planar Effects</t>
  </si>
  <si>
    <t>Attune Form</t>
  </si>
  <si>
    <t>Babau Slime</t>
  </si>
  <si>
    <t>Perinarch</t>
  </si>
  <si>
    <t>Planar Tolerance</t>
  </si>
  <si>
    <t>Summon Elementite Swarm</t>
  </si>
  <si>
    <t>Touchstone Lightning:</t>
  </si>
  <si>
    <t>Astral Hospice</t>
  </si>
  <si>
    <t>Focus Touchstone Energy</t>
  </si>
  <si>
    <t>Miasma of Entropy</t>
  </si>
  <si>
    <t>Summon Greater Elemental</t>
  </si>
  <si>
    <t>Perinarch, Planar</t>
  </si>
  <si>
    <t>Planar Handbook (druid)</t>
  </si>
  <si>
    <t>Heat Metal</t>
  </si>
  <si>
    <t>7 rounds</t>
  </si>
  <si>
    <t>PHB 239</t>
  </si>
  <si>
    <t>Hold Animal</t>
  </si>
  <si>
    <t>Owl’s Wisdom</t>
  </si>
  <si>
    <t>PHB 259</t>
  </si>
  <si>
    <t>Resist Energy</t>
  </si>
  <si>
    <t>PHB 272</t>
  </si>
  <si>
    <t>Reduce Animal</t>
  </si>
  <si>
    <t>Lesser Restoration</t>
  </si>
  <si>
    <t>Restores attribute pts.</t>
  </si>
  <si>
    <t>Soften Earth &amp; Stone</t>
  </si>
  <si>
    <t>Spider Climb</t>
  </si>
  <si>
    <t>PHB 283</t>
  </si>
  <si>
    <t>Summon Swarm</t>
  </si>
  <si>
    <t>Tree Shape</t>
  </si>
  <si>
    <t>Wood Shape</t>
  </si>
  <si>
    <t>PHB 303</t>
  </si>
  <si>
    <t>Warp Wood</t>
  </si>
  <si>
    <t>Call Lightning</t>
  </si>
  <si>
    <t>Contagion</t>
  </si>
  <si>
    <t>PHB 213</t>
  </si>
  <si>
    <t>Cure Moderate Wounds</t>
  </si>
  <si>
    <t>Daylight</t>
  </si>
  <si>
    <t>20-meter radius</t>
  </si>
  <si>
    <t>Diminish Plants</t>
  </si>
  <si>
    <t>Dominate Animal</t>
  </si>
  <si>
    <t>Greater Magic Fang</t>
  </si>
  <si>
    <t>Meld into Stone</t>
  </si>
  <si>
    <t>PHB 252</t>
  </si>
  <si>
    <t>Neutralize Poison</t>
  </si>
  <si>
    <t>PHB 257</t>
  </si>
  <si>
    <t>Plant Growth</t>
  </si>
  <si>
    <t>Poison</t>
  </si>
  <si>
    <t>Protection from Energy</t>
  </si>
  <si>
    <t>PHB 266</t>
  </si>
  <si>
    <t>Remove Disease</t>
  </si>
  <si>
    <t>Does not prevent reinfection</t>
  </si>
  <si>
    <t>Quench</t>
  </si>
  <si>
    <t>Sleet Storm</t>
  </si>
  <si>
    <t>PHB 280</t>
  </si>
  <si>
    <t>Snare</t>
  </si>
  <si>
    <t>special</t>
  </si>
  <si>
    <t>Speak with Plants</t>
  </si>
  <si>
    <t>PHB 282</t>
  </si>
  <si>
    <t>Spike Growth</t>
  </si>
  <si>
    <t>Stone Shape</t>
  </si>
  <si>
    <t>PHB 284</t>
  </si>
  <si>
    <t>Water Breathing</t>
  </si>
  <si>
    <t>2 hrs/lvl</t>
  </si>
  <si>
    <t>PHB 300</t>
  </si>
  <si>
    <t>Wind Wall</t>
  </si>
  <si>
    <t>1 meter thick</t>
  </si>
  <si>
    <t>Air Walk</t>
  </si>
  <si>
    <t>PHB 196</t>
  </si>
  <si>
    <t>Antiplant Shell</t>
  </si>
  <si>
    <t>Blight</t>
  </si>
  <si>
    <t>Command Plants</t>
  </si>
  <si>
    <t>Control Water</t>
  </si>
  <si>
    <t>Lower or raise 1 m/level</t>
  </si>
  <si>
    <t>Cure Serious Wounds</t>
  </si>
  <si>
    <t>Dispel Magic</t>
  </si>
  <si>
    <t>PHB 223</t>
  </si>
  <si>
    <t>Flame Strike</t>
  </si>
  <si>
    <t>Freedom of Movement</t>
  </si>
  <si>
    <t>Giant Vermin</t>
  </si>
  <si>
    <t>PHB 235</t>
  </si>
  <si>
    <t>Ice Storm</t>
  </si>
  <si>
    <t>Repel Vermin</t>
  </si>
  <si>
    <t>PHB 271</t>
  </si>
  <si>
    <t>Reincarnate</t>
  </si>
  <si>
    <t>Scrying</t>
  </si>
  <si>
    <t>Spike Stones</t>
  </si>
  <si>
    <t>Body Ward</t>
  </si>
  <si>
    <t>Complete Champion 117</t>
  </si>
  <si>
    <t>Divine Presence</t>
  </si>
  <si>
    <t>Complete Champion 119</t>
  </si>
  <si>
    <t>Interfaith Blessing</t>
  </si>
  <si>
    <t>1 FR</t>
  </si>
  <si>
    <t>Complete Champion 123</t>
  </si>
  <si>
    <t>Metal Fang</t>
  </si>
  <si>
    <t>Complete Champion 125</t>
  </si>
  <si>
    <t>Soul Ward</t>
  </si>
  <si>
    <t>Forest Eyes</t>
  </si>
  <si>
    <t>Unlimited</t>
  </si>
  <si>
    <t>Complete Champion 121</t>
  </si>
  <si>
    <t>Forest Voice</t>
  </si>
  <si>
    <t>Complete Champion 122</t>
  </si>
  <si>
    <t>Iconic Manifestation</t>
  </si>
  <si>
    <t>PHB 198</t>
  </si>
  <si>
    <t>V S F</t>
  </si>
  <si>
    <t>PHB 200</t>
  </si>
  <si>
    <t>PHB 206</t>
  </si>
  <si>
    <t>PHB 209</t>
  </si>
  <si>
    <t>V</t>
  </si>
  <si>
    <t>PHB 211</t>
  </si>
  <si>
    <t>PHB 221</t>
  </si>
  <si>
    <t>PHB 224</t>
  </si>
  <si>
    <t>PHB 231</t>
  </si>
  <si>
    <t>10 minutes</t>
  </si>
  <si>
    <t>Perm.</t>
  </si>
  <si>
    <t>PHB 233</t>
  </si>
  <si>
    <t>PHB 238</t>
  </si>
  <si>
    <t>1 round</t>
  </si>
  <si>
    <t>1 full round</t>
  </si>
  <si>
    <t>PHB 243</t>
  </si>
  <si>
    <t>PHB 262</t>
  </si>
  <si>
    <t>PHB 267</t>
  </si>
  <si>
    <t>PHB 269</t>
  </si>
  <si>
    <t>V S M DF</t>
  </si>
  <si>
    <t>PHB 270</t>
  </si>
  <si>
    <t>V S M/DF F</t>
  </si>
  <si>
    <t>1 hour</t>
  </si>
  <si>
    <t>PHB 274</t>
  </si>
  <si>
    <t>PHB 289</t>
  </si>
  <si>
    <t>PHB 296</t>
  </si>
  <si>
    <t>Planar Handbook 93</t>
  </si>
  <si>
    <t>Planar Handbook 94</t>
  </si>
  <si>
    <t>Planar Handbook 95</t>
  </si>
  <si>
    <t>Planar Handbook 98</t>
  </si>
  <si>
    <t>Planar Handbook 100</t>
  </si>
  <si>
    <t>3 FR</t>
  </si>
  <si>
    <t>Planar Handbook 101</t>
  </si>
  <si>
    <t>Planar Handbook 105</t>
  </si>
  <si>
    <t>Planar Handbook 106</t>
  </si>
  <si>
    <t>1 swift</t>
  </si>
  <si>
    <t>Complete Champion 127</t>
  </si>
  <si>
    <t>Create Water</t>
  </si>
  <si>
    <t>Detect Poison</t>
  </si>
  <si>
    <t>Detect Crossroads</t>
  </si>
  <si>
    <t>Light</t>
  </si>
  <si>
    <t>Naturewatch</t>
  </si>
  <si>
    <t>Cloud Wings</t>
  </si>
  <si>
    <t>Share Husk</t>
  </si>
  <si>
    <t>Circle Dance</t>
  </si>
  <si>
    <t>Vigor</t>
  </si>
  <si>
    <t>Jaws of the Wolf</t>
  </si>
  <si>
    <t>Wind at Back</t>
  </si>
  <si>
    <t>Waterproofed with sailcloth</t>
  </si>
  <si>
    <t>Piercing</t>
  </si>
  <si>
    <t>Healhful Rest</t>
  </si>
  <si>
    <t>10 min.</t>
  </si>
  <si>
    <t>Compelte Adventurer</t>
  </si>
  <si>
    <t>S</t>
  </si>
  <si>
    <t>Complete Divine</t>
  </si>
  <si>
    <t>Vigor, Mass, Lesser</t>
  </si>
  <si>
    <t>Vigor, Lesser</t>
  </si>
  <si>
    <t>Vigor, Greater</t>
  </si>
  <si>
    <t>Magic of Faerûn 88</t>
  </si>
  <si>
    <t>Magic of Faerûn 116</t>
  </si>
  <si>
    <t>Magic of Faerûn 84</t>
  </si>
  <si>
    <t>Magic of Faerûn 102</t>
  </si>
  <si>
    <t>1 day</t>
  </si>
  <si>
    <t>Magic of Faerûn 134</t>
  </si>
  <si>
    <t>Spell Compendium 49</t>
  </si>
  <si>
    <t>Cloudburst</t>
  </si>
  <si>
    <t>Spiritjaws</t>
  </si>
  <si>
    <t>Enhance Wild Shape</t>
  </si>
  <si>
    <t>2 gallons/level</t>
  </si>
  <si>
    <t>Cure Minor Wounds</t>
  </si>
  <si>
    <t>1 HP</t>
  </si>
  <si>
    <t>Detect Magic</t>
  </si>
  <si>
    <t>must concentrate</t>
  </si>
  <si>
    <t>Flare</t>
  </si>
  <si>
    <t>Guidance</t>
  </si>
  <si>
    <t>+1 to attack</t>
  </si>
  <si>
    <t>Know Direction</t>
  </si>
  <si>
    <t>7-meter radius</t>
  </si>
  <si>
    <t>Mending</t>
  </si>
  <si>
    <t>Purify Food/Drk.</t>
  </si>
  <si>
    <t>Read Magic</t>
  </si>
  <si>
    <t>Resistance</t>
  </si>
  <si>
    <t>+1 all saves</t>
  </si>
  <si>
    <t>Virtue</t>
  </si>
  <si>
    <t>+1 HP to target</t>
  </si>
  <si>
    <t>V M</t>
  </si>
  <si>
    <t>Animal Growth</t>
  </si>
  <si>
    <t>Atonement</t>
  </si>
  <si>
    <t>Awaken</t>
  </si>
  <si>
    <t>Baleful Polymorph</t>
  </si>
  <si>
    <t>Call Lightning Storm</t>
  </si>
  <si>
    <t>Commune with Nature</t>
  </si>
  <si>
    <t>Control Winds</t>
  </si>
  <si>
    <t>Cure Critical Wounds</t>
  </si>
  <si>
    <t>Death Ward</t>
  </si>
  <si>
    <t>Hallow</t>
  </si>
  <si>
    <t>Insect Plague</t>
  </si>
  <si>
    <t>Stoneskin</t>
  </si>
  <si>
    <t>Summon Nature’s Ally V</t>
  </si>
  <si>
    <t>Transmute Mud to Rock</t>
  </si>
  <si>
    <t>Transmute Rock to Mud</t>
  </si>
  <si>
    <t>Tree Stride</t>
  </si>
  <si>
    <t>Unhallow</t>
  </si>
  <si>
    <t>Wall of Fire</t>
  </si>
  <si>
    <t>Wall of Thorns</t>
  </si>
  <si>
    <t>Permanent</t>
  </si>
  <si>
    <t>PHB 202</t>
  </si>
  <si>
    <t>V S M F DF XP</t>
  </si>
  <si>
    <t>PHB 201</t>
  </si>
  <si>
    <t>V S F XP</t>
  </si>
  <si>
    <t>40’/lvl</t>
  </si>
  <si>
    <t>PHB 214</t>
  </si>
  <si>
    <t>PHB 217</t>
  </si>
  <si>
    <t>PHB 244</t>
  </si>
  <si>
    <t>PHB 295</t>
  </si>
  <si>
    <t>PHB 297</t>
  </si>
  <si>
    <t>PHB 298</t>
  </si>
  <si>
    <t>Spell Compendium 82</t>
  </si>
  <si>
    <t>Call Avalanche</t>
  </si>
  <si>
    <t>Kelpstrand</t>
  </si>
  <si>
    <t>Frostburn 90</t>
  </si>
  <si>
    <t>Spell Compendium 128</t>
  </si>
  <si>
    <t>Mold Touch</t>
  </si>
  <si>
    <t>Briartange</t>
  </si>
  <si>
    <t>Thorn Spray</t>
  </si>
  <si>
    <t>Fireward</t>
  </si>
  <si>
    <t>Tree Healing</t>
  </si>
  <si>
    <t>Spell Compendium 202</t>
  </si>
  <si>
    <t>1st</t>
  </si>
  <si>
    <t>2nd</t>
  </si>
  <si>
    <t>3rd</t>
  </si>
  <si>
    <t>4th</t>
  </si>
  <si>
    <t>5th</t>
  </si>
  <si>
    <t>6th</t>
  </si>
  <si>
    <t>Plant Body</t>
  </si>
  <si>
    <t>Savage Species</t>
  </si>
  <si>
    <t>Invoke the Cerulean Sign</t>
  </si>
  <si>
    <t>Lords of Madness 212</t>
  </si>
  <si>
    <t>2d8 + 1 HP/lvl</t>
  </si>
  <si>
    <t>3d8 + 1 HP/lvl</t>
  </si>
  <si>
    <t>4d8 + 1/lvl, PHB 215</t>
  </si>
  <si>
    <t>Slashing</t>
  </si>
  <si>
    <t>varies</t>
  </si>
  <si>
    <t>Wild Shape Attacks</t>
  </si>
  <si>
    <t>Claw</t>
  </si>
  <si>
    <t>Bite</t>
  </si>
  <si>
    <t>PHB 219</t>
  </si>
  <si>
    <t>PHB 253</t>
  </si>
  <si>
    <t>Spells per Day</t>
  </si>
  <si>
    <t>Spell Level</t>
  </si>
  <si>
    <t>0th</t>
  </si>
  <si>
    <t>7th</t>
  </si>
  <si>
    <t>Wisdom Bonus</t>
  </si>
  <si>
    <t>Total Divine</t>
  </si>
  <si>
    <t>Druid Spells</t>
  </si>
  <si>
    <t>Profession:  (type)</t>
  </si>
  <si>
    <t>Feats</t>
  </si>
  <si>
    <t>-</t>
  </si>
  <si>
    <t>Bedroll</t>
  </si>
  <si>
    <t>Component Pouch</t>
  </si>
  <si>
    <t>Immediate</t>
  </si>
  <si>
    <t>Initiative:</t>
  </si>
  <si>
    <t>Roll</t>
  </si>
  <si>
    <t>Barkskin Spell</t>
  </si>
  <si>
    <t>Skill/Save</t>
  </si>
  <si>
    <t>BAB:</t>
  </si>
  <si>
    <t>Wolf</t>
  </si>
  <si>
    <t>30’</t>
  </si>
  <si>
    <t>20’</t>
  </si>
  <si>
    <t>Druid 1</t>
  </si>
  <si>
    <t>Druid 2</t>
  </si>
  <si>
    <t>Druid 3</t>
  </si>
  <si>
    <t>Druid 4</t>
  </si>
  <si>
    <t>Summon Nature’s Ally I</t>
  </si>
  <si>
    <t>Resist Nature’s Lure</t>
  </si>
  <si>
    <t>+4 vs. Fey</t>
  </si>
  <si>
    <t>1’ cu./caster level</t>
  </si>
  <si>
    <t>30’ radius, PHB 258</t>
  </si>
  <si>
    <t>Player’s Guide to Faerûn 106</t>
  </si>
  <si>
    <t>Player’s Guide to Faerûn 100</t>
  </si>
  <si>
    <t>Player’s Guide to Faerûn 115</t>
  </si>
  <si>
    <t>Player’s Guide to Faerûn 102</t>
  </si>
  <si>
    <t>Player’s Guide to Faerûn 116</t>
  </si>
  <si>
    <t>PHB 265, 1d6 +1/caster level</t>
  </si>
  <si>
    <t>FF AC:</t>
  </si>
  <si>
    <t>Light &amp; Medium Armor</t>
  </si>
  <si>
    <t>Grapple:</t>
  </si>
  <si>
    <t>SNA I creatures:</t>
  </si>
  <si>
    <t>Wolverine</t>
  </si>
  <si>
    <t>Summon Nature’s Ally II</t>
  </si>
  <si>
    <t>Value</t>
  </si>
  <si>
    <t>Scrolls and Potions</t>
  </si>
  <si>
    <t>CLev</t>
  </si>
  <si>
    <t>Temporary Penalties:</t>
  </si>
  <si>
    <t>Temporary Bonuses:</t>
  </si>
  <si>
    <t>SNA II creatures:</t>
  </si>
  <si>
    <t>Hippogriff</t>
  </si>
  <si>
    <t>Str Mod:</t>
  </si>
  <si>
    <t>Dex Mod:</t>
  </si>
  <si>
    <t>two</t>
  </si>
  <si>
    <t>Ranged Touch Attack</t>
  </si>
  <si>
    <t>Druid 5</t>
  </si>
  <si>
    <t>Druid 6</t>
  </si>
  <si>
    <t>Summon Nature’s Ally III</t>
  </si>
  <si>
    <t>Bullets</t>
  </si>
  <si>
    <t>Male</t>
  </si>
  <si>
    <t>Silvered Claws</t>
  </si>
  <si>
    <t xml:space="preserve">Book of Exalted Deeds </t>
  </si>
  <si>
    <t>Sandblast</t>
  </si>
  <si>
    <t xml:space="preserve">Complete Divine </t>
  </si>
  <si>
    <t>Traveler’s Mount</t>
  </si>
  <si>
    <t>Conjure Ice Beast I</t>
  </si>
  <si>
    <t>Frostburn 91</t>
  </si>
  <si>
    <t>Conjure Ice Beast IV</t>
  </si>
  <si>
    <t>Conjure Ice Beast III</t>
  </si>
  <si>
    <t>Conjure Ice Beast II</t>
  </si>
  <si>
    <t>Wild Shape, 3/day</t>
  </si>
  <si>
    <t>Druid 8</t>
  </si>
  <si>
    <t>Druid 7</t>
  </si>
  <si>
    <t>Amulet of Natural Armor +1</t>
  </si>
  <si>
    <t>Wild Shape, Large</t>
  </si>
  <si>
    <t>0’</t>
  </si>
  <si>
    <t>Transmutation</t>
  </si>
  <si>
    <t>Necromancy</t>
  </si>
  <si>
    <t>Enchantment</t>
  </si>
  <si>
    <t>Venom Immunity</t>
  </si>
  <si>
    <t>Druid 9</t>
  </si>
  <si>
    <t>40’</t>
  </si>
  <si>
    <t>Speed:</t>
  </si>
  <si>
    <t>Total Equity:</t>
  </si>
  <si>
    <t>Balance in coins:</t>
  </si>
  <si>
    <t>Druid 10</t>
  </si>
  <si>
    <t>Attack:</t>
  </si>
  <si>
    <t>Lludd</t>
  </si>
  <si>
    <t>Played by Jonathan Pearce</t>
  </si>
  <si>
    <t>Human</t>
  </si>
  <si>
    <t>Ehlonna</t>
  </si>
  <si>
    <t>5’ 10”</t>
  </si>
  <si>
    <t>190 lbs.</t>
  </si>
  <si>
    <t>1st:  Augment Summoning</t>
  </si>
  <si>
    <t>3rd:  Spell Focus: Conjuration</t>
  </si>
  <si>
    <t>9th:  Natural Spell</t>
  </si>
  <si>
    <t>Common, Druidic</t>
  </si>
  <si>
    <t>Spells Granted by Ehlonna</t>
  </si>
  <si>
    <t>Neutral</t>
  </si>
  <si>
    <t>Druid Vestment</t>
  </si>
  <si>
    <t>Holly</t>
  </si>
  <si>
    <t>Mistletoe</t>
  </si>
  <si>
    <t>Vanisher Cloak</t>
  </si>
  <si>
    <t>Ehlonna Seed Pouch</t>
  </si>
  <si>
    <t>Monk’s Belt with Wildling Clasp</t>
  </si>
  <si>
    <t>7</t>
  </si>
  <si>
    <t>14</t>
  </si>
  <si>
    <t>AC:</t>
  </si>
  <si>
    <t>Large</t>
  </si>
  <si>
    <t>+2</t>
  </si>
  <si>
    <t>Female</t>
  </si>
  <si>
    <t>Thayyan Tiger</t>
  </si>
  <si>
    <t>five</t>
  </si>
  <si>
    <t>Wealth Cap (9):</t>
  </si>
  <si>
    <t>Summoner’s Totem</t>
  </si>
  <si>
    <t>Wineskin</t>
  </si>
  <si>
    <t>Oak Club, 1st Attack</t>
  </si>
  <si>
    <t>+0</t>
  </si>
  <si>
    <t>Bludgeon</t>
  </si>
  <si>
    <t>1d6</t>
  </si>
  <si>
    <t>x2</t>
  </si>
  <si>
    <t>Grapple</t>
  </si>
  <si>
    <t>Thrown Object</t>
  </si>
  <si>
    <t>1d3</t>
  </si>
  <si>
    <t>Human:  Companion Spellbond</t>
  </si>
  <si>
    <t>Conj.</t>
  </si>
  <si>
    <t>6th:  Greenbound Summoning</t>
  </si>
  <si>
    <t>Sabrina</t>
  </si>
  <si>
    <t>þ</t>
  </si>
  <si>
    <t>Summon Nature’s Ally IV</t>
  </si>
  <si>
    <t>Air elemental</t>
  </si>
  <si>
    <t>Air elementals</t>
  </si>
  <si>
    <t>Wolves</t>
  </si>
  <si>
    <t>Tigers</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</si>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</sst>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 [$₲-474]"/>
  </numFmts>
  <fonts count="72">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3"/>
      <color rgb="FF00B050"/>
      <name val="Times New Roman"/>
      <family val="1"/>
    </font>
    <font>
      <sz val="18"/>
      <color rgb="FF00B050"/>
      <name val="Times New Roman"/>
      <family val="1"/>
    </font>
    <font>
      <b/>
      <sz val="12"/>
      <color indexed="48"/>
      <name val="Times New Roman"/>
      <family val="1"/>
    </font>
    <font>
      <i/>
      <sz val="12"/>
      <color indexed="9"/>
      <name val="Times New Roman"/>
      <family val="1"/>
    </font>
    <font>
      <i/>
      <sz val="13"/>
      <name val="Times New Roman"/>
      <family val="1"/>
    </font>
    <font>
      <b/>
      <sz val="13"/>
      <color indexed="2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i/>
      <sz val="20"/>
      <color rgb="FFFFC000"/>
      <name val="Times New Roman"/>
      <family val="1"/>
    </font>
    <font>
      <sz val="13"/>
      <color rgb="FFFFC000"/>
      <name val="Times New Roman"/>
      <family val="1"/>
    </font>
    <font>
      <b/>
      <sz val="12"/>
      <color indexed="81"/>
      <name val="Times New Roman"/>
      <family val="1"/>
    </font>
    <font>
      <b/>
      <sz val="12"/>
      <color rgb="FFCCFF99"/>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i/>
      <sz val="18"/>
      <color rgb="FF00B050"/>
      <name val="Times New Roman"/>
      <family val="1"/>
    </font>
    <font>
      <b/>
      <sz val="14"/>
      <name val="Times New Roman"/>
      <family val="1"/>
    </font>
    <font>
      <b/>
      <sz val="16"/>
      <name val="Times New Roman"/>
      <family val="1"/>
    </font>
    <font>
      <sz val="14"/>
      <name val="Times New Roman"/>
      <family val="1"/>
    </font>
    <font>
      <sz val="12"/>
      <color rgb="FFCCFF99"/>
      <name val="Times New Roman"/>
      <family val="1"/>
    </font>
    <font>
      <sz val="13"/>
      <color rgb="FF0000FF"/>
      <name val="Times New Roman"/>
      <family val="1"/>
    </font>
    <font>
      <i/>
      <sz val="12"/>
      <color theme="1"/>
      <name val="Times New Roman"/>
      <family val="1"/>
    </font>
    <font>
      <sz val="12"/>
      <color rgb="FF0000FF"/>
      <name val="Times New Roman"/>
      <family val="1"/>
    </font>
    <font>
      <sz val="12"/>
      <color rgb="FFFFFF00"/>
      <name val="Times New Roman"/>
      <family val="1"/>
    </font>
    <font>
      <i/>
      <sz val="12"/>
      <color indexed="81"/>
      <name val="Times New Roman"/>
      <family val="1"/>
    </font>
    <font>
      <sz val="13"/>
      <color rgb="FF009900"/>
      <name val="Times New Roman"/>
      <family val="1"/>
    </font>
    <font>
      <i/>
      <sz val="16"/>
      <color indexed="53"/>
      <name val="Times New Roman"/>
      <family val="1"/>
    </font>
    <font>
      <i/>
      <sz val="16"/>
      <color indexed="10"/>
      <name val="Times New Roman"/>
      <family val="1"/>
    </font>
    <font>
      <i/>
      <sz val="16"/>
      <color indexed="57"/>
      <name val="Times New Roman"/>
      <family val="1"/>
    </font>
  </fonts>
  <fills count="24">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rgb="FF00B050"/>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F0000"/>
        <bgColor indexed="64"/>
      </patternFill>
    </fill>
    <fill>
      <patternFill patternType="solid">
        <fgColor theme="9" tint="-0.499984740745262"/>
        <bgColor indexed="64"/>
      </patternFill>
    </fill>
    <fill>
      <patternFill patternType="solid">
        <fgColor rgb="FF7030A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rgb="FFFFFF00"/>
        <bgColor indexed="64"/>
      </patternFill>
    </fill>
    <fill>
      <patternFill patternType="solid">
        <fgColor rgb="FF9966FF"/>
        <bgColor indexed="64"/>
      </patternFill>
    </fill>
    <fill>
      <patternFill patternType="solid">
        <fgColor rgb="FF009900"/>
        <bgColor indexed="64"/>
      </patternFill>
    </fill>
  </fills>
  <borders count="141">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right style="hair">
        <color indexed="64"/>
      </right>
      <top style="hair">
        <color indexed="64"/>
      </top>
      <bottom style="hair">
        <color indexed="64"/>
      </bottom>
      <diagonal/>
    </border>
    <border>
      <left/>
      <right style="thin">
        <color indexed="64"/>
      </right>
      <top/>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top style="double">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double">
        <color indexed="64"/>
      </left>
      <right style="double">
        <color indexed="64"/>
      </right>
      <top style="medium">
        <color indexed="64"/>
      </top>
      <bottom/>
      <diagonal/>
    </border>
    <border>
      <left style="thin">
        <color indexed="64"/>
      </left>
      <right style="thin">
        <color indexed="64"/>
      </right>
      <top style="double">
        <color indexed="64"/>
      </top>
      <bottom style="medium">
        <color indexed="64"/>
      </bottom>
      <diagonal/>
    </border>
    <border>
      <left/>
      <right style="hair">
        <color indexed="64"/>
      </right>
      <top style="medium">
        <color indexed="64"/>
      </top>
      <bottom style="hair">
        <color indexed="64"/>
      </bottom>
      <diagonal/>
    </border>
    <border>
      <left style="double">
        <color rgb="FF0000FF"/>
      </left>
      <right style="double">
        <color rgb="FF0000FF"/>
      </right>
      <top style="double">
        <color rgb="FF0000FF"/>
      </top>
      <bottom style="double">
        <color rgb="FF0000FF"/>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hair">
        <color indexed="64"/>
      </left>
      <right/>
      <top style="hair">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double">
        <color indexed="64"/>
      </left>
      <right style="thin">
        <color indexed="64"/>
      </right>
      <top/>
      <bottom style="thin">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double">
        <color indexed="64"/>
      </left>
      <right style="thin">
        <color indexed="64"/>
      </right>
      <top style="thin">
        <color auto="1"/>
      </top>
      <bottom style="medium">
        <color indexed="64"/>
      </bottom>
      <diagonal/>
    </border>
    <border>
      <left style="thin">
        <color auto="1"/>
      </left>
      <right/>
      <top style="thin">
        <color auto="1"/>
      </top>
      <bottom style="medium">
        <color indexed="64"/>
      </bottom>
      <diagonal/>
    </border>
    <border>
      <left/>
      <right style="medium">
        <color auto="1"/>
      </right>
      <top style="thin">
        <color auto="1"/>
      </top>
      <bottom style="medium">
        <color indexed="64"/>
      </bottom>
      <diagonal/>
    </border>
    <border>
      <left/>
      <right style="thin">
        <color indexed="64"/>
      </right>
      <top style="thin">
        <color auto="1"/>
      </top>
      <bottom style="medium">
        <color indexed="64"/>
      </bottom>
      <diagonal/>
    </border>
    <border>
      <left style="thin">
        <color indexed="64"/>
      </left>
      <right style="double">
        <color indexed="64"/>
      </right>
      <top style="thin">
        <color auto="1"/>
      </top>
      <bottom style="medium">
        <color indexed="64"/>
      </bottom>
      <diagonal/>
    </border>
    <border>
      <left style="double">
        <color indexed="64"/>
      </left>
      <right style="double">
        <color indexed="64"/>
      </right>
      <top style="hair">
        <color indexed="64"/>
      </top>
      <bottom style="thin">
        <color indexed="64"/>
      </bottom>
      <diagonal/>
    </border>
    <border>
      <left style="thin">
        <color indexed="64"/>
      </left>
      <right/>
      <top style="hair">
        <color indexed="64"/>
      </top>
      <bottom style="thin">
        <color indexed="64"/>
      </bottom>
      <diagonal/>
    </border>
  </borders>
  <cellStyleXfs count="9">
    <xf numFmtId="0" fontId="0" fillId="0" borderId="0"/>
    <xf numFmtId="0" fontId="31"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43" fillId="0" borderId="0"/>
    <xf numFmtId="0" fontId="1" fillId="0" borderId="0"/>
    <xf numFmtId="0" fontId="46" fillId="0" borderId="0"/>
    <xf numFmtId="0" fontId="1" fillId="0" borderId="0"/>
    <xf numFmtId="9" fontId="1" fillId="0" borderId="0" applyFont="0" applyFill="0" applyBorder="0" applyAlignment="0" applyProtection="0"/>
  </cellStyleXfs>
  <cellXfs count="593">
    <xf numFmtId="0" fontId="0" fillId="0" borderId="0" xfId="0"/>
    <xf numFmtId="49" fontId="6" fillId="0" borderId="29" xfId="0" applyNumberFormat="1" applyFont="1" applyFill="1" applyBorder="1" applyAlignment="1">
      <alignment horizontal="center" vertical="center" wrapText="1"/>
    </xf>
    <xf numFmtId="0" fontId="6" fillId="0" borderId="29" xfId="0" applyNumberFormat="1" applyFont="1" applyFill="1" applyBorder="1" applyAlignment="1">
      <alignment horizontal="center" vertical="center" wrapText="1"/>
    </xf>
    <xf numFmtId="9" fontId="6" fillId="0" borderId="28" xfId="3" applyFont="1" applyFill="1" applyBorder="1" applyAlignment="1">
      <alignment horizontal="center" vertical="center" shrinkToFit="1"/>
    </xf>
    <xf numFmtId="9" fontId="6" fillId="0" borderId="28" xfId="2" applyFont="1" applyFill="1" applyBorder="1" applyAlignment="1">
      <alignment horizontal="center" vertical="center" shrinkToFit="1"/>
    </xf>
    <xf numFmtId="0" fontId="6" fillId="13" borderId="28" xfId="3" applyNumberFormat="1" applyFont="1" applyFill="1" applyBorder="1" applyAlignment="1">
      <alignment horizontal="center" vertical="center" shrinkToFit="1"/>
    </xf>
    <xf numFmtId="9" fontId="6" fillId="13" borderId="28" xfId="3" applyFont="1" applyFill="1" applyBorder="1" applyAlignment="1">
      <alignment horizontal="center" vertical="center" shrinkToFit="1"/>
    </xf>
    <xf numFmtId="9" fontId="6" fillId="13" borderId="27" xfId="2" applyFont="1" applyFill="1" applyBorder="1" applyAlignment="1">
      <alignment horizontal="center" vertical="center" shrinkToFit="1"/>
    </xf>
    <xf numFmtId="0" fontId="6" fillId="15" borderId="29" xfId="0" applyNumberFormat="1" applyFont="1" applyFill="1" applyBorder="1" applyAlignment="1">
      <alignment horizontal="center" vertical="center" wrapText="1"/>
    </xf>
    <xf numFmtId="9" fontId="6" fillId="15" borderId="28" xfId="3" applyFont="1" applyFill="1" applyBorder="1" applyAlignment="1">
      <alignment horizontal="center" vertical="center" shrinkToFit="1"/>
    </xf>
    <xf numFmtId="9" fontId="6" fillId="15" borderId="28" xfId="2" applyFont="1" applyFill="1" applyBorder="1" applyAlignment="1">
      <alignment horizontal="center" vertical="center" shrinkToFit="1"/>
    </xf>
    <xf numFmtId="0" fontId="6" fillId="15" borderId="28" xfId="2" applyNumberFormat="1" applyFont="1" applyFill="1" applyBorder="1" applyAlignment="1">
      <alignment horizontal="center" vertical="center" shrinkToFit="1"/>
    </xf>
    <xf numFmtId="9" fontId="6" fillId="15" borderId="27" xfId="3" applyFont="1" applyFill="1" applyBorder="1" applyAlignment="1">
      <alignment horizontal="center" vertical="center" shrinkToFit="1"/>
    </xf>
    <xf numFmtId="0" fontId="6" fillId="15" borderId="28" xfId="3" applyNumberFormat="1" applyFont="1" applyFill="1" applyBorder="1" applyAlignment="1">
      <alignment horizontal="center" vertical="center" shrinkToFit="1"/>
    </xf>
    <xf numFmtId="0" fontId="6" fillId="15" borderId="29" xfId="0" quotePrefix="1" applyNumberFormat="1" applyFont="1" applyFill="1" applyBorder="1" applyAlignment="1">
      <alignment horizontal="center" vertical="center" wrapText="1"/>
    </xf>
    <xf numFmtId="0" fontId="6" fillId="15" borderId="29" xfId="0" applyNumberFormat="1" applyFont="1" applyFill="1" applyBorder="1" applyAlignment="1">
      <alignment horizontal="center" vertical="center"/>
    </xf>
    <xf numFmtId="49" fontId="6" fillId="15" borderId="29" xfId="0" applyNumberFormat="1" applyFont="1" applyFill="1" applyBorder="1" applyAlignment="1">
      <alignment horizontal="center" vertical="center" wrapText="1"/>
    </xf>
    <xf numFmtId="9" fontId="6" fillId="0" borderId="14" xfId="3" applyFont="1" applyFill="1" applyBorder="1" applyAlignment="1">
      <alignment horizontal="center" vertical="center" shrinkToFit="1"/>
    </xf>
    <xf numFmtId="9" fontId="6" fillId="15" borderId="14" xfId="2" applyFont="1" applyFill="1" applyBorder="1" applyAlignment="1">
      <alignment horizontal="center" vertical="center" shrinkToFit="1"/>
    </xf>
    <xf numFmtId="9" fontId="6" fillId="13" borderId="14" xfId="3" applyFont="1" applyFill="1" applyBorder="1" applyAlignment="1">
      <alignment horizontal="center" vertical="center" shrinkToFit="1"/>
    </xf>
    <xf numFmtId="0" fontId="1" fillId="0" borderId="88" xfId="0" applyFont="1" applyFill="1" applyBorder="1" applyAlignment="1">
      <alignment horizontal="center" vertical="center"/>
    </xf>
    <xf numFmtId="0" fontId="1" fillId="0" borderId="88" xfId="0" quotePrefix="1" applyFont="1" applyFill="1" applyBorder="1" applyAlignment="1">
      <alignment horizontal="center" vertical="center" wrapText="1"/>
    </xf>
    <xf numFmtId="49" fontId="1" fillId="0" borderId="88" xfId="2" applyNumberFormat="1" applyFont="1" applyFill="1" applyBorder="1" applyAlignment="1">
      <alignment horizontal="center" vertical="center"/>
    </xf>
    <xf numFmtId="0" fontId="1" fillId="0" borderId="88" xfId="0" applyFont="1" applyFill="1" applyBorder="1" applyAlignment="1">
      <alignment horizontal="center" vertical="center" shrinkToFit="1"/>
    </xf>
    <xf numFmtId="164" fontId="1" fillId="0" borderId="88" xfId="0" applyNumberFormat="1" applyFont="1" applyFill="1" applyBorder="1" applyAlignment="1">
      <alignment horizontal="center" vertical="center"/>
    </xf>
    <xf numFmtId="1" fontId="57" fillId="18" borderId="89" xfId="0" applyNumberFormat="1" applyFont="1" applyFill="1" applyBorder="1" applyAlignment="1">
      <alignment horizontal="center" vertical="center"/>
    </xf>
    <xf numFmtId="1" fontId="4" fillId="0" borderId="89" xfId="0" applyNumberFormat="1" applyFont="1" applyBorder="1" applyAlignment="1">
      <alignment horizontal="center" vertical="center"/>
    </xf>
    <xf numFmtId="0" fontId="4" fillId="0" borderId="90" xfId="0" applyFont="1" applyBorder="1" applyAlignment="1">
      <alignment horizontal="center" vertical="center"/>
    </xf>
    <xf numFmtId="0" fontId="11" fillId="3" borderId="82" xfId="0" applyFont="1" applyFill="1" applyBorder="1" applyAlignment="1">
      <alignment horizontal="centerContinuous" vertical="center"/>
    </xf>
    <xf numFmtId="0" fontId="11" fillId="3" borderId="43" xfId="0" applyFont="1" applyFill="1" applyBorder="1" applyAlignment="1">
      <alignment horizontal="center" vertical="center"/>
    </xf>
    <xf numFmtId="0" fontId="11" fillId="3" borderId="43" xfId="0" applyFont="1" applyFill="1" applyBorder="1" applyAlignment="1">
      <alignment horizontal="center" vertical="center" wrapText="1"/>
    </xf>
    <xf numFmtId="0" fontId="11" fillId="3" borderId="43" xfId="0" applyNumberFormat="1" applyFont="1" applyFill="1" applyBorder="1" applyAlignment="1">
      <alignment horizontal="center" vertical="center" wrapText="1"/>
    </xf>
    <xf numFmtId="0" fontId="55" fillId="18" borderId="42" xfId="0" applyNumberFormat="1" applyFont="1" applyFill="1" applyBorder="1" applyAlignment="1">
      <alignment horizontal="center" vertical="center" wrapText="1"/>
    </xf>
    <xf numFmtId="0" fontId="11" fillId="3" borderId="43" xfId="0" applyNumberFormat="1" applyFont="1" applyFill="1" applyBorder="1" applyAlignment="1">
      <alignment horizontal="center" vertical="center"/>
    </xf>
    <xf numFmtId="0" fontId="11" fillId="3" borderId="83" xfId="0" applyFont="1" applyFill="1" applyBorder="1" applyAlignment="1">
      <alignment horizontal="center" vertical="center"/>
    </xf>
    <xf numFmtId="0" fontId="3" fillId="0" borderId="0" xfId="0" applyFont="1" applyBorder="1" applyAlignment="1">
      <alignment vertical="center"/>
    </xf>
    <xf numFmtId="164" fontId="4" fillId="0" borderId="89" xfId="0" applyNumberFormat="1" applyFont="1" applyFill="1" applyBorder="1" applyAlignment="1">
      <alignment horizontal="center" vertical="center"/>
    </xf>
    <xf numFmtId="0" fontId="35" fillId="2" borderId="79" xfId="0" applyFont="1" applyFill="1" applyBorder="1" applyAlignment="1">
      <alignment horizontal="right" vertical="center"/>
    </xf>
    <xf numFmtId="0" fontId="36" fillId="2" borderId="80" xfId="0" applyFont="1" applyFill="1" applyBorder="1" applyAlignment="1">
      <alignment horizontal="left" vertical="center"/>
    </xf>
    <xf numFmtId="0" fontId="18" fillId="2" borderId="80" xfId="0" applyFont="1" applyFill="1" applyBorder="1" applyAlignment="1">
      <alignment horizontal="left" vertical="center"/>
    </xf>
    <xf numFmtId="0" fontId="3" fillId="2" borderId="80" xfId="0" applyFont="1" applyFill="1" applyBorder="1" applyAlignment="1">
      <alignment horizontal="centerContinuous" vertical="center"/>
    </xf>
    <xf numFmtId="0" fontId="4" fillId="2" borderId="80" xfId="0" applyFont="1" applyFill="1" applyBorder="1" applyAlignment="1">
      <alignment horizontal="centerContinuous" vertical="center"/>
    </xf>
    <xf numFmtId="0" fontId="34" fillId="2" borderId="81"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84" xfId="0" applyFont="1" applyFill="1" applyBorder="1" applyAlignment="1">
      <alignment horizontal="right" vertical="center"/>
    </xf>
    <xf numFmtId="0" fontId="5" fillId="4" borderId="113" xfId="0" applyFont="1" applyFill="1" applyBorder="1" applyAlignment="1">
      <alignment horizontal="right" vertical="center"/>
    </xf>
    <xf numFmtId="0" fontId="6" fillId="0" borderId="0" xfId="0" applyFont="1" applyBorder="1" applyAlignment="1">
      <alignment horizontal="left" vertical="center"/>
    </xf>
    <xf numFmtId="0" fontId="7" fillId="2" borderId="13" xfId="0" applyFont="1" applyFill="1" applyBorder="1" applyAlignment="1">
      <alignment horizontal="right" vertical="center"/>
    </xf>
    <xf numFmtId="0" fontId="24" fillId="0" borderId="14" xfId="0" applyNumberFormat="1" applyFont="1" applyBorder="1" applyAlignment="1">
      <alignment horizontal="center" vertical="center"/>
    </xf>
    <xf numFmtId="0" fontId="7" fillId="4" borderId="59" xfId="0" applyFont="1" applyFill="1" applyBorder="1" applyAlignment="1">
      <alignment horizontal="right" vertical="center"/>
    </xf>
    <xf numFmtId="49" fontId="15" fillId="0" borderId="39" xfId="0" applyNumberFormat="1" applyFont="1" applyFill="1" applyBorder="1" applyAlignment="1">
      <alignment horizontal="center" vertical="center" shrinkToFit="1"/>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4" fillId="0" borderId="14" xfId="0" applyNumberFormat="1" applyFont="1" applyBorder="1" applyAlignment="1">
      <alignment horizontal="center" vertical="center"/>
    </xf>
    <xf numFmtId="0" fontId="7" fillId="4" borderId="57" xfId="0" applyFont="1" applyFill="1" applyBorder="1" applyAlignment="1">
      <alignment horizontal="right" vertical="center"/>
    </xf>
    <xf numFmtId="164" fontId="5" fillId="9" borderId="31"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4" fillId="0" borderId="3" xfId="0" applyNumberFormat="1" applyFont="1" applyBorder="1" applyAlignment="1">
      <alignment horizontal="center" vertical="center"/>
    </xf>
    <xf numFmtId="0" fontId="5" fillId="0" borderId="30" xfId="0" applyFont="1" applyBorder="1" applyAlignment="1">
      <alignment horizontal="center" vertical="center"/>
    </xf>
    <xf numFmtId="0" fontId="47" fillId="2" borderId="4" xfId="0" applyFont="1" applyFill="1" applyBorder="1" applyAlignment="1">
      <alignment horizontal="right" vertical="center"/>
    </xf>
    <xf numFmtId="0" fontId="10" fillId="4" borderId="57" xfId="0" applyFont="1" applyFill="1" applyBorder="1" applyAlignment="1">
      <alignment horizontal="right" vertical="center"/>
    </xf>
    <xf numFmtId="49" fontId="6" fillId="0" borderId="30" xfId="0" applyNumberFormat="1" applyFont="1" applyBorder="1" applyAlignment="1">
      <alignment horizontal="center" vertical="center"/>
    </xf>
    <xf numFmtId="0" fontId="20"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5" xfId="0" applyFont="1" applyFill="1" applyBorder="1" applyAlignment="1">
      <alignment horizontal="right" vertical="center"/>
    </xf>
    <xf numFmtId="0" fontId="6" fillId="0" borderId="26" xfId="0" quotePrefix="1" applyFont="1" applyBorder="1" applyAlignment="1">
      <alignment horizontal="center" vertical="center"/>
    </xf>
    <xf numFmtId="49" fontId="24" fillId="0" borderId="26" xfId="0" applyNumberFormat="1" applyFont="1" applyBorder="1" applyAlignment="1">
      <alignment horizontal="center" vertical="center"/>
    </xf>
    <xf numFmtId="0" fontId="10" fillId="4" borderId="58" xfId="0" applyFont="1" applyFill="1" applyBorder="1" applyAlignment="1">
      <alignment horizontal="right" vertical="center"/>
    </xf>
    <xf numFmtId="49" fontId="6" fillId="0" borderId="12" xfId="0" applyNumberFormat="1" applyFont="1" applyBorder="1" applyAlignment="1">
      <alignment horizontal="center"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3" fillId="0" borderId="25"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52" fillId="0" borderId="1" xfId="0" applyFont="1" applyFill="1" applyBorder="1" applyAlignment="1">
      <alignment vertical="center"/>
    </xf>
    <xf numFmtId="0" fontId="5" fillId="0" borderId="27" xfId="0" applyFont="1" applyFill="1" applyBorder="1" applyAlignment="1">
      <alignment horizontal="center" vertical="center"/>
    </xf>
    <xf numFmtId="0" fontId="6" fillId="0" borderId="27" xfId="0" applyFont="1" applyFill="1" applyBorder="1" applyAlignment="1">
      <alignment horizontal="center" vertical="center"/>
    </xf>
    <xf numFmtId="0" fontId="53" fillId="0" borderId="27" xfId="0" applyFont="1" applyFill="1" applyBorder="1" applyAlignment="1">
      <alignment horizontal="center" vertical="center" wrapText="1"/>
    </xf>
    <xf numFmtId="0" fontId="6" fillId="0" borderId="27" xfId="0" applyFont="1" applyFill="1" applyBorder="1" applyAlignment="1">
      <alignment horizontal="center" vertical="center" wrapText="1"/>
    </xf>
    <xf numFmtId="1" fontId="6" fillId="0" borderId="27" xfId="0" applyNumberFormat="1" applyFont="1" applyFill="1" applyBorder="1" applyAlignment="1">
      <alignment horizontal="center" vertical="center" wrapText="1"/>
    </xf>
    <xf numFmtId="0" fontId="49" fillId="18" borderId="28" xfId="0" applyNumberFormat="1" applyFont="1" applyFill="1" applyBorder="1" applyAlignment="1">
      <alignment horizontal="center" vertical="center"/>
    </xf>
    <xf numFmtId="0" fontId="6" fillId="0" borderId="29" xfId="0" quotePrefix="1" applyNumberFormat="1" applyFont="1" applyFill="1" applyBorder="1" applyAlignment="1">
      <alignment horizontal="center" vertical="center"/>
    </xf>
    <xf numFmtId="0" fontId="54" fillId="0" borderId="1" xfId="0" applyFont="1" applyFill="1" applyBorder="1" applyAlignment="1">
      <alignment vertical="center"/>
    </xf>
    <xf numFmtId="0" fontId="12" fillId="0" borderId="28" xfId="0" applyNumberFormat="1" applyFont="1" applyFill="1" applyBorder="1" applyAlignment="1">
      <alignment horizontal="center" vertical="center"/>
    </xf>
    <xf numFmtId="0" fontId="53" fillId="0" borderId="36" xfId="0" applyFont="1" applyFill="1" applyBorder="1" applyAlignment="1">
      <alignment vertical="center"/>
    </xf>
    <xf numFmtId="0" fontId="5" fillId="0" borderId="53" xfId="0" applyFont="1" applyFill="1" applyBorder="1" applyAlignment="1">
      <alignment horizontal="center" vertical="center"/>
    </xf>
    <xf numFmtId="0" fontId="6" fillId="0" borderId="53" xfId="0" applyFont="1" applyFill="1" applyBorder="1" applyAlignment="1">
      <alignment horizontal="center" vertical="center"/>
    </xf>
    <xf numFmtId="0" fontId="55" fillId="0" borderId="53" xfId="0" applyFont="1" applyFill="1" applyBorder="1" applyAlignment="1">
      <alignment horizontal="center" vertical="center" wrapText="1"/>
    </xf>
    <xf numFmtId="0" fontId="6" fillId="0" borderId="53" xfId="0" applyFont="1" applyFill="1" applyBorder="1" applyAlignment="1">
      <alignment horizontal="center" vertical="center" wrapText="1"/>
    </xf>
    <xf numFmtId="1" fontId="6" fillId="0" borderId="53" xfId="0" applyNumberFormat="1" applyFont="1" applyFill="1" applyBorder="1" applyAlignment="1">
      <alignment horizontal="center" vertical="center" wrapText="1"/>
    </xf>
    <xf numFmtId="0" fontId="49" fillId="18" borderId="53" xfId="0" applyNumberFormat="1" applyFont="1" applyFill="1" applyBorder="1" applyAlignment="1">
      <alignment horizontal="center" vertical="center"/>
    </xf>
    <xf numFmtId="0" fontId="6" fillId="0" borderId="39" xfId="0" quotePrefix="1" applyNumberFormat="1" applyFont="1" applyFill="1" applyBorder="1" applyAlignment="1">
      <alignment horizontal="center" vertical="center"/>
    </xf>
    <xf numFmtId="0" fontId="10" fillId="0" borderId="1" xfId="0" applyFont="1" applyFill="1" applyBorder="1" applyAlignment="1">
      <alignment vertical="center"/>
    </xf>
    <xf numFmtId="0" fontId="6" fillId="0" borderId="27"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0" fontId="15" fillId="0" borderId="28"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6" fillId="0" borderId="28"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xf>
    <xf numFmtId="0" fontId="17" fillId="0" borderId="0" xfId="0" applyFont="1" applyBorder="1" applyAlignment="1">
      <alignment vertical="center"/>
    </xf>
    <xf numFmtId="0" fontId="12" fillId="0" borderId="1" xfId="0" applyFont="1" applyFill="1" applyBorder="1" applyAlignment="1">
      <alignment vertical="center"/>
    </xf>
    <xf numFmtId="49" fontId="22" fillId="0" borderId="27" xfId="0" applyNumberFormat="1" applyFont="1" applyFill="1" applyBorder="1" applyAlignment="1">
      <alignment horizontal="center" vertical="center"/>
    </xf>
    <xf numFmtId="0" fontId="22" fillId="0" borderId="28" xfId="0" applyNumberFormat="1" applyFont="1" applyFill="1" applyBorder="1" applyAlignment="1">
      <alignment horizontal="center" vertical="center"/>
    </xf>
    <xf numFmtId="0" fontId="30" fillId="0" borderId="0" xfId="0" applyFont="1" applyBorder="1" applyAlignment="1">
      <alignment vertical="center"/>
    </xf>
    <xf numFmtId="0" fontId="13" fillId="0" borderId="1" xfId="0" applyFont="1" applyFill="1" applyBorder="1" applyAlignment="1">
      <alignment vertical="center"/>
    </xf>
    <xf numFmtId="49" fontId="21" fillId="0" borderId="27" xfId="0" applyNumberFormat="1" applyFont="1" applyFill="1" applyBorder="1" applyAlignment="1">
      <alignment horizontal="center" vertical="center"/>
    </xf>
    <xf numFmtId="0" fontId="21" fillId="0" borderId="28" xfId="0" applyNumberFormat="1" applyFont="1" applyFill="1" applyBorder="1" applyAlignment="1">
      <alignment horizontal="center" vertical="center"/>
    </xf>
    <xf numFmtId="0" fontId="13" fillId="0" borderId="28" xfId="0" applyNumberFormat="1" applyFont="1" applyFill="1" applyBorder="1" applyAlignment="1">
      <alignment horizontal="center" vertical="center"/>
    </xf>
    <xf numFmtId="0" fontId="28" fillId="0" borderId="0" xfId="0" applyFont="1" applyBorder="1" applyAlignment="1">
      <alignment vertical="center"/>
    </xf>
    <xf numFmtId="0" fontId="7" fillId="0" borderId="1" xfId="0" applyFont="1" applyFill="1" applyBorder="1" applyAlignment="1">
      <alignment vertical="center"/>
    </xf>
    <xf numFmtId="49" fontId="16" fillId="0" borderId="27"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xf>
    <xf numFmtId="0" fontId="7" fillId="0" borderId="28" xfId="0" applyNumberFormat="1" applyFont="1" applyFill="1" applyBorder="1" applyAlignment="1">
      <alignment horizontal="center" vertical="center"/>
    </xf>
    <xf numFmtId="0" fontId="27" fillId="0" borderId="0" xfId="0" applyFont="1" applyBorder="1" applyAlignment="1">
      <alignment vertical="center"/>
    </xf>
    <xf numFmtId="0" fontId="9" fillId="8" borderId="1" xfId="0" applyFont="1" applyFill="1" applyBorder="1" applyAlignment="1">
      <alignment vertical="center"/>
    </xf>
    <xf numFmtId="0" fontId="6" fillId="8" borderId="27" xfId="0" applyNumberFormat="1" applyFont="1" applyFill="1" applyBorder="1" applyAlignment="1">
      <alignment horizontal="center" vertical="center"/>
    </xf>
    <xf numFmtId="49" fontId="25" fillId="8" borderId="27" xfId="0" applyNumberFormat="1" applyFont="1" applyFill="1" applyBorder="1" applyAlignment="1">
      <alignment horizontal="center" vertical="center"/>
    </xf>
    <xf numFmtId="0" fontId="25" fillId="8" borderId="28" xfId="0" applyNumberFormat="1" applyFont="1" applyFill="1" applyBorder="1" applyAlignment="1">
      <alignment horizontal="center" vertical="center"/>
    </xf>
    <xf numFmtId="0" fontId="9" fillId="8" borderId="28" xfId="0" applyNumberFormat="1" applyFont="1" applyFill="1" applyBorder="1" applyAlignment="1">
      <alignment horizontal="center" vertical="center"/>
    </xf>
    <xf numFmtId="49" fontId="6" fillId="8" borderId="28" xfId="0" applyNumberFormat="1" applyFont="1" applyFill="1" applyBorder="1" applyAlignment="1">
      <alignment horizontal="center" vertical="center"/>
    </xf>
    <xf numFmtId="0" fontId="6" fillId="8" borderId="29"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7" xfId="0" applyNumberFormat="1" applyFont="1" applyFill="1" applyBorder="1" applyAlignment="1">
      <alignment horizontal="center" vertical="center"/>
    </xf>
    <xf numFmtId="49" fontId="15" fillId="5" borderId="27" xfId="0" applyNumberFormat="1" applyFont="1" applyFill="1" applyBorder="1" applyAlignment="1">
      <alignment horizontal="center" vertical="center"/>
    </xf>
    <xf numFmtId="0" fontId="15" fillId="5" borderId="28" xfId="0" applyNumberFormat="1" applyFont="1" applyFill="1" applyBorder="1" applyAlignment="1">
      <alignment horizontal="center" vertical="center"/>
    </xf>
    <xf numFmtId="0" fontId="10" fillId="5" borderId="28" xfId="0" applyNumberFormat="1" applyFont="1" applyFill="1" applyBorder="1" applyAlignment="1">
      <alignment horizontal="center" vertical="center"/>
    </xf>
    <xf numFmtId="49" fontId="6" fillId="5" borderId="28" xfId="0" applyNumberFormat="1" applyFont="1" applyFill="1" applyBorder="1" applyAlignment="1">
      <alignment horizontal="center" vertical="center"/>
    </xf>
    <xf numFmtId="0" fontId="6" fillId="5" borderId="29" xfId="0" applyNumberFormat="1" applyFont="1" applyFill="1" applyBorder="1" applyAlignment="1">
      <alignment horizontal="center" vertical="center"/>
    </xf>
    <xf numFmtId="0" fontId="29" fillId="0" borderId="0" xfId="0" applyFont="1" applyBorder="1" applyAlignment="1">
      <alignment vertical="center"/>
    </xf>
    <xf numFmtId="0" fontId="10" fillId="6" borderId="1" xfId="0" applyFont="1" applyFill="1" applyBorder="1" applyAlignment="1">
      <alignment vertical="center"/>
    </xf>
    <xf numFmtId="0" fontId="6" fillId="6" borderId="27" xfId="0" applyNumberFormat="1" applyFont="1" applyFill="1" applyBorder="1" applyAlignment="1">
      <alignment horizontal="center" vertical="center"/>
    </xf>
    <xf numFmtId="49" fontId="15" fillId="6" borderId="27" xfId="0" applyNumberFormat="1" applyFont="1" applyFill="1" applyBorder="1" applyAlignment="1">
      <alignment horizontal="center" vertical="center"/>
    </xf>
    <xf numFmtId="0" fontId="15" fillId="6" borderId="28" xfId="0" applyNumberFormat="1" applyFont="1" applyFill="1" applyBorder="1" applyAlignment="1">
      <alignment horizontal="center" vertical="center"/>
    </xf>
    <xf numFmtId="0" fontId="10" fillId="6" borderId="28" xfId="0" applyNumberFormat="1" applyFont="1" applyFill="1" applyBorder="1" applyAlignment="1">
      <alignment horizontal="center" vertical="center"/>
    </xf>
    <xf numFmtId="49" fontId="6" fillId="6" borderId="28" xfId="0" applyNumberFormat="1" applyFont="1" applyFill="1" applyBorder="1" applyAlignment="1">
      <alignment horizontal="center" vertical="center"/>
    </xf>
    <xf numFmtId="0" fontId="6" fillId="6" borderId="29" xfId="0" applyNumberFormat="1" applyFont="1" applyFill="1" applyBorder="1" applyAlignment="1">
      <alignment horizontal="center" vertical="center"/>
    </xf>
    <xf numFmtId="0" fontId="6" fillId="12" borderId="27" xfId="0" applyNumberFormat="1" applyFont="1" applyFill="1" applyBorder="1" applyAlignment="1">
      <alignment horizontal="center" vertical="center"/>
    </xf>
    <xf numFmtId="49" fontId="6" fillId="12" borderId="28" xfId="0" applyNumberFormat="1" applyFont="1" applyFill="1" applyBorder="1" applyAlignment="1">
      <alignment horizontal="center" vertical="center"/>
    </xf>
    <xf numFmtId="0" fontId="6" fillId="12" borderId="29" xfId="0" applyNumberFormat="1" applyFont="1" applyFill="1" applyBorder="1" applyAlignment="1">
      <alignment horizontal="center" vertical="center"/>
    </xf>
    <xf numFmtId="0" fontId="20" fillId="8" borderId="1" xfId="0" applyFont="1" applyFill="1" applyBorder="1" applyAlignment="1">
      <alignment vertical="center"/>
    </xf>
    <xf numFmtId="49" fontId="26" fillId="8" borderId="27" xfId="0" applyNumberFormat="1" applyFont="1" applyFill="1" applyBorder="1" applyAlignment="1">
      <alignment horizontal="center" vertical="center"/>
    </xf>
    <xf numFmtId="0" fontId="26" fillId="8" borderId="28" xfId="0" applyNumberFormat="1" applyFont="1" applyFill="1" applyBorder="1" applyAlignment="1">
      <alignment horizontal="center" vertical="center"/>
    </xf>
    <xf numFmtId="0" fontId="20" fillId="8" borderId="28" xfId="0" applyNumberFormat="1" applyFont="1" applyFill="1" applyBorder="1" applyAlignment="1">
      <alignment horizontal="center" vertical="center"/>
    </xf>
    <xf numFmtId="0" fontId="13" fillId="6" borderId="1" xfId="0" applyFont="1" applyFill="1" applyBorder="1" applyAlignment="1">
      <alignment vertical="center"/>
    </xf>
    <xf numFmtId="49" fontId="21" fillId="7" borderId="27" xfId="0" applyNumberFormat="1" applyFont="1" applyFill="1" applyBorder="1" applyAlignment="1">
      <alignment horizontal="center" vertical="center"/>
    </xf>
    <xf numFmtId="0" fontId="21" fillId="7" borderId="28" xfId="0" applyNumberFormat="1" applyFont="1" applyFill="1" applyBorder="1" applyAlignment="1">
      <alignment horizontal="center" vertical="center"/>
    </xf>
    <xf numFmtId="0" fontId="13" fillId="6" borderId="28"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7" xfId="0" applyNumberFormat="1" applyFont="1" applyFill="1" applyBorder="1" applyAlignment="1">
      <alignment horizontal="center" vertical="center"/>
    </xf>
    <xf numFmtId="0" fontId="15" fillId="8" borderId="28" xfId="0" applyNumberFormat="1" applyFont="1" applyFill="1" applyBorder="1" applyAlignment="1">
      <alignment horizontal="center" vertical="center"/>
    </xf>
    <xf numFmtId="0" fontId="10" fillId="8" borderId="28" xfId="0" applyNumberFormat="1" applyFont="1" applyFill="1" applyBorder="1" applyAlignment="1">
      <alignment horizontal="center" vertical="center"/>
    </xf>
    <xf numFmtId="0" fontId="20" fillId="0" borderId="1" xfId="0" applyFont="1" applyFill="1" applyBorder="1" applyAlignment="1">
      <alignment vertical="center"/>
    </xf>
    <xf numFmtId="49" fontId="26" fillId="0" borderId="27" xfId="0" applyNumberFormat="1" applyFont="1" applyFill="1" applyBorder="1" applyAlignment="1">
      <alignment horizontal="center" vertical="center"/>
    </xf>
    <xf numFmtId="0" fontId="26" fillId="0" borderId="28" xfId="0" applyNumberFormat="1" applyFont="1" applyFill="1" applyBorder="1" applyAlignment="1">
      <alignment horizontal="center" vertical="center"/>
    </xf>
    <xf numFmtId="0" fontId="20" fillId="0" borderId="28" xfId="0" applyNumberFormat="1" applyFont="1" applyFill="1" applyBorder="1" applyAlignment="1">
      <alignment horizontal="center" vertical="center"/>
    </xf>
    <xf numFmtId="0" fontId="12" fillId="5" borderId="1" xfId="0" applyFont="1" applyFill="1" applyBorder="1" applyAlignment="1">
      <alignment vertical="center"/>
    </xf>
    <xf numFmtId="49" fontId="22" fillId="5" borderId="27" xfId="0" applyNumberFormat="1" applyFont="1" applyFill="1" applyBorder="1" applyAlignment="1">
      <alignment horizontal="center" vertical="center"/>
    </xf>
    <xf numFmtId="0" fontId="22" fillId="5" borderId="28" xfId="0" applyNumberFormat="1" applyFont="1" applyFill="1" applyBorder="1" applyAlignment="1">
      <alignment horizontal="center" vertical="center"/>
    </xf>
    <xf numFmtId="0" fontId="12" fillId="5" borderId="28" xfId="0" applyNumberFormat="1" applyFont="1" applyFill="1" applyBorder="1" applyAlignment="1">
      <alignment horizontal="center" vertical="center"/>
    </xf>
    <xf numFmtId="0" fontId="13" fillId="13" borderId="1" xfId="0" applyFont="1" applyFill="1" applyBorder="1" applyAlignment="1">
      <alignment vertical="center"/>
    </xf>
    <xf numFmtId="0" fontId="6" fillId="13" borderId="27" xfId="0" applyNumberFormat="1" applyFont="1" applyFill="1" applyBorder="1" applyAlignment="1">
      <alignment horizontal="center" vertical="center"/>
    </xf>
    <xf numFmtId="49" fontId="26" fillId="13" borderId="27" xfId="0" applyNumberFormat="1" applyFont="1" applyFill="1" applyBorder="1" applyAlignment="1">
      <alignment horizontal="center" vertical="center"/>
    </xf>
    <xf numFmtId="0" fontId="26" fillId="13" borderId="28" xfId="0" applyNumberFormat="1" applyFont="1" applyFill="1" applyBorder="1" applyAlignment="1">
      <alignment horizontal="center" vertical="center"/>
    </xf>
    <xf numFmtId="0" fontId="20" fillId="13" borderId="28" xfId="0" applyNumberFormat="1" applyFont="1" applyFill="1" applyBorder="1" applyAlignment="1">
      <alignment horizontal="center" vertical="center"/>
    </xf>
    <xf numFmtId="49" fontId="6" fillId="13" borderId="28" xfId="0" applyNumberFormat="1" applyFont="1" applyFill="1" applyBorder="1" applyAlignment="1">
      <alignment horizontal="center" vertical="center"/>
    </xf>
    <xf numFmtId="0" fontId="6" fillId="13" borderId="29" xfId="0" applyNumberFormat="1" applyFont="1" applyFill="1" applyBorder="1" applyAlignment="1">
      <alignment horizontal="center" vertical="center"/>
    </xf>
    <xf numFmtId="0" fontId="10" fillId="13" borderId="1" xfId="0" applyFont="1" applyFill="1" applyBorder="1" applyAlignment="1">
      <alignment vertical="center"/>
    </xf>
    <xf numFmtId="49" fontId="15" fillId="13" borderId="27" xfId="0" applyNumberFormat="1" applyFont="1" applyFill="1" applyBorder="1" applyAlignment="1">
      <alignment horizontal="center" vertical="center"/>
    </xf>
    <xf numFmtId="0" fontId="15" fillId="13" borderId="28" xfId="0" applyNumberFormat="1" applyFont="1" applyFill="1" applyBorder="1" applyAlignment="1">
      <alignment horizontal="center" vertical="center"/>
    </xf>
    <xf numFmtId="0" fontId="10" fillId="13" borderId="28" xfId="0" applyNumberFormat="1" applyFont="1" applyFill="1" applyBorder="1" applyAlignment="1">
      <alignment horizontal="center" vertical="center"/>
    </xf>
    <xf numFmtId="0" fontId="6" fillId="13" borderId="29"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7" xfId="0" applyNumberFormat="1" applyFont="1" applyFill="1" applyBorder="1" applyAlignment="1">
      <alignment horizontal="center" vertical="center"/>
    </xf>
    <xf numFmtId="49" fontId="22" fillId="4" borderId="27" xfId="0" applyNumberFormat="1" applyFont="1" applyFill="1" applyBorder="1" applyAlignment="1">
      <alignment horizontal="center" vertical="center"/>
    </xf>
    <xf numFmtId="0" fontId="22" fillId="4" borderId="28" xfId="0" applyNumberFormat="1" applyFont="1" applyFill="1" applyBorder="1" applyAlignment="1">
      <alignment horizontal="center" vertical="center"/>
    </xf>
    <xf numFmtId="0" fontId="12" fillId="4" borderId="28" xfId="0" applyNumberFormat="1" applyFont="1" applyFill="1" applyBorder="1" applyAlignment="1">
      <alignment horizontal="center" vertical="center"/>
    </xf>
    <xf numFmtId="0" fontId="6" fillId="4" borderId="29" xfId="0" applyNumberFormat="1" applyFont="1" applyFill="1" applyBorder="1" applyAlignment="1">
      <alignment horizontal="center" vertical="center"/>
    </xf>
    <xf numFmtId="0" fontId="13" fillId="5" borderId="1" xfId="0" applyFont="1" applyFill="1" applyBorder="1" applyAlignment="1">
      <alignment vertical="center"/>
    </xf>
    <xf numFmtId="49" fontId="21" fillId="5" borderId="27" xfId="0" applyNumberFormat="1" applyFont="1" applyFill="1" applyBorder="1" applyAlignment="1">
      <alignment horizontal="center" vertical="center"/>
    </xf>
    <xf numFmtId="0" fontId="21" fillId="5" borderId="28" xfId="0" applyNumberFormat="1" applyFont="1" applyFill="1" applyBorder="1" applyAlignment="1">
      <alignment horizontal="center" vertical="center"/>
    </xf>
    <xf numFmtId="0" fontId="13" fillId="5" borderId="28" xfId="0" applyNumberFormat="1" applyFont="1" applyFill="1" applyBorder="1" applyAlignment="1">
      <alignment horizontal="center" vertical="center"/>
    </xf>
    <xf numFmtId="0" fontId="6" fillId="5" borderId="29"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2" xfId="0" applyNumberFormat="1" applyFont="1" applyFill="1" applyBorder="1" applyAlignment="1">
      <alignment horizontal="center" vertical="center"/>
    </xf>
    <xf numFmtId="49" fontId="22" fillId="0" borderId="52" xfId="0" applyNumberFormat="1" applyFont="1" applyFill="1" applyBorder="1" applyAlignment="1">
      <alignment horizontal="center" vertical="center"/>
    </xf>
    <xf numFmtId="0" fontId="22" fillId="0" borderId="54" xfId="0" applyNumberFormat="1" applyFont="1" applyFill="1" applyBorder="1" applyAlignment="1">
      <alignment horizontal="center" vertical="center"/>
    </xf>
    <xf numFmtId="0" fontId="12" fillId="0" borderId="54" xfId="0" applyNumberFormat="1" applyFont="1" applyFill="1" applyBorder="1" applyAlignment="1">
      <alignment horizontal="center" vertical="center"/>
    </xf>
    <xf numFmtId="49" fontId="6" fillId="0" borderId="54" xfId="0" applyNumberFormat="1" applyFont="1" applyFill="1" applyBorder="1" applyAlignment="1">
      <alignment horizontal="center" vertical="center"/>
    </xf>
    <xf numFmtId="0" fontId="49" fillId="18" borderId="52" xfId="0" applyNumberFormat="1" applyFont="1" applyFill="1" applyBorder="1" applyAlignment="1">
      <alignment horizontal="center" vertical="center"/>
    </xf>
    <xf numFmtId="0" fontId="6" fillId="0" borderId="4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38" fillId="0" borderId="25" xfId="0" applyFont="1" applyBorder="1" applyAlignment="1">
      <alignment horizontal="centerContinuous" vertical="center"/>
    </xf>
    <xf numFmtId="0" fontId="11" fillId="11" borderId="22" xfId="0" applyFont="1" applyFill="1" applyBorder="1" applyAlignment="1">
      <alignment horizontal="centerContinuous" vertical="center"/>
    </xf>
    <xf numFmtId="0" fontId="11" fillId="11" borderId="23" xfId="0" applyFont="1" applyFill="1" applyBorder="1" applyAlignment="1">
      <alignment horizontal="center" vertical="center"/>
    </xf>
    <xf numFmtId="0" fontId="19" fillId="11" borderId="23" xfId="0" applyFont="1" applyFill="1" applyBorder="1" applyAlignment="1">
      <alignment horizontal="center" vertical="center" wrapText="1"/>
    </xf>
    <xf numFmtId="0" fontId="19" fillId="11" borderId="23" xfId="0" applyNumberFormat="1" applyFont="1" applyFill="1" applyBorder="1" applyAlignment="1">
      <alignment horizontal="center" vertical="center" wrapText="1"/>
    </xf>
    <xf numFmtId="0" fontId="11" fillId="11" borderId="24" xfId="0" applyFont="1" applyFill="1" applyBorder="1" applyAlignment="1">
      <alignment horizontal="centerContinuous" vertical="center"/>
    </xf>
    <xf numFmtId="0" fontId="37" fillId="0" borderId="1" xfId="0" applyFont="1" applyFill="1" applyBorder="1" applyAlignment="1">
      <alignment horizontal="center" vertical="center" shrinkToFit="1"/>
    </xf>
    <xf numFmtId="9" fontId="6" fillId="0" borderId="27" xfId="3" applyFont="1" applyFill="1" applyBorder="1" applyAlignment="1">
      <alignment horizontal="center" vertical="center" shrinkToFit="1"/>
    </xf>
    <xf numFmtId="0" fontId="6" fillId="0" borderId="28" xfId="3" applyNumberFormat="1" applyFont="1" applyFill="1" applyBorder="1" applyAlignment="1">
      <alignment horizontal="center" vertical="center" shrinkToFit="1"/>
    </xf>
    <xf numFmtId="0" fontId="6" fillId="0" borderId="29" xfId="4" applyNumberFormat="1" applyFont="1" applyFill="1" applyBorder="1" applyAlignment="1">
      <alignment horizontal="center" vertical="center" wrapText="1"/>
    </xf>
    <xf numFmtId="9" fontId="6" fillId="0" borderId="27" xfId="2" applyFont="1" applyFill="1" applyBorder="1" applyAlignment="1">
      <alignment horizontal="center" vertical="center" shrinkToFit="1"/>
    </xf>
    <xf numFmtId="0" fontId="6" fillId="0" borderId="28" xfId="2" applyNumberFormat="1" applyFont="1" applyFill="1" applyBorder="1" applyAlignment="1">
      <alignment horizontal="center" vertical="center" shrinkToFit="1"/>
    </xf>
    <xf numFmtId="0" fontId="37" fillId="0" borderId="36" xfId="0" applyFont="1" applyFill="1" applyBorder="1" applyAlignment="1">
      <alignment horizontal="center" vertical="center" shrinkToFit="1"/>
    </xf>
    <xf numFmtId="9" fontId="6" fillId="0" borderId="53" xfId="3" applyFont="1" applyFill="1" applyBorder="1" applyAlignment="1">
      <alignment horizontal="center" vertical="center" shrinkToFit="1"/>
    </xf>
    <xf numFmtId="0" fontId="6" fillId="0" borderId="14" xfId="3" applyNumberFormat="1" applyFont="1" applyFill="1" applyBorder="1" applyAlignment="1">
      <alignment horizontal="center" vertical="center" shrinkToFit="1"/>
    </xf>
    <xf numFmtId="0" fontId="6" fillId="0" borderId="39" xfId="4" applyNumberFormat="1" applyFont="1" applyFill="1" applyBorder="1" applyAlignment="1">
      <alignment horizontal="center" vertical="center" wrapText="1"/>
    </xf>
    <xf numFmtId="0" fontId="37" fillId="15" borderId="1" xfId="0" applyFont="1" applyFill="1" applyBorder="1" applyAlignment="1">
      <alignment horizontal="center" vertical="center" shrinkToFit="1"/>
    </xf>
    <xf numFmtId="0" fontId="6" fillId="15" borderId="27" xfId="0" applyFont="1" applyFill="1" applyBorder="1" applyAlignment="1">
      <alignment horizontal="center" vertical="center" wrapText="1"/>
    </xf>
    <xf numFmtId="0" fontId="37" fillId="15" borderId="36" xfId="0" applyFont="1" applyFill="1" applyBorder="1" applyAlignment="1">
      <alignment horizontal="center" vertical="center" shrinkToFit="1"/>
    </xf>
    <xf numFmtId="0" fontId="6" fillId="15" borderId="53" xfId="0" applyFont="1" applyFill="1" applyBorder="1" applyAlignment="1">
      <alignment horizontal="center" vertical="center" wrapText="1"/>
    </xf>
    <xf numFmtId="9" fontId="6" fillId="15" borderId="53" xfId="2" applyFont="1" applyFill="1" applyBorder="1" applyAlignment="1">
      <alignment horizontal="center" vertical="center" shrinkToFit="1"/>
    </xf>
    <xf numFmtId="0" fontId="6" fillId="15" borderId="14" xfId="2" applyNumberFormat="1" applyFont="1" applyFill="1" applyBorder="1" applyAlignment="1">
      <alignment horizontal="center" vertical="center" shrinkToFit="1"/>
    </xf>
    <xf numFmtId="0" fontId="6" fillId="15" borderId="39" xfId="0" applyNumberFormat="1" applyFont="1" applyFill="1" applyBorder="1" applyAlignment="1">
      <alignment horizontal="center" vertical="center" wrapText="1"/>
    </xf>
    <xf numFmtId="9" fontId="6" fillId="15" borderId="27" xfId="2" applyFont="1" applyFill="1" applyBorder="1" applyAlignment="1">
      <alignment horizontal="center" vertical="center" shrinkToFit="1"/>
    </xf>
    <xf numFmtId="0" fontId="6" fillId="15" borderId="29" xfId="4" applyNumberFormat="1" applyFont="1" applyFill="1" applyBorder="1" applyAlignment="1">
      <alignment horizontal="center" vertical="center" wrapText="1"/>
    </xf>
    <xf numFmtId="9" fontId="6" fillId="15" borderId="53" xfId="3" applyFont="1" applyFill="1" applyBorder="1" applyAlignment="1">
      <alignment horizontal="center" vertical="center" shrinkToFit="1"/>
    </xf>
    <xf numFmtId="9" fontId="6" fillId="15" borderId="14" xfId="3" applyFont="1" applyFill="1" applyBorder="1" applyAlignment="1">
      <alignment horizontal="center" vertical="center" shrinkToFit="1"/>
    </xf>
    <xf numFmtId="0" fontId="6" fillId="15" borderId="14" xfId="3" applyNumberFormat="1" applyFont="1" applyFill="1" applyBorder="1" applyAlignment="1">
      <alignment horizontal="center" vertical="center" shrinkToFit="1"/>
    </xf>
    <xf numFmtId="0" fontId="37" fillId="13" borderId="1" xfId="0" applyFont="1" applyFill="1" applyBorder="1" applyAlignment="1">
      <alignment horizontal="center" vertical="center" shrinkToFit="1"/>
    </xf>
    <xf numFmtId="0" fontId="6" fillId="13" borderId="27" xfId="0" applyFont="1" applyFill="1" applyBorder="1" applyAlignment="1">
      <alignment horizontal="center" vertical="center" wrapText="1"/>
    </xf>
    <xf numFmtId="0" fontId="1" fillId="0" borderId="0" xfId="0" applyFont="1" applyBorder="1" applyAlignment="1">
      <alignment vertical="center"/>
    </xf>
    <xf numFmtId="0" fontId="37" fillId="13" borderId="36" xfId="0" applyFont="1" applyFill="1" applyBorder="1" applyAlignment="1">
      <alignment horizontal="center" vertical="center" shrinkToFit="1"/>
    </xf>
    <xf numFmtId="0" fontId="6" fillId="13" borderId="53" xfId="0" applyFont="1" applyFill="1" applyBorder="1" applyAlignment="1">
      <alignment horizontal="center" vertical="center" wrapText="1"/>
    </xf>
    <xf numFmtId="0" fontId="6" fillId="13" borderId="14" xfId="3" applyNumberFormat="1" applyFont="1" applyFill="1" applyBorder="1" applyAlignment="1">
      <alignment horizontal="center" vertical="center" shrinkToFit="1"/>
    </xf>
    <xf numFmtId="9" fontId="6" fillId="13" borderId="53" xfId="2" applyFont="1" applyFill="1" applyBorder="1" applyAlignment="1">
      <alignment horizontal="center" vertical="center" shrinkToFit="1"/>
    </xf>
    <xf numFmtId="0" fontId="6" fillId="13" borderId="39" xfId="0" applyNumberFormat="1" applyFont="1" applyFill="1" applyBorder="1" applyAlignment="1">
      <alignment horizontal="center" vertical="center"/>
    </xf>
    <xf numFmtId="0" fontId="6" fillId="13" borderId="14" xfId="2" applyNumberFormat="1" applyFont="1" applyFill="1" applyBorder="1" applyAlignment="1">
      <alignment horizontal="center" vertical="center" shrinkToFit="1"/>
    </xf>
    <xf numFmtId="0" fontId="37" fillId="13" borderId="8" xfId="0" applyFont="1" applyFill="1" applyBorder="1" applyAlignment="1">
      <alignment horizontal="center" vertical="center" shrinkToFit="1"/>
    </xf>
    <xf numFmtId="0" fontId="6" fillId="13" borderId="52" xfId="0" applyFont="1" applyFill="1" applyBorder="1" applyAlignment="1">
      <alignment horizontal="center" vertical="center"/>
    </xf>
    <xf numFmtId="9" fontId="6" fillId="13" borderId="52" xfId="2" applyFont="1" applyFill="1" applyBorder="1" applyAlignment="1">
      <alignment horizontal="center" vertical="center" shrinkToFit="1"/>
    </xf>
    <xf numFmtId="9" fontId="6" fillId="13" borderId="54" xfId="2" applyFont="1" applyFill="1" applyBorder="1" applyAlignment="1">
      <alignment horizontal="center" vertical="center" shrinkToFit="1"/>
    </xf>
    <xf numFmtId="0" fontId="6" fillId="13" borderId="54" xfId="2" applyNumberFormat="1" applyFont="1" applyFill="1" applyBorder="1" applyAlignment="1">
      <alignment horizontal="center" vertical="center" shrinkToFit="1"/>
    </xf>
    <xf numFmtId="0" fontId="6" fillId="13" borderId="40" xfId="0" applyNumberFormat="1" applyFont="1" applyFill="1" applyBorder="1" applyAlignment="1">
      <alignment horizontal="center" vertical="center"/>
    </xf>
    <xf numFmtId="0" fontId="58" fillId="0" borderId="32" xfId="0" applyFont="1" applyBorder="1" applyAlignment="1">
      <alignment horizontal="centerContinuous" vertical="center" wrapText="1"/>
    </xf>
    <xf numFmtId="0" fontId="5" fillId="0" borderId="33" xfId="0" applyFont="1" applyBorder="1" applyAlignment="1">
      <alignment horizontal="centerContinuous" vertical="center" wrapText="1"/>
    </xf>
    <xf numFmtId="0" fontId="5" fillId="0" borderId="34"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8"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44" fillId="0" borderId="0" xfId="0" applyFont="1" applyBorder="1" applyAlignment="1">
      <alignment horizontal="centerContinuous" vertical="center" wrapText="1"/>
    </xf>
    <xf numFmtId="0" fontId="11" fillId="11" borderId="36" xfId="0" applyFont="1" applyFill="1" applyBorder="1" applyAlignment="1">
      <alignment horizontal="centerContinuous" vertical="center" wrapText="1"/>
    </xf>
    <xf numFmtId="0" fontId="11" fillId="11" borderId="37" xfId="0" applyFont="1" applyFill="1" applyBorder="1" applyAlignment="1">
      <alignment horizontal="center" vertical="center" wrapText="1"/>
    </xf>
    <xf numFmtId="0" fontId="11" fillId="11" borderId="38"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37" fillId="0" borderId="1" xfId="0" applyFont="1" applyBorder="1" applyAlignment="1">
      <alignment horizontal="center" vertical="center" shrinkToFit="1"/>
    </xf>
    <xf numFmtId="0" fontId="6" fillId="0" borderId="27" xfId="0" applyFont="1" applyBorder="1" applyAlignment="1">
      <alignment horizontal="center" vertical="center"/>
    </xf>
    <xf numFmtId="0" fontId="33" fillId="9" borderId="29"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3" xfId="0" applyFont="1" applyBorder="1" applyAlignment="1">
      <alignment horizontal="right"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14" borderId="69" xfId="0" applyFont="1" applyFill="1" applyBorder="1" applyAlignment="1">
      <alignment horizontal="center" vertical="center" wrapText="1"/>
    </xf>
    <xf numFmtId="0" fontId="1" fillId="14" borderId="70" xfId="0" applyFont="1" applyFill="1" applyBorder="1" applyAlignment="1">
      <alignment horizontal="center" vertical="center" wrapText="1"/>
    </xf>
    <xf numFmtId="0" fontId="3" fillId="0" borderId="41" xfId="0" applyFont="1" applyBorder="1" applyAlignment="1">
      <alignment horizontal="right" vertical="center" wrapText="1"/>
    </xf>
    <xf numFmtId="0" fontId="1" fillId="0" borderId="66" xfId="0" applyFont="1" applyBorder="1" applyAlignment="1">
      <alignment horizontal="center" vertical="center" wrapText="1"/>
    </xf>
    <xf numFmtId="0" fontId="1" fillId="0" borderId="46" xfId="0" applyFont="1" applyBorder="1" applyAlignment="1">
      <alignment horizontal="center" vertical="center" wrapText="1"/>
    </xf>
    <xf numFmtId="0" fontId="1" fillId="14" borderId="46" xfId="0" applyFont="1" applyFill="1" applyBorder="1" applyAlignment="1">
      <alignment horizontal="center" vertical="center" wrapText="1"/>
    </xf>
    <xf numFmtId="0" fontId="1" fillId="14" borderId="47" xfId="0" applyFont="1" applyFill="1" applyBorder="1" applyAlignment="1">
      <alignment horizontal="center" vertical="center" wrapText="1"/>
    </xf>
    <xf numFmtId="0" fontId="3" fillId="0" borderId="55" xfId="0" applyFont="1" applyBorder="1" applyAlignment="1">
      <alignment horizontal="right" vertical="center" wrapText="1"/>
    </xf>
    <xf numFmtId="0" fontId="45" fillId="11" borderId="74" xfId="0" applyFont="1" applyFill="1" applyBorder="1" applyAlignment="1">
      <alignment horizontal="center" vertical="center" wrapText="1"/>
    </xf>
    <xf numFmtId="0" fontId="45" fillId="11" borderId="48" xfId="0" applyFont="1" applyFill="1" applyBorder="1" applyAlignment="1">
      <alignment horizontal="center" vertical="center" wrapText="1"/>
    </xf>
    <xf numFmtId="0" fontId="3" fillId="14" borderId="48" xfId="0" applyFont="1" applyFill="1" applyBorder="1" applyAlignment="1">
      <alignment horizontal="center" vertical="center" wrapText="1"/>
    </xf>
    <xf numFmtId="0" fontId="3" fillId="14" borderId="49" xfId="0" applyFont="1" applyFill="1" applyBorder="1" applyAlignment="1">
      <alignment horizontal="center" vertical="center" wrapText="1"/>
    </xf>
    <xf numFmtId="0" fontId="37" fillId="0" borderId="36" xfId="0" applyFont="1" applyBorder="1" applyAlignment="1">
      <alignment horizontal="center" vertical="center" shrinkToFit="1"/>
    </xf>
    <xf numFmtId="0" fontId="6" fillId="0" borderId="53" xfId="0" applyFont="1" applyBorder="1" applyAlignment="1">
      <alignment horizontal="center" vertical="center"/>
    </xf>
    <xf numFmtId="0" fontId="33" fillId="9" borderId="39" xfId="2" applyNumberFormat="1" applyFont="1" applyFill="1" applyBorder="1" applyAlignment="1">
      <alignment horizontal="center" vertical="center" shrinkToFit="1"/>
    </xf>
    <xf numFmtId="0" fontId="37" fillId="0" borderId="114" xfId="0" applyFont="1" applyFill="1" applyBorder="1" applyAlignment="1">
      <alignment horizontal="center" vertical="center" shrinkToFit="1"/>
    </xf>
    <xf numFmtId="0" fontId="6" fillId="0" borderId="115" xfId="0" applyFont="1" applyFill="1" applyBorder="1" applyAlignment="1">
      <alignment horizontal="center" vertical="center"/>
    </xf>
    <xf numFmtId="0" fontId="37" fillId="0" borderId="8" xfId="0" applyFont="1" applyFill="1" applyBorder="1" applyAlignment="1">
      <alignment horizontal="center" vertical="center" shrinkToFit="1"/>
    </xf>
    <xf numFmtId="0" fontId="6" fillId="0" borderId="52" xfId="0" applyFont="1" applyFill="1" applyBorder="1" applyAlignment="1">
      <alignment horizontal="center" vertical="center"/>
    </xf>
    <xf numFmtId="0" fontId="33" fillId="9" borderId="40" xfId="2" applyNumberFormat="1" applyFont="1" applyFill="1" applyBorder="1" applyAlignment="1">
      <alignment horizontal="center" vertical="center" shrinkToFit="1"/>
    </xf>
    <xf numFmtId="0" fontId="5" fillId="0" borderId="0" xfId="0" applyFont="1" applyBorder="1" applyAlignment="1">
      <alignment horizontal="righ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15" fillId="0" borderId="41" xfId="0" applyFont="1" applyFill="1" applyBorder="1" applyAlignment="1">
      <alignment horizontal="center" vertical="center" shrinkToFit="1"/>
    </xf>
    <xf numFmtId="0" fontId="6" fillId="0" borderId="60" xfId="0" applyFont="1" applyFill="1" applyBorder="1" applyAlignment="1">
      <alignment horizontal="centerContinuous" vertical="center"/>
    </xf>
    <xf numFmtId="0" fontId="6" fillId="0" borderId="62" xfId="0" applyFont="1" applyFill="1" applyBorder="1" applyAlignment="1">
      <alignment horizontal="centerContinuous" vertical="center"/>
    </xf>
    <xf numFmtId="0" fontId="6" fillId="0" borderId="55" xfId="0" applyFont="1" applyFill="1" applyBorder="1" applyAlignment="1">
      <alignment horizontal="centerContinuous" vertical="center"/>
    </xf>
    <xf numFmtId="0" fontId="15" fillId="0" borderId="61" xfId="0" applyFont="1" applyFill="1" applyBorder="1" applyAlignment="1">
      <alignment horizontal="center" vertical="center" shrinkToFit="1"/>
    </xf>
    <xf numFmtId="0" fontId="6" fillId="0" borderId="61" xfId="0"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19" fillId="16" borderId="16" xfId="0" applyFont="1" applyFill="1" applyBorder="1" applyAlignment="1">
      <alignment horizontal="center" vertical="center"/>
    </xf>
    <xf numFmtId="0" fontId="19" fillId="16" borderId="17" xfId="0" applyFont="1" applyFill="1" applyBorder="1" applyAlignment="1">
      <alignment horizontal="center" vertical="center"/>
    </xf>
    <xf numFmtId="49" fontId="19" fillId="16" borderId="17" xfId="0" applyNumberFormat="1" applyFont="1" applyFill="1" applyBorder="1" applyAlignment="1">
      <alignment horizontal="center" vertical="center"/>
    </xf>
    <xf numFmtId="0" fontId="19" fillId="16" borderId="21" xfId="0" applyFont="1" applyFill="1" applyBorder="1" applyAlignment="1">
      <alignment horizontal="center" vertical="center"/>
    </xf>
    <xf numFmtId="0" fontId="56" fillId="18" borderId="21" xfId="0" applyFont="1" applyFill="1" applyBorder="1" applyAlignment="1">
      <alignment horizontal="center" vertical="center"/>
    </xf>
    <xf numFmtId="0" fontId="19" fillId="16" borderId="18" xfId="0" applyFont="1" applyFill="1" applyBorder="1" applyAlignment="1">
      <alignment horizontal="center" vertical="center"/>
    </xf>
    <xf numFmtId="0" fontId="19" fillId="16" borderId="35"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19" fillId="16" borderId="21" xfId="0" applyFont="1" applyFill="1" applyBorder="1" applyAlignment="1">
      <alignment horizontal="centerContinuous" vertical="center"/>
    </xf>
    <xf numFmtId="0" fontId="19" fillId="16" borderId="86" xfId="0" applyFont="1" applyFill="1" applyBorder="1" applyAlignment="1">
      <alignment horizontal="centerContinuous" vertical="center"/>
    </xf>
    <xf numFmtId="0" fontId="19" fillId="16" borderId="56" xfId="0" applyFont="1" applyFill="1" applyBorder="1" applyAlignment="1">
      <alignment horizontal="centerContinuous" vertical="center"/>
    </xf>
    <xf numFmtId="0" fontId="51" fillId="17" borderId="102" xfId="0" applyFont="1" applyFill="1" applyBorder="1" applyAlignment="1">
      <alignment horizontal="center" vertical="center"/>
    </xf>
    <xf numFmtId="0" fontId="51" fillId="17" borderId="102" xfId="0" quotePrefix="1" applyFont="1" applyFill="1" applyBorder="1" applyAlignment="1">
      <alignment horizontal="center" vertical="center"/>
    </xf>
    <xf numFmtId="9" fontId="51" fillId="17" borderId="102" xfId="0" applyNumberFormat="1" applyFont="1" applyFill="1" applyBorder="1" applyAlignment="1">
      <alignment horizontal="center" vertical="center"/>
    </xf>
    <xf numFmtId="164" fontId="51" fillId="17" borderId="102" xfId="0" applyNumberFormat="1" applyFont="1" applyFill="1" applyBorder="1" applyAlignment="1">
      <alignment horizontal="center" vertical="center"/>
    </xf>
    <xf numFmtId="164" fontId="51" fillId="17" borderId="103" xfId="0" applyNumberFormat="1" applyFont="1" applyFill="1" applyBorder="1" applyAlignment="1">
      <alignment horizontal="centerContinuous" vertical="center"/>
    </xf>
    <xf numFmtId="164" fontId="51" fillId="17" borderId="104" xfId="0" applyNumberFormat="1" applyFont="1" applyFill="1" applyBorder="1" applyAlignment="1">
      <alignment horizontal="centerContinuous" vertical="center"/>
    </xf>
    <xf numFmtId="0" fontId="51" fillId="17" borderId="105" xfId="0" applyFont="1" applyFill="1" applyBorder="1" applyAlignment="1">
      <alignment horizontal="centerContinuous" vertical="center"/>
    </xf>
    <xf numFmtId="0" fontId="60" fillId="0" borderId="0" xfId="0" applyFont="1" applyBorder="1" applyAlignment="1">
      <alignment horizontal="right" vertical="center"/>
    </xf>
    <xf numFmtId="0" fontId="19" fillId="16" borderId="19" xfId="0" applyFont="1" applyFill="1" applyBorder="1" applyAlignment="1">
      <alignment horizontal="centerContinuous" vertical="center"/>
    </xf>
    <xf numFmtId="0" fontId="19" fillId="16" borderId="20" xfId="0" applyFont="1" applyFill="1" applyBorder="1" applyAlignment="1">
      <alignment horizontal="centerContinuous" vertical="center"/>
    </xf>
    <xf numFmtId="0" fontId="60" fillId="20" borderId="119" xfId="0" applyFont="1" applyFill="1" applyBorder="1" applyAlignment="1">
      <alignment horizontal="center" vertical="center"/>
    </xf>
    <xf numFmtId="0" fontId="1" fillId="0" borderId="109" xfId="0" applyFont="1" applyFill="1" applyBorder="1" applyAlignment="1">
      <alignment horizontal="centerContinuous" vertical="center"/>
    </xf>
    <xf numFmtId="0" fontId="4" fillId="0" borderId="110" xfId="0" applyFont="1" applyFill="1" applyBorder="1" applyAlignment="1">
      <alignment horizontal="centerContinuous" vertical="center"/>
    </xf>
    <xf numFmtId="0" fontId="4" fillId="0" borderId="89" xfId="0" applyFont="1" applyFill="1" applyBorder="1" applyAlignment="1">
      <alignment horizontal="centerContinuous" vertical="center"/>
    </xf>
    <xf numFmtId="49" fontId="1" fillId="0" borderId="89" xfId="0" applyNumberFormat="1" applyFont="1" applyFill="1" applyBorder="1" applyAlignment="1">
      <alignment horizontal="center" vertical="center"/>
    </xf>
    <xf numFmtId="49" fontId="1" fillId="0" borderId="89" xfId="0" applyNumberFormat="1" applyFont="1" applyFill="1" applyBorder="1" applyAlignment="1">
      <alignment horizontal="centerContinuous" vertical="center"/>
    </xf>
    <xf numFmtId="49" fontId="1" fillId="0" borderId="97" xfId="0" applyNumberFormat="1" applyFont="1" applyFill="1" applyBorder="1" applyAlignment="1">
      <alignment horizontal="centerContinuous" vertical="center"/>
    </xf>
    <xf numFmtId="0" fontId="4" fillId="0" borderId="98" xfId="0" applyFont="1" applyFill="1" applyBorder="1" applyAlignment="1">
      <alignment horizontal="centerContinuous" vertical="center"/>
    </xf>
    <xf numFmtId="0" fontId="1" fillId="0" borderId="111" xfId="0" applyFont="1" applyFill="1" applyBorder="1" applyAlignment="1">
      <alignment horizontal="centerContinuous" vertical="center"/>
    </xf>
    <xf numFmtId="0" fontId="4" fillId="0" borderId="112" xfId="0" applyFont="1" applyFill="1" applyBorder="1" applyAlignment="1">
      <alignment horizontal="centerContinuous" vertical="center"/>
    </xf>
    <xf numFmtId="0" fontId="4" fillId="0" borderId="103" xfId="0" applyFont="1" applyFill="1" applyBorder="1" applyAlignment="1">
      <alignment horizontal="centerContinuous" vertical="center"/>
    </xf>
    <xf numFmtId="164" fontId="1" fillId="0" borderId="102" xfId="0" applyNumberFormat="1" applyFont="1" applyFill="1" applyBorder="1" applyAlignment="1">
      <alignment horizontal="center" vertical="center"/>
    </xf>
    <xf numFmtId="49" fontId="1" fillId="0" borderId="103" xfId="0" applyNumberFormat="1" applyFont="1" applyFill="1" applyBorder="1" applyAlignment="1">
      <alignment horizontal="center" vertical="center"/>
    </xf>
    <xf numFmtId="49" fontId="1" fillId="0" borderId="103" xfId="0" applyNumberFormat="1" applyFont="1" applyFill="1" applyBorder="1" applyAlignment="1">
      <alignment horizontal="centerContinuous" vertical="center"/>
    </xf>
    <xf numFmtId="49" fontId="1" fillId="0" borderId="104" xfId="0" applyNumberFormat="1" applyFont="1" applyFill="1" applyBorder="1" applyAlignment="1">
      <alignment horizontal="centerContinuous" vertical="center"/>
    </xf>
    <xf numFmtId="0" fontId="4" fillId="0" borderId="105" xfId="0" applyFont="1" applyFill="1" applyBorder="1" applyAlignment="1">
      <alignment horizontal="centerContinuous" vertical="center"/>
    </xf>
    <xf numFmtId="0" fontId="59" fillId="0" borderId="0" xfId="0" applyFont="1" applyBorder="1" applyAlignment="1">
      <alignment horizontal="right" vertical="center"/>
    </xf>
    <xf numFmtId="0" fontId="61" fillId="0" borderId="0" xfId="0" applyNumberFormat="1" applyFont="1" applyBorder="1" applyAlignment="1">
      <alignment horizontal="center" vertical="center"/>
    </xf>
    <xf numFmtId="49" fontId="61" fillId="0" borderId="0" xfId="0" applyNumberFormat="1" applyFont="1" applyBorder="1" applyAlignment="1">
      <alignment horizontal="center" vertical="center"/>
    </xf>
    <xf numFmtId="0" fontId="19" fillId="16" borderId="117" xfId="0" applyFont="1" applyFill="1" applyBorder="1" applyAlignment="1">
      <alignment horizontal="center" vertical="center"/>
    </xf>
    <xf numFmtId="0" fontId="61" fillId="0" borderId="0" xfId="0" applyFont="1" applyBorder="1" applyAlignment="1">
      <alignment horizontal="center" vertical="center"/>
    </xf>
    <xf numFmtId="0" fontId="1" fillId="0" borderId="109" xfId="0" applyFont="1" applyFill="1" applyBorder="1" applyAlignment="1">
      <alignment horizontal="centerContinuous" vertical="center" shrinkToFit="1"/>
    </xf>
    <xf numFmtId="0" fontId="19" fillId="0" borderId="97" xfId="0" applyFont="1" applyFill="1" applyBorder="1" applyAlignment="1">
      <alignment horizontal="centerContinuous" vertical="center"/>
    </xf>
    <xf numFmtId="0" fontId="19" fillId="0" borderId="118" xfId="0" applyFont="1" applyFill="1" applyBorder="1" applyAlignment="1">
      <alignment horizontal="centerContinuous" vertical="center"/>
    </xf>
    <xf numFmtId="0" fontId="1" fillId="0" borderId="51" xfId="0" applyFont="1" applyFill="1" applyBorder="1" applyAlignment="1">
      <alignment horizontal="center" vertical="center"/>
    </xf>
    <xf numFmtId="0" fontId="1" fillId="0" borderId="50" xfId="0" applyFont="1" applyFill="1" applyBorder="1" applyAlignment="1">
      <alignment horizontal="centerContinuous" vertical="center"/>
    </xf>
    <xf numFmtId="0" fontId="1" fillId="0" borderId="111" xfId="0" applyFont="1" applyFill="1" applyBorder="1" applyAlignment="1">
      <alignment horizontal="centerContinuous" vertical="center" shrinkToFit="1"/>
    </xf>
    <xf numFmtId="0" fontId="1" fillId="0" borderId="49" xfId="0" applyFont="1" applyFill="1" applyBorder="1" applyAlignment="1">
      <alignment horizontal="centerContinuous" vertical="center"/>
    </xf>
    <xf numFmtId="164" fontId="2" fillId="0" borderId="0" xfId="0" applyNumberFormat="1" applyFont="1" applyBorder="1" applyAlignment="1">
      <alignment horizontal="centerContinuous" vertical="center"/>
    </xf>
    <xf numFmtId="0" fontId="19" fillId="3" borderId="42" xfId="0" applyFont="1" applyFill="1" applyBorder="1" applyAlignment="1">
      <alignment horizontal="center" vertical="center"/>
    </xf>
    <xf numFmtId="164" fontId="19" fillId="3" borderId="43" xfId="0" applyNumberFormat="1" applyFont="1" applyFill="1" applyBorder="1" applyAlignment="1">
      <alignment horizontal="center" vertical="center"/>
    </xf>
    <xf numFmtId="0" fontId="19" fillId="3" borderId="42" xfId="0" applyFont="1" applyFill="1" applyBorder="1" applyAlignment="1">
      <alignment horizontal="right" vertical="center"/>
    </xf>
    <xf numFmtId="0" fontId="19" fillId="3" borderId="44" xfId="0" applyFont="1" applyFill="1" applyBorder="1" applyAlignment="1">
      <alignment vertical="center"/>
    </xf>
    <xf numFmtId="0" fontId="4" fillId="0" borderId="106" xfId="0" applyFont="1" applyBorder="1" applyAlignment="1">
      <alignment horizontal="center" vertical="center" shrinkToFit="1"/>
    </xf>
    <xf numFmtId="0" fontId="4" fillId="0" borderId="51" xfId="0" applyFont="1" applyBorder="1" applyAlignment="1">
      <alignment horizontal="center" vertical="center" shrinkToFit="1"/>
    </xf>
    <xf numFmtId="164" fontId="4" fillId="0" borderId="51"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50" xfId="0" applyFont="1" applyBorder="1" applyAlignment="1">
      <alignment horizontal="left" vertical="center" shrinkToFit="1"/>
    </xf>
    <xf numFmtId="0" fontId="1" fillId="0" borderId="0" xfId="0" applyFont="1" applyBorder="1" applyAlignment="1">
      <alignment horizontal="center" vertical="center"/>
    </xf>
    <xf numFmtId="0" fontId="1" fillId="0" borderId="107" xfId="0" applyFont="1" applyBorder="1" applyAlignment="1">
      <alignment horizontal="center" vertical="center" shrinkToFit="1"/>
    </xf>
    <xf numFmtId="0" fontId="1" fillId="0" borderId="46" xfId="0" applyFont="1" applyBorder="1" applyAlignment="1">
      <alignment horizontal="center" vertical="center" shrinkToFit="1"/>
    </xf>
    <xf numFmtId="164" fontId="4" fillId="0" borderId="46" xfId="0" applyNumberFormat="1" applyFont="1" applyBorder="1" applyAlignment="1">
      <alignment horizontal="center" vertical="center" shrinkToFit="1"/>
    </xf>
    <xf numFmtId="0" fontId="4" fillId="0" borderId="46" xfId="0" applyFont="1" applyBorder="1" applyAlignment="1">
      <alignment horizontal="left" vertical="center"/>
    </xf>
    <xf numFmtId="0" fontId="4" fillId="0" borderId="47" xfId="0" applyFont="1" applyBorder="1" applyAlignment="1">
      <alignment horizontal="left" vertical="center" shrinkToFit="1"/>
    </xf>
    <xf numFmtId="0" fontId="4" fillId="0" borderId="107" xfId="0" applyFont="1" applyBorder="1" applyAlignment="1">
      <alignment horizontal="center" vertical="center" shrinkToFit="1"/>
    </xf>
    <xf numFmtId="0" fontId="4" fillId="0" borderId="46" xfId="0" applyFont="1" applyBorder="1" applyAlignment="1">
      <alignment horizontal="center" vertical="center" shrinkToFit="1"/>
    </xf>
    <xf numFmtId="0" fontId="1" fillId="0" borderId="108" xfId="0" applyFont="1" applyBorder="1" applyAlignment="1">
      <alignment horizontal="center" vertical="center" shrinkToFit="1"/>
    </xf>
    <xf numFmtId="0" fontId="1" fillId="0" borderId="48" xfId="0" applyFont="1" applyBorder="1" applyAlignment="1">
      <alignment horizontal="center" vertical="center" shrinkToFit="1"/>
    </xf>
    <xf numFmtId="164" fontId="1"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9"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1" fillId="0" borderId="106"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46" xfId="0" applyFont="1" applyBorder="1" applyAlignment="1">
      <alignment horizontal="left" vertical="center"/>
    </xf>
    <xf numFmtId="0" fontId="24" fillId="0" borderId="85" xfId="7" applyNumberFormat="1" applyFont="1" applyFill="1" applyBorder="1" applyAlignment="1">
      <alignment horizontal="center" vertical="center"/>
    </xf>
    <xf numFmtId="0" fontId="7" fillId="4" borderId="100" xfId="7" applyFont="1" applyFill="1" applyBorder="1" applyAlignment="1">
      <alignment horizontal="right" vertical="center"/>
    </xf>
    <xf numFmtId="1" fontId="6" fillId="0" borderId="6" xfId="7" applyNumberFormat="1" applyFont="1" applyBorder="1" applyAlignment="1">
      <alignment horizontal="center" vertical="center"/>
    </xf>
    <xf numFmtId="0" fontId="5" fillId="10" borderId="99" xfId="7" applyFont="1" applyFill="1" applyBorder="1" applyAlignment="1">
      <alignment horizontal="center" vertical="center"/>
    </xf>
    <xf numFmtId="0" fontId="24" fillId="0" borderId="11" xfId="7" applyNumberFormat="1" applyFont="1" applyFill="1" applyBorder="1" applyAlignment="1">
      <alignment horizontal="center" vertical="center"/>
    </xf>
    <xf numFmtId="0" fontId="10" fillId="4" borderId="45" xfId="7" applyFont="1" applyFill="1" applyBorder="1" applyAlignment="1">
      <alignment horizontal="right" vertical="center"/>
    </xf>
    <xf numFmtId="0" fontId="6" fillId="0" borderId="92" xfId="7" applyNumberFormat="1" applyFont="1" applyBorder="1" applyAlignment="1">
      <alignment horizontal="center" vertical="center"/>
    </xf>
    <xf numFmtId="0" fontId="7" fillId="4" borderId="45" xfId="7" applyFont="1" applyFill="1" applyBorder="1" applyAlignment="1">
      <alignment horizontal="right" vertical="center"/>
    </xf>
    <xf numFmtId="0" fontId="6" fillId="0" borderId="93" xfId="7" quotePrefix="1" applyFont="1" applyBorder="1" applyAlignment="1">
      <alignment horizontal="center" vertical="center"/>
    </xf>
    <xf numFmtId="0" fontId="7" fillId="0" borderId="1" xfId="7" applyFont="1" applyFill="1" applyBorder="1" applyAlignment="1">
      <alignment horizontal="right" vertical="center"/>
    </xf>
    <xf numFmtId="0" fontId="6" fillId="0" borderId="93" xfId="7" applyFont="1" applyBorder="1" applyAlignment="1">
      <alignment horizontal="center" vertical="center"/>
    </xf>
    <xf numFmtId="0" fontId="10" fillId="0" borderId="1" xfId="7" applyFont="1" applyFill="1" applyBorder="1" applyAlignment="1">
      <alignment horizontal="right" vertical="center"/>
    </xf>
    <xf numFmtId="0" fontId="24" fillId="0" borderId="3" xfId="7" applyNumberFormat="1" applyFont="1" applyFill="1" applyBorder="1" applyAlignment="1">
      <alignment horizontal="center" vertical="center"/>
    </xf>
    <xf numFmtId="0" fontId="42" fillId="4" borderId="91" xfId="7" applyFont="1" applyFill="1" applyBorder="1" applyAlignment="1">
      <alignment horizontal="right" vertical="center"/>
    </xf>
    <xf numFmtId="0" fontId="24" fillId="0" borderId="26" xfId="7" applyNumberFormat="1" applyFont="1" applyFill="1" applyBorder="1" applyAlignment="1">
      <alignment horizontal="center" vertical="center"/>
    </xf>
    <xf numFmtId="0" fontId="9" fillId="4" borderId="15" xfId="7" applyFont="1" applyFill="1" applyBorder="1" applyAlignment="1">
      <alignment horizontal="right" vertical="center"/>
    </xf>
    <xf numFmtId="0" fontId="6" fillId="0" borderId="40" xfId="7" applyFont="1" applyBorder="1" applyAlignment="1">
      <alignment horizontal="center" vertical="center"/>
    </xf>
    <xf numFmtId="164" fontId="1" fillId="0" borderId="46" xfId="0" applyNumberFormat="1" applyFont="1" applyBorder="1" applyAlignment="1">
      <alignment horizontal="center" shrinkToFit="1"/>
    </xf>
    <xf numFmtId="0" fontId="1" fillId="0" borderId="15" xfId="0" applyFont="1" applyBorder="1" applyAlignment="1">
      <alignment horizontal="center" vertical="center"/>
    </xf>
    <xf numFmtId="0" fontId="1" fillId="0" borderId="52" xfId="0" applyFont="1" applyBorder="1" applyAlignment="1">
      <alignment horizontal="center" vertical="center"/>
    </xf>
    <xf numFmtId="49" fontId="1" fillId="0" borderId="52" xfId="0" applyNumberFormat="1" applyFont="1" applyBorder="1" applyAlignment="1">
      <alignment horizontal="center" vertical="center"/>
    </xf>
    <xf numFmtId="164" fontId="1" fillId="0" borderId="52" xfId="0" applyNumberFormat="1" applyFont="1" applyBorder="1" applyAlignment="1">
      <alignment horizontal="center" vertical="center"/>
    </xf>
    <xf numFmtId="164" fontId="1" fillId="0" borderId="54" xfId="0" applyNumberFormat="1" applyFont="1" applyFill="1" applyBorder="1" applyAlignment="1">
      <alignment horizontal="center" vertical="center"/>
    </xf>
    <xf numFmtId="1" fontId="57" fillId="18" borderId="54" xfId="0" applyNumberFormat="1" applyFont="1" applyFill="1" applyBorder="1" applyAlignment="1">
      <alignment horizontal="center" vertical="center"/>
    </xf>
    <xf numFmtId="1" fontId="1" fillId="0" borderId="54" xfId="0" applyNumberFormat="1" applyFont="1" applyFill="1" applyBorder="1" applyAlignment="1">
      <alignment horizontal="center" vertical="center"/>
    </xf>
    <xf numFmtId="0" fontId="4" fillId="0" borderId="40" xfId="0" applyFont="1" applyBorder="1" applyAlignment="1">
      <alignment horizontal="center" vertical="center"/>
    </xf>
    <xf numFmtId="0" fontId="19" fillId="0" borderId="90" xfId="0" applyFont="1" applyFill="1" applyBorder="1" applyAlignment="1">
      <alignment horizontal="center" vertical="center"/>
    </xf>
    <xf numFmtId="0" fontId="62" fillId="17" borderId="101" xfId="0" applyFont="1" applyFill="1" applyBorder="1" applyAlignment="1">
      <alignment horizontal="center" vertical="center"/>
    </xf>
    <xf numFmtId="0" fontId="1" fillId="0" borderId="120" xfId="0" applyFont="1" applyFill="1" applyBorder="1" applyAlignment="1">
      <alignment horizontal="centerContinuous" vertical="center" shrinkToFit="1"/>
    </xf>
    <xf numFmtId="0" fontId="19" fillId="0" borderId="121" xfId="0" applyFont="1" applyFill="1" applyBorder="1" applyAlignment="1">
      <alignment horizontal="centerContinuous" vertical="center"/>
    </xf>
    <xf numFmtId="0" fontId="19" fillId="0" borderId="122" xfId="0" applyFont="1" applyFill="1" applyBorder="1" applyAlignment="1">
      <alignment horizontal="centerContinuous" vertical="center"/>
    </xf>
    <xf numFmtId="0" fontId="1" fillId="0" borderId="123" xfId="0" applyFont="1" applyFill="1" applyBorder="1" applyAlignment="1">
      <alignment horizontal="center" vertical="center"/>
    </xf>
    <xf numFmtId="0" fontId="1" fillId="0" borderId="124" xfId="0" applyFont="1" applyFill="1" applyBorder="1" applyAlignment="1">
      <alignment horizontal="centerContinuous" vertical="center"/>
    </xf>
    <xf numFmtId="0" fontId="19" fillId="0" borderId="104" xfId="0" applyFont="1" applyFill="1" applyBorder="1" applyAlignment="1">
      <alignment horizontal="centerContinuous" vertical="center"/>
    </xf>
    <xf numFmtId="0" fontId="19" fillId="0" borderId="74" xfId="0" applyFont="1" applyFill="1" applyBorder="1" applyAlignment="1">
      <alignment horizontal="centerContinuous" vertical="center"/>
    </xf>
    <xf numFmtId="0" fontId="1" fillId="0" borderId="48" xfId="0" applyFont="1" applyFill="1" applyBorder="1" applyAlignment="1">
      <alignment horizontal="center" vertical="center"/>
    </xf>
    <xf numFmtId="1" fontId="4" fillId="0" borderId="0" xfId="0" applyNumberFormat="1" applyFont="1" applyBorder="1" applyAlignment="1">
      <alignment vertical="center"/>
    </xf>
    <xf numFmtId="1" fontId="19" fillId="3" borderId="35" xfId="0" applyNumberFormat="1" applyFont="1" applyFill="1" applyBorder="1" applyAlignment="1">
      <alignment horizontal="center" vertical="center"/>
    </xf>
    <xf numFmtId="1" fontId="1" fillId="19" borderId="60" xfId="0" applyNumberFormat="1" applyFont="1" applyFill="1" applyBorder="1" applyAlignment="1">
      <alignment horizontal="center" vertical="center" shrinkToFit="1"/>
    </xf>
    <xf numFmtId="1" fontId="1" fillId="19" borderId="62" xfId="0" applyNumberFormat="1" applyFont="1" applyFill="1" applyBorder="1" applyAlignment="1">
      <alignment horizontal="center" vertical="center" shrinkToFit="1"/>
    </xf>
    <xf numFmtId="1" fontId="1" fillId="19" borderId="55" xfId="0" applyNumberFormat="1" applyFont="1" applyFill="1" applyBorder="1" applyAlignment="1">
      <alignment horizontal="center" vertical="center" shrinkToFit="1"/>
    </xf>
    <xf numFmtId="1" fontId="1" fillId="0" borderId="62" xfId="0" applyNumberFormat="1" applyFont="1" applyBorder="1" applyAlignment="1">
      <alignment horizontal="center" vertical="center" shrinkToFit="1"/>
    </xf>
    <xf numFmtId="0" fontId="1" fillId="0" borderId="87" xfId="0" applyFont="1" applyBorder="1" applyAlignment="1">
      <alignment horizontal="center" vertical="center"/>
    </xf>
    <xf numFmtId="0" fontId="1" fillId="0" borderId="88" xfId="0" applyFont="1" applyBorder="1" applyAlignment="1">
      <alignment horizontal="center" vertical="center"/>
    </xf>
    <xf numFmtId="49" fontId="1" fillId="0" borderId="88" xfId="0" applyNumberFormat="1" applyFont="1" applyBorder="1" applyAlignment="1">
      <alignment horizontal="center" vertical="center"/>
    </xf>
    <xf numFmtId="0" fontId="63" fillId="0" borderId="55" xfId="0" applyFont="1" applyFill="1" applyBorder="1" applyAlignment="1">
      <alignment horizontal="center" vertical="center" shrinkToFit="1"/>
    </xf>
    <xf numFmtId="0" fontId="20" fillId="12" borderId="1" xfId="0" applyFont="1" applyFill="1" applyBorder="1" applyAlignment="1">
      <alignment vertical="center"/>
    </xf>
    <xf numFmtId="49" fontId="26" fillId="12" borderId="27" xfId="0" applyNumberFormat="1" applyFont="1" applyFill="1" applyBorder="1" applyAlignment="1">
      <alignment horizontal="center" vertical="center"/>
    </xf>
    <xf numFmtId="0" fontId="26" fillId="12" borderId="28" xfId="0" applyNumberFormat="1" applyFont="1" applyFill="1" applyBorder="1" applyAlignment="1">
      <alignment horizontal="center" vertical="center"/>
    </xf>
    <xf numFmtId="0" fontId="20" fillId="12" borderId="28" xfId="0" applyNumberFormat="1" applyFont="1" applyFill="1" applyBorder="1" applyAlignment="1">
      <alignment horizontal="center" vertical="center"/>
    </xf>
    <xf numFmtId="9" fontId="6" fillId="0" borderId="67" xfId="3" applyFont="1" applyFill="1" applyBorder="1" applyAlignment="1">
      <alignment horizontal="center" vertical="center" shrinkToFit="1"/>
    </xf>
    <xf numFmtId="0" fontId="6" fillId="0" borderId="39" xfId="0" applyNumberFormat="1" applyFont="1" applyFill="1" applyBorder="1" applyAlignment="1">
      <alignment horizontal="center" vertical="center" wrapText="1"/>
    </xf>
    <xf numFmtId="9" fontId="6" fillId="21" borderId="27" xfId="3" applyFont="1" applyFill="1" applyBorder="1" applyAlignment="1">
      <alignment horizontal="center" vertical="center" shrinkToFit="1"/>
    </xf>
    <xf numFmtId="9" fontId="6" fillId="21" borderId="28" xfId="3" applyFont="1" applyFill="1" applyBorder="1" applyAlignment="1">
      <alignment horizontal="center" vertical="center" shrinkToFit="1"/>
    </xf>
    <xf numFmtId="0" fontId="6" fillId="21" borderId="28" xfId="3" applyNumberFormat="1" applyFont="1" applyFill="1" applyBorder="1" applyAlignment="1">
      <alignment horizontal="center" vertical="center" shrinkToFit="1"/>
    </xf>
    <xf numFmtId="0" fontId="6" fillId="21" borderId="29" xfId="0" applyNumberFormat="1" applyFont="1" applyFill="1" applyBorder="1" applyAlignment="1">
      <alignment horizontal="center" vertical="center" wrapText="1"/>
    </xf>
    <xf numFmtId="164" fontId="1" fillId="0" borderId="51" xfId="0" applyNumberFormat="1" applyFont="1" applyBorder="1" applyAlignment="1">
      <alignment horizontal="center" vertical="center" shrinkToFit="1"/>
    </xf>
    <xf numFmtId="0" fontId="1" fillId="0" borderId="111" xfId="0" applyFont="1" applyBorder="1" applyAlignment="1">
      <alignment horizontal="center" vertical="center" shrinkToFit="1"/>
    </xf>
    <xf numFmtId="1" fontId="1" fillId="0" borderId="48" xfId="0" applyNumberFormat="1" applyFont="1" applyBorder="1" applyAlignment="1">
      <alignment horizontal="center" vertical="center" shrinkToFit="1"/>
    </xf>
    <xf numFmtId="0" fontId="1" fillId="0" borderId="126" xfId="0" applyFont="1" applyBorder="1" applyAlignment="1">
      <alignment horizontal="left" vertical="center"/>
    </xf>
    <xf numFmtId="0" fontId="1" fillId="0" borderId="49" xfId="0" applyFont="1" applyBorder="1" applyAlignment="1">
      <alignment horizontal="left" vertical="center" shrinkToFit="1"/>
    </xf>
    <xf numFmtId="164" fontId="1" fillId="0" borderId="55" xfId="0" applyNumberFormat="1" applyFont="1" applyBorder="1" applyAlignment="1">
      <alignment horizontal="center" vertical="center" shrinkToFit="1"/>
    </xf>
    <xf numFmtId="9" fontId="6" fillId="0" borderId="27" xfId="8" applyFont="1" applyFill="1" applyBorder="1" applyAlignment="1">
      <alignment horizontal="center" vertical="center" shrinkToFit="1"/>
    </xf>
    <xf numFmtId="9" fontId="6" fillId="0" borderId="28" xfId="8" applyFont="1" applyFill="1" applyBorder="1" applyAlignment="1">
      <alignment horizontal="center" vertical="center" shrinkToFit="1"/>
    </xf>
    <xf numFmtId="0" fontId="6" fillId="0" borderId="28" xfId="8" applyNumberFormat="1" applyFont="1" applyFill="1" applyBorder="1" applyAlignment="1">
      <alignment horizontal="center" vertical="center" shrinkToFit="1"/>
    </xf>
    <xf numFmtId="1" fontId="1" fillId="0" borderId="41" xfId="0" applyNumberFormat="1" applyFont="1" applyFill="1" applyBorder="1" applyAlignment="1">
      <alignment horizontal="center" vertical="center"/>
    </xf>
    <xf numFmtId="0" fontId="65" fillId="0" borderId="88" xfId="0" quotePrefix="1" applyNumberFormat="1" applyFont="1" applyBorder="1" applyAlignment="1">
      <alignment horizontal="center" vertical="center"/>
    </xf>
    <xf numFmtId="1" fontId="1" fillId="0" borderId="116" xfId="0" applyNumberFormat="1" applyFont="1" applyBorder="1" applyAlignment="1">
      <alignment horizontal="center" vertical="center"/>
    </xf>
    <xf numFmtId="1" fontId="1" fillId="0" borderId="55" xfId="0" applyNumberFormat="1" applyFont="1" applyFill="1" applyBorder="1" applyAlignment="1">
      <alignment horizontal="center" vertical="center"/>
    </xf>
    <xf numFmtId="1" fontId="1" fillId="0" borderId="116" xfId="0" applyNumberFormat="1" applyFont="1" applyFill="1" applyBorder="1" applyAlignment="1">
      <alignment horizontal="center" vertical="center"/>
    </xf>
    <xf numFmtId="1" fontId="1" fillId="0" borderId="125" xfId="0" applyNumberFormat="1" applyFont="1" applyFill="1" applyBorder="1" applyAlignment="1">
      <alignment horizontal="center" vertical="center"/>
    </xf>
    <xf numFmtId="1" fontId="1" fillId="0" borderId="125" xfId="0" applyNumberFormat="1" applyFont="1" applyBorder="1" applyAlignment="1">
      <alignment horizontal="center" vertical="center"/>
    </xf>
    <xf numFmtId="0" fontId="3" fillId="0" borderId="127" xfId="0" applyFont="1" applyBorder="1" applyAlignment="1">
      <alignment horizontal="center" vertical="center" shrinkToFit="1"/>
    </xf>
    <xf numFmtId="0" fontId="4" fillId="0" borderId="128" xfId="0" applyFont="1" applyBorder="1" applyAlignment="1">
      <alignment horizontal="center" vertical="center"/>
    </xf>
    <xf numFmtId="0" fontId="1" fillId="0" borderId="128" xfId="0" quotePrefix="1" applyFont="1" applyBorder="1" applyAlignment="1">
      <alignment horizontal="center" vertical="center"/>
    </xf>
    <xf numFmtId="0" fontId="1" fillId="0" borderId="128" xfId="0" applyFont="1" applyBorder="1" applyAlignment="1">
      <alignment horizontal="center" vertical="center"/>
    </xf>
    <xf numFmtId="9" fontId="1" fillId="0" borderId="128" xfId="0" applyNumberFormat="1" applyFont="1" applyBorder="1" applyAlignment="1">
      <alignment horizontal="center" vertical="center"/>
    </xf>
    <xf numFmtId="164" fontId="4" fillId="0" borderId="128" xfId="0" applyNumberFormat="1" applyFont="1" applyFill="1" applyBorder="1" applyAlignment="1">
      <alignment horizontal="center" vertical="center"/>
    </xf>
    <xf numFmtId="164" fontId="1" fillId="0" borderId="129" xfId="0" applyNumberFormat="1" applyFont="1" applyFill="1" applyBorder="1" applyAlignment="1">
      <alignment horizontal="centerContinuous" vertical="center"/>
    </xf>
    <xf numFmtId="164" fontId="1" fillId="0" borderId="121" xfId="0" applyNumberFormat="1" applyFont="1" applyFill="1" applyBorder="1" applyAlignment="1">
      <alignment horizontal="centerContinuous" vertical="center"/>
    </xf>
    <xf numFmtId="0" fontId="4" fillId="0" borderId="130" xfId="0" quotePrefix="1" applyFont="1" applyBorder="1" applyAlignment="1">
      <alignment horizontal="centerContinuous" vertical="center"/>
    </xf>
    <xf numFmtId="0" fontId="1" fillId="0" borderId="87" xfId="0" applyFont="1" applyFill="1" applyBorder="1" applyAlignment="1">
      <alignment horizontal="center" vertical="center"/>
    </xf>
    <xf numFmtId="1" fontId="4" fillId="0" borderId="88" xfId="0" applyNumberFormat="1" applyFont="1" applyBorder="1" applyAlignment="1">
      <alignment horizontal="center" vertical="center"/>
    </xf>
    <xf numFmtId="0" fontId="1" fillId="0" borderId="131" xfId="0" applyFont="1" applyBorder="1" applyAlignment="1">
      <alignment horizontal="center" vertical="center"/>
    </xf>
    <xf numFmtId="0" fontId="1" fillId="0" borderId="53" xfId="0" applyFont="1" applyBorder="1" applyAlignment="1">
      <alignment horizontal="center" vertical="center"/>
    </xf>
    <xf numFmtId="49" fontId="1" fillId="0" borderId="53" xfId="2" applyNumberFormat="1" applyFont="1" applyBorder="1" applyAlignment="1">
      <alignment horizontal="center" vertical="center"/>
    </xf>
    <xf numFmtId="164" fontId="4" fillId="0" borderId="14" xfId="0" applyNumberFormat="1" applyFont="1" applyFill="1" applyBorder="1" applyAlignment="1">
      <alignment horizontal="center" vertical="center"/>
    </xf>
    <xf numFmtId="1" fontId="57" fillId="18" borderId="14" xfId="0" applyNumberFormat="1" applyFont="1" applyFill="1" applyBorder="1" applyAlignment="1">
      <alignment horizontal="center" vertical="center"/>
    </xf>
    <xf numFmtId="1" fontId="4" fillId="0" borderId="14" xfId="0" applyNumberFormat="1" applyFont="1" applyBorder="1" applyAlignment="1">
      <alignment horizontal="center" vertical="center"/>
    </xf>
    <xf numFmtId="0" fontId="3" fillId="0" borderId="39" xfId="0" applyFont="1" applyBorder="1" applyAlignment="1">
      <alignment horizontal="center" vertical="center"/>
    </xf>
    <xf numFmtId="1" fontId="6" fillId="0" borderId="27" xfId="0" applyNumberFormat="1" applyFont="1" applyBorder="1" applyAlignment="1">
      <alignment horizontal="center" vertical="center"/>
    </xf>
    <xf numFmtId="1" fontId="6" fillId="0" borderId="53" xfId="0" applyNumberFormat="1" applyFont="1" applyBorder="1" applyAlignment="1">
      <alignment horizontal="center" vertical="center"/>
    </xf>
    <xf numFmtId="1" fontId="6" fillId="0" borderId="27" xfId="0" applyNumberFormat="1" applyFont="1" applyFill="1" applyBorder="1" applyAlignment="1">
      <alignment horizontal="center" vertical="center"/>
    </xf>
    <xf numFmtId="1" fontId="6" fillId="0" borderId="115" xfId="0" applyNumberFormat="1" applyFont="1" applyFill="1" applyBorder="1" applyAlignment="1">
      <alignment horizontal="center" vertical="center"/>
    </xf>
    <xf numFmtId="1" fontId="6" fillId="0" borderId="52" xfId="0" applyNumberFormat="1" applyFont="1" applyFill="1" applyBorder="1" applyAlignment="1">
      <alignment horizontal="center" vertical="center"/>
    </xf>
    <xf numFmtId="1" fontId="6" fillId="0" borderId="28" xfId="0" applyNumberFormat="1" applyFont="1" applyFill="1" applyBorder="1" applyAlignment="1">
      <alignment horizontal="center" vertical="center"/>
    </xf>
    <xf numFmtId="49" fontId="60" fillId="16" borderId="119" xfId="0" applyNumberFormat="1" applyFont="1" applyFill="1" applyBorder="1" applyAlignment="1">
      <alignment horizontal="center" vertical="center"/>
    </xf>
    <xf numFmtId="1" fontId="6" fillId="0" borderId="99" xfId="0" applyNumberFormat="1" applyFont="1" applyFill="1" applyBorder="1" applyAlignment="1">
      <alignment horizontal="center" vertical="center"/>
    </xf>
    <xf numFmtId="0" fontId="4" fillId="0" borderId="123" xfId="0" applyFont="1" applyBorder="1" applyAlignment="1">
      <alignment horizontal="center" vertical="center" shrinkToFit="1"/>
    </xf>
    <xf numFmtId="164" fontId="4" fillId="0" borderId="123" xfId="0" applyNumberFormat="1" applyFont="1" applyBorder="1" applyAlignment="1">
      <alignment horizontal="center" vertical="center" shrinkToFit="1"/>
    </xf>
    <xf numFmtId="0" fontId="4" fillId="0" borderId="123" xfId="0" applyFont="1" applyBorder="1" applyAlignment="1">
      <alignment horizontal="left" vertical="center"/>
    </xf>
    <xf numFmtId="0" fontId="4" fillId="0" borderId="124" xfId="0" applyFont="1" applyBorder="1" applyAlignment="1">
      <alignment horizontal="left" vertical="center" shrinkToFit="1"/>
    </xf>
    <xf numFmtId="165" fontId="1" fillId="0" borderId="0" xfId="0" applyNumberFormat="1" applyFont="1" applyBorder="1" applyAlignment="1">
      <alignment horizontal="center" vertical="center"/>
    </xf>
    <xf numFmtId="165" fontId="1" fillId="0" borderId="0" xfId="0" applyNumberFormat="1" applyFont="1" applyFill="1" applyBorder="1" applyAlignment="1">
      <alignment horizontal="center" vertical="center"/>
    </xf>
    <xf numFmtId="1" fontId="6" fillId="0" borderId="132" xfId="0" applyNumberFormat="1" applyFont="1" applyFill="1" applyBorder="1" applyAlignment="1">
      <alignment horizontal="centerContinuous" vertical="center"/>
    </xf>
    <xf numFmtId="1" fontId="1" fillId="0" borderId="133" xfId="0" applyNumberFormat="1" applyFont="1" applyFill="1" applyBorder="1" applyAlignment="1">
      <alignment horizontal="centerContinuous" vertical="center"/>
    </xf>
    <xf numFmtId="0" fontId="5" fillId="4" borderId="134" xfId="0" applyFont="1" applyFill="1" applyBorder="1" applyAlignment="1">
      <alignment horizontal="right" vertical="center"/>
    </xf>
    <xf numFmtId="1" fontId="6" fillId="0" borderId="135" xfId="0" applyNumberFormat="1" applyFont="1" applyFill="1" applyBorder="1" applyAlignment="1">
      <alignment horizontal="centerContinuous" vertical="center"/>
    </xf>
    <xf numFmtId="1" fontId="1" fillId="0" borderId="136" xfId="0" applyNumberFormat="1" applyFont="1" applyFill="1" applyBorder="1" applyAlignment="1">
      <alignment horizontal="centerContinuous" vertical="center"/>
    </xf>
    <xf numFmtId="0" fontId="5" fillId="4" borderId="137" xfId="0" applyFont="1" applyFill="1" applyBorder="1" applyAlignment="1">
      <alignment horizontal="right" vertical="center"/>
    </xf>
    <xf numFmtId="49" fontId="6" fillId="0" borderId="138" xfId="0" applyNumberFormat="1" applyFont="1" applyFill="1" applyBorder="1" applyAlignment="1">
      <alignment horizontal="center" vertical="center"/>
    </xf>
    <xf numFmtId="1" fontId="6" fillId="13" borderId="28" xfId="0" applyNumberFormat="1" applyFont="1" applyFill="1" applyBorder="1" applyAlignment="1">
      <alignment horizontal="center" vertical="center"/>
    </xf>
    <xf numFmtId="0" fontId="63" fillId="0" borderId="41" xfId="0" applyFont="1" applyFill="1" applyBorder="1" applyAlignment="1">
      <alignment horizontal="center" vertical="center" shrinkToFit="1"/>
    </xf>
    <xf numFmtId="0" fontId="1" fillId="0" borderId="0" xfId="5" applyFont="1" applyBorder="1" applyAlignment="1">
      <alignment vertical="center"/>
    </xf>
    <xf numFmtId="0" fontId="1" fillId="0" borderId="0" xfId="5" applyFont="1" applyBorder="1" applyAlignment="1">
      <alignment horizontal="left" vertical="center"/>
    </xf>
    <xf numFmtId="0" fontId="3" fillId="0" borderId="0" xfId="5" applyFont="1" applyBorder="1" applyAlignment="1">
      <alignment horizontal="right" vertical="center"/>
    </xf>
    <xf numFmtId="0" fontId="6" fillId="0" borderId="10" xfId="5" applyFont="1" applyBorder="1" applyAlignment="1">
      <alignment vertical="center"/>
    </xf>
    <xf numFmtId="0" fontId="6" fillId="0" borderId="9" xfId="5" applyFont="1" applyBorder="1" applyAlignment="1">
      <alignment vertical="center"/>
    </xf>
    <xf numFmtId="0" fontId="6" fillId="0" borderId="8" xfId="5" applyFont="1" applyBorder="1" applyAlignment="1">
      <alignment vertical="center"/>
    </xf>
    <xf numFmtId="0" fontId="6" fillId="0" borderId="2" xfId="5" applyFont="1" applyBorder="1" applyAlignment="1">
      <alignment horizontal="left" vertical="center"/>
    </xf>
    <xf numFmtId="0" fontId="6" fillId="0" borderId="0" xfId="5" applyFont="1" applyBorder="1" applyAlignment="1">
      <alignment horizontal="left" vertical="center"/>
    </xf>
    <xf numFmtId="0" fontId="6" fillId="0" borderId="1" xfId="5" applyFont="1" applyBorder="1" applyAlignment="1">
      <alignment vertical="center"/>
    </xf>
    <xf numFmtId="0" fontId="6" fillId="0" borderId="2" xfId="5" applyFont="1" applyFill="1" applyBorder="1" applyAlignment="1">
      <alignment horizontal="center" vertical="center"/>
    </xf>
    <xf numFmtId="0" fontId="10" fillId="0" borderId="1" xfId="5" applyFont="1" applyFill="1" applyBorder="1" applyAlignment="1">
      <alignment horizontal="right" vertical="center"/>
    </xf>
    <xf numFmtId="0" fontId="5" fillId="0" borderId="1" xfId="5" applyFont="1" applyBorder="1" applyAlignment="1">
      <alignment horizontal="right" vertical="center"/>
    </xf>
    <xf numFmtId="0" fontId="6" fillId="0" borderId="26" xfId="5" applyFont="1" applyBorder="1" applyAlignment="1">
      <alignment horizontal="center" vertical="center"/>
    </xf>
    <xf numFmtId="0" fontId="13" fillId="2" borderId="15" xfId="5" applyFont="1" applyFill="1" applyBorder="1" applyAlignment="1">
      <alignment horizontal="right" vertical="center"/>
    </xf>
    <xf numFmtId="0" fontId="6" fillId="0" borderId="3" xfId="5" applyFont="1" applyBorder="1" applyAlignment="1">
      <alignment horizontal="center" vertical="center"/>
    </xf>
    <xf numFmtId="0" fontId="20" fillId="2" borderId="4" xfId="5" applyFont="1" applyFill="1" applyBorder="1" applyAlignment="1">
      <alignment horizontal="right" vertical="center"/>
    </xf>
    <xf numFmtId="0" fontId="10" fillId="2" borderId="4" xfId="5" applyFont="1" applyFill="1" applyBorder="1" applyAlignment="1">
      <alignment horizontal="right" vertical="center"/>
    </xf>
    <xf numFmtId="0" fontId="9" fillId="2" borderId="4" xfId="5" applyFont="1" applyFill="1" applyBorder="1" applyAlignment="1">
      <alignment horizontal="right" vertical="center"/>
    </xf>
    <xf numFmtId="49" fontId="6" fillId="0" borderId="12" xfId="7" applyNumberFormat="1" applyFont="1" applyBorder="1" applyAlignment="1">
      <alignment horizontal="center" vertical="center"/>
    </xf>
    <xf numFmtId="0" fontId="12" fillId="2" borderId="4" xfId="5" applyFont="1" applyFill="1" applyBorder="1" applyAlignment="1">
      <alignment horizontal="right" vertical="center"/>
    </xf>
    <xf numFmtId="0" fontId="6" fillId="0" borderId="7" xfId="5" applyFont="1" applyFill="1" applyBorder="1" applyAlignment="1">
      <alignment horizontal="center" vertical="center"/>
    </xf>
    <xf numFmtId="0" fontId="6" fillId="0" borderId="14" xfId="5" applyFont="1" applyBorder="1" applyAlignment="1">
      <alignment horizontal="center" vertical="center"/>
    </xf>
    <xf numFmtId="0" fontId="7" fillId="2" borderId="13" xfId="5" applyFont="1" applyFill="1" applyBorder="1" applyAlignment="1">
      <alignment horizontal="right" vertical="center"/>
    </xf>
    <xf numFmtId="0" fontId="6" fillId="0" borderId="10" xfId="5" applyFont="1" applyBorder="1" applyAlignment="1">
      <alignment horizontal="center" vertical="center"/>
    </xf>
    <xf numFmtId="0" fontId="5" fillId="0" borderId="9" xfId="5" applyFont="1" applyBorder="1" applyAlignment="1">
      <alignment horizontal="right" vertical="center"/>
    </xf>
    <xf numFmtId="0" fontId="6" fillId="0" borderId="9" xfId="5" applyFont="1" applyBorder="1" applyAlignment="1">
      <alignment horizontal="center" vertical="center"/>
    </xf>
    <xf numFmtId="0" fontId="6" fillId="0" borderId="9" xfId="5" applyFont="1" applyBorder="1" applyAlignment="1">
      <alignment horizontal="centerContinuous" vertical="center"/>
    </xf>
    <xf numFmtId="0" fontId="41" fillId="0" borderId="9" xfId="5" applyFont="1" applyBorder="1" applyAlignment="1">
      <alignment horizontal="centerContinuous" vertical="center"/>
    </xf>
    <xf numFmtId="0" fontId="5" fillId="0" borderId="8" xfId="5" applyFont="1" applyBorder="1" applyAlignment="1">
      <alignment horizontal="right" vertical="center"/>
    </xf>
    <xf numFmtId="49" fontId="6" fillId="0" borderId="2" xfId="5" quotePrefix="1" applyNumberFormat="1" applyFont="1" applyBorder="1" applyAlignment="1">
      <alignment horizontal="center" vertical="center"/>
    </xf>
    <xf numFmtId="0" fontId="5" fillId="0" borderId="0" xfId="5" applyFont="1" applyBorder="1" applyAlignment="1">
      <alignment horizontal="right" vertical="center"/>
    </xf>
    <xf numFmtId="0" fontId="6" fillId="0" borderId="0" xfId="5" applyFont="1" applyBorder="1" applyAlignment="1">
      <alignment horizontal="center" vertical="center"/>
    </xf>
    <xf numFmtId="0" fontId="41" fillId="0" borderId="0" xfId="5" applyFont="1" applyBorder="1" applyAlignment="1">
      <alignment horizontal="centerContinuous" vertical="center"/>
    </xf>
    <xf numFmtId="0" fontId="40" fillId="2" borderId="65" xfId="5" applyFont="1" applyFill="1" applyBorder="1" applyAlignment="1">
      <alignment horizontal="right" vertical="center"/>
    </xf>
    <xf numFmtId="0" fontId="3" fillId="2" borderId="64" xfId="5" applyFont="1" applyFill="1" applyBorder="1" applyAlignment="1">
      <alignment horizontal="centerContinuous" vertical="center"/>
    </xf>
    <xf numFmtId="0" fontId="1" fillId="2" borderId="64" xfId="5" applyFont="1" applyFill="1" applyBorder="1" applyAlignment="1">
      <alignment horizontal="left" vertical="center"/>
    </xf>
    <xf numFmtId="0" fontId="39" fillId="2" borderId="64" xfId="5" applyFont="1" applyFill="1" applyBorder="1" applyAlignment="1">
      <alignment horizontal="centerContinuous" vertical="center"/>
    </xf>
    <xf numFmtId="0" fontId="18" fillId="2" borderId="64" xfId="5" applyFont="1" applyFill="1" applyBorder="1" applyAlignment="1">
      <alignment horizontal="left" vertical="center"/>
    </xf>
    <xf numFmtId="0" fontId="48" fillId="2" borderId="63" xfId="5" applyFont="1" applyFill="1" applyBorder="1" applyAlignment="1">
      <alignment horizontal="right" vertical="center"/>
    </xf>
    <xf numFmtId="49" fontId="3" fillId="0" borderId="0" xfId="0" applyNumberFormat="1" applyFont="1" applyBorder="1" applyAlignment="1">
      <alignment horizontal="center" vertical="center"/>
    </xf>
    <xf numFmtId="1" fontId="6" fillId="0" borderId="30" xfId="0" applyNumberFormat="1" applyFont="1" applyBorder="1" applyAlignment="1">
      <alignment horizontal="center" vertical="center"/>
    </xf>
    <xf numFmtId="0" fontId="6" fillId="0" borderId="14" xfId="0" applyFont="1" applyFill="1" applyBorder="1" applyAlignment="1">
      <alignment horizontal="center" vertical="center"/>
    </xf>
    <xf numFmtId="164" fontId="66" fillId="22" borderId="76" xfId="2" applyNumberFormat="1" applyFont="1" applyFill="1" applyBorder="1" applyAlignment="1">
      <alignment horizontal="center" vertical="center"/>
    </xf>
    <xf numFmtId="164" fontId="66" fillId="22" borderId="52" xfId="0" applyNumberFormat="1" applyFont="1" applyFill="1" applyBorder="1" applyAlignment="1">
      <alignment horizontal="center" vertical="center"/>
    </xf>
    <xf numFmtId="0" fontId="1" fillId="0" borderId="94" xfId="0" applyFont="1" applyFill="1" applyBorder="1" applyAlignment="1">
      <alignment horizontal="center" vertical="center"/>
    </xf>
    <xf numFmtId="0" fontId="1" fillId="0" borderId="95" xfId="0" applyFont="1" applyFill="1" applyBorder="1" applyAlignment="1">
      <alignment horizontal="center" vertical="center"/>
    </xf>
    <xf numFmtId="0" fontId="1" fillId="0" borderId="95" xfId="0" quotePrefix="1" applyFont="1" applyFill="1" applyBorder="1" applyAlignment="1">
      <alignment horizontal="center" vertical="center" wrapText="1"/>
    </xf>
    <xf numFmtId="49" fontId="1" fillId="0" borderId="95" xfId="2" applyNumberFormat="1" applyFont="1" applyFill="1" applyBorder="1" applyAlignment="1">
      <alignment horizontal="center" vertical="center"/>
    </xf>
    <xf numFmtId="0" fontId="1" fillId="0" borderId="95" xfId="0" applyFont="1" applyFill="1" applyBorder="1" applyAlignment="1">
      <alignment horizontal="center" vertical="center" shrinkToFit="1"/>
    </xf>
    <xf numFmtId="164" fontId="1" fillId="13" borderId="95" xfId="0" applyNumberFormat="1" applyFont="1" applyFill="1" applyBorder="1" applyAlignment="1">
      <alignment horizontal="center" vertical="center"/>
    </xf>
    <xf numFmtId="164" fontId="4" fillId="0" borderId="140" xfId="0" applyNumberFormat="1" applyFont="1" applyFill="1" applyBorder="1" applyAlignment="1">
      <alignment horizontal="center" vertical="center"/>
    </xf>
    <xf numFmtId="1" fontId="57" fillId="18" borderId="140" xfId="0" applyNumberFormat="1" applyFont="1" applyFill="1" applyBorder="1" applyAlignment="1">
      <alignment horizontal="center" vertical="center"/>
    </xf>
    <xf numFmtId="1" fontId="4" fillId="0" borderId="95" xfId="0" applyNumberFormat="1" applyFont="1" applyBorder="1" applyAlignment="1">
      <alignment horizontal="center" vertical="center"/>
    </xf>
    <xf numFmtId="0" fontId="4" fillId="0" borderId="96" xfId="0" applyFont="1" applyBorder="1" applyAlignment="1">
      <alignment horizontal="center" vertical="center"/>
    </xf>
    <xf numFmtId="1" fontId="1" fillId="0" borderId="139" xfId="0" applyNumberFormat="1" applyFont="1" applyFill="1" applyBorder="1" applyAlignment="1">
      <alignment horizontal="center" vertical="center"/>
    </xf>
    <xf numFmtId="49" fontId="1" fillId="13" borderId="53" xfId="2" applyNumberFormat="1" applyFont="1" applyFill="1" applyBorder="1" applyAlignment="1">
      <alignment horizontal="center" vertical="center"/>
    </xf>
    <xf numFmtId="0" fontId="1" fillId="13" borderId="53" xfId="0" applyFont="1" applyFill="1" applyBorder="1" applyAlignment="1">
      <alignment horizontal="center" vertical="center" shrinkToFit="1"/>
    </xf>
    <xf numFmtId="164" fontId="4" fillId="13" borderId="53" xfId="0" applyNumberFormat="1" applyFont="1" applyFill="1" applyBorder="1" applyAlignment="1">
      <alignment horizontal="center" vertical="center"/>
    </xf>
    <xf numFmtId="1" fontId="1" fillId="13" borderId="41" xfId="0" applyNumberFormat="1" applyFont="1" applyFill="1" applyBorder="1" applyAlignment="1">
      <alignment horizontal="center" vertical="center"/>
    </xf>
    <xf numFmtId="1" fontId="1" fillId="13" borderId="55" xfId="0" applyNumberFormat="1" applyFont="1" applyFill="1" applyBorder="1" applyAlignment="1">
      <alignment horizontal="center" vertical="center"/>
    </xf>
    <xf numFmtId="0" fontId="1" fillId="0" borderId="75" xfId="0" applyFont="1" applyFill="1" applyBorder="1" applyAlignment="1">
      <alignment horizontal="center" vertical="center"/>
    </xf>
    <xf numFmtId="49" fontId="1" fillId="0" borderId="76" xfId="2" applyNumberFormat="1" applyFont="1" applyFill="1" applyBorder="1" applyAlignment="1">
      <alignment horizontal="center" vertical="center"/>
    </xf>
    <xf numFmtId="0" fontId="1" fillId="0" borderId="76" xfId="0" applyFont="1" applyFill="1" applyBorder="1" applyAlignment="1">
      <alignment horizontal="center" vertical="center" shrinkToFit="1"/>
    </xf>
    <xf numFmtId="164" fontId="1" fillId="0" borderId="76" xfId="0" applyNumberFormat="1" applyFont="1" applyFill="1" applyBorder="1" applyAlignment="1">
      <alignment horizontal="center" vertical="center"/>
    </xf>
    <xf numFmtId="164" fontId="4" fillId="0" borderId="77" xfId="0" applyNumberFormat="1" applyFont="1" applyFill="1" applyBorder="1" applyAlignment="1">
      <alignment horizontal="center" vertical="center"/>
    </xf>
    <xf numFmtId="1" fontId="4" fillId="0" borderId="77" xfId="0" applyNumberFormat="1" applyFont="1" applyFill="1" applyBorder="1" applyAlignment="1">
      <alignment horizontal="center" vertical="center"/>
    </xf>
    <xf numFmtId="0" fontId="1" fillId="0" borderId="78"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52" xfId="0" applyFont="1" applyFill="1" applyBorder="1" applyAlignment="1">
      <alignment horizontal="center" vertical="center"/>
    </xf>
    <xf numFmtId="164" fontId="1" fillId="0" borderId="52" xfId="0" applyNumberFormat="1" applyFont="1" applyFill="1" applyBorder="1" applyAlignment="1">
      <alignment horizontal="center" vertical="center"/>
    </xf>
    <xf numFmtId="164" fontId="4" fillId="0" borderId="54" xfId="0" applyNumberFormat="1" applyFont="1" applyFill="1" applyBorder="1" applyAlignment="1">
      <alignment horizontal="center" vertical="center"/>
    </xf>
    <xf numFmtId="1" fontId="4" fillId="0" borderId="54" xfId="0" applyNumberFormat="1" applyFont="1" applyFill="1" applyBorder="1" applyAlignment="1">
      <alignment horizontal="center" vertical="center"/>
    </xf>
    <xf numFmtId="0" fontId="1" fillId="0" borderId="40" xfId="0" applyFont="1" applyFill="1" applyBorder="1" applyAlignment="1">
      <alignment horizontal="center" vertical="center"/>
    </xf>
    <xf numFmtId="0" fontId="45" fillId="23" borderId="71" xfId="0" applyFont="1" applyFill="1" applyBorder="1" applyAlignment="1">
      <alignment horizontal="centerContinuous" vertical="center"/>
    </xf>
    <xf numFmtId="49" fontId="45" fillId="23" borderId="72" xfId="2" applyNumberFormat="1" applyFont="1" applyFill="1" applyBorder="1" applyAlignment="1">
      <alignment horizontal="centerContinuous" vertical="center"/>
    </xf>
    <xf numFmtId="0" fontId="45" fillId="23" borderId="72" xfId="0" applyFont="1" applyFill="1" applyBorder="1" applyAlignment="1">
      <alignment horizontal="centerContinuous" vertical="center" shrinkToFit="1"/>
    </xf>
    <xf numFmtId="164" fontId="45" fillId="23" borderId="72" xfId="0" applyNumberFormat="1" applyFont="1" applyFill="1" applyBorder="1" applyAlignment="1">
      <alignment horizontal="centerContinuous" vertical="center"/>
    </xf>
    <xf numFmtId="1" fontId="45" fillId="23" borderId="72" xfId="0" applyNumberFormat="1" applyFont="1" applyFill="1" applyBorder="1" applyAlignment="1">
      <alignment horizontal="centerContinuous" vertical="center"/>
    </xf>
    <xf numFmtId="0" fontId="45" fillId="23" borderId="30" xfId="0" applyFont="1" applyFill="1" applyBorder="1" applyAlignment="1">
      <alignment horizontal="centerContinuous" vertical="center"/>
    </xf>
    <xf numFmtId="0" fontId="6" fillId="0" borderId="28" xfId="4" applyNumberFormat="1" applyFont="1" applyFill="1" applyBorder="1" applyAlignment="1">
      <alignment horizontal="center" vertical="center" wrapText="1"/>
    </xf>
    <xf numFmtId="0" fontId="6" fillId="0" borderId="28" xfId="0" applyFont="1" applyFill="1" applyBorder="1" applyAlignment="1">
      <alignment horizontal="center" vertical="center" shrinkToFit="1"/>
    </xf>
    <xf numFmtId="0" fontId="6" fillId="0" borderId="14" xfId="4" applyNumberFormat="1" applyFont="1" applyFill="1" applyBorder="1" applyAlignment="1">
      <alignment horizontal="center" vertical="center" wrapText="1"/>
    </xf>
    <xf numFmtId="0" fontId="6" fillId="0" borderId="28" xfId="0" applyNumberFormat="1" applyFont="1" applyFill="1" applyBorder="1" applyAlignment="1">
      <alignment horizontal="center" vertical="center" shrinkToFit="1"/>
    </xf>
    <xf numFmtId="0" fontId="6" fillId="21" borderId="28" xfId="0" applyNumberFormat="1" applyFont="1" applyFill="1" applyBorder="1" applyAlignment="1">
      <alignment horizontal="center" vertical="center" shrinkToFit="1"/>
    </xf>
    <xf numFmtId="0" fontId="6" fillId="15" borderId="28" xfId="0" applyNumberFormat="1" applyFont="1" applyFill="1" applyBorder="1" applyAlignment="1">
      <alignment horizontal="center" vertical="center" shrinkToFit="1"/>
    </xf>
    <xf numFmtId="0" fontId="6" fillId="15" borderId="14" xfId="0" applyFont="1" applyFill="1" applyBorder="1" applyAlignment="1">
      <alignment horizontal="center" vertical="center" shrinkToFit="1"/>
    </xf>
    <xf numFmtId="0" fontId="6" fillId="15" borderId="28" xfId="4" applyNumberFormat="1" applyFont="1" applyFill="1" applyBorder="1" applyAlignment="1">
      <alignment horizontal="center" vertical="center" wrapText="1"/>
    </xf>
    <xf numFmtId="0" fontId="6" fillId="15" borderId="14" xfId="0" applyNumberFormat="1" applyFont="1" applyFill="1" applyBorder="1" applyAlignment="1">
      <alignment horizontal="center" vertical="center" shrinkToFit="1"/>
    </xf>
    <xf numFmtId="0" fontId="6" fillId="0" borderId="14" xfId="0" applyNumberFormat="1" applyFont="1" applyFill="1" applyBorder="1" applyAlignment="1">
      <alignment horizontal="center" vertical="center" shrinkToFit="1"/>
    </xf>
    <xf numFmtId="0" fontId="6" fillId="13" borderId="28" xfId="0" applyNumberFormat="1" applyFont="1" applyFill="1" applyBorder="1" applyAlignment="1">
      <alignment horizontal="center" vertical="center" shrinkToFit="1"/>
    </xf>
    <xf numFmtId="0" fontId="68" fillId="0" borderId="41" xfId="0" applyFont="1" applyBorder="1" applyAlignment="1">
      <alignment horizontal="centerContinuous"/>
    </xf>
    <xf numFmtId="0" fontId="69" fillId="0" borderId="35" xfId="0" applyFont="1" applyBorder="1" applyAlignment="1">
      <alignment horizontal="centerContinuous" vertical="center"/>
    </xf>
    <xf numFmtId="0" fontId="70" fillId="0" borderId="35" xfId="0" applyFont="1" applyBorder="1" applyAlignment="1">
      <alignment horizontal="centerContinuous" vertical="center" wrapText="1"/>
    </xf>
    <xf numFmtId="0" fontId="71" fillId="0" borderId="35" xfId="0" applyFont="1" applyBorder="1" applyAlignment="1">
      <alignment horizontal="centerContinuous" vertical="center" wrapText="1"/>
    </xf>
    <xf numFmtId="0" fontId="48" fillId="2" borderId="64" xfId="5" applyFont="1" applyFill="1" applyBorder="1" applyAlignment="1">
      <alignment horizontal="left" vertical="center"/>
    </xf>
    <xf numFmtId="9" fontId="6" fillId="0" borderId="53" xfId="2" applyFont="1" applyFill="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39" xfId="0" applyNumberFormat="1" applyFont="1" applyFill="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4" xfId="7"/>
    <cellStyle name="Percent" xfId="2" builtinId="5"/>
    <cellStyle name="Percent 2" xfId="3"/>
    <cellStyle name="Percent 2 2" xfId="8"/>
  </cellStyles>
  <dxfs count="59">
    <dxf>
      <font>
        <b/>
        <i val="0"/>
        <condense val="0"/>
        <extend val="0"/>
      </font>
      <fill>
        <patternFill>
          <bgColor indexed="51"/>
        </patternFill>
      </fill>
    </dxf>
    <dxf>
      <font>
        <b/>
        <i val="0"/>
        <condense val="0"/>
        <extend val="0"/>
      </font>
      <fill>
        <patternFill>
          <bgColor indexed="11"/>
        </patternFill>
      </fill>
    </dxf>
    <dxf>
      <font>
        <color rgb="FFFF0000"/>
      </font>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9966FF"/>
      <color rgb="FF0000FF"/>
      <color rgb="FFCCFFCC"/>
      <color rgb="FFCCCC00"/>
      <color rgb="FF99FF99"/>
      <color rgb="FFCCFF99"/>
      <color rgb="FFFFFF66"/>
      <color rgb="FF00CC66"/>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43815</xdr:colOff>
      <xdr:row>13</xdr:row>
      <xdr:rowOff>38100</xdr:rowOff>
    </xdr:from>
    <xdr:to>
      <xdr:col>6</xdr:col>
      <xdr:colOff>1249680</xdr:colOff>
      <xdr:row>17</xdr:row>
      <xdr:rowOff>175260</xdr:rowOff>
    </xdr:to>
    <xdr:sp macro="" textlink="">
      <xdr:nvSpPr>
        <xdr:cNvPr id="1084" name="Text Box 60"/>
        <xdr:cNvSpPr txBox="1">
          <a:spLocks noChangeArrowheads="1"/>
        </xdr:cNvSpPr>
      </xdr:nvSpPr>
      <xdr:spPr bwMode="auto">
        <a:xfrm>
          <a:off x="43815" y="3444240"/>
          <a:ext cx="7400925" cy="99822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569595</xdr:colOff>
      <xdr:row>1</xdr:row>
      <xdr:rowOff>123825</xdr:rowOff>
    </xdr:from>
    <xdr:to>
      <xdr:col>2</xdr:col>
      <xdr:colOff>607695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9</xdr:row>
      <xdr:rowOff>9525</xdr:rowOff>
    </xdr:from>
    <xdr:to>
      <xdr:col>4</xdr:col>
      <xdr:colOff>723900</xdr:colOff>
      <xdr:row>12</xdr:row>
      <xdr:rowOff>0</xdr:rowOff>
    </xdr:to>
    <xdr:sp macro="" textlink="">
      <xdr:nvSpPr>
        <xdr:cNvPr id="2" name="Text Box 1"/>
        <xdr:cNvSpPr txBox="1">
          <a:spLocks noChangeArrowheads="1"/>
        </xdr:cNvSpPr>
      </xdr:nvSpPr>
      <xdr:spPr bwMode="auto">
        <a:xfrm>
          <a:off x="0" y="1792605"/>
          <a:ext cx="4686300" cy="58483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a:cs typeface="Times New Roman"/>
            </a:rPr>
            <a:t>Skills:</a:t>
          </a:r>
          <a:r>
            <a:rPr lang="en-US" sz="1200" b="0" i="0" u="none" strike="noStrike" baseline="0">
              <a:solidFill>
                <a:srgbClr val="000000"/>
              </a:solidFill>
              <a:latin typeface="Times New Roman"/>
              <a:cs typeface="Times New Roman"/>
            </a:rPr>
            <a:t>  Balance 6, Hide 3, Listen 3, Move Silently 9, Spot 3, Swim 11.</a:t>
          </a:r>
        </a:p>
        <a:p>
          <a:pPr algn="just" rtl="0">
            <a:defRPr sz="1000"/>
          </a:pPr>
          <a:r>
            <a:rPr lang="en-US" sz="1200" b="1" i="0" u="none" strike="noStrike" baseline="0">
              <a:solidFill>
                <a:srgbClr val="000000"/>
              </a:solidFill>
              <a:latin typeface="Times New Roman"/>
              <a:cs typeface="Times New Roman"/>
            </a:rPr>
            <a:t>Attack:  </a:t>
          </a:r>
          <a:r>
            <a:rPr lang="en-US" sz="1200" b="0" i="0" u="none" strike="noStrike" baseline="0">
              <a:solidFill>
                <a:srgbClr val="000000"/>
              </a:solidFill>
              <a:latin typeface="Times New Roman"/>
              <a:cs typeface="Times New Roman"/>
            </a:rPr>
            <a:t>+4; 2 claws +9 (1d8+6) and bite +4 (2d6+3); improved grab, pounce, rake 1d8+3.</a:t>
          </a:r>
        </a:p>
      </xdr:txBody>
    </xdr:sp>
    <xdr:clientData/>
  </xdr:twoCellAnchor>
  <xdr:twoCellAnchor>
    <xdr:from>
      <xdr:col>5</xdr:col>
      <xdr:colOff>9525</xdr:colOff>
      <xdr:row>5</xdr:row>
      <xdr:rowOff>9525</xdr:rowOff>
    </xdr:from>
    <xdr:to>
      <xdr:col>6</xdr:col>
      <xdr:colOff>1333500</xdr:colOff>
      <xdr:row>11</xdr:row>
      <xdr:rowOff>209550</xdr:rowOff>
    </xdr:to>
    <xdr:sp macro="" textlink="">
      <xdr:nvSpPr>
        <xdr:cNvPr id="3" name="Text Box 2"/>
        <xdr:cNvSpPr txBox="1">
          <a:spLocks noChangeArrowheads="1"/>
        </xdr:cNvSpPr>
      </xdr:nvSpPr>
      <xdr:spPr bwMode="auto">
        <a:xfrm>
          <a:off x="4962525" y="1000125"/>
          <a:ext cx="1971675" cy="137350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Feats and Special Qualities:  </a:t>
          </a:r>
          <a:r>
            <a:rPr lang="en-US" sz="1200" b="0" i="0" u="none" strike="noStrike" baseline="0">
              <a:solidFill>
                <a:srgbClr val="000000"/>
              </a:solidFill>
              <a:latin typeface="Times New Roman" pitchFamily="18" charset="0"/>
              <a:cs typeface="Times New Roman" pitchFamily="18" charset="0"/>
            </a:rPr>
            <a:t>Low Light Vision, Scent, </a:t>
          </a:r>
          <a:r>
            <a:rPr lang="en-US" sz="1200" b="0" i="0" baseline="0">
              <a:effectLst/>
              <a:latin typeface="Times New Roman" pitchFamily="18" charset="0"/>
              <a:ea typeface="+mn-ea"/>
              <a:cs typeface="Times New Roman" pitchFamily="18" charset="0"/>
            </a:rPr>
            <a:t>Alertness, Improved Natural Attack (bite &amp; claw).</a:t>
          </a:r>
          <a:endParaRPr lang="en-US" sz="1200" b="0" i="0" u="none" strike="noStrike" baseline="0">
            <a:solidFill>
              <a:srgbClr val="000000"/>
            </a:solidFill>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nathan%20Pearce%20%3cjonathanwpearce@gmail.com%3e?subject=D&amp;D%20Aren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9"/>
  <sheetViews>
    <sheetView showGridLines="0" tabSelected="1" zoomScaleNormal="100" workbookViewId="0"/>
  </sheetViews>
  <sheetFormatPr defaultColWidth="13" defaultRowHeight="15.6"/>
  <cols>
    <col min="1" max="1" width="13.296875" style="82" bestFit="1" customWidth="1"/>
    <col min="2" max="2" width="6.09765625" style="83" customWidth="1"/>
    <col min="3" max="3" width="9.796875" style="83" customWidth="1"/>
    <col min="4" max="4" width="13.69921875" style="82" bestFit="1" customWidth="1"/>
    <col min="5" max="5" width="9.09765625" style="83" bestFit="1" customWidth="1"/>
    <col min="6" max="6" width="14.69921875" style="82" customWidth="1"/>
    <col min="7" max="7" width="16.796875" style="83" customWidth="1"/>
    <col min="8" max="16384" width="13" style="43"/>
  </cols>
  <sheetData>
    <row r="1" spans="1:7" ht="29.4" thickTop="1" thickBot="1">
      <c r="A1" s="37" t="s">
        <v>550</v>
      </c>
      <c r="B1" s="38"/>
      <c r="C1" s="39"/>
      <c r="D1" s="40"/>
      <c r="E1" s="41"/>
      <c r="F1" s="40"/>
      <c r="G1" s="42" t="s">
        <v>551</v>
      </c>
    </row>
    <row r="2" spans="1:7" ht="17.399999999999999" thickTop="1">
      <c r="A2" s="44" t="s">
        <v>0</v>
      </c>
      <c r="B2" s="45" t="s">
        <v>552</v>
      </c>
      <c r="C2" s="45"/>
      <c r="D2" s="46" t="s">
        <v>1</v>
      </c>
      <c r="E2" s="47" t="s">
        <v>522</v>
      </c>
      <c r="F2" s="48"/>
      <c r="G2" s="49"/>
    </row>
    <row r="3" spans="1:7" ht="16.8">
      <c r="A3" s="44" t="s">
        <v>67</v>
      </c>
      <c r="B3" s="45" t="s">
        <v>126</v>
      </c>
      <c r="C3" s="45"/>
      <c r="D3" s="46" t="s">
        <v>68</v>
      </c>
      <c r="E3" s="47">
        <v>9</v>
      </c>
      <c r="F3" s="46"/>
      <c r="G3" s="49"/>
    </row>
    <row r="4" spans="1:7" ht="16.8">
      <c r="A4" s="44" t="s">
        <v>147</v>
      </c>
      <c r="B4" s="45" t="s">
        <v>553</v>
      </c>
      <c r="C4" s="45"/>
      <c r="D4" s="46" t="s">
        <v>2</v>
      </c>
      <c r="E4" s="47" t="s">
        <v>554</v>
      </c>
      <c r="F4" s="46"/>
      <c r="G4" s="49"/>
    </row>
    <row r="5" spans="1:7" ht="17.399999999999999" thickBot="1">
      <c r="A5" s="44" t="s">
        <v>69</v>
      </c>
      <c r="B5" s="45" t="s">
        <v>561</v>
      </c>
      <c r="C5" s="45"/>
      <c r="D5" s="46" t="s">
        <v>3</v>
      </c>
      <c r="E5" s="47" t="s">
        <v>555</v>
      </c>
      <c r="F5" s="46"/>
      <c r="G5" s="49"/>
    </row>
    <row r="6" spans="1:7" ht="17.399999999999999" thickTop="1">
      <c r="A6" s="50" t="s">
        <v>549</v>
      </c>
      <c r="B6" s="486">
        <f>6</f>
        <v>6</v>
      </c>
      <c r="C6" s="487"/>
      <c r="D6" s="51" t="s">
        <v>503</v>
      </c>
      <c r="E6" s="479">
        <f>B6+C8</f>
        <v>6</v>
      </c>
      <c r="F6" s="52"/>
      <c r="G6" s="49"/>
    </row>
    <row r="7" spans="1:7" ht="17.399999999999999" thickBot="1">
      <c r="A7" s="488" t="s">
        <v>478</v>
      </c>
      <c r="B7" s="489" t="str">
        <f>C9</f>
        <v>+0</v>
      </c>
      <c r="C7" s="490"/>
      <c r="D7" s="491" t="s">
        <v>91</v>
      </c>
      <c r="E7" s="492" t="s">
        <v>484</v>
      </c>
      <c r="F7" s="52"/>
      <c r="G7" s="49"/>
    </row>
    <row r="8" spans="1:7" ht="16.8">
      <c r="A8" s="53" t="s">
        <v>4</v>
      </c>
      <c r="B8" s="536">
        <f>10</f>
        <v>10</v>
      </c>
      <c r="C8" s="54" t="str">
        <f t="shared" ref="C8:C13" si="0">IF(B8&gt;9.9,CONCATENATE("+",ROUNDDOWN((B8-10)/2,0)),ROUNDUP((B8-10)/2,0))</f>
        <v>+0</v>
      </c>
      <c r="D8" s="55" t="s">
        <v>89</v>
      </c>
      <c r="E8" s="56" t="s">
        <v>144</v>
      </c>
      <c r="F8" s="52"/>
      <c r="G8" s="49"/>
    </row>
    <row r="9" spans="1:7" ht="16.8">
      <c r="A9" s="57" t="s">
        <v>5</v>
      </c>
      <c r="B9" s="58">
        <v>11</v>
      </c>
      <c r="C9" s="59" t="str">
        <f t="shared" si="0"/>
        <v>+0</v>
      </c>
      <c r="D9" s="60" t="s">
        <v>90</v>
      </c>
      <c r="E9" s="61">
        <f>SUM(Martial!G3:G19)+SUM(Equipment!C3:C19)</f>
        <v>29</v>
      </c>
      <c r="F9" s="52"/>
      <c r="G9" s="49"/>
    </row>
    <row r="10" spans="1:7" ht="16.8">
      <c r="A10" s="62" t="s">
        <v>14</v>
      </c>
      <c r="B10" s="63">
        <v>14</v>
      </c>
      <c r="C10" s="64" t="str">
        <f t="shared" si="0"/>
        <v>+2</v>
      </c>
      <c r="D10" s="60" t="s">
        <v>16</v>
      </c>
      <c r="E10" s="65">
        <f>ROUNDUP(((E3*8)*0.75)+(E3*C10),0)</f>
        <v>72</v>
      </c>
      <c r="F10" s="52"/>
      <c r="G10" s="49"/>
    </row>
    <row r="11" spans="1:7" ht="16.8">
      <c r="A11" s="66" t="s">
        <v>15</v>
      </c>
      <c r="B11" s="63">
        <v>8</v>
      </c>
      <c r="C11" s="59">
        <f t="shared" si="0"/>
        <v>-1</v>
      </c>
      <c r="D11" s="67" t="s">
        <v>149</v>
      </c>
      <c r="E11" s="535">
        <f>10+C9+1+C12</f>
        <v>17</v>
      </c>
      <c r="F11" s="44"/>
      <c r="G11" s="49"/>
    </row>
    <row r="12" spans="1:7" ht="16.8">
      <c r="A12" s="69" t="s">
        <v>17</v>
      </c>
      <c r="B12" s="70">
        <v>22</v>
      </c>
      <c r="C12" s="59" t="str">
        <f t="shared" si="0"/>
        <v>+6</v>
      </c>
      <c r="D12" s="67" t="s">
        <v>66</v>
      </c>
      <c r="E12" s="68">
        <f>E11+SUM(Martial!B15:B16)</f>
        <v>18</v>
      </c>
      <c r="F12" s="52"/>
      <c r="G12" s="49"/>
    </row>
    <row r="13" spans="1:7" ht="17.399999999999999" thickBot="1">
      <c r="A13" s="71" t="s">
        <v>13</v>
      </c>
      <c r="B13" s="72">
        <v>8</v>
      </c>
      <c r="C13" s="73">
        <f t="shared" si="0"/>
        <v>-1</v>
      </c>
      <c r="D13" s="74" t="s">
        <v>501</v>
      </c>
      <c r="E13" s="75">
        <f>E12-C9</f>
        <v>18</v>
      </c>
      <c r="F13" s="52"/>
      <c r="G13" s="49"/>
    </row>
    <row r="14" spans="1:7" s="35" customFormat="1" ht="17.399999999999999" thickTop="1">
      <c r="A14" s="76"/>
      <c r="B14" s="77"/>
      <c r="C14" s="77"/>
      <c r="D14" s="77"/>
      <c r="E14" s="77"/>
      <c r="F14" s="77"/>
      <c r="G14" s="78"/>
    </row>
    <row r="15" spans="1:7" s="35" customFormat="1" ht="16.8">
      <c r="A15" s="76"/>
      <c r="B15" s="77"/>
      <c r="C15" s="77"/>
      <c r="D15" s="77"/>
      <c r="E15" s="77"/>
      <c r="F15" s="77"/>
      <c r="G15" s="78"/>
    </row>
    <row r="16" spans="1:7" s="35" customFormat="1" ht="16.8">
      <c r="A16" s="76"/>
      <c r="B16" s="77"/>
      <c r="C16" s="77"/>
      <c r="D16" s="77"/>
      <c r="E16" s="77"/>
      <c r="F16" s="77"/>
      <c r="G16" s="78"/>
    </row>
    <row r="17" spans="1:7" s="35" customFormat="1" ht="16.8">
      <c r="A17" s="76"/>
      <c r="B17" s="77"/>
      <c r="C17" s="77"/>
      <c r="D17" s="77"/>
      <c r="E17" s="77"/>
      <c r="F17" s="77"/>
      <c r="G17" s="78"/>
    </row>
    <row r="18" spans="1:7" ht="17.399999999999999" thickBot="1">
      <c r="A18" s="79"/>
      <c r="B18" s="80"/>
      <c r="C18" s="80"/>
      <c r="D18" s="80"/>
      <c r="E18" s="80"/>
      <c r="F18" s="80"/>
      <c r="G18" s="81"/>
    </row>
    <row r="19" spans="1:7" ht="16.2" thickTop="1"/>
  </sheetData>
  <phoneticPr fontId="0" type="noConversion"/>
  <conditionalFormatting sqref="E9">
    <cfRule type="cellIs" dxfId="58" priority="4" stopIfTrue="1" operator="greaterThan">
      <formula>66</formula>
    </cfRule>
    <cfRule type="cellIs" dxfId="57" priority="5" stopIfTrue="1" operator="between">
      <formula>33</formula>
      <formula>66</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2"/>
  <sheetViews>
    <sheetView showGridLines="0" workbookViewId="0">
      <pane ySplit="2" topLeftCell="A3" activePane="bottomLeft" state="frozen"/>
      <selection pane="bottomLeft" activeCell="A3" sqref="A3"/>
    </sheetView>
  </sheetViews>
  <sheetFormatPr defaultColWidth="13" defaultRowHeight="15.6"/>
  <cols>
    <col min="1" max="1" width="19.8984375" style="82" bestFit="1" customWidth="1"/>
    <col min="2" max="2" width="5.8984375" style="82" bestFit="1" customWidth="1"/>
    <col min="3" max="3" width="7.59765625" style="83" hidden="1" customWidth="1"/>
    <col min="4" max="4" width="5.8984375" style="83" hidden="1" customWidth="1"/>
    <col min="5" max="5" width="9.19921875" style="83" bestFit="1" customWidth="1"/>
    <col min="6" max="6" width="6.69921875" style="83" bestFit="1" customWidth="1"/>
    <col min="7" max="7" width="6" style="206" bestFit="1" customWidth="1"/>
    <col min="8" max="8" width="5.19921875" style="206" bestFit="1" customWidth="1"/>
    <col min="9" max="9" width="6.8984375" style="206" bestFit="1" customWidth="1"/>
    <col min="10" max="10" width="32.3984375" style="82" bestFit="1" customWidth="1"/>
    <col min="11" max="16384" width="13" style="43"/>
  </cols>
  <sheetData>
    <row r="1" spans="1:10" ht="23.4" thickBot="1">
      <c r="A1" s="84" t="s">
        <v>12</v>
      </c>
      <c r="B1" s="85"/>
      <c r="C1" s="85"/>
      <c r="D1" s="85"/>
      <c r="E1" s="85"/>
      <c r="F1" s="85"/>
      <c r="G1" s="86"/>
      <c r="H1" s="86"/>
      <c r="I1" s="86"/>
      <c r="J1" s="85"/>
    </row>
    <row r="2" spans="1:10" s="35" customFormat="1" ht="34.200000000000003" thickBot="1">
      <c r="A2" s="28" t="s">
        <v>481</v>
      </c>
      <c r="B2" s="29" t="s">
        <v>32</v>
      </c>
      <c r="C2" s="29" t="s">
        <v>39</v>
      </c>
      <c r="D2" s="29" t="s">
        <v>31</v>
      </c>
      <c r="E2" s="30" t="s">
        <v>64</v>
      </c>
      <c r="F2" s="30" t="s">
        <v>40</v>
      </c>
      <c r="G2" s="31" t="s">
        <v>70</v>
      </c>
      <c r="H2" s="32" t="s">
        <v>479</v>
      </c>
      <c r="I2" s="33" t="s">
        <v>103</v>
      </c>
      <c r="J2" s="34" t="s">
        <v>101</v>
      </c>
    </row>
    <row r="3" spans="1:10" s="35" customFormat="1" ht="16.8">
      <c r="A3" s="87" t="s">
        <v>73</v>
      </c>
      <c r="B3" s="88">
        <f>6</f>
        <v>6</v>
      </c>
      <c r="C3" s="89" t="s">
        <v>34</v>
      </c>
      <c r="D3" s="89" t="str">
        <f>IF(C3="Str",'Personal File'!$C$8,IF(C3="Dex",'Personal File'!$C$9,IF(C3="Con",'Personal File'!$C$10,IF(C3="Int",'Personal File'!$C$11,IF(C3="Wis",'Personal File'!$C$12,IF(C3="Cha",'Personal File'!$C$13))))))</f>
        <v>+2</v>
      </c>
      <c r="E3" s="90" t="str">
        <f t="shared" ref="E3:E5" si="0">CONCATENATE(C3," (",D3,")")</f>
        <v>Con (+2)</v>
      </c>
      <c r="F3" s="91">
        <v>0</v>
      </c>
      <c r="G3" s="92">
        <f t="shared" ref="G3:G41" si="1">B3+D3+F3</f>
        <v>8</v>
      </c>
      <c r="H3" s="93">
        <f t="shared" ref="H3:H5" ca="1" si="2">RANDBETWEEN(1,20)</f>
        <v>20</v>
      </c>
      <c r="I3" s="92">
        <f ca="1">SUM(G3:H3)</f>
        <v>28</v>
      </c>
      <c r="J3" s="94" t="s">
        <v>492</v>
      </c>
    </row>
    <row r="4" spans="1:10" s="35" customFormat="1" ht="16.8">
      <c r="A4" s="95" t="s">
        <v>74</v>
      </c>
      <c r="B4" s="88">
        <f>3</f>
        <v>3</v>
      </c>
      <c r="C4" s="89" t="s">
        <v>37</v>
      </c>
      <c r="D4" s="89" t="str">
        <f>IF(C4="Str",'Personal File'!$C$8,IF(C4="Dex",'Personal File'!$C$9,IF(C4="Con",'Personal File'!$C$10,IF(C4="Int",'Personal File'!$C$11,IF(C4="Wis",'Personal File'!$C$12,IF(C4="Cha",'Personal File'!$C$13))))))</f>
        <v>+0</v>
      </c>
      <c r="E4" s="96" t="str">
        <f t="shared" si="0"/>
        <v>Dex (+0)</v>
      </c>
      <c r="F4" s="91">
        <v>0</v>
      </c>
      <c r="G4" s="92">
        <f t="shared" si="1"/>
        <v>3</v>
      </c>
      <c r="H4" s="93">
        <f t="shared" ca="1" si="2"/>
        <v>16</v>
      </c>
      <c r="I4" s="92">
        <f ca="1">SUM(G4:H4)</f>
        <v>19</v>
      </c>
      <c r="J4" s="94" t="s">
        <v>492</v>
      </c>
    </row>
    <row r="5" spans="1:10" s="35" customFormat="1" ht="16.8">
      <c r="A5" s="97" t="s">
        <v>75</v>
      </c>
      <c r="B5" s="98">
        <f>6</f>
        <v>6</v>
      </c>
      <c r="C5" s="99" t="s">
        <v>36</v>
      </c>
      <c r="D5" s="99" t="str">
        <f>IF(C5="Str",'Personal File'!$C$8,IF(C5="Dex",'Personal File'!$C$9,IF(C5="Con",'Personal File'!$C$10,IF(C5="Int",'Personal File'!$C$11,IF(C5="Wis",'Personal File'!$C$12,IF(C5="Cha",'Personal File'!$C$13))))))</f>
        <v>+6</v>
      </c>
      <c r="E5" s="100" t="str">
        <f t="shared" si="0"/>
        <v>Wis (+6)</v>
      </c>
      <c r="F5" s="101">
        <v>0</v>
      </c>
      <c r="G5" s="102">
        <f t="shared" si="1"/>
        <v>12</v>
      </c>
      <c r="H5" s="103">
        <f t="shared" ca="1" si="2"/>
        <v>5</v>
      </c>
      <c r="I5" s="102">
        <f ca="1">SUM(G5:H5)</f>
        <v>17</v>
      </c>
      <c r="J5" s="104" t="s">
        <v>492</v>
      </c>
    </row>
    <row r="6" spans="1:10" s="113" customFormat="1" ht="16.8">
      <c r="A6" s="105" t="s">
        <v>41</v>
      </c>
      <c r="B6" s="106">
        <v>0</v>
      </c>
      <c r="C6" s="107" t="s">
        <v>35</v>
      </c>
      <c r="D6" s="108">
        <f>IF(C6="Str",'Personal File'!$C$8,IF(C6="Dex",'Personal File'!$C$9,IF(C6="Con",'Personal File'!$C$10,IF(C6="Int",'Personal File'!$C$11,IF(C6="Wis",'Personal File'!$C$12,IF(C6="Cha",'Personal File'!$C$13))))))</f>
        <v>-1</v>
      </c>
      <c r="E6" s="109" t="str">
        <f t="shared" ref="E6:E41" si="3">CONCATENATE(C6," (",D6,")")</f>
        <v>Int (-1)</v>
      </c>
      <c r="F6" s="110" t="s">
        <v>65</v>
      </c>
      <c r="G6" s="111">
        <f t="shared" si="1"/>
        <v>-1</v>
      </c>
      <c r="H6" s="93">
        <f ca="1">RANDBETWEEN(1,20)</f>
        <v>1</v>
      </c>
      <c r="I6" s="111">
        <f t="shared" ref="I6:I41" ca="1" si="4">SUM(G6:H6)</f>
        <v>0</v>
      </c>
      <c r="J6" s="112"/>
    </row>
    <row r="7" spans="1:10" s="117" customFormat="1" ht="16.8">
      <c r="A7" s="114" t="s">
        <v>42</v>
      </c>
      <c r="B7" s="106">
        <v>0</v>
      </c>
      <c r="C7" s="115" t="s">
        <v>37</v>
      </c>
      <c r="D7" s="116" t="str">
        <f>IF(C7="Str",'Personal File'!$C$8,IF(C7="Dex",'Personal File'!$C$9,IF(C7="Con",'Personal File'!$C$10,IF(C7="Int",'Personal File'!$C$11,IF(C7="Wis",'Personal File'!$C$12,IF(C7="Cha",'Personal File'!$C$13))))))</f>
        <v>+0</v>
      </c>
      <c r="E7" s="96" t="str">
        <f t="shared" si="3"/>
        <v>Dex (+0)</v>
      </c>
      <c r="F7" s="477">
        <f>SUM(Martial!$D$15:$D$16)</f>
        <v>0</v>
      </c>
      <c r="G7" s="111">
        <f>B7+D7+F7</f>
        <v>0</v>
      </c>
      <c r="H7" s="93">
        <f ca="1">RANDBETWEEN(1,20)</f>
        <v>15</v>
      </c>
      <c r="I7" s="111">
        <f t="shared" ca="1" si="4"/>
        <v>15</v>
      </c>
      <c r="J7" s="112"/>
    </row>
    <row r="8" spans="1:10" s="122" customFormat="1" ht="16.8">
      <c r="A8" s="118" t="s">
        <v>43</v>
      </c>
      <c r="B8" s="106">
        <v>0</v>
      </c>
      <c r="C8" s="119" t="s">
        <v>33</v>
      </c>
      <c r="D8" s="120">
        <f>IF(C8="Str",'Personal File'!$C$8,IF(C8="Dex",'Personal File'!$C$9,IF(C8="Con",'Personal File'!$C$10,IF(C8="Int",'Personal File'!$C$11,IF(C8="Wis",'Personal File'!$C$12,IF(C8="Cha",'Personal File'!$C$13))))))</f>
        <v>-1</v>
      </c>
      <c r="E8" s="121" t="str">
        <f t="shared" si="3"/>
        <v>Cha (-1)</v>
      </c>
      <c r="F8" s="111" t="s">
        <v>65</v>
      </c>
      <c r="G8" s="111">
        <f t="shared" si="1"/>
        <v>-1</v>
      </c>
      <c r="H8" s="93">
        <f t="shared" ref="H8:H40" ca="1" si="5">RANDBETWEEN(1,20)</f>
        <v>4</v>
      </c>
      <c r="I8" s="111">
        <f t="shared" ca="1" si="4"/>
        <v>3</v>
      </c>
      <c r="J8" s="112"/>
    </row>
    <row r="9" spans="1:10" s="127" customFormat="1" ht="16.8">
      <c r="A9" s="123" t="s">
        <v>44</v>
      </c>
      <c r="B9" s="106">
        <v>0</v>
      </c>
      <c r="C9" s="124" t="s">
        <v>38</v>
      </c>
      <c r="D9" s="125" t="str">
        <f>IF(C9="Str",'Personal File'!$C$8,IF(C9="Dex",'Personal File'!$C$9,IF(C9="Con",'Personal File'!$C$10,IF(C9="Int",'Personal File'!$C$11,IF(C9="Wis",'Personal File'!$C$12,IF(C9="Cha",'Personal File'!$C$13))))))</f>
        <v>+0</v>
      </c>
      <c r="E9" s="126" t="str">
        <f t="shared" si="3"/>
        <v>Str (+0)</v>
      </c>
      <c r="F9" s="477">
        <f>SUM(Martial!$D$15:$D$16)</f>
        <v>0</v>
      </c>
      <c r="G9" s="111">
        <f t="shared" si="1"/>
        <v>0</v>
      </c>
      <c r="H9" s="93">
        <f t="shared" ca="1" si="5"/>
        <v>15</v>
      </c>
      <c r="I9" s="111">
        <f t="shared" ca="1" si="4"/>
        <v>15</v>
      </c>
      <c r="J9" s="112"/>
    </row>
    <row r="10" spans="1:10" s="127" customFormat="1" ht="16.8">
      <c r="A10" s="128" t="s">
        <v>18</v>
      </c>
      <c r="B10" s="129">
        <v>6</v>
      </c>
      <c r="C10" s="130" t="s">
        <v>34</v>
      </c>
      <c r="D10" s="131" t="str">
        <f>IF(C10="Str",'Personal File'!$C$8,IF(C10="Dex",'Personal File'!$C$9,IF(C10="Con",'Personal File'!$C$10,IF(C10="Int",'Personal File'!$C$11,IF(C10="Wis",'Personal File'!$C$12,IF(C10="Cha",'Personal File'!$C$13))))))</f>
        <v>+2</v>
      </c>
      <c r="E10" s="132" t="str">
        <f t="shared" si="3"/>
        <v>Con (+2)</v>
      </c>
      <c r="F10" s="133" t="s">
        <v>65</v>
      </c>
      <c r="G10" s="133">
        <f t="shared" si="1"/>
        <v>8</v>
      </c>
      <c r="H10" s="93">
        <f t="shared" ca="1" si="5"/>
        <v>18</v>
      </c>
      <c r="I10" s="133">
        <f t="shared" ca="1" si="4"/>
        <v>26</v>
      </c>
      <c r="J10" s="134"/>
    </row>
    <row r="11" spans="1:10" s="113" customFormat="1" ht="16.8">
      <c r="A11" s="105" t="s">
        <v>145</v>
      </c>
      <c r="B11" s="106">
        <v>0</v>
      </c>
      <c r="C11" s="107" t="s">
        <v>35</v>
      </c>
      <c r="D11" s="108">
        <f>IF(C11="Str",'Personal File'!$C$8,IF(C11="Dex",'Personal File'!$C$9,IF(C11="Con",'Personal File'!$C$10,IF(C11="Int",'Personal File'!$C$11,IF(C11="Wis",'Personal File'!$C$12,IF(C11="Cha",'Personal File'!$C$13))))))</f>
        <v>-1</v>
      </c>
      <c r="E11" s="109" t="str">
        <f t="shared" si="3"/>
        <v>Int (-1)</v>
      </c>
      <c r="F11" s="111" t="s">
        <v>65</v>
      </c>
      <c r="G11" s="111">
        <f t="shared" si="1"/>
        <v>-1</v>
      </c>
      <c r="H11" s="93">
        <f t="shared" ca="1" si="5"/>
        <v>4</v>
      </c>
      <c r="I11" s="111">
        <f t="shared" ca="1" si="4"/>
        <v>3</v>
      </c>
      <c r="J11" s="112"/>
    </row>
    <row r="12" spans="1:10" s="142" customFormat="1" ht="16.8">
      <c r="A12" s="135" t="s">
        <v>45</v>
      </c>
      <c r="B12" s="136">
        <v>0</v>
      </c>
      <c r="C12" s="137" t="s">
        <v>35</v>
      </c>
      <c r="D12" s="138">
        <f>IF(C12="Str",'Personal File'!$C$8,IF(C12="Dex",'Personal File'!$C$9,IF(C12="Con",'Personal File'!$C$10,IF(C12="Int",'Personal File'!$C$11,IF(C12="Wis",'Personal File'!$C$12,IF(C12="Cha",'Personal File'!$C$13))))))</f>
        <v>-1</v>
      </c>
      <c r="E12" s="139" t="str">
        <f t="shared" si="3"/>
        <v>Int (-1)</v>
      </c>
      <c r="F12" s="140" t="s">
        <v>65</v>
      </c>
      <c r="G12" s="140">
        <f t="shared" si="1"/>
        <v>-1</v>
      </c>
      <c r="H12" s="93">
        <f t="shared" ca="1" si="5"/>
        <v>19</v>
      </c>
      <c r="I12" s="140">
        <f t="shared" ref="I12" ca="1" si="6">SUM(G12:H12)</f>
        <v>18</v>
      </c>
      <c r="J12" s="141"/>
    </row>
    <row r="13" spans="1:10" s="117" customFormat="1" ht="16.8">
      <c r="A13" s="118" t="s">
        <v>46</v>
      </c>
      <c r="B13" s="106">
        <v>0</v>
      </c>
      <c r="C13" s="119" t="s">
        <v>33</v>
      </c>
      <c r="D13" s="120">
        <f>IF(C13="Str",'Personal File'!$C$8,IF(C13="Dex",'Personal File'!$C$9,IF(C13="Con",'Personal File'!$C$10,IF(C13="Int",'Personal File'!$C$11,IF(C13="Wis",'Personal File'!$C$12,IF(C13="Cha",'Personal File'!$C$13))))))</f>
        <v>-1</v>
      </c>
      <c r="E13" s="121" t="str">
        <f t="shared" si="3"/>
        <v>Cha (-1)</v>
      </c>
      <c r="F13" s="111" t="s">
        <v>65</v>
      </c>
      <c r="G13" s="111">
        <f t="shared" si="1"/>
        <v>-1</v>
      </c>
      <c r="H13" s="93">
        <f t="shared" ca="1" si="5"/>
        <v>7</v>
      </c>
      <c r="I13" s="111">
        <f t="shared" ca="1" si="4"/>
        <v>6</v>
      </c>
      <c r="J13" s="112"/>
    </row>
    <row r="14" spans="1:10" s="117" customFormat="1" ht="16.8">
      <c r="A14" s="135" t="s">
        <v>47</v>
      </c>
      <c r="B14" s="136">
        <v>0</v>
      </c>
      <c r="C14" s="137" t="s">
        <v>35</v>
      </c>
      <c r="D14" s="138">
        <f>IF(C14="Str",'Personal File'!$C$8,IF(C14="Dex",'Personal File'!$C$9,IF(C14="Con",'Personal File'!$C$10,IF(C14="Int",'Personal File'!$C$11,IF(C14="Wis",'Personal File'!$C$12,IF(C14="Cha",'Personal File'!$C$13))))))</f>
        <v>-1</v>
      </c>
      <c r="E14" s="139" t="str">
        <f t="shared" si="3"/>
        <v>Int (-1)</v>
      </c>
      <c r="F14" s="140" t="s">
        <v>65</v>
      </c>
      <c r="G14" s="140">
        <f t="shared" si="1"/>
        <v>-1</v>
      </c>
      <c r="H14" s="93">
        <f t="shared" ca="1" si="5"/>
        <v>9</v>
      </c>
      <c r="I14" s="140">
        <f t="shared" ref="I14" ca="1" si="7">SUM(G14:H14)</f>
        <v>8</v>
      </c>
      <c r="J14" s="141"/>
    </row>
    <row r="15" spans="1:10" s="117" customFormat="1" ht="16.8">
      <c r="A15" s="118" t="s">
        <v>48</v>
      </c>
      <c r="B15" s="106">
        <v>0</v>
      </c>
      <c r="C15" s="119" t="s">
        <v>33</v>
      </c>
      <c r="D15" s="120">
        <f>IF(C15="Str",'Personal File'!$C$8,IF(C15="Dex",'Personal File'!$C$9,IF(C15="Con",'Personal File'!$C$10,IF(C15="Int",'Personal File'!$C$11,IF(C15="Wis",'Personal File'!$C$12,IF(C15="Cha",'Personal File'!$C$13))))))</f>
        <v>-1</v>
      </c>
      <c r="E15" s="121" t="str">
        <f t="shared" si="3"/>
        <v>Cha (-1)</v>
      </c>
      <c r="F15" s="111" t="s">
        <v>65</v>
      </c>
      <c r="G15" s="111">
        <f t="shared" si="1"/>
        <v>-1</v>
      </c>
      <c r="H15" s="93">
        <f t="shared" ca="1" si="5"/>
        <v>13</v>
      </c>
      <c r="I15" s="111">
        <f t="shared" ca="1" si="4"/>
        <v>12</v>
      </c>
      <c r="J15" s="112"/>
    </row>
    <row r="16" spans="1:10" s="117" customFormat="1" ht="16.8">
      <c r="A16" s="114" t="s">
        <v>49</v>
      </c>
      <c r="B16" s="106">
        <v>0</v>
      </c>
      <c r="C16" s="115" t="s">
        <v>37</v>
      </c>
      <c r="D16" s="116" t="str">
        <f>IF(C16="Str",'Personal File'!$C$8,IF(C16="Dex",'Personal File'!$C$9,IF(C16="Con",'Personal File'!$C$10,IF(C16="Int",'Personal File'!$C$11,IF(C16="Wis",'Personal File'!$C$12,IF(C16="Cha",'Personal File'!$C$13))))))</f>
        <v>+0</v>
      </c>
      <c r="E16" s="96" t="str">
        <f t="shared" si="3"/>
        <v>Dex (+0)</v>
      </c>
      <c r="F16" s="477">
        <f>SUM(Martial!$D$15:$D$16)</f>
        <v>0</v>
      </c>
      <c r="G16" s="111">
        <f t="shared" si="1"/>
        <v>0</v>
      </c>
      <c r="H16" s="93">
        <f t="shared" ca="1" si="5"/>
        <v>20</v>
      </c>
      <c r="I16" s="111">
        <f t="shared" ca="1" si="4"/>
        <v>20</v>
      </c>
      <c r="J16" s="112"/>
    </row>
    <row r="17" spans="1:10" s="117" customFormat="1" ht="16.8">
      <c r="A17" s="143" t="s">
        <v>50</v>
      </c>
      <c r="B17" s="144">
        <v>0</v>
      </c>
      <c r="C17" s="145" t="s">
        <v>35</v>
      </c>
      <c r="D17" s="146">
        <f>IF(C17="Str",'Personal File'!$C$8,IF(C17="Dex",'Personal File'!$C$9,IF(C17="Con",'Personal File'!$C$10,IF(C17="Int",'Personal File'!$C$11,IF(C17="Wis",'Personal File'!$C$12,IF(C17="Cha",'Personal File'!$C$13))))))</f>
        <v>-1</v>
      </c>
      <c r="E17" s="147" t="str">
        <f t="shared" si="3"/>
        <v>Int (-1)</v>
      </c>
      <c r="F17" s="148" t="s">
        <v>65</v>
      </c>
      <c r="G17" s="148">
        <f t="shared" si="1"/>
        <v>-1</v>
      </c>
      <c r="H17" s="93">
        <f t="shared" ca="1" si="5"/>
        <v>13</v>
      </c>
      <c r="I17" s="148">
        <f t="shared" ca="1" si="4"/>
        <v>12</v>
      </c>
      <c r="J17" s="149"/>
    </row>
    <row r="18" spans="1:10" s="117" customFormat="1" ht="16.8">
      <c r="A18" s="118" t="s">
        <v>51</v>
      </c>
      <c r="B18" s="106">
        <v>0</v>
      </c>
      <c r="C18" s="119" t="s">
        <v>33</v>
      </c>
      <c r="D18" s="120">
        <f>IF(C18="Str",'Personal File'!$C$8,IF(C18="Dex",'Personal File'!$C$9,IF(C18="Con",'Personal File'!$C$10,IF(C18="Int",'Personal File'!$C$11,IF(C18="Wis",'Personal File'!$C$12,IF(C18="Cha",'Personal File'!$C$13))))))</f>
        <v>-1</v>
      </c>
      <c r="E18" s="121" t="str">
        <f t="shared" si="3"/>
        <v>Cha (-1)</v>
      </c>
      <c r="F18" s="148" t="s">
        <v>65</v>
      </c>
      <c r="G18" s="111">
        <f t="shared" si="1"/>
        <v>-1</v>
      </c>
      <c r="H18" s="93">
        <f t="shared" ca="1" si="5"/>
        <v>1</v>
      </c>
      <c r="I18" s="111">
        <f t="shared" ca="1" si="4"/>
        <v>0</v>
      </c>
      <c r="J18" s="112"/>
    </row>
    <row r="19" spans="1:10" s="117" customFormat="1" ht="16.8">
      <c r="A19" s="118" t="s">
        <v>20</v>
      </c>
      <c r="B19" s="106">
        <v>0</v>
      </c>
      <c r="C19" s="119" t="s">
        <v>33</v>
      </c>
      <c r="D19" s="120">
        <f>IF(C19="Str",'Personal File'!$C$8,IF(C19="Dex",'Personal File'!$C$9,IF(C19="Con",'Personal File'!$C$10,IF(C19="Int",'Personal File'!$C$11,IF(C19="Wis",'Personal File'!$C$12,IF(C19="Cha",'Personal File'!$C$13))))))</f>
        <v>-1</v>
      </c>
      <c r="E19" s="121" t="str">
        <f t="shared" si="3"/>
        <v>Cha (-1)</v>
      </c>
      <c r="F19" s="111" t="s">
        <v>127</v>
      </c>
      <c r="G19" s="111">
        <f t="shared" si="1"/>
        <v>1</v>
      </c>
      <c r="H19" s="93">
        <f t="shared" ca="1" si="5"/>
        <v>20</v>
      </c>
      <c r="I19" s="111">
        <f t="shared" ca="1" si="4"/>
        <v>21</v>
      </c>
      <c r="J19" s="112"/>
    </row>
    <row r="20" spans="1:10" s="117" customFormat="1" ht="16.8">
      <c r="A20" s="153" t="s">
        <v>52</v>
      </c>
      <c r="B20" s="129">
        <v>6</v>
      </c>
      <c r="C20" s="154" t="s">
        <v>36</v>
      </c>
      <c r="D20" s="155" t="str">
        <f>IF(C20="Str",'Personal File'!$C$8,IF(C20="Dex",'Personal File'!$C$9,IF(C20="Con",'Personal File'!$C$10,IF(C20="Int",'Personal File'!$C$11,IF(C20="Wis",'Personal File'!$C$12,IF(C20="Cha",'Personal File'!$C$13))))))</f>
        <v>+6</v>
      </c>
      <c r="E20" s="156" t="str">
        <f t="shared" si="3"/>
        <v>Wis (+6)</v>
      </c>
      <c r="F20" s="133" t="s">
        <v>127</v>
      </c>
      <c r="G20" s="133">
        <f t="shared" si="1"/>
        <v>14</v>
      </c>
      <c r="H20" s="93">
        <f t="shared" ca="1" si="5"/>
        <v>11</v>
      </c>
      <c r="I20" s="133">
        <f t="shared" ca="1" si="4"/>
        <v>25</v>
      </c>
      <c r="J20" s="134"/>
    </row>
    <row r="21" spans="1:10" s="117" customFormat="1" ht="16.8">
      <c r="A21" s="114" t="s">
        <v>53</v>
      </c>
      <c r="B21" s="106">
        <v>0</v>
      </c>
      <c r="C21" s="115" t="s">
        <v>37</v>
      </c>
      <c r="D21" s="116" t="str">
        <f>IF(C21="Str",'Personal File'!$C$8,IF(C21="Dex",'Personal File'!$C$9,IF(C21="Con",'Personal File'!$C$10,IF(C21="Int",'Personal File'!$C$11,IF(C21="Wis",'Personal File'!$C$12,IF(C21="Cha",'Personal File'!$C$13))))))</f>
        <v>+0</v>
      </c>
      <c r="E21" s="96" t="str">
        <f t="shared" si="3"/>
        <v>Dex (+0)</v>
      </c>
      <c r="F21" s="477">
        <f>SUM(Martial!$D$15:$D$16)</f>
        <v>0</v>
      </c>
      <c r="G21" s="111">
        <f t="shared" si="1"/>
        <v>0</v>
      </c>
      <c r="H21" s="93">
        <f t="shared" ca="1" si="5"/>
        <v>10</v>
      </c>
      <c r="I21" s="111">
        <f t="shared" ca="1" si="4"/>
        <v>10</v>
      </c>
      <c r="J21" s="112"/>
    </row>
    <row r="22" spans="1:10" s="117" customFormat="1" ht="16.8">
      <c r="A22" s="157" t="s">
        <v>54</v>
      </c>
      <c r="B22" s="144">
        <v>0</v>
      </c>
      <c r="C22" s="158" t="s">
        <v>33</v>
      </c>
      <c r="D22" s="159">
        <f>IF(C22="Str",'Personal File'!$C$8,IF(C22="Dex",'Personal File'!$C$9,IF(C22="Con",'Personal File'!$C$10,IF(C22="Int",'Personal File'!$C$11,IF(C22="Wis",'Personal File'!$C$12,IF(C22="Cha",'Personal File'!$C$13))))))</f>
        <v>-1</v>
      </c>
      <c r="E22" s="160" t="str">
        <f t="shared" si="3"/>
        <v>Cha (-1)</v>
      </c>
      <c r="F22" s="148" t="s">
        <v>65</v>
      </c>
      <c r="G22" s="148">
        <f t="shared" si="1"/>
        <v>-1</v>
      </c>
      <c r="H22" s="93">
        <f t="shared" ca="1" si="5"/>
        <v>1</v>
      </c>
      <c r="I22" s="148">
        <f t="shared" ca="1" si="4"/>
        <v>0</v>
      </c>
      <c r="J22" s="149"/>
    </row>
    <row r="23" spans="1:10" s="117" customFormat="1" ht="16.8">
      <c r="A23" s="123" t="s">
        <v>55</v>
      </c>
      <c r="B23" s="106">
        <v>0</v>
      </c>
      <c r="C23" s="124" t="s">
        <v>38</v>
      </c>
      <c r="D23" s="125" t="str">
        <f>IF(C23="Str",'Personal File'!$C$8,IF(C23="Dex",'Personal File'!$C$9,IF(C23="Con",'Personal File'!$C$10,IF(C23="Int",'Personal File'!$C$11,IF(C23="Wis",'Personal File'!$C$12,IF(C23="Cha",'Personal File'!$C$13))))))</f>
        <v>+0</v>
      </c>
      <c r="E23" s="126" t="str">
        <f t="shared" si="3"/>
        <v>Str (+0)</v>
      </c>
      <c r="F23" s="477">
        <f>SUM(Martial!$D$15:$D$16)</f>
        <v>0</v>
      </c>
      <c r="G23" s="111">
        <f t="shared" si="1"/>
        <v>0</v>
      </c>
      <c r="H23" s="93">
        <f t="shared" ca="1" si="5"/>
        <v>20</v>
      </c>
      <c r="I23" s="111">
        <f t="shared" ca="1" si="4"/>
        <v>20</v>
      </c>
      <c r="J23" s="112"/>
    </row>
    <row r="24" spans="1:10" s="117" customFormat="1" ht="16.8">
      <c r="A24" s="161" t="s">
        <v>121</v>
      </c>
      <c r="B24" s="129">
        <v>6</v>
      </c>
      <c r="C24" s="162" t="s">
        <v>35</v>
      </c>
      <c r="D24" s="163">
        <f>IF(C24="Str",'Personal File'!$C$8,IF(C24="Dex",'Personal File'!$C$9,IF(C24="Con",'Personal File'!$C$10,IF(C24="Int",'Personal File'!$C$11,IF(C24="Wis",'Personal File'!$C$12,IF(C24="Cha",'Personal File'!$C$13))))))</f>
        <v>-1</v>
      </c>
      <c r="E24" s="164" t="str">
        <f>CONCATENATE(C24," (",D24,")")</f>
        <v>Int (-1)</v>
      </c>
      <c r="F24" s="133" t="s">
        <v>127</v>
      </c>
      <c r="G24" s="133">
        <f t="shared" si="1"/>
        <v>7</v>
      </c>
      <c r="H24" s="93">
        <f t="shared" ca="1" si="5"/>
        <v>15</v>
      </c>
      <c r="I24" s="133">
        <f t="shared" ca="1" si="4"/>
        <v>22</v>
      </c>
      <c r="J24" s="134"/>
    </row>
    <row r="25" spans="1:10" s="117" customFormat="1" ht="16.8">
      <c r="A25" s="428" t="s">
        <v>56</v>
      </c>
      <c r="B25" s="150">
        <v>6</v>
      </c>
      <c r="C25" s="429" t="s">
        <v>36</v>
      </c>
      <c r="D25" s="430" t="str">
        <f>IF(C25="Str",'Personal File'!$C$8,IF(C25="Dex",'Personal File'!$C$9,IF(C25="Con",'Personal File'!$C$10,IF(C25="Int",'Personal File'!$C$11,IF(C25="Wis",'Personal File'!$C$12,IF(C25="Cha",'Personal File'!$C$13))))))</f>
        <v>+6</v>
      </c>
      <c r="E25" s="431" t="str">
        <f t="shared" si="3"/>
        <v>Wis (+6)</v>
      </c>
      <c r="F25" s="151" t="s">
        <v>65</v>
      </c>
      <c r="G25" s="151">
        <f t="shared" si="1"/>
        <v>12</v>
      </c>
      <c r="H25" s="93">
        <f t="shared" ca="1" si="5"/>
        <v>8</v>
      </c>
      <c r="I25" s="151">
        <f t="shared" ca="1" si="4"/>
        <v>20</v>
      </c>
      <c r="J25" s="152"/>
    </row>
    <row r="26" spans="1:10" s="117" customFormat="1" ht="16.8">
      <c r="A26" s="114" t="s">
        <v>21</v>
      </c>
      <c r="B26" s="106">
        <v>0</v>
      </c>
      <c r="C26" s="115" t="s">
        <v>37</v>
      </c>
      <c r="D26" s="116" t="str">
        <f>IF(C26="Str",'Personal File'!$C$8,IF(C26="Dex",'Personal File'!$C$9,IF(C26="Con",'Personal File'!$C$10,IF(C26="Int",'Personal File'!$C$11,IF(C26="Wis",'Personal File'!$C$12,IF(C26="Cha",'Personal File'!$C$13))))))</f>
        <v>+0</v>
      </c>
      <c r="E26" s="96" t="str">
        <f t="shared" si="3"/>
        <v>Dex (+0)</v>
      </c>
      <c r="F26" s="477">
        <f>SUM(Martial!$D$15:$D$16)</f>
        <v>0</v>
      </c>
      <c r="G26" s="111">
        <f t="shared" si="1"/>
        <v>0</v>
      </c>
      <c r="H26" s="93">
        <f t="shared" ca="1" si="5"/>
        <v>18</v>
      </c>
      <c r="I26" s="111">
        <f t="shared" ca="1" si="4"/>
        <v>18</v>
      </c>
      <c r="J26" s="112"/>
    </row>
    <row r="27" spans="1:10" s="117" customFormat="1" ht="16.8">
      <c r="A27" s="169" t="s">
        <v>57</v>
      </c>
      <c r="B27" s="136">
        <v>0</v>
      </c>
      <c r="C27" s="170" t="s">
        <v>37</v>
      </c>
      <c r="D27" s="171" t="str">
        <f>IF(C27="Str",'Personal File'!$C$8,IF(C27="Dex",'Personal File'!$C$9,IF(C27="Con",'Personal File'!$C$10,IF(C27="Int",'Personal File'!$C$11,IF(C27="Wis",'Personal File'!$C$12,IF(C27="Cha",'Personal File'!$C$13))))))</f>
        <v>+0</v>
      </c>
      <c r="E27" s="172" t="str">
        <f t="shared" si="3"/>
        <v>Dex (+0)</v>
      </c>
      <c r="F27" s="140" t="s">
        <v>65</v>
      </c>
      <c r="G27" s="140">
        <f t="shared" si="1"/>
        <v>0</v>
      </c>
      <c r="H27" s="93">
        <f t="shared" ca="1" si="5"/>
        <v>15</v>
      </c>
      <c r="I27" s="140">
        <f t="shared" ca="1" si="4"/>
        <v>15</v>
      </c>
      <c r="J27" s="141"/>
    </row>
    <row r="28" spans="1:10" ht="16.8">
      <c r="A28" s="118" t="s">
        <v>146</v>
      </c>
      <c r="B28" s="106">
        <v>0</v>
      </c>
      <c r="C28" s="119" t="s">
        <v>33</v>
      </c>
      <c r="D28" s="120">
        <f>IF(C28="Str",'Personal File'!$C$8,IF(C28="Dex",'Personal File'!$C$9,IF(C28="Con",'Personal File'!$C$10,IF(C28="Int",'Personal File'!$C$11,IF(C28="Wis",'Personal File'!$C$12,IF(C28="Cha",'Personal File'!$C$13))))))</f>
        <v>-1</v>
      </c>
      <c r="E28" s="121" t="str">
        <f t="shared" si="3"/>
        <v>Cha (-1)</v>
      </c>
      <c r="F28" s="111" t="s">
        <v>65</v>
      </c>
      <c r="G28" s="111">
        <f t="shared" si="1"/>
        <v>-1</v>
      </c>
      <c r="H28" s="93">
        <f t="shared" ca="1" si="5"/>
        <v>18</v>
      </c>
      <c r="I28" s="111">
        <f t="shared" ca="1" si="4"/>
        <v>17</v>
      </c>
      <c r="J28" s="112"/>
    </row>
    <row r="29" spans="1:10" ht="16.8">
      <c r="A29" s="173" t="s">
        <v>472</v>
      </c>
      <c r="B29" s="174">
        <v>0</v>
      </c>
      <c r="C29" s="175" t="s">
        <v>36</v>
      </c>
      <c r="D29" s="176" t="str">
        <f>IF(C29="Str",'Personal File'!$C$8,IF(C29="Dex",'Personal File'!$C$9,IF(C29="Con",'Personal File'!$C$10,IF(C29="Int",'Personal File'!$C$11,IF(C29="Wis",'Personal File'!$C$12,IF(C29="Cha",'Personal File'!$C$13))))))</f>
        <v>+6</v>
      </c>
      <c r="E29" s="177" t="str">
        <f t="shared" ref="E29" si="8">CONCATENATE(C29," (",D29,")")</f>
        <v>Wis (+6)</v>
      </c>
      <c r="F29" s="178" t="s">
        <v>65</v>
      </c>
      <c r="G29" s="140">
        <f t="shared" si="1"/>
        <v>6</v>
      </c>
      <c r="H29" s="93">
        <f t="shared" ca="1" si="5"/>
        <v>15</v>
      </c>
      <c r="I29" s="140">
        <f t="shared" ref="I29" ca="1" si="9">SUM(G29:H29)</f>
        <v>21</v>
      </c>
      <c r="J29" s="179"/>
    </row>
    <row r="30" spans="1:10" ht="16.8">
      <c r="A30" s="114" t="s">
        <v>22</v>
      </c>
      <c r="B30" s="106">
        <v>0</v>
      </c>
      <c r="C30" s="115" t="s">
        <v>37</v>
      </c>
      <c r="D30" s="116" t="str">
        <f>IF(C30="Str",'Personal File'!$C$8,IF(C30="Dex",'Personal File'!$C$9,IF(C30="Con",'Personal File'!$C$10,IF(C30="Int",'Personal File'!$C$11,IF(C30="Wis",'Personal File'!$C$12,IF(C30="Cha",'Personal File'!$C$13))))))</f>
        <v>+0</v>
      </c>
      <c r="E30" s="96" t="str">
        <f t="shared" si="3"/>
        <v>Dex (+0)</v>
      </c>
      <c r="F30" s="111" t="s">
        <v>65</v>
      </c>
      <c r="G30" s="111">
        <f t="shared" si="1"/>
        <v>0</v>
      </c>
      <c r="H30" s="93">
        <f t="shared" ca="1" si="5"/>
        <v>2</v>
      </c>
      <c r="I30" s="111">
        <f t="shared" ca="1" si="4"/>
        <v>2</v>
      </c>
      <c r="J30" s="112"/>
    </row>
    <row r="31" spans="1:10" ht="16.8">
      <c r="A31" s="105" t="s">
        <v>23</v>
      </c>
      <c r="B31" s="106">
        <v>0</v>
      </c>
      <c r="C31" s="107" t="s">
        <v>35</v>
      </c>
      <c r="D31" s="108">
        <f>IF(C31="Str",'Personal File'!$C$8,IF(C31="Dex",'Personal File'!$C$9,IF(C31="Con",'Personal File'!$C$10,IF(C31="Int",'Personal File'!$C$11,IF(C31="Wis",'Personal File'!$C$12,IF(C31="Cha",'Personal File'!$C$13))))))</f>
        <v>-1</v>
      </c>
      <c r="E31" s="109" t="str">
        <f t="shared" si="3"/>
        <v>Int (-1)</v>
      </c>
      <c r="F31" s="111" t="s">
        <v>65</v>
      </c>
      <c r="G31" s="111">
        <f t="shared" si="1"/>
        <v>-1</v>
      </c>
      <c r="H31" s="93">
        <f t="shared" ca="1" si="5"/>
        <v>10</v>
      </c>
      <c r="I31" s="111">
        <f t="shared" ca="1" si="4"/>
        <v>9</v>
      </c>
      <c r="J31" s="112"/>
    </row>
    <row r="32" spans="1:10" ht="16.8">
      <c r="A32" s="165" t="s">
        <v>58</v>
      </c>
      <c r="B32" s="106">
        <v>0</v>
      </c>
      <c r="C32" s="166" t="s">
        <v>36</v>
      </c>
      <c r="D32" s="167" t="str">
        <f>IF(C32="Str",'Personal File'!$C$8,IF(C32="Dex",'Personal File'!$C$9,IF(C32="Con",'Personal File'!$C$10,IF(C32="Int",'Personal File'!$C$11,IF(C32="Wis",'Personal File'!$C$12,IF(C32="Cha",'Personal File'!$C$13))))))</f>
        <v>+6</v>
      </c>
      <c r="E32" s="168" t="str">
        <f t="shared" si="3"/>
        <v>Wis (+6)</v>
      </c>
      <c r="F32" s="111" t="s">
        <v>65</v>
      </c>
      <c r="G32" s="111">
        <f t="shared" si="1"/>
        <v>6</v>
      </c>
      <c r="H32" s="93">
        <f t="shared" ca="1" si="5"/>
        <v>1</v>
      </c>
      <c r="I32" s="111">
        <f t="shared" ca="1" si="4"/>
        <v>7</v>
      </c>
      <c r="J32" s="112"/>
    </row>
    <row r="33" spans="1:10" ht="16.8">
      <c r="A33" s="169" t="s">
        <v>124</v>
      </c>
      <c r="B33" s="136">
        <v>0</v>
      </c>
      <c r="C33" s="170" t="s">
        <v>37</v>
      </c>
      <c r="D33" s="171" t="str">
        <f>IF(C33="Str",'Personal File'!$C$8,IF(C33="Dex",'Personal File'!$C$9,IF(C33="Con",'Personal File'!$C$10,IF(C33="Int",'Personal File'!$C$11,IF(C33="Wis",'Personal File'!$C$12,IF(C33="Cha",'Personal File'!$C$13))))))</f>
        <v>+0</v>
      </c>
      <c r="E33" s="172" t="str">
        <f t="shared" si="3"/>
        <v>Dex (+0)</v>
      </c>
      <c r="F33" s="493">
        <f>SUM(Martial!$D$15:$D$16)</f>
        <v>0</v>
      </c>
      <c r="G33" s="140">
        <f t="shared" si="1"/>
        <v>0</v>
      </c>
      <c r="H33" s="93">
        <f t="shared" ca="1" si="5"/>
        <v>2</v>
      </c>
      <c r="I33" s="140">
        <f t="shared" ref="I33:I34" ca="1" si="10">SUM(G33:H33)</f>
        <v>2</v>
      </c>
      <c r="J33" s="141"/>
    </row>
    <row r="34" spans="1:10" ht="16.8">
      <c r="A34" s="180" t="s">
        <v>108</v>
      </c>
      <c r="B34" s="174">
        <v>0</v>
      </c>
      <c r="C34" s="181" t="s">
        <v>35</v>
      </c>
      <c r="D34" s="182">
        <f>IF(C34="Str",'Personal File'!$C$8,IF(C34="Dex",'Personal File'!$C$9,IF(C34="Con",'Personal File'!$C$10,IF(C34="Int",'Personal File'!$C$11,IF(C34="Wis",'Personal File'!$C$12,IF(C34="Cha",'Personal File'!$C$13))))))</f>
        <v>-1</v>
      </c>
      <c r="E34" s="183" t="str">
        <f t="shared" si="3"/>
        <v>Int (-1)</v>
      </c>
      <c r="F34" s="178" t="s">
        <v>65</v>
      </c>
      <c r="G34" s="140">
        <f t="shared" si="1"/>
        <v>-1</v>
      </c>
      <c r="H34" s="93">
        <f t="shared" ca="1" si="5"/>
        <v>10</v>
      </c>
      <c r="I34" s="140">
        <f t="shared" ca="1" si="10"/>
        <v>9</v>
      </c>
      <c r="J34" s="184"/>
    </row>
    <row r="35" spans="1:10" ht="16.8">
      <c r="A35" s="105" t="s">
        <v>59</v>
      </c>
      <c r="B35" s="106">
        <v>0</v>
      </c>
      <c r="C35" s="107" t="s">
        <v>35</v>
      </c>
      <c r="D35" s="108">
        <f>IF(C35="Str",'Personal File'!$C$8,IF(C35="Dex",'Personal File'!$C$9,IF(C35="Con",'Personal File'!$C$10,IF(C35="Int",'Personal File'!$C$11,IF(C35="Wis",'Personal File'!$C$12,IF(C35="Cha",'Personal File'!$C$13))))))</f>
        <v>-1</v>
      </c>
      <c r="E35" s="109" t="str">
        <f t="shared" si="3"/>
        <v>Int (-1)</v>
      </c>
      <c r="F35" s="111" t="s">
        <v>65</v>
      </c>
      <c r="G35" s="111">
        <f t="shared" si="1"/>
        <v>-1</v>
      </c>
      <c r="H35" s="93">
        <f t="shared" ca="1" si="5"/>
        <v>6</v>
      </c>
      <c r="I35" s="111">
        <f t="shared" ca="1" si="4"/>
        <v>5</v>
      </c>
      <c r="J35" s="94"/>
    </row>
    <row r="36" spans="1:10" ht="16.8">
      <c r="A36" s="428" t="s">
        <v>60</v>
      </c>
      <c r="B36" s="150">
        <v>6</v>
      </c>
      <c r="C36" s="429" t="s">
        <v>36</v>
      </c>
      <c r="D36" s="430" t="str">
        <f>IF(C36="Str",'Personal File'!$C$8,IF(C36="Dex",'Personal File'!$C$9,IF(C36="Con",'Personal File'!$C$10,IF(C36="Int",'Personal File'!$C$11,IF(C36="Wis",'Personal File'!$C$12,IF(C36="Cha",'Personal File'!$C$13))))))</f>
        <v>+6</v>
      </c>
      <c r="E36" s="431" t="str">
        <f t="shared" si="3"/>
        <v>Wis (+6)</v>
      </c>
      <c r="F36" s="151" t="s">
        <v>65</v>
      </c>
      <c r="G36" s="151">
        <f t="shared" si="1"/>
        <v>12</v>
      </c>
      <c r="H36" s="93">
        <f t="shared" ca="1" si="5"/>
        <v>1</v>
      </c>
      <c r="I36" s="151">
        <f t="shared" ca="1" si="4"/>
        <v>13</v>
      </c>
      <c r="J36" s="152"/>
    </row>
    <row r="37" spans="1:10" ht="16.8">
      <c r="A37" s="153" t="s">
        <v>125</v>
      </c>
      <c r="B37" s="129">
        <v>6</v>
      </c>
      <c r="C37" s="154" t="s">
        <v>36</v>
      </c>
      <c r="D37" s="155" t="str">
        <f>IF(C37="Str",'Personal File'!$C$8,IF(C37="Dex",'Personal File'!$C$9,IF(C37="Con",'Personal File'!$C$10,IF(C37="Int",'Personal File'!$C$11,IF(C37="Wis",'Personal File'!$C$12,IF(C37="Cha",'Personal File'!$C$13))))))</f>
        <v>+6</v>
      </c>
      <c r="E37" s="156" t="str">
        <f t="shared" si="3"/>
        <v>Wis (+6)</v>
      </c>
      <c r="F37" s="133" t="s">
        <v>127</v>
      </c>
      <c r="G37" s="133">
        <f t="shared" si="1"/>
        <v>14</v>
      </c>
      <c r="H37" s="93">
        <f t="shared" ca="1" si="5"/>
        <v>18</v>
      </c>
      <c r="I37" s="133">
        <f t="shared" ca="1" si="4"/>
        <v>32</v>
      </c>
      <c r="J37" s="134"/>
    </row>
    <row r="38" spans="1:10" ht="16.8">
      <c r="A38" s="123" t="s">
        <v>24</v>
      </c>
      <c r="B38" s="106">
        <v>0</v>
      </c>
      <c r="C38" s="124" t="s">
        <v>38</v>
      </c>
      <c r="D38" s="125" t="str">
        <f>IF(C38="Str",'Personal File'!$C$8,IF(C38="Dex",'Personal File'!$C$9,IF(C38="Con",'Personal File'!$C$10,IF(C38="Int",'Personal File'!$C$11,IF(C38="Wis",'Personal File'!$C$12,IF(C38="Cha",'Personal File'!$C$13))))))</f>
        <v>+0</v>
      </c>
      <c r="E38" s="126" t="str">
        <f t="shared" si="3"/>
        <v>Str (+0)</v>
      </c>
      <c r="F38" s="111" t="s">
        <v>65</v>
      </c>
      <c r="G38" s="111">
        <f t="shared" si="1"/>
        <v>0</v>
      </c>
      <c r="H38" s="93">
        <f t="shared" ca="1" si="5"/>
        <v>8</v>
      </c>
      <c r="I38" s="111">
        <f t="shared" ca="1" si="4"/>
        <v>8</v>
      </c>
      <c r="J38" s="94"/>
    </row>
    <row r="39" spans="1:10" ht="16.8">
      <c r="A39" s="185" t="s">
        <v>61</v>
      </c>
      <c r="B39" s="186">
        <v>0</v>
      </c>
      <c r="C39" s="187" t="s">
        <v>37</v>
      </c>
      <c r="D39" s="188" t="str">
        <f>IF(C39="Str",'Personal File'!$C$8,IF(C39="Dex",'Personal File'!$C$9,IF(C39="Con",'Personal File'!$C$10,IF(C39="Int",'Personal File'!$C$11,IF(C39="Wis",'Personal File'!$C$12,IF(C39="Cha",'Personal File'!$C$13))))))</f>
        <v>+0</v>
      </c>
      <c r="E39" s="189" t="str">
        <f t="shared" si="3"/>
        <v>Dex (+0)</v>
      </c>
      <c r="F39" s="493">
        <f>SUM(Martial!$D$15:$D$16)</f>
        <v>0</v>
      </c>
      <c r="G39" s="140">
        <f t="shared" si="1"/>
        <v>0</v>
      </c>
      <c r="H39" s="93">
        <f t="shared" ca="1" si="5"/>
        <v>17</v>
      </c>
      <c r="I39" s="140">
        <f t="shared" ref="I39:I40" ca="1" si="11">SUM(G39:H39)</f>
        <v>17</v>
      </c>
      <c r="J39" s="190"/>
    </row>
    <row r="40" spans="1:10" ht="16.8">
      <c r="A40" s="191" t="s">
        <v>62</v>
      </c>
      <c r="B40" s="136">
        <v>0</v>
      </c>
      <c r="C40" s="192" t="s">
        <v>33</v>
      </c>
      <c r="D40" s="193">
        <f>IF(C40="Str",'Personal File'!$C$8,IF(C40="Dex",'Personal File'!$C$9,IF(C40="Con",'Personal File'!$C$10,IF(C40="Int",'Personal File'!$C$11,IF(C40="Wis",'Personal File'!$C$12,IF(C40="Cha",'Personal File'!$C$13))))))</f>
        <v>-1</v>
      </c>
      <c r="E40" s="194" t="str">
        <f t="shared" si="3"/>
        <v>Cha (-1)</v>
      </c>
      <c r="F40" s="140" t="s">
        <v>65</v>
      </c>
      <c r="G40" s="140">
        <f t="shared" si="1"/>
        <v>-1</v>
      </c>
      <c r="H40" s="93">
        <f t="shared" ca="1" si="5"/>
        <v>14</v>
      </c>
      <c r="I40" s="140">
        <f t="shared" ca="1" si="11"/>
        <v>13</v>
      </c>
      <c r="J40" s="195"/>
    </row>
    <row r="41" spans="1:10" ht="17.399999999999999" thickBot="1">
      <c r="A41" s="196" t="s">
        <v>63</v>
      </c>
      <c r="B41" s="197">
        <v>0</v>
      </c>
      <c r="C41" s="198" t="s">
        <v>37</v>
      </c>
      <c r="D41" s="199" t="str">
        <f>IF(C41="Str",'Personal File'!$C$8,IF(C41="Dex",'Personal File'!$C$9,IF(C41="Con",'Personal File'!$C$10,IF(C41="Int",'Personal File'!$C$11,IF(C41="Wis",'Personal File'!$C$12,IF(C41="Cha",'Personal File'!$C$13))))))</f>
        <v>+0</v>
      </c>
      <c r="E41" s="200" t="str">
        <f t="shared" si="3"/>
        <v>Dex (+0)</v>
      </c>
      <c r="F41" s="201" t="s">
        <v>65</v>
      </c>
      <c r="G41" s="201">
        <f t="shared" si="1"/>
        <v>0</v>
      </c>
      <c r="H41" s="202">
        <f t="shared" ref="H41" ca="1" si="12">RANDBETWEEN(1,20)</f>
        <v>19</v>
      </c>
      <c r="I41" s="201">
        <f t="shared" ca="1" si="4"/>
        <v>19</v>
      </c>
      <c r="J41" s="203"/>
    </row>
    <row r="42" spans="1:10" ht="16.2" thickTop="1">
      <c r="B42" s="204">
        <f>SUM(B6:B41)</f>
        <v>36</v>
      </c>
      <c r="E42" s="204">
        <f>SUM(E43:E52)</f>
        <v>36</v>
      </c>
      <c r="F42" s="205" t="s">
        <v>70</v>
      </c>
    </row>
    <row r="43" spans="1:10">
      <c r="B43" s="204"/>
      <c r="E43" s="534">
        <f>4*(4+'Personal File'!$C$11)</f>
        <v>12</v>
      </c>
      <c r="F43" s="207" t="s">
        <v>486</v>
      </c>
    </row>
    <row r="44" spans="1:10">
      <c r="E44" s="534">
        <f>4+'Personal File'!$C$11</f>
        <v>3</v>
      </c>
      <c r="F44" s="207" t="s">
        <v>487</v>
      </c>
    </row>
    <row r="45" spans="1:10">
      <c r="E45" s="534">
        <f>4+'Personal File'!$C$11</f>
        <v>3</v>
      </c>
      <c r="F45" s="207" t="s">
        <v>488</v>
      </c>
    </row>
    <row r="46" spans="1:10">
      <c r="E46" s="534">
        <f>4+'Personal File'!$C$11</f>
        <v>3</v>
      </c>
      <c r="F46" s="207" t="s">
        <v>489</v>
      </c>
    </row>
    <row r="47" spans="1:10">
      <c r="E47" s="534">
        <f>4+'Personal File'!$C$11</f>
        <v>3</v>
      </c>
      <c r="F47" s="207" t="s">
        <v>518</v>
      </c>
    </row>
    <row r="48" spans="1:10">
      <c r="E48" s="534">
        <f>4+'Personal File'!$C$11</f>
        <v>3</v>
      </c>
      <c r="F48" s="207" t="s">
        <v>519</v>
      </c>
    </row>
    <row r="49" spans="5:6">
      <c r="E49" s="534">
        <f>4+'Personal File'!$C$11</f>
        <v>3</v>
      </c>
      <c r="F49" s="207" t="s">
        <v>535</v>
      </c>
    </row>
    <row r="50" spans="5:6">
      <c r="E50" s="534">
        <f>4+'Personal File'!$C$11</f>
        <v>3</v>
      </c>
      <c r="F50" s="207" t="s">
        <v>534</v>
      </c>
    </row>
    <row r="51" spans="5:6">
      <c r="E51" s="534">
        <f>4+'Personal File'!$C$11</f>
        <v>3</v>
      </c>
      <c r="F51" s="207" t="s">
        <v>543</v>
      </c>
    </row>
    <row r="52" spans="5:6">
      <c r="E52" s="534"/>
      <c r="F52" s="207" t="s">
        <v>548</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74"/>
  <sheetViews>
    <sheetView showGridLines="0" workbookViewId="0">
      <pane ySplit="2" topLeftCell="A3" activePane="bottomLeft" state="frozen"/>
      <selection pane="bottomLeft" activeCell="A3" sqref="A3"/>
    </sheetView>
  </sheetViews>
  <sheetFormatPr defaultColWidth="13" defaultRowHeight="15.6"/>
  <cols>
    <col min="1" max="1" width="25.09765625" style="82" customWidth="1"/>
    <col min="2" max="2" width="6.19921875" style="82" bestFit="1" customWidth="1"/>
    <col min="3" max="3" width="13.59765625" style="83" bestFit="1" customWidth="1"/>
    <col min="4" max="4" width="11.19921875" style="83" bestFit="1" customWidth="1"/>
    <col min="5" max="5" width="11.19921875" style="206" customWidth="1"/>
    <col min="6" max="7" width="13.19921875" style="83" bestFit="1" customWidth="1"/>
    <col min="8" max="8" width="29.8984375" style="82" customWidth="1"/>
    <col min="9" max="16384" width="13" style="43"/>
  </cols>
  <sheetData>
    <row r="1" spans="1:8" ht="23.4" thickBot="1">
      <c r="A1" s="208" t="s">
        <v>560</v>
      </c>
      <c r="B1" s="85"/>
      <c r="C1" s="85"/>
      <c r="D1" s="85"/>
      <c r="E1" s="86"/>
      <c r="F1" s="85"/>
      <c r="G1" s="85"/>
      <c r="H1" s="85"/>
    </row>
    <row r="2" spans="1:8" s="35" customFormat="1" ht="31.2">
      <c r="A2" s="209" t="s">
        <v>92</v>
      </c>
      <c r="B2" s="210" t="s">
        <v>6</v>
      </c>
      <c r="C2" s="210" t="s">
        <v>95</v>
      </c>
      <c r="D2" s="211" t="s">
        <v>165</v>
      </c>
      <c r="E2" s="212" t="s">
        <v>166</v>
      </c>
      <c r="F2" s="210" t="s">
        <v>72</v>
      </c>
      <c r="G2" s="210" t="s">
        <v>27</v>
      </c>
      <c r="H2" s="213" t="s">
        <v>101</v>
      </c>
    </row>
    <row r="3" spans="1:8" s="35" customFormat="1" ht="16.8">
      <c r="A3" s="214" t="s">
        <v>354</v>
      </c>
      <c r="B3" s="91">
        <v>0</v>
      </c>
      <c r="C3" s="215" t="s">
        <v>86</v>
      </c>
      <c r="D3" s="3" t="s">
        <v>167</v>
      </c>
      <c r="E3" s="574" t="s">
        <v>168</v>
      </c>
      <c r="F3" s="216" t="s">
        <v>106</v>
      </c>
      <c r="G3" s="216" t="s">
        <v>83</v>
      </c>
      <c r="H3" s="217" t="s">
        <v>385</v>
      </c>
    </row>
    <row r="4" spans="1:8" s="35" customFormat="1" ht="16.8">
      <c r="A4" s="214" t="s">
        <v>386</v>
      </c>
      <c r="B4" s="91">
        <v>0</v>
      </c>
      <c r="C4" s="215" t="s">
        <v>81</v>
      </c>
      <c r="D4" s="3" t="s">
        <v>167</v>
      </c>
      <c r="E4" s="574" t="s">
        <v>168</v>
      </c>
      <c r="F4" s="216" t="s">
        <v>79</v>
      </c>
      <c r="G4" s="216" t="s">
        <v>83</v>
      </c>
      <c r="H4" s="217" t="s">
        <v>387</v>
      </c>
    </row>
    <row r="5" spans="1:8" s="35" customFormat="1" ht="16.8">
      <c r="A5" s="214" t="s">
        <v>356</v>
      </c>
      <c r="B5" s="91">
        <v>0</v>
      </c>
      <c r="C5" s="215" t="s">
        <v>109</v>
      </c>
      <c r="D5" s="3" t="s">
        <v>167</v>
      </c>
      <c r="E5" s="574" t="s">
        <v>168</v>
      </c>
      <c r="F5" s="216" t="s">
        <v>269</v>
      </c>
      <c r="G5" s="216" t="s">
        <v>18</v>
      </c>
      <c r="H5" s="217" t="s">
        <v>375</v>
      </c>
    </row>
    <row r="6" spans="1:8" s="35" customFormat="1" ht="16.8">
      <c r="A6" s="214" t="s">
        <v>388</v>
      </c>
      <c r="B6" s="91">
        <v>0</v>
      </c>
      <c r="C6" s="215" t="s">
        <v>81</v>
      </c>
      <c r="D6" s="3" t="s">
        <v>167</v>
      </c>
      <c r="E6" s="574" t="s">
        <v>168</v>
      </c>
      <c r="F6" s="216" t="s">
        <v>96</v>
      </c>
      <c r="G6" s="216" t="s">
        <v>82</v>
      </c>
      <c r="H6" s="217" t="s">
        <v>389</v>
      </c>
    </row>
    <row r="7" spans="1:8" s="35" customFormat="1" ht="16.8">
      <c r="A7" s="214" t="s">
        <v>355</v>
      </c>
      <c r="B7" s="91">
        <v>0</v>
      </c>
      <c r="C7" s="215" t="s">
        <v>109</v>
      </c>
      <c r="D7" s="3" t="s">
        <v>167</v>
      </c>
      <c r="E7" s="574" t="s">
        <v>168</v>
      </c>
      <c r="F7" s="216" t="s">
        <v>106</v>
      </c>
      <c r="G7" s="216" t="s">
        <v>83</v>
      </c>
      <c r="H7" s="217" t="s">
        <v>463</v>
      </c>
    </row>
    <row r="8" spans="1:8" s="35" customFormat="1" ht="16.8">
      <c r="A8" s="214" t="s">
        <v>390</v>
      </c>
      <c r="B8" s="91">
        <v>0</v>
      </c>
      <c r="C8" s="215" t="s">
        <v>88</v>
      </c>
      <c r="D8" s="3" t="s">
        <v>321</v>
      </c>
      <c r="E8" s="574" t="s">
        <v>168</v>
      </c>
      <c r="F8" s="216" t="s">
        <v>106</v>
      </c>
      <c r="G8" s="216" t="s">
        <v>83</v>
      </c>
      <c r="H8" s="217" t="s">
        <v>206</v>
      </c>
    </row>
    <row r="9" spans="1:8" s="35" customFormat="1" ht="16.8">
      <c r="A9" s="214" t="s">
        <v>391</v>
      </c>
      <c r="B9" s="91">
        <v>0</v>
      </c>
      <c r="C9" s="215" t="s">
        <v>109</v>
      </c>
      <c r="D9" s="3" t="s">
        <v>167</v>
      </c>
      <c r="E9" s="574" t="s">
        <v>168</v>
      </c>
      <c r="F9" s="216" t="s">
        <v>79</v>
      </c>
      <c r="G9" s="216" t="s">
        <v>80</v>
      </c>
      <c r="H9" s="217" t="s">
        <v>392</v>
      </c>
    </row>
    <row r="10" spans="1:8" s="35" customFormat="1" ht="16.8">
      <c r="A10" s="214" t="s">
        <v>393</v>
      </c>
      <c r="B10" s="91">
        <v>0</v>
      </c>
      <c r="C10" s="215" t="s">
        <v>109</v>
      </c>
      <c r="D10" s="3" t="s">
        <v>167</v>
      </c>
      <c r="E10" s="574" t="s">
        <v>168</v>
      </c>
      <c r="F10" s="216" t="s">
        <v>84</v>
      </c>
      <c r="G10" s="216" t="s">
        <v>83</v>
      </c>
      <c r="H10" s="217" t="s">
        <v>181</v>
      </c>
    </row>
    <row r="11" spans="1:8" s="35" customFormat="1" ht="16.8">
      <c r="A11" s="214" t="s">
        <v>357</v>
      </c>
      <c r="B11" s="91">
        <v>0</v>
      </c>
      <c r="C11" s="215" t="s">
        <v>88</v>
      </c>
      <c r="D11" s="3" t="s">
        <v>402</v>
      </c>
      <c r="E11" s="574" t="s">
        <v>168</v>
      </c>
      <c r="F11" s="216" t="s">
        <v>79</v>
      </c>
      <c r="G11" s="216" t="s">
        <v>85</v>
      </c>
      <c r="H11" s="217" t="s">
        <v>394</v>
      </c>
    </row>
    <row r="12" spans="1:8" s="35" customFormat="1" ht="16.8">
      <c r="A12" s="214" t="s">
        <v>395</v>
      </c>
      <c r="B12" s="91">
        <v>0</v>
      </c>
      <c r="C12" s="215" t="s">
        <v>539</v>
      </c>
      <c r="D12" s="3" t="s">
        <v>167</v>
      </c>
      <c r="E12" s="574" t="s">
        <v>168</v>
      </c>
      <c r="F12" s="216" t="s">
        <v>97</v>
      </c>
      <c r="G12" s="216" t="s">
        <v>83</v>
      </c>
      <c r="H12" s="217" t="s">
        <v>464</v>
      </c>
    </row>
    <row r="13" spans="1:8" s="35" customFormat="1" ht="16.8">
      <c r="A13" s="214" t="s">
        <v>358</v>
      </c>
      <c r="B13" s="91">
        <v>0</v>
      </c>
      <c r="C13" s="218" t="s">
        <v>540</v>
      </c>
      <c r="D13" s="4" t="s">
        <v>370</v>
      </c>
      <c r="E13" s="575" t="s">
        <v>168</v>
      </c>
      <c r="F13" s="219" t="s">
        <v>106</v>
      </c>
      <c r="G13" s="219" t="s">
        <v>85</v>
      </c>
      <c r="H13" s="2" t="s">
        <v>371</v>
      </c>
    </row>
    <row r="14" spans="1:8" s="35" customFormat="1" ht="16.8">
      <c r="A14" s="214" t="s">
        <v>396</v>
      </c>
      <c r="B14" s="91">
        <v>0</v>
      </c>
      <c r="C14" s="215" t="s">
        <v>81</v>
      </c>
      <c r="D14" s="3" t="s">
        <v>167</v>
      </c>
      <c r="E14" s="574" t="s">
        <v>168</v>
      </c>
      <c r="F14" s="216" t="s">
        <v>97</v>
      </c>
      <c r="G14" s="216" t="s">
        <v>83</v>
      </c>
      <c r="H14" s="217" t="s">
        <v>493</v>
      </c>
    </row>
    <row r="15" spans="1:8" s="35" customFormat="1" ht="16.8">
      <c r="A15" s="214" t="s">
        <v>397</v>
      </c>
      <c r="B15" s="91">
        <v>0</v>
      </c>
      <c r="C15" s="215" t="s">
        <v>81</v>
      </c>
      <c r="D15" s="3" t="s">
        <v>317</v>
      </c>
      <c r="E15" s="574" t="s">
        <v>168</v>
      </c>
      <c r="F15" s="216" t="s">
        <v>84</v>
      </c>
      <c r="G15" s="216" t="s">
        <v>85</v>
      </c>
      <c r="H15" s="217" t="s">
        <v>335</v>
      </c>
    </row>
    <row r="16" spans="1:8" s="35" customFormat="1" ht="16.8">
      <c r="A16" s="214" t="s">
        <v>398</v>
      </c>
      <c r="B16" s="91">
        <v>0</v>
      </c>
      <c r="C16" s="215" t="s">
        <v>78</v>
      </c>
      <c r="D16" s="3" t="s">
        <v>196</v>
      </c>
      <c r="E16" s="574" t="s">
        <v>168</v>
      </c>
      <c r="F16" s="216" t="s">
        <v>79</v>
      </c>
      <c r="G16" s="216" t="s">
        <v>80</v>
      </c>
      <c r="H16" s="217" t="s">
        <v>399</v>
      </c>
    </row>
    <row r="17" spans="1:8" s="35" customFormat="1" ht="16.8">
      <c r="A17" s="220" t="s">
        <v>400</v>
      </c>
      <c r="B17" s="101">
        <v>0</v>
      </c>
      <c r="C17" s="221" t="s">
        <v>539</v>
      </c>
      <c r="D17" s="17" t="s">
        <v>172</v>
      </c>
      <c r="E17" s="576" t="s">
        <v>168</v>
      </c>
      <c r="F17" s="222" t="s">
        <v>79</v>
      </c>
      <c r="G17" s="222" t="s">
        <v>80</v>
      </c>
      <c r="H17" s="223" t="s">
        <v>401</v>
      </c>
    </row>
    <row r="18" spans="1:8" ht="16.8">
      <c r="A18" s="214" t="s">
        <v>210</v>
      </c>
      <c r="B18" s="91">
        <v>1</v>
      </c>
      <c r="C18" s="215" t="s">
        <v>541</v>
      </c>
      <c r="D18" s="3" t="s">
        <v>172</v>
      </c>
      <c r="E18" s="574" t="s">
        <v>168</v>
      </c>
      <c r="F18" s="216" t="s">
        <v>79</v>
      </c>
      <c r="G18" s="216" t="s">
        <v>82</v>
      </c>
      <c r="H18" s="217" t="s">
        <v>345</v>
      </c>
    </row>
    <row r="19" spans="1:8" ht="16.8">
      <c r="A19" s="214" t="s">
        <v>130</v>
      </c>
      <c r="B19" s="91">
        <v>1</v>
      </c>
      <c r="C19" s="215" t="s">
        <v>541</v>
      </c>
      <c r="D19" s="3" t="s">
        <v>167</v>
      </c>
      <c r="E19" s="577" t="s">
        <v>168</v>
      </c>
      <c r="F19" s="216" t="s">
        <v>106</v>
      </c>
      <c r="G19" s="216" t="s">
        <v>82</v>
      </c>
      <c r="H19" s="1" t="s">
        <v>169</v>
      </c>
    </row>
    <row r="20" spans="1:8" ht="16.8">
      <c r="A20" s="214" t="s">
        <v>131</v>
      </c>
      <c r="B20" s="91">
        <v>1</v>
      </c>
      <c r="C20" s="215" t="s">
        <v>541</v>
      </c>
      <c r="D20" s="3" t="s">
        <v>167</v>
      </c>
      <c r="E20" s="577" t="s">
        <v>168</v>
      </c>
      <c r="F20" s="216" t="s">
        <v>106</v>
      </c>
      <c r="G20" s="216" t="s">
        <v>170</v>
      </c>
      <c r="H20" s="1" t="s">
        <v>171</v>
      </c>
    </row>
    <row r="21" spans="1:8" ht="16.8">
      <c r="A21" s="214" t="s">
        <v>382</v>
      </c>
      <c r="B21" s="91">
        <v>1</v>
      </c>
      <c r="C21" s="215" t="s">
        <v>88</v>
      </c>
      <c r="D21" s="3" t="s">
        <v>167</v>
      </c>
      <c r="E21" s="577" t="s">
        <v>305</v>
      </c>
      <c r="F21" s="216" t="s">
        <v>122</v>
      </c>
      <c r="G21" s="216" t="s">
        <v>85</v>
      </c>
      <c r="H21" s="1" t="s">
        <v>381</v>
      </c>
    </row>
    <row r="22" spans="1:8" ht="16.8">
      <c r="A22" s="214" t="s">
        <v>528</v>
      </c>
      <c r="B22" s="91">
        <v>1</v>
      </c>
      <c r="C22" s="444" t="s">
        <v>86</v>
      </c>
      <c r="D22" s="445" t="s">
        <v>172</v>
      </c>
      <c r="E22" s="577" t="s">
        <v>305</v>
      </c>
      <c r="F22" s="446" t="s">
        <v>106</v>
      </c>
      <c r="G22" s="446" t="s">
        <v>87</v>
      </c>
      <c r="H22" s="1" t="s">
        <v>529</v>
      </c>
    </row>
    <row r="23" spans="1:8" ht="16.8">
      <c r="A23" s="214" t="s">
        <v>110</v>
      </c>
      <c r="B23" s="91">
        <v>1</v>
      </c>
      <c r="C23" s="215" t="s">
        <v>81</v>
      </c>
      <c r="D23" s="3" t="s">
        <v>167</v>
      </c>
      <c r="E23" s="577" t="s">
        <v>168</v>
      </c>
      <c r="F23" s="216" t="s">
        <v>79</v>
      </c>
      <c r="G23" s="216" t="s">
        <v>83</v>
      </c>
      <c r="H23" s="2" t="s">
        <v>111</v>
      </c>
    </row>
    <row r="24" spans="1:8" ht="16.8">
      <c r="A24" s="214" t="s">
        <v>132</v>
      </c>
      <c r="B24" s="91">
        <v>1</v>
      </c>
      <c r="C24" s="215" t="s">
        <v>109</v>
      </c>
      <c r="D24" s="3" t="s">
        <v>172</v>
      </c>
      <c r="E24" s="577" t="s">
        <v>168</v>
      </c>
      <c r="F24" s="216" t="s">
        <v>122</v>
      </c>
      <c r="G24" s="216" t="s">
        <v>85</v>
      </c>
      <c r="H24" s="2" t="s">
        <v>173</v>
      </c>
    </row>
    <row r="25" spans="1:8" ht="16.8">
      <c r="A25" s="214" t="s">
        <v>133</v>
      </c>
      <c r="B25" s="91">
        <v>1</v>
      </c>
      <c r="C25" s="215" t="s">
        <v>109</v>
      </c>
      <c r="D25" s="3" t="s">
        <v>167</v>
      </c>
      <c r="E25" s="577" t="s">
        <v>168</v>
      </c>
      <c r="F25" s="216" t="s">
        <v>96</v>
      </c>
      <c r="G25" s="216" t="s">
        <v>85</v>
      </c>
      <c r="H25" s="2" t="s">
        <v>174</v>
      </c>
    </row>
    <row r="26" spans="1:8" ht="16.8">
      <c r="A26" s="214" t="s">
        <v>112</v>
      </c>
      <c r="B26" s="91">
        <v>1</v>
      </c>
      <c r="C26" s="215" t="s">
        <v>78</v>
      </c>
      <c r="D26" s="3" t="s">
        <v>167</v>
      </c>
      <c r="E26" s="577" t="s">
        <v>168</v>
      </c>
      <c r="F26" s="216" t="s">
        <v>79</v>
      </c>
      <c r="G26" s="216" t="s">
        <v>113</v>
      </c>
      <c r="H26" s="2" t="s">
        <v>114</v>
      </c>
    </row>
    <row r="27" spans="1:8" ht="16.8">
      <c r="A27" s="214" t="s">
        <v>134</v>
      </c>
      <c r="B27" s="91">
        <v>1</v>
      </c>
      <c r="C27" s="215" t="s">
        <v>539</v>
      </c>
      <c r="D27" s="3" t="s">
        <v>172</v>
      </c>
      <c r="E27" s="577" t="s">
        <v>168</v>
      </c>
      <c r="F27" s="216" t="s">
        <v>122</v>
      </c>
      <c r="G27" s="216" t="s">
        <v>82</v>
      </c>
      <c r="H27" s="2" t="s">
        <v>175</v>
      </c>
    </row>
    <row r="28" spans="1:8" ht="16.8">
      <c r="A28" s="214" t="s">
        <v>135</v>
      </c>
      <c r="B28" s="91">
        <v>1</v>
      </c>
      <c r="C28" s="215" t="s">
        <v>88</v>
      </c>
      <c r="D28" s="3" t="s">
        <v>172</v>
      </c>
      <c r="E28" s="577" t="s">
        <v>168</v>
      </c>
      <c r="F28" s="216" t="s">
        <v>122</v>
      </c>
      <c r="G28" s="216" t="s">
        <v>82</v>
      </c>
      <c r="H28" s="2" t="s">
        <v>176</v>
      </c>
    </row>
    <row r="29" spans="1:8" ht="16.8">
      <c r="A29" s="214" t="s">
        <v>136</v>
      </c>
      <c r="B29" s="91">
        <v>1</v>
      </c>
      <c r="C29" s="215" t="s">
        <v>539</v>
      </c>
      <c r="D29" s="3" t="s">
        <v>172</v>
      </c>
      <c r="E29" s="577" t="s">
        <v>168</v>
      </c>
      <c r="F29" s="216" t="s">
        <v>79</v>
      </c>
      <c r="G29" s="216" t="s">
        <v>118</v>
      </c>
      <c r="H29" s="2" t="s">
        <v>177</v>
      </c>
    </row>
    <row r="30" spans="1:8" ht="16.8">
      <c r="A30" s="214" t="s">
        <v>367</v>
      </c>
      <c r="B30" s="91">
        <v>1</v>
      </c>
      <c r="C30" s="218" t="s">
        <v>86</v>
      </c>
      <c r="D30" s="4" t="s">
        <v>167</v>
      </c>
      <c r="E30" s="575" t="s">
        <v>368</v>
      </c>
      <c r="F30" s="219" t="s">
        <v>106</v>
      </c>
      <c r="G30" s="219" t="s">
        <v>113</v>
      </c>
      <c r="H30" s="2" t="s">
        <v>369</v>
      </c>
    </row>
    <row r="31" spans="1:8" ht="16.8">
      <c r="A31" s="214" t="s">
        <v>137</v>
      </c>
      <c r="B31" s="91">
        <v>1</v>
      </c>
      <c r="C31" s="215" t="s">
        <v>78</v>
      </c>
      <c r="D31" s="3" t="s">
        <v>178</v>
      </c>
      <c r="E31" s="577" t="s">
        <v>168</v>
      </c>
      <c r="F31" s="216" t="s">
        <v>79</v>
      </c>
      <c r="G31" s="216" t="s">
        <v>85</v>
      </c>
      <c r="H31" s="2" t="s">
        <v>179</v>
      </c>
    </row>
    <row r="32" spans="1:8" ht="16.8">
      <c r="A32" s="214" t="s">
        <v>363</v>
      </c>
      <c r="B32" s="91">
        <v>1</v>
      </c>
      <c r="C32" s="215" t="s">
        <v>539</v>
      </c>
      <c r="D32" s="3" t="s">
        <v>317</v>
      </c>
      <c r="E32" s="574" t="s">
        <v>168</v>
      </c>
      <c r="F32" s="219" t="s">
        <v>106</v>
      </c>
      <c r="G32" s="216" t="s">
        <v>87</v>
      </c>
      <c r="H32" s="217" t="s">
        <v>378</v>
      </c>
    </row>
    <row r="33" spans="1:8" ht="16.8">
      <c r="A33" s="214" t="s">
        <v>55</v>
      </c>
      <c r="B33" s="91">
        <v>1</v>
      </c>
      <c r="C33" s="215" t="s">
        <v>539</v>
      </c>
      <c r="D33" s="3" t="s">
        <v>180</v>
      </c>
      <c r="E33" s="577" t="s">
        <v>168</v>
      </c>
      <c r="F33" s="216" t="s">
        <v>79</v>
      </c>
      <c r="G33" s="216" t="s">
        <v>82</v>
      </c>
      <c r="H33" s="2" t="s">
        <v>181</v>
      </c>
    </row>
    <row r="34" spans="1:8" ht="16.8">
      <c r="A34" s="214" t="s">
        <v>212</v>
      </c>
      <c r="B34" s="91">
        <v>1</v>
      </c>
      <c r="C34" s="215" t="s">
        <v>109</v>
      </c>
      <c r="D34" s="3" t="s">
        <v>167</v>
      </c>
      <c r="E34" s="577" t="s">
        <v>168</v>
      </c>
      <c r="F34" s="216" t="s">
        <v>269</v>
      </c>
      <c r="G34" s="216" t="s">
        <v>83</v>
      </c>
      <c r="H34" s="112" t="s">
        <v>347</v>
      </c>
    </row>
    <row r="35" spans="1:8" ht="16.8">
      <c r="A35" s="214" t="s">
        <v>123</v>
      </c>
      <c r="B35" s="91">
        <v>1</v>
      </c>
      <c r="C35" s="215" t="s">
        <v>539</v>
      </c>
      <c r="D35" s="3" t="s">
        <v>180</v>
      </c>
      <c r="E35" s="577" t="s">
        <v>168</v>
      </c>
      <c r="F35" s="216" t="s">
        <v>84</v>
      </c>
      <c r="G35" s="216" t="s">
        <v>170</v>
      </c>
      <c r="H35" s="2" t="s">
        <v>182</v>
      </c>
    </row>
    <row r="36" spans="1:8" ht="16.8">
      <c r="A36" s="214" t="s">
        <v>138</v>
      </c>
      <c r="B36" s="91">
        <v>1</v>
      </c>
      <c r="C36" s="215" t="s">
        <v>539</v>
      </c>
      <c r="D36" s="3" t="s">
        <v>172</v>
      </c>
      <c r="E36" s="577" t="s">
        <v>168</v>
      </c>
      <c r="F36" s="216" t="s">
        <v>79</v>
      </c>
      <c r="G36" s="216" t="s">
        <v>82</v>
      </c>
      <c r="H36" s="2" t="s">
        <v>183</v>
      </c>
    </row>
    <row r="37" spans="1:8" ht="16.8">
      <c r="A37" s="214" t="s">
        <v>115</v>
      </c>
      <c r="B37" s="91">
        <v>1</v>
      </c>
      <c r="C37" s="215" t="s">
        <v>539</v>
      </c>
      <c r="D37" s="3" t="s">
        <v>172</v>
      </c>
      <c r="E37" s="577" t="s">
        <v>168</v>
      </c>
      <c r="F37" s="216" t="s">
        <v>79</v>
      </c>
      <c r="G37" s="216" t="s">
        <v>116</v>
      </c>
      <c r="H37" s="2" t="s">
        <v>184</v>
      </c>
    </row>
    <row r="38" spans="1:8" ht="16.8">
      <c r="A38" s="214" t="s">
        <v>117</v>
      </c>
      <c r="B38" s="91">
        <v>1</v>
      </c>
      <c r="C38" s="215" t="s">
        <v>86</v>
      </c>
      <c r="D38" s="3" t="s">
        <v>167</v>
      </c>
      <c r="E38" s="577" t="s">
        <v>168</v>
      </c>
      <c r="F38" s="216" t="s">
        <v>120</v>
      </c>
      <c r="G38" s="216" t="s">
        <v>82</v>
      </c>
      <c r="H38" s="2" t="s">
        <v>494</v>
      </c>
    </row>
    <row r="39" spans="1:8" ht="16.8">
      <c r="A39" s="214" t="s">
        <v>139</v>
      </c>
      <c r="B39" s="91">
        <v>1</v>
      </c>
      <c r="C39" s="215" t="s">
        <v>539</v>
      </c>
      <c r="D39" s="3" t="s">
        <v>172</v>
      </c>
      <c r="E39" s="577" t="s">
        <v>168</v>
      </c>
      <c r="F39" s="216" t="s">
        <v>79</v>
      </c>
      <c r="G39" s="216" t="s">
        <v>170</v>
      </c>
      <c r="H39" s="2" t="s">
        <v>142</v>
      </c>
    </row>
    <row r="40" spans="1:8" ht="16.8">
      <c r="A40" s="214" t="s">
        <v>140</v>
      </c>
      <c r="B40" s="91">
        <v>1</v>
      </c>
      <c r="C40" s="215" t="s">
        <v>88</v>
      </c>
      <c r="D40" s="3" t="s">
        <v>167</v>
      </c>
      <c r="E40" s="577" t="s">
        <v>168</v>
      </c>
      <c r="F40" s="216" t="s">
        <v>143</v>
      </c>
      <c r="G40" s="216" t="s">
        <v>82</v>
      </c>
      <c r="H40" s="2" t="s">
        <v>500</v>
      </c>
    </row>
    <row r="41" spans="1:8" ht="16.8">
      <c r="A41" s="214" t="s">
        <v>213</v>
      </c>
      <c r="B41" s="91">
        <v>1</v>
      </c>
      <c r="C41" s="215" t="s">
        <v>78</v>
      </c>
      <c r="D41" s="3" t="s">
        <v>172</v>
      </c>
      <c r="E41" s="577" t="s">
        <v>168</v>
      </c>
      <c r="F41" s="216" t="s">
        <v>79</v>
      </c>
      <c r="G41" s="216" t="s">
        <v>85</v>
      </c>
      <c r="H41" s="2" t="s">
        <v>211</v>
      </c>
    </row>
    <row r="42" spans="1:8" ht="16.8">
      <c r="A42" s="214" t="s">
        <v>525</v>
      </c>
      <c r="B42" s="91">
        <v>1</v>
      </c>
      <c r="C42" s="434"/>
      <c r="D42" s="435"/>
      <c r="E42" s="578"/>
      <c r="F42" s="436"/>
      <c r="G42" s="436"/>
      <c r="H42" s="437" t="s">
        <v>526</v>
      </c>
    </row>
    <row r="43" spans="1:8" ht="16.8">
      <c r="A43" s="214" t="s">
        <v>141</v>
      </c>
      <c r="B43" s="91">
        <v>1</v>
      </c>
      <c r="C43" s="215" t="s">
        <v>539</v>
      </c>
      <c r="D43" s="3" t="s">
        <v>172</v>
      </c>
      <c r="E43" s="577" t="s">
        <v>168</v>
      </c>
      <c r="F43" s="216" t="s">
        <v>79</v>
      </c>
      <c r="G43" s="216" t="s">
        <v>82</v>
      </c>
      <c r="H43" s="2" t="s">
        <v>185</v>
      </c>
    </row>
    <row r="44" spans="1:8" ht="16.8">
      <c r="A44" s="214" t="s">
        <v>523</v>
      </c>
      <c r="B44" s="91">
        <v>1</v>
      </c>
      <c r="C44" s="434"/>
      <c r="D44" s="435"/>
      <c r="E44" s="578"/>
      <c r="F44" s="436"/>
      <c r="G44" s="436"/>
      <c r="H44" s="437" t="s">
        <v>524</v>
      </c>
    </row>
    <row r="45" spans="1:8" ht="16.8">
      <c r="A45" s="224" t="s">
        <v>119</v>
      </c>
      <c r="B45" s="225">
        <v>1</v>
      </c>
      <c r="C45" s="12" t="s">
        <v>109</v>
      </c>
      <c r="D45" s="9" t="s">
        <v>167</v>
      </c>
      <c r="E45" s="579" t="s">
        <v>168</v>
      </c>
      <c r="F45" s="13" t="s">
        <v>84</v>
      </c>
      <c r="G45" s="13" t="s">
        <v>82</v>
      </c>
      <c r="H45" s="8" t="s">
        <v>186</v>
      </c>
    </row>
    <row r="46" spans="1:8" ht="16.8">
      <c r="A46" s="224" t="s">
        <v>490</v>
      </c>
      <c r="B46" s="225">
        <v>1</v>
      </c>
      <c r="C46" s="12" t="s">
        <v>86</v>
      </c>
      <c r="D46" s="9" t="s">
        <v>172</v>
      </c>
      <c r="E46" s="579" t="s">
        <v>168</v>
      </c>
      <c r="F46" s="13" t="s">
        <v>106</v>
      </c>
      <c r="G46" s="13" t="s">
        <v>87</v>
      </c>
      <c r="H46" s="8" t="s">
        <v>187</v>
      </c>
    </row>
    <row r="47" spans="1:8" ht="16.8">
      <c r="A47" s="224" t="s">
        <v>527</v>
      </c>
      <c r="B47" s="225">
        <v>1</v>
      </c>
      <c r="C47" s="434"/>
      <c r="D47" s="435"/>
      <c r="E47" s="578"/>
      <c r="F47" s="436"/>
      <c r="G47" s="436"/>
      <c r="H47" s="437" t="s">
        <v>371</v>
      </c>
    </row>
    <row r="48" spans="1:8" ht="16.8">
      <c r="A48" s="226" t="s">
        <v>373</v>
      </c>
      <c r="B48" s="227">
        <v>1</v>
      </c>
      <c r="C48" s="228" t="s">
        <v>86</v>
      </c>
      <c r="D48" s="18" t="s">
        <v>167</v>
      </c>
      <c r="E48" s="580" t="s">
        <v>168</v>
      </c>
      <c r="F48" s="229" t="s">
        <v>79</v>
      </c>
      <c r="G48" s="229" t="s">
        <v>269</v>
      </c>
      <c r="H48" s="230" t="s">
        <v>371</v>
      </c>
    </row>
    <row r="49" spans="1:8" ht="16.8">
      <c r="A49" s="224" t="s">
        <v>188</v>
      </c>
      <c r="B49" s="225">
        <v>2</v>
      </c>
      <c r="C49" s="12" t="s">
        <v>541</v>
      </c>
      <c r="D49" s="9" t="s">
        <v>180</v>
      </c>
      <c r="E49" s="579" t="s">
        <v>168</v>
      </c>
      <c r="F49" s="13" t="s">
        <v>106</v>
      </c>
      <c r="G49" s="13" t="s">
        <v>118</v>
      </c>
      <c r="H49" s="8" t="s">
        <v>189</v>
      </c>
    </row>
    <row r="50" spans="1:8" ht="16.8">
      <c r="A50" s="224" t="s">
        <v>192</v>
      </c>
      <c r="B50" s="225">
        <v>2</v>
      </c>
      <c r="C50" s="231" t="s">
        <v>541</v>
      </c>
      <c r="D50" s="9" t="s">
        <v>167</v>
      </c>
      <c r="E50" s="11" t="s">
        <v>168</v>
      </c>
      <c r="F50" s="13" t="s">
        <v>106</v>
      </c>
      <c r="G50" s="11" t="s">
        <v>18</v>
      </c>
      <c r="H50" s="15" t="s">
        <v>316</v>
      </c>
    </row>
    <row r="51" spans="1:8" ht="16.8">
      <c r="A51" s="224" t="s">
        <v>214</v>
      </c>
      <c r="B51" s="225">
        <v>2</v>
      </c>
      <c r="C51" s="231" t="s">
        <v>78</v>
      </c>
      <c r="D51" s="10" t="s">
        <v>321</v>
      </c>
      <c r="E51" s="11" t="s">
        <v>168</v>
      </c>
      <c r="F51" s="11" t="s">
        <v>485</v>
      </c>
      <c r="G51" s="11" t="s">
        <v>82</v>
      </c>
      <c r="H51" s="15" t="s">
        <v>344</v>
      </c>
    </row>
    <row r="52" spans="1:8" ht="16.8">
      <c r="A52" s="224" t="s">
        <v>190</v>
      </c>
      <c r="B52" s="225">
        <v>2</v>
      </c>
      <c r="C52" s="12" t="s">
        <v>539</v>
      </c>
      <c r="D52" s="9" t="s">
        <v>172</v>
      </c>
      <c r="E52" s="579" t="s">
        <v>168</v>
      </c>
      <c r="F52" s="13" t="s">
        <v>79</v>
      </c>
      <c r="G52" s="13" t="s">
        <v>85</v>
      </c>
      <c r="H52" s="8" t="s">
        <v>191</v>
      </c>
    </row>
    <row r="53" spans="1:8" ht="16.8">
      <c r="A53" s="224" t="s">
        <v>193</v>
      </c>
      <c r="B53" s="225">
        <v>2</v>
      </c>
      <c r="C53" s="12" t="s">
        <v>539</v>
      </c>
      <c r="D53" s="9" t="s">
        <v>172</v>
      </c>
      <c r="E53" s="579" t="s">
        <v>168</v>
      </c>
      <c r="F53" s="13" t="s">
        <v>79</v>
      </c>
      <c r="G53" s="13" t="s">
        <v>82</v>
      </c>
      <c r="H53" s="14" t="s">
        <v>194</v>
      </c>
    </row>
    <row r="54" spans="1:8" ht="16.8">
      <c r="A54" s="224" t="s">
        <v>300</v>
      </c>
      <c r="B54" s="225">
        <v>2</v>
      </c>
      <c r="C54" s="12" t="s">
        <v>78</v>
      </c>
      <c r="D54" s="9" t="s">
        <v>172</v>
      </c>
      <c r="E54" s="579" t="s">
        <v>168</v>
      </c>
      <c r="F54" s="13" t="s">
        <v>79</v>
      </c>
      <c r="G54" s="13" t="s">
        <v>82</v>
      </c>
      <c r="H54" s="8" t="s">
        <v>301</v>
      </c>
    </row>
    <row r="55" spans="1:8" ht="16.8">
      <c r="A55" s="224" t="s">
        <v>195</v>
      </c>
      <c r="B55" s="225">
        <v>2</v>
      </c>
      <c r="C55" s="12" t="s">
        <v>539</v>
      </c>
      <c r="D55" s="9" t="s">
        <v>196</v>
      </c>
      <c r="E55" s="579" t="s">
        <v>168</v>
      </c>
      <c r="F55" s="13" t="s">
        <v>79</v>
      </c>
      <c r="G55" s="13" t="s">
        <v>170</v>
      </c>
      <c r="H55" s="8" t="s">
        <v>197</v>
      </c>
    </row>
    <row r="56" spans="1:8" ht="16.8">
      <c r="A56" s="224" t="s">
        <v>198</v>
      </c>
      <c r="B56" s="225">
        <v>2</v>
      </c>
      <c r="C56" s="12" t="s">
        <v>539</v>
      </c>
      <c r="D56" s="9" t="s">
        <v>180</v>
      </c>
      <c r="E56" s="579" t="s">
        <v>168</v>
      </c>
      <c r="F56" s="13" t="s">
        <v>79</v>
      </c>
      <c r="G56" s="13" t="s">
        <v>82</v>
      </c>
      <c r="H56" s="14" t="s">
        <v>199</v>
      </c>
    </row>
    <row r="57" spans="1:8" ht="16.8">
      <c r="A57" s="224" t="s">
        <v>200</v>
      </c>
      <c r="B57" s="225">
        <v>2</v>
      </c>
      <c r="C57" s="231" t="s">
        <v>539</v>
      </c>
      <c r="D57" s="9" t="s">
        <v>172</v>
      </c>
      <c r="E57" s="11" t="s">
        <v>168</v>
      </c>
      <c r="F57" s="11" t="s">
        <v>79</v>
      </c>
      <c r="G57" s="11" t="s">
        <v>83</v>
      </c>
      <c r="H57" s="15" t="s">
        <v>320</v>
      </c>
    </row>
    <row r="58" spans="1:8" ht="16.8">
      <c r="A58" s="224" t="s">
        <v>359</v>
      </c>
      <c r="B58" s="225">
        <v>2</v>
      </c>
      <c r="C58" s="231" t="s">
        <v>539</v>
      </c>
      <c r="D58" s="9" t="s">
        <v>167</v>
      </c>
      <c r="E58" s="11" t="s">
        <v>168</v>
      </c>
      <c r="F58" s="11" t="s">
        <v>79</v>
      </c>
      <c r="G58" s="11" t="s">
        <v>170</v>
      </c>
      <c r="H58" s="15" t="s">
        <v>381</v>
      </c>
    </row>
    <row r="59" spans="1:8" ht="16.8">
      <c r="A59" s="214" t="s">
        <v>532</v>
      </c>
      <c r="B59" s="91">
        <v>2</v>
      </c>
      <c r="C59" s="444" t="s">
        <v>86</v>
      </c>
      <c r="D59" s="445" t="s">
        <v>172</v>
      </c>
      <c r="E59" s="577" t="s">
        <v>305</v>
      </c>
      <c r="F59" s="446" t="s">
        <v>106</v>
      </c>
      <c r="G59" s="446" t="s">
        <v>87</v>
      </c>
      <c r="H59" s="1" t="s">
        <v>529</v>
      </c>
    </row>
    <row r="60" spans="1:8" ht="16.8">
      <c r="A60" s="224" t="s">
        <v>201</v>
      </c>
      <c r="B60" s="225">
        <v>2</v>
      </c>
      <c r="C60" s="12" t="s">
        <v>86</v>
      </c>
      <c r="D60" s="9" t="s">
        <v>172</v>
      </c>
      <c r="E60" s="579" t="s">
        <v>168</v>
      </c>
      <c r="F60" s="13" t="s">
        <v>79</v>
      </c>
      <c r="G60" s="13" t="s">
        <v>170</v>
      </c>
      <c r="H60" s="8" t="s">
        <v>202</v>
      </c>
    </row>
    <row r="61" spans="1:8" ht="16.8">
      <c r="A61" s="224" t="s">
        <v>302</v>
      </c>
      <c r="B61" s="225">
        <v>2</v>
      </c>
      <c r="C61" s="12" t="s">
        <v>539</v>
      </c>
      <c r="D61" s="9" t="s">
        <v>167</v>
      </c>
      <c r="E61" s="579" t="s">
        <v>168</v>
      </c>
      <c r="F61" s="13" t="s">
        <v>84</v>
      </c>
      <c r="G61" s="13" t="s">
        <v>85</v>
      </c>
      <c r="H61" s="8" t="s">
        <v>303</v>
      </c>
    </row>
    <row r="62" spans="1:8" ht="16.8">
      <c r="A62" s="224" t="s">
        <v>203</v>
      </c>
      <c r="B62" s="225">
        <v>2</v>
      </c>
      <c r="C62" s="231" t="s">
        <v>78</v>
      </c>
      <c r="D62" s="9" t="s">
        <v>180</v>
      </c>
      <c r="E62" s="11" t="s">
        <v>326</v>
      </c>
      <c r="F62" s="11" t="s">
        <v>79</v>
      </c>
      <c r="G62" s="11" t="s">
        <v>327</v>
      </c>
      <c r="H62" s="15" t="s">
        <v>325</v>
      </c>
    </row>
    <row r="63" spans="1:8" ht="16.8">
      <c r="A63" s="224" t="s">
        <v>207</v>
      </c>
      <c r="B63" s="225">
        <v>2</v>
      </c>
      <c r="C63" s="231" t="s">
        <v>88</v>
      </c>
      <c r="D63" s="9" t="s">
        <v>172</v>
      </c>
      <c r="E63" s="11" t="s">
        <v>168</v>
      </c>
      <c r="F63" s="11" t="s">
        <v>538</v>
      </c>
      <c r="G63" s="11" t="s">
        <v>82</v>
      </c>
      <c r="H63" s="15" t="s">
        <v>325</v>
      </c>
    </row>
    <row r="64" spans="1:8" ht="16.8">
      <c r="A64" s="224" t="s">
        <v>204</v>
      </c>
      <c r="B64" s="225">
        <v>2</v>
      </c>
      <c r="C64" s="12" t="s">
        <v>88</v>
      </c>
      <c r="D64" s="9" t="s">
        <v>196</v>
      </c>
      <c r="E64" s="579" t="s">
        <v>168</v>
      </c>
      <c r="F64" s="13" t="s">
        <v>205</v>
      </c>
      <c r="G64" s="13" t="s">
        <v>87</v>
      </c>
      <c r="H64" s="8" t="s">
        <v>206</v>
      </c>
    </row>
    <row r="65" spans="1:8" ht="16.8">
      <c r="A65" s="224" t="s">
        <v>208</v>
      </c>
      <c r="B65" s="225">
        <v>2</v>
      </c>
      <c r="C65" s="12" t="s">
        <v>86</v>
      </c>
      <c r="D65" s="9" t="s">
        <v>167</v>
      </c>
      <c r="E65" s="579" t="s">
        <v>168</v>
      </c>
      <c r="F65" s="13" t="s">
        <v>205</v>
      </c>
      <c r="G65" s="13" t="s">
        <v>85</v>
      </c>
      <c r="H65" s="8" t="s">
        <v>206</v>
      </c>
    </row>
    <row r="66" spans="1:8" ht="16.8">
      <c r="A66" s="224" t="s">
        <v>209</v>
      </c>
      <c r="B66" s="225">
        <v>2</v>
      </c>
      <c r="C66" s="231" t="s">
        <v>88</v>
      </c>
      <c r="D66" s="9" t="s">
        <v>167</v>
      </c>
      <c r="E66" s="579" t="s">
        <v>168</v>
      </c>
      <c r="F66" s="11" t="s">
        <v>96</v>
      </c>
      <c r="G66" s="11" t="s">
        <v>330</v>
      </c>
      <c r="H66" s="8" t="s">
        <v>329</v>
      </c>
    </row>
    <row r="67" spans="1:8" ht="16.8">
      <c r="A67" s="224" t="s">
        <v>227</v>
      </c>
      <c r="B67" s="225">
        <v>2</v>
      </c>
      <c r="C67" s="12" t="s">
        <v>539</v>
      </c>
      <c r="D67" s="9" t="s">
        <v>172</v>
      </c>
      <c r="E67" s="579" t="s">
        <v>168</v>
      </c>
      <c r="F67" s="13" t="s">
        <v>106</v>
      </c>
      <c r="G67" s="13" t="s">
        <v>228</v>
      </c>
      <c r="H67" s="8" t="s">
        <v>229</v>
      </c>
    </row>
    <row r="68" spans="1:8" ht="16.8">
      <c r="A68" s="224" t="s">
        <v>230</v>
      </c>
      <c r="B68" s="225">
        <v>2</v>
      </c>
      <c r="C68" s="12" t="s">
        <v>541</v>
      </c>
      <c r="D68" s="9" t="s">
        <v>167</v>
      </c>
      <c r="E68" s="579" t="s">
        <v>168</v>
      </c>
      <c r="F68" s="13" t="s">
        <v>205</v>
      </c>
      <c r="G68" s="13" t="s">
        <v>87</v>
      </c>
      <c r="H68" s="8" t="s">
        <v>179</v>
      </c>
    </row>
    <row r="69" spans="1:8" ht="16.8">
      <c r="A69" s="224" t="s">
        <v>304</v>
      </c>
      <c r="B69" s="225">
        <v>2</v>
      </c>
      <c r="C69" s="12" t="s">
        <v>541</v>
      </c>
      <c r="D69" s="9" t="s">
        <v>172</v>
      </c>
      <c r="E69" s="579" t="s">
        <v>305</v>
      </c>
      <c r="F69" s="13" t="s">
        <v>485</v>
      </c>
      <c r="G69" s="13" t="s">
        <v>87</v>
      </c>
      <c r="H69" s="8" t="s">
        <v>306</v>
      </c>
    </row>
    <row r="70" spans="1:8" ht="16.8">
      <c r="A70" s="224" t="s">
        <v>453</v>
      </c>
      <c r="B70" s="225">
        <v>2</v>
      </c>
      <c r="C70" s="231" t="s">
        <v>88</v>
      </c>
      <c r="D70" s="10" t="s">
        <v>370</v>
      </c>
      <c r="E70" s="581" t="s">
        <v>168</v>
      </c>
      <c r="F70" s="11" t="s">
        <v>484</v>
      </c>
      <c r="G70" s="11" t="s">
        <v>83</v>
      </c>
      <c r="H70" s="16" t="s">
        <v>454</v>
      </c>
    </row>
    <row r="71" spans="1:8" ht="16.8">
      <c r="A71" s="224" t="s">
        <v>436</v>
      </c>
      <c r="B71" s="225">
        <v>2</v>
      </c>
      <c r="C71" s="12" t="s">
        <v>86</v>
      </c>
      <c r="D71" s="10" t="s">
        <v>180</v>
      </c>
      <c r="E71" s="579" t="s">
        <v>168</v>
      </c>
      <c r="F71" s="13" t="s">
        <v>106</v>
      </c>
      <c r="G71" s="13" t="s">
        <v>87</v>
      </c>
      <c r="H71" s="8" t="s">
        <v>438</v>
      </c>
    </row>
    <row r="72" spans="1:8" ht="16.8">
      <c r="A72" s="224" t="s">
        <v>236</v>
      </c>
      <c r="B72" s="225">
        <v>2</v>
      </c>
      <c r="C72" s="12" t="s">
        <v>86</v>
      </c>
      <c r="D72" s="9" t="s">
        <v>167</v>
      </c>
      <c r="E72" s="579" t="s">
        <v>168</v>
      </c>
      <c r="F72" s="13" t="s">
        <v>79</v>
      </c>
      <c r="G72" s="13" t="s">
        <v>83</v>
      </c>
      <c r="H72" s="8" t="s">
        <v>237</v>
      </c>
    </row>
    <row r="73" spans="1:8" ht="16.8">
      <c r="A73" s="224" t="s">
        <v>307</v>
      </c>
      <c r="B73" s="225">
        <v>2</v>
      </c>
      <c r="C73" s="12" t="s">
        <v>539</v>
      </c>
      <c r="D73" s="9" t="s">
        <v>167</v>
      </c>
      <c r="E73" s="579" t="s">
        <v>168</v>
      </c>
      <c r="F73" s="13" t="s">
        <v>79</v>
      </c>
      <c r="G73" s="13" t="s">
        <v>87</v>
      </c>
      <c r="H73" s="8" t="s">
        <v>308</v>
      </c>
    </row>
    <row r="74" spans="1:8" ht="16.8">
      <c r="A74" s="224" t="s">
        <v>231</v>
      </c>
      <c r="B74" s="225">
        <v>2</v>
      </c>
      <c r="C74" s="12" t="s">
        <v>539</v>
      </c>
      <c r="D74" s="9" t="s">
        <v>196</v>
      </c>
      <c r="E74" s="579" t="s">
        <v>168</v>
      </c>
      <c r="F74" s="13" t="s">
        <v>79</v>
      </c>
      <c r="G74" s="13" t="s">
        <v>82</v>
      </c>
      <c r="H74" s="8" t="s">
        <v>232</v>
      </c>
    </row>
    <row r="75" spans="1:8" ht="16.8">
      <c r="A75" s="224" t="s">
        <v>218</v>
      </c>
      <c r="B75" s="225">
        <v>2</v>
      </c>
      <c r="C75" s="231" t="s">
        <v>78</v>
      </c>
      <c r="D75" s="10" t="s">
        <v>321</v>
      </c>
      <c r="E75" s="11" t="s">
        <v>168</v>
      </c>
      <c r="F75" s="11" t="s">
        <v>485</v>
      </c>
      <c r="G75" s="11" t="s">
        <v>170</v>
      </c>
      <c r="H75" s="15" t="s">
        <v>226</v>
      </c>
    </row>
    <row r="76" spans="1:8" ht="16.8">
      <c r="A76" s="224" t="s">
        <v>235</v>
      </c>
      <c r="B76" s="225">
        <v>2</v>
      </c>
      <c r="C76" s="231" t="s">
        <v>539</v>
      </c>
      <c r="D76" s="9" t="s">
        <v>167</v>
      </c>
      <c r="E76" s="579" t="s">
        <v>168</v>
      </c>
      <c r="F76" s="11" t="s">
        <v>79</v>
      </c>
      <c r="G76" s="11" t="s">
        <v>170</v>
      </c>
      <c r="H76" s="8" t="s">
        <v>335</v>
      </c>
    </row>
    <row r="77" spans="1:8" ht="16.8">
      <c r="A77" s="224" t="s">
        <v>233</v>
      </c>
      <c r="B77" s="225">
        <v>2</v>
      </c>
      <c r="C77" s="12" t="s">
        <v>78</v>
      </c>
      <c r="D77" s="9" t="s">
        <v>172</v>
      </c>
      <c r="E77" s="579" t="s">
        <v>168</v>
      </c>
      <c r="F77" s="13" t="s">
        <v>79</v>
      </c>
      <c r="G77" s="13" t="s">
        <v>85</v>
      </c>
      <c r="H77" s="8" t="s">
        <v>234</v>
      </c>
    </row>
    <row r="78" spans="1:8" ht="16.8">
      <c r="A78" s="224" t="s">
        <v>360</v>
      </c>
      <c r="B78" s="225">
        <v>2</v>
      </c>
      <c r="C78" s="12" t="s">
        <v>109</v>
      </c>
      <c r="D78" s="10" t="s">
        <v>180</v>
      </c>
      <c r="E78" s="581" t="s">
        <v>168</v>
      </c>
      <c r="F78" s="13" t="s">
        <v>79</v>
      </c>
      <c r="G78" s="13" t="s">
        <v>18</v>
      </c>
      <c r="H78" s="232" t="s">
        <v>376</v>
      </c>
    </row>
    <row r="79" spans="1:8" ht="16.8">
      <c r="A79" s="224" t="s">
        <v>238</v>
      </c>
      <c r="B79" s="225">
        <v>2</v>
      </c>
      <c r="C79" s="231" t="s">
        <v>539</v>
      </c>
      <c r="D79" s="9" t="s">
        <v>172</v>
      </c>
      <c r="E79" s="579" t="s">
        <v>168</v>
      </c>
      <c r="F79" s="13" t="s">
        <v>106</v>
      </c>
      <c r="G79" s="11" t="s">
        <v>83</v>
      </c>
      <c r="H79" s="8" t="s">
        <v>267</v>
      </c>
    </row>
    <row r="80" spans="1:8" ht="16.8">
      <c r="A80" s="224" t="s">
        <v>309</v>
      </c>
      <c r="B80" s="225">
        <v>2</v>
      </c>
      <c r="C80" s="12" t="s">
        <v>78</v>
      </c>
      <c r="D80" s="9" t="s">
        <v>172</v>
      </c>
      <c r="E80" s="579" t="s">
        <v>168</v>
      </c>
      <c r="F80" s="13" t="s">
        <v>79</v>
      </c>
      <c r="G80" s="13" t="s">
        <v>82</v>
      </c>
      <c r="H80" s="8" t="s">
        <v>353</v>
      </c>
    </row>
    <row r="81" spans="1:8" ht="16.8">
      <c r="A81" s="224" t="s">
        <v>239</v>
      </c>
      <c r="B81" s="225">
        <v>2</v>
      </c>
      <c r="C81" s="12" t="s">
        <v>539</v>
      </c>
      <c r="D81" s="9" t="s">
        <v>180</v>
      </c>
      <c r="E81" s="579" t="s">
        <v>168</v>
      </c>
      <c r="F81" s="13" t="s">
        <v>79</v>
      </c>
      <c r="G81" s="13" t="s">
        <v>85</v>
      </c>
      <c r="H81" s="8" t="s">
        <v>240</v>
      </c>
    </row>
    <row r="82" spans="1:8" ht="16.8">
      <c r="A82" s="224" t="s">
        <v>506</v>
      </c>
      <c r="B82" s="225">
        <v>2</v>
      </c>
      <c r="C82" s="12" t="s">
        <v>86</v>
      </c>
      <c r="D82" s="9" t="s">
        <v>172</v>
      </c>
      <c r="E82" s="579" t="s">
        <v>168</v>
      </c>
      <c r="F82" s="13" t="s">
        <v>106</v>
      </c>
      <c r="G82" s="13" t="s">
        <v>87</v>
      </c>
      <c r="H82" s="8" t="s">
        <v>187</v>
      </c>
    </row>
    <row r="83" spans="1:8" ht="16.8">
      <c r="A83" s="224" t="s">
        <v>241</v>
      </c>
      <c r="B83" s="225">
        <v>2</v>
      </c>
      <c r="C83" s="231" t="s">
        <v>86</v>
      </c>
      <c r="D83" s="9" t="s">
        <v>196</v>
      </c>
      <c r="E83" s="11" t="s">
        <v>305</v>
      </c>
      <c r="F83" s="13" t="s">
        <v>106</v>
      </c>
      <c r="G83" s="11" t="s">
        <v>269</v>
      </c>
      <c r="H83" s="8" t="s">
        <v>341</v>
      </c>
    </row>
    <row r="84" spans="1:8" ht="16.8">
      <c r="A84" s="224" t="s">
        <v>242</v>
      </c>
      <c r="B84" s="225">
        <v>2</v>
      </c>
      <c r="C84" s="231" t="s">
        <v>539</v>
      </c>
      <c r="D84" s="9" t="s">
        <v>172</v>
      </c>
      <c r="E84" s="579" t="s">
        <v>168</v>
      </c>
      <c r="F84" s="13" t="s">
        <v>84</v>
      </c>
      <c r="G84" s="13" t="s">
        <v>170</v>
      </c>
      <c r="H84" s="8" t="s">
        <v>342</v>
      </c>
    </row>
    <row r="85" spans="1:8" ht="16.8">
      <c r="A85" s="224" t="s">
        <v>245</v>
      </c>
      <c r="B85" s="225">
        <v>2</v>
      </c>
      <c r="C85" s="231" t="s">
        <v>539</v>
      </c>
      <c r="D85" s="10" t="s">
        <v>167</v>
      </c>
      <c r="E85" s="11" t="s">
        <v>168</v>
      </c>
      <c r="F85" s="11" t="s">
        <v>79</v>
      </c>
      <c r="G85" s="11" t="s">
        <v>85</v>
      </c>
      <c r="H85" s="8" t="s">
        <v>277</v>
      </c>
    </row>
    <row r="86" spans="1:8" ht="16.8">
      <c r="A86" s="226" t="s">
        <v>243</v>
      </c>
      <c r="B86" s="227">
        <v>2</v>
      </c>
      <c r="C86" s="233" t="s">
        <v>539</v>
      </c>
      <c r="D86" s="234" t="s">
        <v>172</v>
      </c>
      <c r="E86" s="582" t="s">
        <v>168</v>
      </c>
      <c r="F86" s="235" t="s">
        <v>79</v>
      </c>
      <c r="G86" s="235" t="s">
        <v>83</v>
      </c>
      <c r="H86" s="230" t="s">
        <v>244</v>
      </c>
    </row>
    <row r="87" spans="1:8" ht="16.8">
      <c r="A87" s="214" t="s">
        <v>215</v>
      </c>
      <c r="B87" s="91">
        <v>3</v>
      </c>
      <c r="C87" s="218" t="s">
        <v>539</v>
      </c>
      <c r="D87" s="3" t="s">
        <v>196</v>
      </c>
      <c r="E87" s="219" t="s">
        <v>168</v>
      </c>
      <c r="F87" s="216" t="s">
        <v>79</v>
      </c>
      <c r="G87" s="219" t="s">
        <v>276</v>
      </c>
      <c r="H87" s="112" t="s">
        <v>344</v>
      </c>
    </row>
    <row r="88" spans="1:8" ht="16.8">
      <c r="A88" s="214" t="s">
        <v>216</v>
      </c>
      <c r="B88" s="91">
        <v>3</v>
      </c>
      <c r="C88" s="218" t="s">
        <v>539</v>
      </c>
      <c r="D88" s="3" t="s">
        <v>196</v>
      </c>
      <c r="E88" s="219" t="s">
        <v>168</v>
      </c>
      <c r="F88" s="216" t="s">
        <v>79</v>
      </c>
      <c r="G88" s="219" t="s">
        <v>82</v>
      </c>
      <c r="H88" s="112" t="s">
        <v>345</v>
      </c>
    </row>
    <row r="89" spans="1:8" ht="16.8">
      <c r="A89" s="214" t="s">
        <v>246</v>
      </c>
      <c r="B89" s="91">
        <v>3</v>
      </c>
      <c r="C89" s="218" t="s">
        <v>88</v>
      </c>
      <c r="D89" s="3" t="s">
        <v>167</v>
      </c>
      <c r="E89" s="577" t="s">
        <v>168</v>
      </c>
      <c r="F89" s="216" t="s">
        <v>205</v>
      </c>
      <c r="G89" s="219" t="s">
        <v>82</v>
      </c>
      <c r="H89" s="112" t="s">
        <v>169</v>
      </c>
    </row>
    <row r="90" spans="1:8" ht="16.8">
      <c r="A90" s="214" t="s">
        <v>361</v>
      </c>
      <c r="B90" s="91">
        <v>3</v>
      </c>
      <c r="C90" s="215" t="s">
        <v>109</v>
      </c>
      <c r="D90" s="3" t="s">
        <v>167</v>
      </c>
      <c r="E90" s="574" t="s">
        <v>80</v>
      </c>
      <c r="F90" s="216" t="s">
        <v>84</v>
      </c>
      <c r="G90" s="216" t="s">
        <v>83</v>
      </c>
      <c r="H90" s="217" t="s">
        <v>377</v>
      </c>
    </row>
    <row r="91" spans="1:8" ht="16.8">
      <c r="A91" s="214" t="s">
        <v>531</v>
      </c>
      <c r="B91" s="91">
        <v>3</v>
      </c>
      <c r="C91" s="444" t="s">
        <v>86</v>
      </c>
      <c r="D91" s="445" t="s">
        <v>172</v>
      </c>
      <c r="E91" s="577" t="s">
        <v>305</v>
      </c>
      <c r="F91" s="446" t="s">
        <v>106</v>
      </c>
      <c r="G91" s="446" t="s">
        <v>87</v>
      </c>
      <c r="H91" s="1" t="s">
        <v>529</v>
      </c>
    </row>
    <row r="92" spans="1:8" ht="16.8">
      <c r="A92" s="214" t="s">
        <v>247</v>
      </c>
      <c r="B92" s="91">
        <v>3</v>
      </c>
      <c r="C92" s="215" t="s">
        <v>540</v>
      </c>
      <c r="D92" s="3" t="s">
        <v>167</v>
      </c>
      <c r="E92" s="577" t="s">
        <v>168</v>
      </c>
      <c r="F92" s="216" t="s">
        <v>79</v>
      </c>
      <c r="G92" s="216" t="s">
        <v>83</v>
      </c>
      <c r="H92" s="2" t="s">
        <v>248</v>
      </c>
    </row>
    <row r="93" spans="1:8" ht="16.8">
      <c r="A93" s="214" t="s">
        <v>249</v>
      </c>
      <c r="B93" s="91">
        <v>3</v>
      </c>
      <c r="C93" s="215" t="s">
        <v>81</v>
      </c>
      <c r="D93" s="3" t="s">
        <v>167</v>
      </c>
      <c r="E93" s="577" t="s">
        <v>168</v>
      </c>
      <c r="F93" s="216" t="s">
        <v>79</v>
      </c>
      <c r="G93" s="216" t="s">
        <v>83</v>
      </c>
      <c r="H93" s="2" t="s">
        <v>455</v>
      </c>
    </row>
    <row r="94" spans="1:8" ht="16.8">
      <c r="A94" s="214" t="s">
        <v>250</v>
      </c>
      <c r="B94" s="91">
        <v>3</v>
      </c>
      <c r="C94" s="215" t="s">
        <v>88</v>
      </c>
      <c r="D94" s="3" t="s">
        <v>167</v>
      </c>
      <c r="E94" s="577" t="s">
        <v>168</v>
      </c>
      <c r="F94" s="216" t="s">
        <v>79</v>
      </c>
      <c r="G94" s="216" t="s">
        <v>85</v>
      </c>
      <c r="H94" s="2" t="s">
        <v>251</v>
      </c>
    </row>
    <row r="95" spans="1:8" ht="16.8">
      <c r="A95" s="214" t="s">
        <v>252</v>
      </c>
      <c r="B95" s="91">
        <v>3</v>
      </c>
      <c r="C95" s="218" t="s">
        <v>539</v>
      </c>
      <c r="D95" s="3" t="s">
        <v>172</v>
      </c>
      <c r="E95" s="577" t="s">
        <v>168</v>
      </c>
      <c r="F95" s="216" t="s">
        <v>269</v>
      </c>
      <c r="G95" s="219" t="s">
        <v>83</v>
      </c>
      <c r="H95" s="112" t="s">
        <v>323</v>
      </c>
    </row>
    <row r="96" spans="1:8" ht="16.8">
      <c r="A96" s="214" t="s">
        <v>253</v>
      </c>
      <c r="B96" s="91">
        <v>3</v>
      </c>
      <c r="C96" s="218" t="s">
        <v>541</v>
      </c>
      <c r="D96" s="4" t="s">
        <v>167</v>
      </c>
      <c r="E96" s="219" t="s">
        <v>168</v>
      </c>
      <c r="F96" s="216" t="s">
        <v>106</v>
      </c>
      <c r="G96" s="219" t="s">
        <v>87</v>
      </c>
      <c r="H96" s="112" t="s">
        <v>324</v>
      </c>
    </row>
    <row r="97" spans="1:9" ht="16.8">
      <c r="A97" s="214" t="s">
        <v>310</v>
      </c>
      <c r="B97" s="91">
        <v>3</v>
      </c>
      <c r="C97" s="215" t="s">
        <v>109</v>
      </c>
      <c r="D97" s="3" t="s">
        <v>172</v>
      </c>
      <c r="E97" s="577" t="s">
        <v>80</v>
      </c>
      <c r="F97" s="216" t="s">
        <v>311</v>
      </c>
      <c r="G97" s="216" t="s">
        <v>82</v>
      </c>
      <c r="H97" s="2" t="s">
        <v>312</v>
      </c>
    </row>
    <row r="98" spans="1:9" ht="16.8">
      <c r="A98" s="214" t="s">
        <v>313</v>
      </c>
      <c r="B98" s="91">
        <v>3</v>
      </c>
      <c r="C98" s="215" t="s">
        <v>539</v>
      </c>
      <c r="D98" s="3" t="s">
        <v>172</v>
      </c>
      <c r="E98" s="577" t="s">
        <v>80</v>
      </c>
      <c r="F98" s="216" t="s">
        <v>311</v>
      </c>
      <c r="G98" s="216" t="s">
        <v>82</v>
      </c>
      <c r="H98" s="2" t="s">
        <v>314</v>
      </c>
    </row>
    <row r="99" spans="1:9" ht="16.8">
      <c r="A99" s="214" t="s">
        <v>254</v>
      </c>
      <c r="B99" s="91">
        <v>3</v>
      </c>
      <c r="C99" s="215" t="s">
        <v>539</v>
      </c>
      <c r="D99" s="3" t="s">
        <v>172</v>
      </c>
      <c r="E99" s="577" t="s">
        <v>168</v>
      </c>
      <c r="F99" s="216" t="s">
        <v>106</v>
      </c>
      <c r="G99" s="219" t="s">
        <v>170</v>
      </c>
      <c r="H99" s="2" t="s">
        <v>183</v>
      </c>
    </row>
    <row r="100" spans="1:9" ht="16.8">
      <c r="A100" s="214" t="s">
        <v>255</v>
      </c>
      <c r="B100" s="91">
        <v>3</v>
      </c>
      <c r="C100" s="215" t="s">
        <v>539</v>
      </c>
      <c r="D100" s="3" t="s">
        <v>172</v>
      </c>
      <c r="E100" s="577" t="s">
        <v>168</v>
      </c>
      <c r="F100" s="216" t="s">
        <v>84</v>
      </c>
      <c r="G100" s="216" t="s">
        <v>85</v>
      </c>
      <c r="H100" s="2" t="s">
        <v>256</v>
      </c>
    </row>
    <row r="101" spans="1:9" ht="16.8">
      <c r="A101" s="214" t="s">
        <v>439</v>
      </c>
      <c r="B101" s="91">
        <v>3</v>
      </c>
      <c r="C101" s="215" t="s">
        <v>86</v>
      </c>
      <c r="D101" s="3" t="s">
        <v>172</v>
      </c>
      <c r="E101" s="577" t="s">
        <v>168</v>
      </c>
      <c r="F101" s="216" t="s">
        <v>79</v>
      </c>
      <c r="G101" s="216" t="s">
        <v>83</v>
      </c>
      <c r="H101" s="2" t="s">
        <v>495</v>
      </c>
      <c r="I101" s="238"/>
    </row>
    <row r="102" spans="1:9" ht="16.8">
      <c r="A102" s="214" t="s">
        <v>257</v>
      </c>
      <c r="B102" s="91">
        <v>3</v>
      </c>
      <c r="C102" s="215" t="s">
        <v>86</v>
      </c>
      <c r="D102" s="3" t="s">
        <v>196</v>
      </c>
      <c r="E102" s="577" t="s">
        <v>168</v>
      </c>
      <c r="F102" s="216" t="s">
        <v>79</v>
      </c>
      <c r="G102" s="216" t="s">
        <v>83</v>
      </c>
      <c r="H102" s="2" t="s">
        <v>258</v>
      </c>
    </row>
    <row r="103" spans="1:9" ht="16.8">
      <c r="A103" s="214" t="s">
        <v>259</v>
      </c>
      <c r="B103" s="91">
        <v>3</v>
      </c>
      <c r="C103" s="218" t="s">
        <v>539</v>
      </c>
      <c r="D103" s="3" t="s">
        <v>172</v>
      </c>
      <c r="E103" s="219" t="s">
        <v>168</v>
      </c>
      <c r="F103" s="219" t="s">
        <v>269</v>
      </c>
      <c r="G103" s="219" t="s">
        <v>83</v>
      </c>
      <c r="H103" s="112" t="s">
        <v>333</v>
      </c>
    </row>
    <row r="104" spans="1:9" ht="16.8">
      <c r="A104" s="214" t="s">
        <v>260</v>
      </c>
      <c r="B104" s="91">
        <v>3</v>
      </c>
      <c r="C104" s="218" t="s">
        <v>540</v>
      </c>
      <c r="D104" s="3" t="s">
        <v>172</v>
      </c>
      <c r="E104" s="219" t="s">
        <v>168</v>
      </c>
      <c r="F104" s="219" t="s">
        <v>79</v>
      </c>
      <c r="G104" s="219" t="s">
        <v>83</v>
      </c>
      <c r="H104" s="112" t="s">
        <v>333</v>
      </c>
    </row>
    <row r="105" spans="1:9" ht="16.8">
      <c r="A105" s="214" t="s">
        <v>261</v>
      </c>
      <c r="B105" s="91">
        <v>3</v>
      </c>
      <c r="C105" s="215" t="s">
        <v>78</v>
      </c>
      <c r="D105" s="3" t="s">
        <v>172</v>
      </c>
      <c r="E105" s="577" t="s">
        <v>168</v>
      </c>
      <c r="F105" s="216" t="s">
        <v>79</v>
      </c>
      <c r="G105" s="216" t="s">
        <v>85</v>
      </c>
      <c r="H105" s="2" t="s">
        <v>262</v>
      </c>
    </row>
    <row r="106" spans="1:9" ht="16.8">
      <c r="A106" s="214" t="s">
        <v>265</v>
      </c>
      <c r="B106" s="91">
        <v>3</v>
      </c>
      <c r="C106" s="218" t="s">
        <v>539</v>
      </c>
      <c r="D106" s="3" t="s">
        <v>172</v>
      </c>
      <c r="E106" s="577" t="s">
        <v>168</v>
      </c>
      <c r="F106" s="216" t="s">
        <v>205</v>
      </c>
      <c r="G106" s="219" t="s">
        <v>83</v>
      </c>
      <c r="H106" s="2" t="s">
        <v>334</v>
      </c>
    </row>
    <row r="107" spans="1:9" ht="16.8">
      <c r="A107" s="214" t="s">
        <v>263</v>
      </c>
      <c r="B107" s="91">
        <v>3</v>
      </c>
      <c r="C107" s="215" t="s">
        <v>86</v>
      </c>
      <c r="D107" s="3" t="s">
        <v>167</v>
      </c>
      <c r="E107" s="577" t="s">
        <v>168</v>
      </c>
      <c r="F107" s="216" t="s">
        <v>79</v>
      </c>
      <c r="G107" s="216" t="s">
        <v>83</v>
      </c>
      <c r="H107" s="2" t="s">
        <v>264</v>
      </c>
    </row>
    <row r="108" spans="1:9" ht="16.8">
      <c r="A108" s="214" t="s">
        <v>266</v>
      </c>
      <c r="B108" s="91">
        <v>3</v>
      </c>
      <c r="C108" s="432" t="s">
        <v>86</v>
      </c>
      <c r="D108" s="3" t="s">
        <v>196</v>
      </c>
      <c r="E108" s="577" t="s">
        <v>168</v>
      </c>
      <c r="F108" s="216" t="s">
        <v>122</v>
      </c>
      <c r="G108" s="216" t="s">
        <v>87</v>
      </c>
      <c r="H108" s="2" t="s">
        <v>267</v>
      </c>
    </row>
    <row r="109" spans="1:9" ht="16.8">
      <c r="A109" s="214" t="s">
        <v>268</v>
      </c>
      <c r="B109" s="91">
        <v>3</v>
      </c>
      <c r="C109" s="215" t="s">
        <v>539</v>
      </c>
      <c r="D109" s="3" t="s">
        <v>172</v>
      </c>
      <c r="E109" s="577" t="s">
        <v>168</v>
      </c>
      <c r="F109" s="216" t="s">
        <v>79</v>
      </c>
      <c r="G109" s="216" t="s">
        <v>269</v>
      </c>
      <c r="H109" s="2" t="s">
        <v>267</v>
      </c>
    </row>
    <row r="110" spans="1:9" ht="16.8">
      <c r="A110" s="214" t="s">
        <v>270</v>
      </c>
      <c r="B110" s="91">
        <v>3</v>
      </c>
      <c r="C110" s="215" t="s">
        <v>109</v>
      </c>
      <c r="D110" s="3" t="s">
        <v>167</v>
      </c>
      <c r="E110" s="577" t="s">
        <v>168</v>
      </c>
      <c r="F110" s="216" t="s">
        <v>84</v>
      </c>
      <c r="G110" s="216" t="s">
        <v>82</v>
      </c>
      <c r="H110" s="2" t="s">
        <v>271</v>
      </c>
    </row>
    <row r="111" spans="1:9" ht="16.8">
      <c r="A111" s="214" t="s">
        <v>272</v>
      </c>
      <c r="B111" s="91">
        <v>3</v>
      </c>
      <c r="C111" s="218" t="s">
        <v>539</v>
      </c>
      <c r="D111" s="3" t="s">
        <v>172</v>
      </c>
      <c r="E111" s="577" t="s">
        <v>168</v>
      </c>
      <c r="F111" s="216" t="s">
        <v>205</v>
      </c>
      <c r="G111" s="219" t="s">
        <v>170</v>
      </c>
      <c r="H111" s="2" t="s">
        <v>240</v>
      </c>
    </row>
    <row r="112" spans="1:9" ht="16.8">
      <c r="A112" s="214" t="s">
        <v>383</v>
      </c>
      <c r="B112" s="91">
        <v>3</v>
      </c>
      <c r="C112" s="218" t="s">
        <v>88</v>
      </c>
      <c r="D112" s="3" t="s">
        <v>180</v>
      </c>
      <c r="E112" s="577" t="s">
        <v>168</v>
      </c>
      <c r="F112" s="216" t="s">
        <v>205</v>
      </c>
      <c r="G112" s="216" t="s">
        <v>87</v>
      </c>
      <c r="H112" s="2" t="s">
        <v>444</v>
      </c>
    </row>
    <row r="113" spans="1:8" ht="16.8">
      <c r="A113" s="214" t="s">
        <v>273</v>
      </c>
      <c r="B113" s="91">
        <v>3</v>
      </c>
      <c r="C113" s="215" t="s">
        <v>539</v>
      </c>
      <c r="D113" s="3" t="s">
        <v>196</v>
      </c>
      <c r="E113" s="577" t="s">
        <v>168</v>
      </c>
      <c r="F113" s="216" t="s">
        <v>79</v>
      </c>
      <c r="G113" s="216" t="s">
        <v>83</v>
      </c>
      <c r="H113" s="2" t="s">
        <v>274</v>
      </c>
    </row>
    <row r="114" spans="1:8" ht="16.8">
      <c r="A114" s="214" t="s">
        <v>520</v>
      </c>
      <c r="B114" s="91">
        <v>3</v>
      </c>
      <c r="C114" s="215" t="s">
        <v>86</v>
      </c>
      <c r="D114" s="3" t="s">
        <v>172</v>
      </c>
      <c r="E114" s="577" t="s">
        <v>168</v>
      </c>
      <c r="F114" s="216" t="s">
        <v>106</v>
      </c>
      <c r="G114" s="216" t="s">
        <v>87</v>
      </c>
      <c r="H114" s="2" t="s">
        <v>187</v>
      </c>
    </row>
    <row r="115" spans="1:8" ht="16.8">
      <c r="A115" s="214" t="s">
        <v>362</v>
      </c>
      <c r="B115" s="91">
        <v>3</v>
      </c>
      <c r="C115" s="218" t="s">
        <v>86</v>
      </c>
      <c r="D115" s="4" t="s">
        <v>167</v>
      </c>
      <c r="E115" s="575" t="s">
        <v>168</v>
      </c>
      <c r="F115" s="219" t="s">
        <v>79</v>
      </c>
      <c r="G115" s="219" t="s">
        <v>269</v>
      </c>
      <c r="H115" s="2" t="s">
        <v>371</v>
      </c>
    </row>
    <row r="116" spans="1:8" ht="16.8">
      <c r="A116" s="214" t="s">
        <v>372</v>
      </c>
      <c r="B116" s="91">
        <v>3</v>
      </c>
      <c r="C116" s="218" t="s">
        <v>86</v>
      </c>
      <c r="D116" s="4" t="s">
        <v>167</v>
      </c>
      <c r="E116" s="575" t="s">
        <v>168</v>
      </c>
      <c r="F116" s="219" t="s">
        <v>485</v>
      </c>
      <c r="G116" s="219" t="s">
        <v>269</v>
      </c>
      <c r="H116" s="2" t="s">
        <v>371</v>
      </c>
    </row>
    <row r="117" spans="1:8" ht="16.8">
      <c r="A117" s="214" t="s">
        <v>275</v>
      </c>
      <c r="B117" s="91">
        <v>3</v>
      </c>
      <c r="C117" s="215" t="s">
        <v>539</v>
      </c>
      <c r="D117" s="3" t="s">
        <v>196</v>
      </c>
      <c r="E117" s="577" t="s">
        <v>168</v>
      </c>
      <c r="F117" s="216" t="s">
        <v>79</v>
      </c>
      <c r="G117" s="216" t="s">
        <v>276</v>
      </c>
      <c r="H117" s="2" t="s">
        <v>277</v>
      </c>
    </row>
    <row r="118" spans="1:8" ht="16.8">
      <c r="A118" s="220" t="s">
        <v>278</v>
      </c>
      <c r="B118" s="101">
        <v>3</v>
      </c>
      <c r="C118" s="221" t="s">
        <v>88</v>
      </c>
      <c r="D118" s="17" t="s">
        <v>196</v>
      </c>
      <c r="E118" s="583" t="s">
        <v>168</v>
      </c>
      <c r="F118" s="222" t="s">
        <v>205</v>
      </c>
      <c r="G118" s="222" t="s">
        <v>87</v>
      </c>
      <c r="H118" s="433" t="s">
        <v>279</v>
      </c>
    </row>
    <row r="119" spans="1:8" ht="16.8">
      <c r="A119" s="214" t="s">
        <v>280</v>
      </c>
      <c r="B119" s="91">
        <v>4</v>
      </c>
      <c r="C119" s="215" t="s">
        <v>539</v>
      </c>
      <c r="D119" s="3" t="s">
        <v>172</v>
      </c>
      <c r="E119" s="577" t="s">
        <v>168</v>
      </c>
      <c r="F119" s="216" t="s">
        <v>79</v>
      </c>
      <c r="G119" s="216" t="s">
        <v>85</v>
      </c>
      <c r="H119" s="2" t="s">
        <v>281</v>
      </c>
    </row>
    <row r="120" spans="1:8" ht="16.8">
      <c r="A120" s="214" t="s">
        <v>282</v>
      </c>
      <c r="B120" s="91">
        <v>4</v>
      </c>
      <c r="C120" s="218" t="s">
        <v>78</v>
      </c>
      <c r="D120" s="3" t="s">
        <v>172</v>
      </c>
      <c r="E120" s="219" t="s">
        <v>168</v>
      </c>
      <c r="F120" s="219" t="s">
        <v>97</v>
      </c>
      <c r="G120" s="219" t="s">
        <v>85</v>
      </c>
      <c r="H120" s="112" t="s">
        <v>318</v>
      </c>
    </row>
    <row r="121" spans="1:8" ht="16.8">
      <c r="A121" s="214" t="s">
        <v>283</v>
      </c>
      <c r="B121" s="91">
        <v>4</v>
      </c>
      <c r="C121" s="218" t="s">
        <v>540</v>
      </c>
      <c r="D121" s="3" t="s">
        <v>172</v>
      </c>
      <c r="E121" s="577" t="s">
        <v>168</v>
      </c>
      <c r="F121" s="219" t="s">
        <v>79</v>
      </c>
      <c r="G121" s="219" t="s">
        <v>83</v>
      </c>
      <c r="H121" s="112" t="s">
        <v>319</v>
      </c>
    </row>
    <row r="122" spans="1:8" ht="16.8">
      <c r="A122" s="214" t="s">
        <v>284</v>
      </c>
      <c r="B122" s="91">
        <v>4</v>
      </c>
      <c r="C122" s="218" t="s">
        <v>539</v>
      </c>
      <c r="D122" s="4" t="s">
        <v>321</v>
      </c>
      <c r="E122" s="577" t="s">
        <v>168</v>
      </c>
      <c r="F122" s="216" t="s">
        <v>106</v>
      </c>
      <c r="G122" s="219" t="s">
        <v>118</v>
      </c>
      <c r="H122" s="112" t="s">
        <v>322</v>
      </c>
    </row>
    <row r="123" spans="1:8" ht="16.8">
      <c r="A123" s="214" t="s">
        <v>530</v>
      </c>
      <c r="B123" s="91">
        <v>4</v>
      </c>
      <c r="C123" s="218" t="s">
        <v>86</v>
      </c>
      <c r="D123" s="4" t="s">
        <v>172</v>
      </c>
      <c r="E123" s="577" t="s">
        <v>305</v>
      </c>
      <c r="F123" s="216" t="s">
        <v>106</v>
      </c>
      <c r="G123" s="219" t="s">
        <v>87</v>
      </c>
      <c r="H123" s="112" t="s">
        <v>529</v>
      </c>
    </row>
    <row r="124" spans="1:8" ht="16.8">
      <c r="A124" s="214" t="s">
        <v>285</v>
      </c>
      <c r="B124" s="91">
        <v>4</v>
      </c>
      <c r="C124" s="215" t="s">
        <v>539</v>
      </c>
      <c r="D124" s="3" t="s">
        <v>196</v>
      </c>
      <c r="E124" s="577" t="s">
        <v>168</v>
      </c>
      <c r="F124" s="216" t="s">
        <v>122</v>
      </c>
      <c r="G124" s="216" t="s">
        <v>85</v>
      </c>
      <c r="H124" s="2" t="s">
        <v>286</v>
      </c>
    </row>
    <row r="125" spans="1:8" ht="16.8">
      <c r="A125" s="214" t="s">
        <v>287</v>
      </c>
      <c r="B125" s="91">
        <v>4</v>
      </c>
      <c r="C125" s="215" t="s">
        <v>81</v>
      </c>
      <c r="D125" s="3" t="s">
        <v>167</v>
      </c>
      <c r="E125" s="577" t="s">
        <v>168</v>
      </c>
      <c r="F125" s="216" t="s">
        <v>79</v>
      </c>
      <c r="G125" s="216" t="s">
        <v>83</v>
      </c>
      <c r="H125" s="2" t="s">
        <v>456</v>
      </c>
    </row>
    <row r="126" spans="1:8" ht="16.8">
      <c r="A126" s="214" t="s">
        <v>288</v>
      </c>
      <c r="B126" s="91">
        <v>4</v>
      </c>
      <c r="C126" s="215" t="s">
        <v>78</v>
      </c>
      <c r="D126" s="3" t="s">
        <v>167</v>
      </c>
      <c r="E126" s="577" t="s">
        <v>168</v>
      </c>
      <c r="F126" s="216" t="s">
        <v>205</v>
      </c>
      <c r="G126" s="216" t="s">
        <v>83</v>
      </c>
      <c r="H126" s="2" t="s">
        <v>289</v>
      </c>
    </row>
    <row r="127" spans="1:8" ht="16.8">
      <c r="A127" s="214" t="s">
        <v>384</v>
      </c>
      <c r="B127" s="91">
        <v>4</v>
      </c>
      <c r="C127" s="215" t="s">
        <v>539</v>
      </c>
      <c r="D127" s="3" t="s">
        <v>167</v>
      </c>
      <c r="E127" s="577" t="s">
        <v>80</v>
      </c>
      <c r="F127" s="216" t="s">
        <v>84</v>
      </c>
      <c r="G127" s="216" t="s">
        <v>170</v>
      </c>
      <c r="H127" s="2" t="s">
        <v>434</v>
      </c>
    </row>
    <row r="128" spans="1:8" ht="16.8">
      <c r="A128" s="214" t="s">
        <v>290</v>
      </c>
      <c r="B128" s="91">
        <v>4</v>
      </c>
      <c r="C128" s="218" t="s">
        <v>88</v>
      </c>
      <c r="D128" s="3" t="s">
        <v>172</v>
      </c>
      <c r="E128" s="219" t="s">
        <v>168</v>
      </c>
      <c r="F128" s="216" t="s">
        <v>205</v>
      </c>
      <c r="G128" s="219" t="s">
        <v>83</v>
      </c>
      <c r="H128" s="112" t="s">
        <v>325</v>
      </c>
    </row>
    <row r="129" spans="1:9" ht="16.8">
      <c r="A129" s="214" t="s">
        <v>291</v>
      </c>
      <c r="B129" s="91">
        <v>4</v>
      </c>
      <c r="C129" s="218" t="s">
        <v>78</v>
      </c>
      <c r="D129" s="3" t="s">
        <v>196</v>
      </c>
      <c r="E129" s="577" t="s">
        <v>168</v>
      </c>
      <c r="F129" s="219" t="s">
        <v>79</v>
      </c>
      <c r="G129" s="219" t="s">
        <v>85</v>
      </c>
      <c r="H129" s="2" t="s">
        <v>328</v>
      </c>
    </row>
    <row r="130" spans="1:9" ht="16.8">
      <c r="A130" s="214" t="s">
        <v>292</v>
      </c>
      <c r="B130" s="91">
        <v>4</v>
      </c>
      <c r="C130" s="215" t="s">
        <v>539</v>
      </c>
      <c r="D130" s="3" t="s">
        <v>172</v>
      </c>
      <c r="E130" s="577" t="s">
        <v>168</v>
      </c>
      <c r="F130" s="216" t="s">
        <v>106</v>
      </c>
      <c r="G130" s="216" t="s">
        <v>82</v>
      </c>
      <c r="H130" s="2" t="s">
        <v>293</v>
      </c>
    </row>
    <row r="131" spans="1:9" ht="16.8">
      <c r="A131" s="214" t="s">
        <v>294</v>
      </c>
      <c r="B131" s="91">
        <v>4</v>
      </c>
      <c r="C131" s="218" t="s">
        <v>88</v>
      </c>
      <c r="D131" s="3" t="s">
        <v>196</v>
      </c>
      <c r="E131" s="219" t="s">
        <v>168</v>
      </c>
      <c r="F131" s="216" t="s">
        <v>122</v>
      </c>
      <c r="G131" s="219" t="s">
        <v>331</v>
      </c>
      <c r="H131" s="112" t="s">
        <v>332</v>
      </c>
    </row>
    <row r="132" spans="1:9" ht="16.8">
      <c r="A132" s="214" t="s">
        <v>315</v>
      </c>
      <c r="B132" s="91">
        <v>4</v>
      </c>
      <c r="C132" s="218" t="s">
        <v>539</v>
      </c>
      <c r="D132" s="3" t="s">
        <v>172</v>
      </c>
      <c r="E132" s="219" t="s">
        <v>352</v>
      </c>
      <c r="F132" s="219" t="s">
        <v>84</v>
      </c>
      <c r="G132" s="219" t="s">
        <v>269</v>
      </c>
      <c r="H132" s="2" t="s">
        <v>312</v>
      </c>
    </row>
    <row r="133" spans="1:9" ht="16.8">
      <c r="A133" s="214" t="s">
        <v>440</v>
      </c>
      <c r="B133" s="91">
        <v>4</v>
      </c>
      <c r="C133" s="218" t="s">
        <v>539</v>
      </c>
      <c r="D133" s="3" t="s">
        <v>172</v>
      </c>
      <c r="E133" s="577" t="s">
        <v>168</v>
      </c>
      <c r="F133" s="216" t="s">
        <v>122</v>
      </c>
      <c r="G133" s="216" t="s">
        <v>82</v>
      </c>
      <c r="H133" s="2" t="s">
        <v>496</v>
      </c>
      <c r="I133" s="238"/>
    </row>
    <row r="134" spans="1:9" ht="16.8">
      <c r="A134" s="214" t="s">
        <v>441</v>
      </c>
      <c r="B134" s="91">
        <v>4</v>
      </c>
      <c r="C134" s="218" t="s">
        <v>539</v>
      </c>
      <c r="D134" s="3" t="s">
        <v>167</v>
      </c>
      <c r="E134" s="577" t="s">
        <v>168</v>
      </c>
      <c r="F134" s="216" t="s">
        <v>106</v>
      </c>
      <c r="G134" s="216" t="s">
        <v>83</v>
      </c>
      <c r="H134" s="2" t="s">
        <v>497</v>
      </c>
      <c r="I134" s="238"/>
    </row>
    <row r="135" spans="1:9" ht="16.8">
      <c r="A135" s="214" t="s">
        <v>164</v>
      </c>
      <c r="B135" s="91">
        <v>4</v>
      </c>
      <c r="C135" s="218" t="s">
        <v>109</v>
      </c>
      <c r="D135" s="3" t="s">
        <v>317</v>
      </c>
      <c r="E135" s="219" t="s">
        <v>348</v>
      </c>
      <c r="F135" s="219" t="s">
        <v>84</v>
      </c>
      <c r="G135" s="219" t="s">
        <v>83</v>
      </c>
      <c r="H135" s="112" t="s">
        <v>347</v>
      </c>
    </row>
    <row r="136" spans="1:9" ht="16.8">
      <c r="A136" s="214" t="s">
        <v>217</v>
      </c>
      <c r="B136" s="91">
        <v>4</v>
      </c>
      <c r="C136" s="218" t="s">
        <v>539</v>
      </c>
      <c r="D136" s="3" t="s">
        <v>172</v>
      </c>
      <c r="E136" s="577" t="s">
        <v>168</v>
      </c>
      <c r="F136" s="216" t="s">
        <v>106</v>
      </c>
      <c r="G136" s="219" t="s">
        <v>87</v>
      </c>
      <c r="H136" s="112" t="s">
        <v>349</v>
      </c>
    </row>
    <row r="137" spans="1:9" ht="16.8">
      <c r="A137" s="214" t="s">
        <v>297</v>
      </c>
      <c r="B137" s="91">
        <v>4</v>
      </c>
      <c r="C137" s="218" t="s">
        <v>539</v>
      </c>
      <c r="D137" s="3" t="s">
        <v>336</v>
      </c>
      <c r="E137" s="219" t="s">
        <v>326</v>
      </c>
      <c r="F137" s="219" t="s">
        <v>79</v>
      </c>
      <c r="G137" s="219" t="s">
        <v>83</v>
      </c>
      <c r="H137" s="112" t="s">
        <v>337</v>
      </c>
    </row>
    <row r="138" spans="1:9" ht="16.8">
      <c r="A138" s="214" t="s">
        <v>295</v>
      </c>
      <c r="B138" s="91">
        <v>4</v>
      </c>
      <c r="C138" s="215" t="s">
        <v>78</v>
      </c>
      <c r="D138" s="3" t="s">
        <v>172</v>
      </c>
      <c r="E138" s="577" t="s">
        <v>168</v>
      </c>
      <c r="F138" s="216" t="s">
        <v>97</v>
      </c>
      <c r="G138" s="216" t="s">
        <v>85</v>
      </c>
      <c r="H138" s="2" t="s">
        <v>296</v>
      </c>
    </row>
    <row r="139" spans="1:9" ht="16.8">
      <c r="A139" s="214" t="s">
        <v>298</v>
      </c>
      <c r="B139" s="91">
        <v>4</v>
      </c>
      <c r="C139" s="218" t="s">
        <v>109</v>
      </c>
      <c r="D139" s="3" t="s">
        <v>338</v>
      </c>
      <c r="E139" s="219" t="s">
        <v>339</v>
      </c>
      <c r="F139" s="219" t="s">
        <v>269</v>
      </c>
      <c r="G139" s="219" t="s">
        <v>82</v>
      </c>
      <c r="H139" s="112" t="s">
        <v>340</v>
      </c>
    </row>
    <row r="140" spans="1:9" ht="16.8">
      <c r="A140" s="214" t="s">
        <v>299</v>
      </c>
      <c r="B140" s="91">
        <v>4</v>
      </c>
      <c r="C140" s="218" t="s">
        <v>539</v>
      </c>
      <c r="D140" s="3" t="s">
        <v>172</v>
      </c>
      <c r="E140" s="577" t="s">
        <v>168</v>
      </c>
      <c r="F140" s="216" t="s">
        <v>205</v>
      </c>
      <c r="G140" s="219" t="s">
        <v>170</v>
      </c>
      <c r="H140" s="2" t="s">
        <v>240</v>
      </c>
    </row>
    <row r="141" spans="1:9" ht="16.8">
      <c r="A141" s="214" t="s">
        <v>219</v>
      </c>
      <c r="B141" s="91">
        <v>4</v>
      </c>
      <c r="C141" s="218" t="s">
        <v>86</v>
      </c>
      <c r="D141" s="3" t="s">
        <v>167</v>
      </c>
      <c r="E141" s="219" t="s">
        <v>305</v>
      </c>
      <c r="F141" s="216" t="s">
        <v>106</v>
      </c>
      <c r="G141" s="219" t="s">
        <v>269</v>
      </c>
      <c r="H141" s="112" t="s">
        <v>350</v>
      </c>
    </row>
    <row r="142" spans="1:9" ht="16.8">
      <c r="A142" s="214" t="s">
        <v>592</v>
      </c>
      <c r="B142" s="91">
        <v>4</v>
      </c>
      <c r="C142" s="215" t="s">
        <v>86</v>
      </c>
      <c r="D142" s="3" t="s">
        <v>172</v>
      </c>
      <c r="E142" s="577" t="s">
        <v>168</v>
      </c>
      <c r="F142" s="216" t="s">
        <v>106</v>
      </c>
      <c r="G142" s="216" t="s">
        <v>87</v>
      </c>
      <c r="H142" s="2" t="s">
        <v>187</v>
      </c>
    </row>
    <row r="143" spans="1:9" ht="16.8">
      <c r="A143" s="214" t="s">
        <v>220</v>
      </c>
      <c r="B143" s="91">
        <v>4</v>
      </c>
      <c r="C143" s="218" t="s">
        <v>539</v>
      </c>
      <c r="D143" s="4" t="s">
        <v>167</v>
      </c>
      <c r="E143" s="219" t="s">
        <v>168</v>
      </c>
      <c r="F143" s="216" t="s">
        <v>205</v>
      </c>
      <c r="G143" s="219" t="s">
        <v>83</v>
      </c>
      <c r="H143" s="112" t="s">
        <v>351</v>
      </c>
    </row>
    <row r="144" spans="1:9" ht="16.8">
      <c r="A144" s="220" t="s">
        <v>364</v>
      </c>
      <c r="B144" s="101">
        <v>4</v>
      </c>
      <c r="C144" s="221" t="s">
        <v>88</v>
      </c>
      <c r="D144" s="17" t="s">
        <v>167</v>
      </c>
      <c r="E144" s="576" t="s">
        <v>168</v>
      </c>
      <c r="F144" s="222" t="s">
        <v>205</v>
      </c>
      <c r="G144" s="222" t="s">
        <v>379</v>
      </c>
      <c r="H144" s="223" t="s">
        <v>380</v>
      </c>
    </row>
    <row r="145" spans="1:9" ht="16.8">
      <c r="A145" s="214" t="s">
        <v>221</v>
      </c>
      <c r="B145" s="91">
        <v>5</v>
      </c>
      <c r="C145" s="218" t="s">
        <v>86</v>
      </c>
      <c r="D145" s="3" t="s">
        <v>180</v>
      </c>
      <c r="E145" s="219" t="s">
        <v>168</v>
      </c>
      <c r="F145" s="216" t="s">
        <v>106</v>
      </c>
      <c r="G145" s="219" t="s">
        <v>118</v>
      </c>
      <c r="H145" s="112" t="s">
        <v>343</v>
      </c>
    </row>
    <row r="146" spans="1:9" ht="16.8">
      <c r="A146" s="214" t="s">
        <v>222</v>
      </c>
      <c r="B146" s="91">
        <v>5</v>
      </c>
      <c r="C146" s="218" t="s">
        <v>539</v>
      </c>
      <c r="D146" s="3" t="s">
        <v>167</v>
      </c>
      <c r="E146" s="577" t="s">
        <v>168</v>
      </c>
      <c r="F146" s="216" t="s">
        <v>79</v>
      </c>
      <c r="G146" s="216" t="s">
        <v>82</v>
      </c>
      <c r="H146" s="112" t="s">
        <v>346</v>
      </c>
    </row>
    <row r="147" spans="1:9" ht="16.8">
      <c r="A147" s="214" t="s">
        <v>374</v>
      </c>
      <c r="B147" s="91">
        <v>5</v>
      </c>
      <c r="C147" s="218" t="s">
        <v>86</v>
      </c>
      <c r="D147" s="3" t="s">
        <v>167</v>
      </c>
      <c r="E147" s="577" t="s">
        <v>168</v>
      </c>
      <c r="F147" s="216" t="s">
        <v>79</v>
      </c>
      <c r="G147" s="216" t="s">
        <v>269</v>
      </c>
      <c r="H147" s="112" t="s">
        <v>371</v>
      </c>
    </row>
    <row r="148" spans="1:9" ht="16.8">
      <c r="A148" s="214" t="s">
        <v>403</v>
      </c>
      <c r="B148" s="91">
        <v>5</v>
      </c>
      <c r="C148" s="218" t="s">
        <v>539</v>
      </c>
      <c r="D148" s="3" t="s">
        <v>167</v>
      </c>
      <c r="E148" s="577" t="s">
        <v>168</v>
      </c>
      <c r="F148" s="216" t="s">
        <v>205</v>
      </c>
      <c r="G148" s="216" t="s">
        <v>82</v>
      </c>
      <c r="H148" s="112" t="s">
        <v>316</v>
      </c>
      <c r="I148" s="238"/>
    </row>
    <row r="149" spans="1:9" ht="16.8">
      <c r="A149" s="214" t="s">
        <v>404</v>
      </c>
      <c r="B149" s="91">
        <v>5</v>
      </c>
      <c r="C149" s="218" t="s">
        <v>78</v>
      </c>
      <c r="D149" s="3" t="s">
        <v>424</v>
      </c>
      <c r="E149" s="577" t="s">
        <v>339</v>
      </c>
      <c r="F149" s="216" t="s">
        <v>79</v>
      </c>
      <c r="G149" s="216" t="s">
        <v>83</v>
      </c>
      <c r="H149" s="112" t="s">
        <v>425</v>
      </c>
      <c r="I149" s="238"/>
    </row>
    <row r="150" spans="1:9" ht="16.8">
      <c r="A150" s="214" t="s">
        <v>405</v>
      </c>
      <c r="B150" s="91">
        <v>5</v>
      </c>
      <c r="C150" s="218" t="s">
        <v>539</v>
      </c>
      <c r="D150" s="3" t="s">
        <v>426</v>
      </c>
      <c r="E150" s="577" t="s">
        <v>113</v>
      </c>
      <c r="F150" s="216" t="s">
        <v>79</v>
      </c>
      <c r="G150" s="216" t="s">
        <v>83</v>
      </c>
      <c r="H150" s="2" t="s">
        <v>423</v>
      </c>
      <c r="I150" s="238"/>
    </row>
    <row r="151" spans="1:9" ht="16.8">
      <c r="A151" s="214" t="s">
        <v>406</v>
      </c>
      <c r="B151" s="91">
        <v>5</v>
      </c>
      <c r="C151" s="218" t="s">
        <v>539</v>
      </c>
      <c r="D151" s="4" t="s">
        <v>167</v>
      </c>
      <c r="E151" s="219" t="s">
        <v>168</v>
      </c>
      <c r="F151" s="219" t="s">
        <v>106</v>
      </c>
      <c r="G151" s="219" t="s">
        <v>422</v>
      </c>
      <c r="H151" s="2" t="s">
        <v>423</v>
      </c>
    </row>
    <row r="152" spans="1:9" ht="16.8">
      <c r="A152" s="214" t="s">
        <v>435</v>
      </c>
      <c r="B152" s="91">
        <v>5</v>
      </c>
      <c r="C152" s="218" t="s">
        <v>88</v>
      </c>
      <c r="D152" s="4" t="s">
        <v>167</v>
      </c>
      <c r="E152" s="219" t="s">
        <v>305</v>
      </c>
      <c r="F152" s="216" t="s">
        <v>205</v>
      </c>
      <c r="G152" s="219" t="s">
        <v>83</v>
      </c>
      <c r="H152" s="2" t="s">
        <v>437</v>
      </c>
    </row>
    <row r="153" spans="1:9" ht="16.8">
      <c r="A153" s="214" t="s">
        <v>407</v>
      </c>
      <c r="B153" s="91">
        <v>5</v>
      </c>
      <c r="C153" s="218" t="s">
        <v>88</v>
      </c>
      <c r="D153" s="4" t="s">
        <v>167</v>
      </c>
      <c r="E153" s="219" t="s">
        <v>305</v>
      </c>
      <c r="F153" s="216" t="s">
        <v>122</v>
      </c>
      <c r="G153" s="216" t="s">
        <v>82</v>
      </c>
      <c r="H153" s="112" t="s">
        <v>169</v>
      </c>
      <c r="I153" s="238"/>
    </row>
    <row r="154" spans="1:9" ht="16.8">
      <c r="A154" s="214" t="s">
        <v>408</v>
      </c>
      <c r="B154" s="91">
        <v>5</v>
      </c>
      <c r="C154" s="218" t="s">
        <v>109</v>
      </c>
      <c r="D154" s="4" t="s">
        <v>167</v>
      </c>
      <c r="E154" s="577" t="s">
        <v>326</v>
      </c>
      <c r="F154" s="216" t="s">
        <v>84</v>
      </c>
      <c r="G154" s="216" t="s">
        <v>83</v>
      </c>
      <c r="H154" s="112" t="s">
        <v>322</v>
      </c>
      <c r="I154" s="238"/>
    </row>
    <row r="155" spans="1:9" ht="16.8">
      <c r="A155" s="214" t="s">
        <v>409</v>
      </c>
      <c r="B155" s="91">
        <v>5</v>
      </c>
      <c r="C155" s="218" t="s">
        <v>539</v>
      </c>
      <c r="D155" s="4" t="s">
        <v>167</v>
      </c>
      <c r="E155" s="219" t="s">
        <v>168</v>
      </c>
      <c r="F155" s="216" t="s">
        <v>427</v>
      </c>
      <c r="G155" s="216" t="s">
        <v>85</v>
      </c>
      <c r="H155" s="112" t="s">
        <v>428</v>
      </c>
      <c r="I155" s="238"/>
    </row>
    <row r="156" spans="1:9" ht="16.8">
      <c r="A156" s="214" t="s">
        <v>410</v>
      </c>
      <c r="B156" s="91">
        <v>5</v>
      </c>
      <c r="C156" s="218" t="s">
        <v>86</v>
      </c>
      <c r="D156" s="4" t="s">
        <v>167</v>
      </c>
      <c r="E156" s="219" t="s">
        <v>168</v>
      </c>
      <c r="F156" s="216" t="s">
        <v>79</v>
      </c>
      <c r="G156" s="216" t="s">
        <v>83</v>
      </c>
      <c r="H156" s="112" t="s">
        <v>457</v>
      </c>
      <c r="I156" s="238"/>
    </row>
    <row r="157" spans="1:9" ht="16.8">
      <c r="A157" s="214" t="s">
        <v>411</v>
      </c>
      <c r="B157" s="91">
        <v>5</v>
      </c>
      <c r="C157" s="218" t="s">
        <v>540</v>
      </c>
      <c r="D157" s="4" t="s">
        <v>172</v>
      </c>
      <c r="E157" s="219" t="s">
        <v>168</v>
      </c>
      <c r="F157" s="216" t="s">
        <v>79</v>
      </c>
      <c r="G157" s="216" t="s">
        <v>82</v>
      </c>
      <c r="H157" s="112" t="s">
        <v>429</v>
      </c>
      <c r="I157" s="238"/>
    </row>
    <row r="158" spans="1:9" ht="16.8">
      <c r="A158" s="214" t="s">
        <v>442</v>
      </c>
      <c r="B158" s="91">
        <v>5</v>
      </c>
      <c r="C158" s="218" t="s">
        <v>539</v>
      </c>
      <c r="D158" s="3" t="s">
        <v>172</v>
      </c>
      <c r="E158" s="577" t="s">
        <v>168</v>
      </c>
      <c r="F158" s="216" t="s">
        <v>205</v>
      </c>
      <c r="G158" s="216" t="s">
        <v>170</v>
      </c>
      <c r="H158" s="2" t="s">
        <v>498</v>
      </c>
      <c r="I158" s="238"/>
    </row>
    <row r="159" spans="1:9" ht="16.8">
      <c r="A159" s="214" t="s">
        <v>412</v>
      </c>
      <c r="B159" s="91">
        <v>5</v>
      </c>
      <c r="C159" s="218" t="s">
        <v>88</v>
      </c>
      <c r="D159" s="3" t="s">
        <v>336</v>
      </c>
      <c r="E159" s="577" t="s">
        <v>113</v>
      </c>
      <c r="F159" s="216" t="s">
        <v>79</v>
      </c>
      <c r="G159" s="216" t="s">
        <v>83</v>
      </c>
      <c r="H159" s="112" t="s">
        <v>329</v>
      </c>
      <c r="I159" s="238"/>
    </row>
    <row r="160" spans="1:9" ht="16.8">
      <c r="A160" s="214" t="s">
        <v>413</v>
      </c>
      <c r="B160" s="91">
        <v>5</v>
      </c>
      <c r="C160" s="218" t="s">
        <v>86</v>
      </c>
      <c r="D160" s="4" t="s">
        <v>172</v>
      </c>
      <c r="E160" s="577" t="s">
        <v>305</v>
      </c>
      <c r="F160" s="216" t="s">
        <v>122</v>
      </c>
      <c r="G160" s="216" t="s">
        <v>82</v>
      </c>
      <c r="H160" s="112" t="s">
        <v>430</v>
      </c>
      <c r="I160" s="238"/>
    </row>
    <row r="161" spans="1:9" ht="16.8">
      <c r="A161" s="214" t="s">
        <v>414</v>
      </c>
      <c r="B161" s="91">
        <v>5</v>
      </c>
      <c r="C161" s="218" t="s">
        <v>78</v>
      </c>
      <c r="D161" s="4" t="s">
        <v>180</v>
      </c>
      <c r="E161" s="575" t="s">
        <v>168</v>
      </c>
      <c r="F161" s="219" t="s">
        <v>79</v>
      </c>
      <c r="G161" s="219" t="s">
        <v>85</v>
      </c>
      <c r="H161" s="2" t="s">
        <v>274</v>
      </c>
      <c r="I161" s="238"/>
    </row>
    <row r="162" spans="1:9" ht="16.8">
      <c r="A162" s="214" t="s">
        <v>415</v>
      </c>
      <c r="B162" s="91">
        <v>5</v>
      </c>
      <c r="C162" s="218" t="s">
        <v>86</v>
      </c>
      <c r="D162" s="3" t="s">
        <v>172</v>
      </c>
      <c r="E162" s="577" t="s">
        <v>168</v>
      </c>
      <c r="F162" s="216" t="s">
        <v>106</v>
      </c>
      <c r="G162" s="216" t="s">
        <v>87</v>
      </c>
      <c r="H162" s="112" t="s">
        <v>341</v>
      </c>
      <c r="I162" s="238"/>
    </row>
    <row r="163" spans="1:9" ht="16.8">
      <c r="A163" s="214" t="s">
        <v>416</v>
      </c>
      <c r="B163" s="91">
        <v>5</v>
      </c>
      <c r="C163" s="218" t="s">
        <v>539</v>
      </c>
      <c r="D163" s="3" t="s">
        <v>196</v>
      </c>
      <c r="E163" s="577" t="s">
        <v>168</v>
      </c>
      <c r="F163" s="216" t="s">
        <v>205</v>
      </c>
      <c r="G163" s="216" t="s">
        <v>422</v>
      </c>
      <c r="H163" s="112" t="s">
        <v>431</v>
      </c>
      <c r="I163" s="238"/>
    </row>
    <row r="164" spans="1:9" ht="16.8">
      <c r="A164" s="214" t="s">
        <v>417</v>
      </c>
      <c r="B164" s="91">
        <v>5</v>
      </c>
      <c r="C164" s="218" t="s">
        <v>539</v>
      </c>
      <c r="D164" s="3" t="s">
        <v>196</v>
      </c>
      <c r="E164" s="577" t="s">
        <v>168</v>
      </c>
      <c r="F164" s="216" t="s">
        <v>205</v>
      </c>
      <c r="G164" s="216" t="s">
        <v>269</v>
      </c>
      <c r="H164" s="112" t="s">
        <v>431</v>
      </c>
      <c r="I164" s="238"/>
    </row>
    <row r="165" spans="1:9" ht="16.8">
      <c r="A165" s="214" t="s">
        <v>443</v>
      </c>
      <c r="B165" s="91">
        <v>5</v>
      </c>
      <c r="C165" s="218" t="s">
        <v>86</v>
      </c>
      <c r="D165" s="4" t="s">
        <v>172</v>
      </c>
      <c r="E165" s="577" t="s">
        <v>168</v>
      </c>
      <c r="F165" s="216" t="s">
        <v>79</v>
      </c>
      <c r="G165" s="216" t="s">
        <v>379</v>
      </c>
      <c r="H165" s="2" t="s">
        <v>499</v>
      </c>
      <c r="I165" s="238"/>
    </row>
    <row r="166" spans="1:9" ht="16.8">
      <c r="A166" s="214" t="s">
        <v>418</v>
      </c>
      <c r="B166" s="91">
        <v>5</v>
      </c>
      <c r="C166" s="218" t="s">
        <v>86</v>
      </c>
      <c r="D166" s="4" t="s">
        <v>172</v>
      </c>
      <c r="E166" s="577" t="s">
        <v>168</v>
      </c>
      <c r="F166" s="216" t="s">
        <v>84</v>
      </c>
      <c r="G166" s="216" t="s">
        <v>170</v>
      </c>
      <c r="H166" s="112" t="s">
        <v>342</v>
      </c>
      <c r="I166" s="238"/>
    </row>
    <row r="167" spans="1:9" ht="16.8">
      <c r="A167" s="214" t="s">
        <v>419</v>
      </c>
      <c r="B167" s="91">
        <v>5</v>
      </c>
      <c r="C167" s="218" t="s">
        <v>88</v>
      </c>
      <c r="D167" s="4" t="s">
        <v>180</v>
      </c>
      <c r="E167" s="577" t="s">
        <v>113</v>
      </c>
      <c r="F167" s="216" t="s">
        <v>79</v>
      </c>
      <c r="G167" s="216" t="s">
        <v>83</v>
      </c>
      <c r="H167" s="112" t="s">
        <v>432</v>
      </c>
      <c r="I167" s="238"/>
    </row>
    <row r="168" spans="1:9" ht="16.8">
      <c r="A168" s="214" t="s">
        <v>420</v>
      </c>
      <c r="B168" s="91">
        <v>5</v>
      </c>
      <c r="C168" s="218" t="s">
        <v>88</v>
      </c>
      <c r="D168" s="3" t="s">
        <v>196</v>
      </c>
      <c r="E168" s="577" t="s">
        <v>168</v>
      </c>
      <c r="F168" s="216" t="s">
        <v>205</v>
      </c>
      <c r="G168" s="216" t="s">
        <v>18</v>
      </c>
      <c r="H168" s="112" t="s">
        <v>433</v>
      </c>
      <c r="I168" s="238"/>
    </row>
    <row r="169" spans="1:9" ht="16.8">
      <c r="A169" s="220" t="s">
        <v>421</v>
      </c>
      <c r="B169" s="101">
        <v>5</v>
      </c>
      <c r="C169" s="590" t="s">
        <v>86</v>
      </c>
      <c r="D169" s="591" t="s">
        <v>167</v>
      </c>
      <c r="E169" s="583" t="s">
        <v>168</v>
      </c>
      <c r="F169" s="222" t="s">
        <v>205</v>
      </c>
      <c r="G169" s="222" t="s">
        <v>85</v>
      </c>
      <c r="H169" s="592" t="s">
        <v>277</v>
      </c>
      <c r="I169" s="238"/>
    </row>
    <row r="170" spans="1:9" ht="16.8">
      <c r="A170" s="236" t="s">
        <v>223</v>
      </c>
      <c r="B170" s="237">
        <v>6</v>
      </c>
      <c r="C170" s="7" t="s">
        <v>540</v>
      </c>
      <c r="D170" s="6" t="s">
        <v>167</v>
      </c>
      <c r="E170" s="584" t="s">
        <v>168</v>
      </c>
      <c r="F170" s="5" t="s">
        <v>484</v>
      </c>
      <c r="G170" s="5" t="s">
        <v>83</v>
      </c>
      <c r="H170" s="179" t="s">
        <v>349</v>
      </c>
    </row>
    <row r="171" spans="1:9" ht="16.8">
      <c r="A171" s="236" t="s">
        <v>451</v>
      </c>
      <c r="B171" s="237">
        <v>6</v>
      </c>
      <c r="C171" s="7" t="s">
        <v>539</v>
      </c>
      <c r="D171" s="6" t="s">
        <v>172</v>
      </c>
      <c r="E171" s="584" t="s">
        <v>168</v>
      </c>
      <c r="F171" s="5" t="s">
        <v>79</v>
      </c>
      <c r="G171" s="5" t="s">
        <v>85</v>
      </c>
      <c r="H171" s="179" t="s">
        <v>452</v>
      </c>
    </row>
    <row r="172" spans="1:9" ht="16.8">
      <c r="A172" s="239" t="s">
        <v>224</v>
      </c>
      <c r="B172" s="240">
        <v>6</v>
      </c>
      <c r="C172" s="242" t="s">
        <v>86</v>
      </c>
      <c r="D172" s="19" t="s">
        <v>172</v>
      </c>
      <c r="E172" s="244" t="s">
        <v>305</v>
      </c>
      <c r="F172" s="241" t="s">
        <v>106</v>
      </c>
      <c r="G172" s="244" t="s">
        <v>269</v>
      </c>
      <c r="H172" s="243" t="s">
        <v>350</v>
      </c>
    </row>
    <row r="173" spans="1:9" ht="17.399999999999999" thickBot="1">
      <c r="A173" s="245" t="s">
        <v>225</v>
      </c>
      <c r="B173" s="246">
        <v>7</v>
      </c>
      <c r="C173" s="247" t="s">
        <v>539</v>
      </c>
      <c r="D173" s="248" t="s">
        <v>172</v>
      </c>
      <c r="E173" s="249" t="s">
        <v>168</v>
      </c>
      <c r="F173" s="249" t="s">
        <v>106</v>
      </c>
      <c r="G173" s="249" t="s">
        <v>87</v>
      </c>
      <c r="H173" s="250" t="s">
        <v>349</v>
      </c>
    </row>
    <row r="174" spans="1:9" ht="16.2" thickTop="1"/>
  </sheetData>
  <sortState ref="A3:H135">
    <sortCondition ref="B3:B135"/>
    <sortCondition ref="A3:A13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ColWidth="13" defaultRowHeight="16.8"/>
  <cols>
    <col min="1" max="1" width="23.8984375" style="294" bestFit="1" customWidth="1"/>
    <col min="2" max="2" width="6.19921875" style="294" bestFit="1" customWidth="1"/>
    <col min="3" max="3" width="6.09765625" style="294" bestFit="1" customWidth="1"/>
    <col min="4" max="4" width="4.09765625" style="294" bestFit="1" customWidth="1"/>
    <col min="5" max="5" width="6.3984375" style="295" bestFit="1" customWidth="1"/>
    <col min="6" max="6" width="2.19921875" style="295" bestFit="1" customWidth="1"/>
    <col min="7" max="7" width="13.5" style="254" bestFit="1" customWidth="1"/>
    <col min="8" max="8" width="3.5" style="254" bestFit="1" customWidth="1"/>
    <col min="9" max="9" width="3.3984375" style="254" bestFit="1" customWidth="1"/>
    <col min="10" max="10" width="3.8984375" style="254" bestFit="1" customWidth="1"/>
    <col min="11" max="11" width="3.59765625" style="254" bestFit="1" customWidth="1"/>
    <col min="12" max="15" width="3.5" style="254" bestFit="1" customWidth="1"/>
    <col min="16" max="16384" width="13" style="254"/>
  </cols>
  <sheetData>
    <row r="1" spans="1:15" ht="24" thickTop="1" thickBot="1">
      <c r="A1" s="251" t="s">
        <v>107</v>
      </c>
      <c r="B1" s="252"/>
      <c r="C1" s="252"/>
      <c r="D1" s="252"/>
      <c r="E1" s="253"/>
      <c r="F1" s="52"/>
      <c r="G1" s="255"/>
      <c r="H1" s="256" t="s">
        <v>465</v>
      </c>
      <c r="I1" s="257"/>
      <c r="J1" s="257"/>
      <c r="K1" s="258"/>
      <c r="L1" s="257"/>
      <c r="M1" s="257"/>
      <c r="N1" s="257"/>
      <c r="O1" s="258"/>
    </row>
    <row r="2" spans="1:15" ht="17.399999999999999" thickTop="1">
      <c r="A2" s="259" t="s">
        <v>92</v>
      </c>
      <c r="B2" s="260" t="s">
        <v>6</v>
      </c>
      <c r="C2" s="260" t="s">
        <v>588</v>
      </c>
      <c r="D2" s="260" t="s">
        <v>150</v>
      </c>
      <c r="E2" s="261" t="s">
        <v>93</v>
      </c>
      <c r="F2" s="52"/>
      <c r="G2" s="255"/>
      <c r="H2" s="262" t="s">
        <v>466</v>
      </c>
      <c r="I2" s="263"/>
      <c r="J2" s="263"/>
      <c r="K2" s="263"/>
      <c r="L2" s="263"/>
      <c r="M2" s="263"/>
      <c r="N2" s="263"/>
      <c r="O2" s="264"/>
    </row>
    <row r="3" spans="1:15" ht="19.95" customHeight="1" thickBot="1">
      <c r="A3" s="214" t="s">
        <v>354</v>
      </c>
      <c r="B3" s="266">
        <v>0</v>
      </c>
      <c r="C3" s="266">
        <v>1</v>
      </c>
      <c r="D3" s="472">
        <f>10+B3+'Personal File'!$C$12+C3</f>
        <v>17</v>
      </c>
      <c r="E3" s="267" t="s">
        <v>597</v>
      </c>
      <c r="F3" s="52"/>
      <c r="G3" s="255"/>
      <c r="H3" s="268" t="s">
        <v>467</v>
      </c>
      <c r="I3" s="269" t="s">
        <v>445</v>
      </c>
      <c r="J3" s="269" t="s">
        <v>446</v>
      </c>
      <c r="K3" s="269" t="s">
        <v>447</v>
      </c>
      <c r="L3" s="269" t="s">
        <v>448</v>
      </c>
      <c r="M3" s="269" t="s">
        <v>449</v>
      </c>
      <c r="N3" s="269" t="s">
        <v>450</v>
      </c>
      <c r="O3" s="270" t="s">
        <v>468</v>
      </c>
    </row>
    <row r="4" spans="1:15" ht="17.399999999999999" thickTop="1">
      <c r="A4" s="265" t="s">
        <v>386</v>
      </c>
      <c r="B4" s="266">
        <v>0</v>
      </c>
      <c r="C4" s="266">
        <v>0</v>
      </c>
      <c r="D4" s="472">
        <f>10+B4+'Personal File'!$C$12+C4</f>
        <v>16</v>
      </c>
      <c r="E4" s="267" t="s">
        <v>597</v>
      </c>
      <c r="F4" s="52"/>
      <c r="G4" s="271" t="s">
        <v>471</v>
      </c>
      <c r="H4" s="272">
        <v>6</v>
      </c>
      <c r="I4" s="273">
        <v>4</v>
      </c>
      <c r="J4" s="273">
        <v>4</v>
      </c>
      <c r="K4" s="273">
        <v>3</v>
      </c>
      <c r="L4" s="273">
        <v>2</v>
      </c>
      <c r="M4" s="273">
        <v>1</v>
      </c>
      <c r="N4" s="274">
        <v>0</v>
      </c>
      <c r="O4" s="275">
        <v>0</v>
      </c>
    </row>
    <row r="5" spans="1:15">
      <c r="A5" s="214" t="s">
        <v>388</v>
      </c>
      <c r="B5" s="266">
        <v>0</v>
      </c>
      <c r="C5" s="266">
        <v>0</v>
      </c>
      <c r="D5" s="472">
        <f>10+B5+'Personal File'!$C$12+C5</f>
        <v>16</v>
      </c>
      <c r="E5" s="267" t="s">
        <v>597</v>
      </c>
      <c r="F5" s="52"/>
      <c r="G5" s="276" t="s">
        <v>469</v>
      </c>
      <c r="H5" s="277">
        <v>0</v>
      </c>
      <c r="I5" s="278">
        <v>1</v>
      </c>
      <c r="J5" s="278">
        <v>1</v>
      </c>
      <c r="K5" s="278">
        <v>1</v>
      </c>
      <c r="L5" s="278">
        <v>1</v>
      </c>
      <c r="M5" s="278">
        <v>1</v>
      </c>
      <c r="N5" s="279">
        <v>0</v>
      </c>
      <c r="O5" s="280">
        <v>0</v>
      </c>
    </row>
    <row r="6" spans="1:15" ht="17.399999999999999" thickBot="1">
      <c r="A6" s="265" t="s">
        <v>391</v>
      </c>
      <c r="B6" s="266">
        <v>0</v>
      </c>
      <c r="C6" s="266">
        <v>0</v>
      </c>
      <c r="D6" s="472">
        <f>10+B6+'Personal File'!$C$12+C6</f>
        <v>16</v>
      </c>
      <c r="E6" s="267" t="s">
        <v>597</v>
      </c>
      <c r="F6" s="52"/>
      <c r="G6" s="281" t="s">
        <v>470</v>
      </c>
      <c r="H6" s="282">
        <f t="shared" ref="H6:O6" si="0">SUM(H4:H5)</f>
        <v>6</v>
      </c>
      <c r="I6" s="283">
        <f t="shared" si="0"/>
        <v>5</v>
      </c>
      <c r="J6" s="283">
        <f t="shared" si="0"/>
        <v>5</v>
      </c>
      <c r="K6" s="283">
        <f t="shared" ref="K6:L6" si="1">SUM(K4:K5)</f>
        <v>4</v>
      </c>
      <c r="L6" s="283">
        <f t="shared" si="1"/>
        <v>3</v>
      </c>
      <c r="M6" s="283">
        <f t="shared" ref="M6" si="2">SUM(M4:M5)</f>
        <v>2</v>
      </c>
      <c r="N6" s="284">
        <f t="shared" si="0"/>
        <v>0</v>
      </c>
      <c r="O6" s="285">
        <f t="shared" si="0"/>
        <v>0</v>
      </c>
    </row>
    <row r="7" spans="1:15" ht="17.399999999999999" thickTop="1">
      <c r="A7" s="265" t="s">
        <v>357</v>
      </c>
      <c r="B7" s="266">
        <v>0</v>
      </c>
      <c r="C7" s="266">
        <v>0</v>
      </c>
      <c r="D7" s="472">
        <f>10+B7+'Personal File'!$C$12+C7</f>
        <v>16</v>
      </c>
      <c r="E7" s="267" t="s">
        <v>597</v>
      </c>
      <c r="F7" s="52"/>
    </row>
    <row r="8" spans="1:15">
      <c r="A8" s="220" t="s">
        <v>395</v>
      </c>
      <c r="B8" s="287">
        <v>0</v>
      </c>
      <c r="C8" s="287">
        <v>0</v>
      </c>
      <c r="D8" s="473">
        <f>10+B8+'Personal File'!$C$12+C8</f>
        <v>16</v>
      </c>
      <c r="E8" s="288" t="s">
        <v>597</v>
      </c>
      <c r="F8" s="52"/>
    </row>
    <row r="9" spans="1:15">
      <c r="A9" s="265" t="s">
        <v>110</v>
      </c>
      <c r="B9" s="266">
        <v>1</v>
      </c>
      <c r="C9" s="266">
        <v>0</v>
      </c>
      <c r="D9" s="472">
        <f>10+B9+'Personal File'!$C$12+C9</f>
        <v>17</v>
      </c>
      <c r="E9" s="267" t="s">
        <v>597</v>
      </c>
      <c r="F9" s="52"/>
    </row>
    <row r="10" spans="1:15">
      <c r="A10" s="265" t="s">
        <v>134</v>
      </c>
      <c r="B10" s="266">
        <v>1</v>
      </c>
      <c r="C10" s="266">
        <v>0</v>
      </c>
      <c r="D10" s="472">
        <f>10+B10+'Personal File'!$C$12+C10</f>
        <v>17</v>
      </c>
      <c r="E10" s="267" t="s">
        <v>597</v>
      </c>
      <c r="F10" s="52"/>
    </row>
    <row r="11" spans="1:15">
      <c r="A11" s="214" t="s">
        <v>490</v>
      </c>
      <c r="B11" s="266">
        <v>1</v>
      </c>
      <c r="C11" s="266">
        <v>1</v>
      </c>
      <c r="D11" s="472">
        <f>10+B11+'Personal File'!$C$12+C11</f>
        <v>18</v>
      </c>
      <c r="E11" s="267" t="s">
        <v>591</v>
      </c>
      <c r="F11" s="52" t="s">
        <v>483</v>
      </c>
    </row>
    <row r="12" spans="1:15">
      <c r="A12" s="265" t="s">
        <v>490</v>
      </c>
      <c r="B12" s="266">
        <v>1</v>
      </c>
      <c r="C12" s="266">
        <v>1</v>
      </c>
      <c r="D12" s="472">
        <f>10+B12+'Personal File'!$C$12+C12</f>
        <v>18</v>
      </c>
      <c r="E12" s="267" t="s">
        <v>591</v>
      </c>
      <c r="F12" s="52" t="s">
        <v>483</v>
      </c>
    </row>
    <row r="13" spans="1:15">
      <c r="A13" s="286" t="s">
        <v>490</v>
      </c>
      <c r="B13" s="287">
        <v>1</v>
      </c>
      <c r="C13" s="287">
        <v>1</v>
      </c>
      <c r="D13" s="473">
        <f>10+B13+'Personal File'!$C$12+C13</f>
        <v>18</v>
      </c>
      <c r="E13" s="288" t="s">
        <v>591</v>
      </c>
      <c r="F13" s="52"/>
    </row>
    <row r="14" spans="1:15">
      <c r="A14" s="214" t="s">
        <v>190</v>
      </c>
      <c r="B14" s="266">
        <v>2</v>
      </c>
      <c r="C14" s="266">
        <v>0</v>
      </c>
      <c r="D14" s="472">
        <f>10+B14+'Personal File'!$C$12+C14</f>
        <v>18</v>
      </c>
      <c r="E14" s="267" t="s">
        <v>597</v>
      </c>
      <c r="F14" s="52"/>
    </row>
    <row r="15" spans="1:15">
      <c r="A15" s="214" t="s">
        <v>190</v>
      </c>
      <c r="B15" s="89">
        <v>2</v>
      </c>
      <c r="C15" s="89">
        <v>0</v>
      </c>
      <c r="D15" s="474">
        <f>10+B15+'Personal File'!$C$12+C15</f>
        <v>18</v>
      </c>
      <c r="E15" s="267" t="s">
        <v>597</v>
      </c>
      <c r="F15" s="52"/>
    </row>
    <row r="16" spans="1:15">
      <c r="A16" s="214" t="s">
        <v>195</v>
      </c>
      <c r="B16" s="89">
        <v>2</v>
      </c>
      <c r="C16" s="89">
        <v>0</v>
      </c>
      <c r="D16" s="474">
        <f>10+B16+'Personal File'!$C$12+C16</f>
        <v>18</v>
      </c>
      <c r="E16" s="267" t="s">
        <v>597</v>
      </c>
      <c r="F16" s="52"/>
    </row>
    <row r="17" spans="1:6">
      <c r="A17" s="214" t="s">
        <v>195</v>
      </c>
      <c r="B17" s="266">
        <v>2</v>
      </c>
      <c r="C17" s="266">
        <v>0</v>
      </c>
      <c r="D17" s="472">
        <f>10+B17+'Personal File'!$C$12+C17</f>
        <v>18</v>
      </c>
      <c r="E17" s="267" t="s">
        <v>597</v>
      </c>
      <c r="F17" s="52"/>
    </row>
    <row r="18" spans="1:6">
      <c r="A18" s="220" t="s">
        <v>506</v>
      </c>
      <c r="B18" s="287">
        <v>2</v>
      </c>
      <c r="C18" s="287">
        <v>1</v>
      </c>
      <c r="D18" s="473">
        <f>10+B18+'Personal File'!$C$12+C18</f>
        <v>19</v>
      </c>
      <c r="E18" s="288" t="s">
        <v>591</v>
      </c>
      <c r="F18" s="52" t="s">
        <v>593</v>
      </c>
    </row>
    <row r="19" spans="1:6">
      <c r="A19" s="289" t="s">
        <v>254</v>
      </c>
      <c r="B19" s="290">
        <v>3</v>
      </c>
      <c r="C19" s="290">
        <v>0</v>
      </c>
      <c r="D19" s="475">
        <f>10+B19+'Personal File'!$C$12+C19</f>
        <v>19</v>
      </c>
      <c r="E19" s="267" t="s">
        <v>597</v>
      </c>
      <c r="F19" s="52"/>
    </row>
    <row r="20" spans="1:6">
      <c r="A20" s="214" t="s">
        <v>254</v>
      </c>
      <c r="B20" s="89">
        <v>3</v>
      </c>
      <c r="C20" s="89">
        <v>0</v>
      </c>
      <c r="D20" s="474">
        <f>10+B20+'Personal File'!$C$12+C20</f>
        <v>19</v>
      </c>
      <c r="E20" s="267" t="s">
        <v>597</v>
      </c>
      <c r="F20" s="52"/>
    </row>
    <row r="21" spans="1:6">
      <c r="A21" s="214" t="s">
        <v>520</v>
      </c>
      <c r="B21" s="89">
        <v>3</v>
      </c>
      <c r="C21" s="89">
        <v>1</v>
      </c>
      <c r="D21" s="474">
        <f>10+B21+'Personal File'!$C$12+C21</f>
        <v>20</v>
      </c>
      <c r="E21" s="267" t="s">
        <v>591</v>
      </c>
      <c r="F21" s="52" t="s">
        <v>594</v>
      </c>
    </row>
    <row r="22" spans="1:6">
      <c r="A22" s="220" t="s">
        <v>520</v>
      </c>
      <c r="B22" s="99">
        <v>3</v>
      </c>
      <c r="C22" s="99">
        <v>1</v>
      </c>
      <c r="D22" s="473">
        <f>10+B22+'Personal File'!$C$12+C22</f>
        <v>20</v>
      </c>
      <c r="E22" s="288" t="s">
        <v>591</v>
      </c>
      <c r="F22" s="52" t="s">
        <v>595</v>
      </c>
    </row>
    <row r="23" spans="1:6">
      <c r="A23" s="214" t="s">
        <v>290</v>
      </c>
      <c r="B23" s="89">
        <v>4</v>
      </c>
      <c r="C23" s="89">
        <v>0</v>
      </c>
      <c r="D23" s="472">
        <f>10+B23+'Personal File'!$C$12+C23</f>
        <v>20</v>
      </c>
      <c r="E23" s="267" t="s">
        <v>597</v>
      </c>
      <c r="F23" s="52"/>
    </row>
    <row r="24" spans="1:6">
      <c r="A24" s="214" t="s">
        <v>290</v>
      </c>
      <c r="B24" s="89">
        <v>4</v>
      </c>
      <c r="C24" s="89">
        <v>0</v>
      </c>
      <c r="D24" s="472">
        <f>10+B24+'Personal File'!$C$12+C24</f>
        <v>20</v>
      </c>
      <c r="E24" s="267" t="s">
        <v>597</v>
      </c>
      <c r="F24" s="52"/>
    </row>
    <row r="25" spans="1:6">
      <c r="A25" s="220" t="s">
        <v>290</v>
      </c>
      <c r="B25" s="99">
        <v>4</v>
      </c>
      <c r="C25" s="99">
        <v>0</v>
      </c>
      <c r="D25" s="473">
        <f>10+B25+'Personal File'!$C$12+C25</f>
        <v>20</v>
      </c>
      <c r="E25" s="288" t="s">
        <v>597</v>
      </c>
      <c r="F25" s="52"/>
    </row>
    <row r="26" spans="1:6">
      <c r="A26" s="214" t="s">
        <v>414</v>
      </c>
      <c r="B26" s="89">
        <v>5</v>
      </c>
      <c r="C26" s="89">
        <v>0</v>
      </c>
      <c r="D26" s="472">
        <f>10+B26+'Personal File'!$C$12+C26</f>
        <v>21</v>
      </c>
      <c r="E26" s="267" t="s">
        <v>591</v>
      </c>
      <c r="F26" s="52"/>
    </row>
    <row r="27" spans="1:6" ht="17.399999999999999" thickBot="1">
      <c r="A27" s="291" t="s">
        <v>415</v>
      </c>
      <c r="B27" s="292">
        <v>5</v>
      </c>
      <c r="C27" s="292">
        <v>1</v>
      </c>
      <c r="D27" s="476">
        <f>10+B27+'Personal File'!$C$12+C27</f>
        <v>22</v>
      </c>
      <c r="E27" s="293" t="s">
        <v>591</v>
      </c>
      <c r="F27" s="52" t="s">
        <v>596</v>
      </c>
    </row>
    <row r="28" spans="1:6" ht="17.399999999999999" thickTop="1"/>
    <row r="29" spans="1:6">
      <c r="A29" s="294" t="s">
        <v>504</v>
      </c>
      <c r="B29" s="77" t="s">
        <v>483</v>
      </c>
      <c r="C29" s="77"/>
    </row>
    <row r="30" spans="1:6">
      <c r="B30" s="77" t="s">
        <v>505</v>
      </c>
      <c r="C30" s="77"/>
    </row>
    <row r="31" spans="1:6">
      <c r="A31" s="294" t="s">
        <v>512</v>
      </c>
      <c r="B31" s="77" t="s">
        <v>513</v>
      </c>
      <c r="C31" s="77"/>
    </row>
    <row r="32" spans="1:6">
      <c r="B32" s="77"/>
      <c r="C32" s="77"/>
    </row>
    <row r="33" spans="2:3">
      <c r="B33" s="77"/>
      <c r="C33" s="77"/>
    </row>
    <row r="34" spans="2:3">
      <c r="B34" s="77"/>
      <c r="C34" s="77"/>
    </row>
  </sheetData>
  <sortState ref="A3:E27">
    <sortCondition ref="B3:B27"/>
    <sortCondition ref="A3:A27"/>
  </sortState>
  <conditionalFormatting sqref="E3:E6 E8:E11 E17 E13:E15">
    <cfRule type="cellIs" dxfId="56" priority="84" stopIfTrue="1" operator="equal">
      <formula>"þ"</formula>
    </cfRule>
  </conditionalFormatting>
  <conditionalFormatting sqref="E15">
    <cfRule type="cellIs" dxfId="55" priority="61" stopIfTrue="1" operator="equal">
      <formula>"þ"</formula>
    </cfRule>
  </conditionalFormatting>
  <conditionalFormatting sqref="E11">
    <cfRule type="cellIs" dxfId="54" priority="58" stopIfTrue="1" operator="equal">
      <formula>"þ"</formula>
    </cfRule>
  </conditionalFormatting>
  <conditionalFormatting sqref="E17">
    <cfRule type="cellIs" dxfId="53" priority="57" stopIfTrue="1" operator="equal">
      <formula>"þ"</formula>
    </cfRule>
  </conditionalFormatting>
  <conditionalFormatting sqref="E13">
    <cfRule type="cellIs" dxfId="52" priority="53" stopIfTrue="1" operator="equal">
      <formula>"þ"</formula>
    </cfRule>
  </conditionalFormatting>
  <conditionalFormatting sqref="E6">
    <cfRule type="cellIs" dxfId="51" priority="55" stopIfTrue="1" operator="equal">
      <formula>"þ"</formula>
    </cfRule>
  </conditionalFormatting>
  <conditionalFormatting sqref="E18">
    <cfRule type="cellIs" dxfId="50" priority="54" stopIfTrue="1" operator="equal">
      <formula>"þ"</formula>
    </cfRule>
  </conditionalFormatting>
  <conditionalFormatting sqref="E17">
    <cfRule type="cellIs" dxfId="49" priority="52" stopIfTrue="1" operator="equal">
      <formula>"þ"</formula>
    </cfRule>
  </conditionalFormatting>
  <conditionalFormatting sqref="E18">
    <cfRule type="cellIs" dxfId="48" priority="50" stopIfTrue="1" operator="equal">
      <formula>"þ"</formula>
    </cfRule>
  </conditionalFormatting>
  <conditionalFormatting sqref="E14">
    <cfRule type="cellIs" dxfId="47" priority="46" stopIfTrue="1" operator="equal">
      <formula>"þ"</formula>
    </cfRule>
  </conditionalFormatting>
  <conditionalFormatting sqref="E17">
    <cfRule type="cellIs" dxfId="46" priority="45" stopIfTrue="1" operator="equal">
      <formula>"þ"</formula>
    </cfRule>
  </conditionalFormatting>
  <conditionalFormatting sqref="E18">
    <cfRule type="cellIs" dxfId="45" priority="43" stopIfTrue="1" operator="equal">
      <formula>"þ"</formula>
    </cfRule>
  </conditionalFormatting>
  <conditionalFormatting sqref="E13">
    <cfRule type="cellIs" dxfId="44" priority="38" stopIfTrue="1" operator="equal">
      <formula>"þ"</formula>
    </cfRule>
  </conditionalFormatting>
  <conditionalFormatting sqref="E14">
    <cfRule type="cellIs" dxfId="43" priority="40" stopIfTrue="1" operator="equal">
      <formula>"þ"</formula>
    </cfRule>
  </conditionalFormatting>
  <conditionalFormatting sqref="E18">
    <cfRule type="cellIs" dxfId="42" priority="39" stopIfTrue="1" operator="equal">
      <formula>"þ"</formula>
    </cfRule>
  </conditionalFormatting>
  <conditionalFormatting sqref="E15">
    <cfRule type="cellIs" dxfId="41" priority="34" stopIfTrue="1" operator="equal">
      <formula>"þ"</formula>
    </cfRule>
  </conditionalFormatting>
  <conditionalFormatting sqref="E27">
    <cfRule type="cellIs" dxfId="40" priority="31" stopIfTrue="1" operator="equal">
      <formula>"þ"</formula>
    </cfRule>
  </conditionalFormatting>
  <conditionalFormatting sqref="E22:E23">
    <cfRule type="cellIs" dxfId="39" priority="29" stopIfTrue="1" operator="equal">
      <formula>"þ"</formula>
    </cfRule>
  </conditionalFormatting>
  <conditionalFormatting sqref="E22:E23">
    <cfRule type="cellIs" dxfId="38" priority="28" stopIfTrue="1" operator="equal">
      <formula>"þ"</formula>
    </cfRule>
  </conditionalFormatting>
  <conditionalFormatting sqref="E22:E23">
    <cfRule type="cellIs" dxfId="37" priority="27" stopIfTrue="1" operator="equal">
      <formula>"þ"</formula>
    </cfRule>
  </conditionalFormatting>
  <conditionalFormatting sqref="E22:E23">
    <cfRule type="cellIs" dxfId="36" priority="26" stopIfTrue="1" operator="equal">
      <formula>"þ"</formula>
    </cfRule>
  </conditionalFormatting>
  <conditionalFormatting sqref="E19">
    <cfRule type="cellIs" dxfId="35" priority="23" stopIfTrue="1" operator="equal">
      <formula>"þ"</formula>
    </cfRule>
  </conditionalFormatting>
  <conditionalFormatting sqref="E19">
    <cfRule type="cellIs" dxfId="34" priority="25" stopIfTrue="1" operator="equal">
      <formula>"þ"</formula>
    </cfRule>
  </conditionalFormatting>
  <conditionalFormatting sqref="E19">
    <cfRule type="cellIs" dxfId="33" priority="24" stopIfTrue="1" operator="equal">
      <formula>"þ"</formula>
    </cfRule>
  </conditionalFormatting>
  <conditionalFormatting sqref="E20">
    <cfRule type="cellIs" dxfId="32" priority="22" stopIfTrue="1" operator="equal">
      <formula>"þ"</formula>
    </cfRule>
  </conditionalFormatting>
  <conditionalFormatting sqref="E20">
    <cfRule type="cellIs" dxfId="31" priority="21" stopIfTrue="1" operator="equal">
      <formula>"þ"</formula>
    </cfRule>
  </conditionalFormatting>
  <conditionalFormatting sqref="E20">
    <cfRule type="cellIs" dxfId="30" priority="20" stopIfTrue="1" operator="equal">
      <formula>"þ"</formula>
    </cfRule>
  </conditionalFormatting>
  <conditionalFormatting sqref="E21">
    <cfRule type="cellIs" dxfId="29" priority="18" stopIfTrue="1" operator="equal">
      <formula>"þ"</formula>
    </cfRule>
  </conditionalFormatting>
  <conditionalFormatting sqref="E21">
    <cfRule type="cellIs" dxfId="28" priority="17" stopIfTrue="1" operator="equal">
      <formula>"þ"</formula>
    </cfRule>
  </conditionalFormatting>
  <conditionalFormatting sqref="E21">
    <cfRule type="cellIs" dxfId="27" priority="16" stopIfTrue="1" operator="equal">
      <formula>"þ"</formula>
    </cfRule>
  </conditionalFormatting>
  <conditionalFormatting sqref="E7">
    <cfRule type="cellIs" dxfId="26" priority="15" stopIfTrue="1" operator="equal">
      <formula>"þ"</formula>
    </cfRule>
  </conditionalFormatting>
  <conditionalFormatting sqref="E7">
    <cfRule type="cellIs" dxfId="25" priority="14" stopIfTrue="1" operator="equal">
      <formula>"þ"</formula>
    </cfRule>
  </conditionalFormatting>
  <conditionalFormatting sqref="E25:E26">
    <cfRule type="cellIs" dxfId="24" priority="13" stopIfTrue="1" operator="equal">
      <formula>"þ"</formula>
    </cfRule>
  </conditionalFormatting>
  <conditionalFormatting sqref="E25:E26">
    <cfRule type="cellIs" dxfId="23" priority="12" stopIfTrue="1" operator="equal">
      <formula>"þ"</formula>
    </cfRule>
  </conditionalFormatting>
  <conditionalFormatting sqref="E25:E26">
    <cfRule type="cellIs" dxfId="22" priority="11" stopIfTrue="1" operator="equal">
      <formula>"þ"</formula>
    </cfRule>
  </conditionalFormatting>
  <conditionalFormatting sqref="E25:E26">
    <cfRule type="cellIs" dxfId="21" priority="10" stopIfTrue="1" operator="equal">
      <formula>"þ"</formula>
    </cfRule>
  </conditionalFormatting>
  <conditionalFormatting sqref="E16">
    <cfRule type="cellIs" dxfId="20" priority="9" stopIfTrue="1" operator="equal">
      <formula>"þ"</formula>
    </cfRule>
  </conditionalFormatting>
  <conditionalFormatting sqref="E16">
    <cfRule type="cellIs" dxfId="19" priority="8" stopIfTrue="1" operator="equal">
      <formula>"þ"</formula>
    </cfRule>
  </conditionalFormatting>
  <conditionalFormatting sqref="E16">
    <cfRule type="cellIs" dxfId="18" priority="7" stopIfTrue="1" operator="equal">
      <formula>"þ"</formula>
    </cfRule>
  </conditionalFormatting>
  <conditionalFormatting sqref="E24">
    <cfRule type="cellIs" dxfId="17" priority="6" stopIfTrue="1" operator="equal">
      <formula>"þ"</formula>
    </cfRule>
  </conditionalFormatting>
  <conditionalFormatting sqref="E24">
    <cfRule type="cellIs" dxfId="16" priority="5" stopIfTrue="1" operator="equal">
      <formula>"þ"</formula>
    </cfRule>
  </conditionalFormatting>
  <conditionalFormatting sqref="E24">
    <cfRule type="cellIs" dxfId="15" priority="4" stopIfTrue="1" operator="equal">
      <formula>"þ"</formula>
    </cfRule>
  </conditionalFormatting>
  <conditionalFormatting sqref="E24">
    <cfRule type="cellIs" dxfId="14" priority="3" stopIfTrue="1" operator="equal">
      <formula>"þ"</formula>
    </cfRule>
  </conditionalFormatting>
  <conditionalFormatting sqref="E12">
    <cfRule type="cellIs" dxfId="13" priority="2" stopIfTrue="1" operator="equal">
      <formula>"þ"</formula>
    </cfRule>
  </conditionalFormatting>
  <conditionalFormatting sqref="E12">
    <cfRule type="cellIs" dxfId="12"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11.3984375" defaultRowHeight="16.8"/>
  <cols>
    <col min="1" max="1" width="35.09765625" style="295" bestFit="1" customWidth="1"/>
    <col min="2" max="2" width="1.8984375" style="294" customWidth="1"/>
    <col min="3" max="3" width="24.3984375" style="254" bestFit="1" customWidth="1"/>
    <col min="4" max="4" width="11.3984375" style="296"/>
    <col min="5" max="16384" width="11.3984375" style="254"/>
  </cols>
  <sheetData>
    <row r="1" spans="1:3" ht="22.2" thickTop="1" thickBot="1">
      <c r="A1" s="586" t="s">
        <v>473</v>
      </c>
      <c r="B1" s="254"/>
      <c r="C1" s="586" t="s">
        <v>148</v>
      </c>
    </row>
    <row r="2" spans="1:3">
      <c r="A2" s="494" t="s">
        <v>556</v>
      </c>
      <c r="B2" s="254"/>
      <c r="C2" s="297" t="s">
        <v>155</v>
      </c>
    </row>
    <row r="3" spans="1:3">
      <c r="A3" s="494" t="s">
        <v>557</v>
      </c>
      <c r="B3" s="254"/>
      <c r="C3" s="297" t="s">
        <v>128</v>
      </c>
    </row>
    <row r="4" spans="1:3">
      <c r="A4" s="585" t="s">
        <v>589</v>
      </c>
      <c r="B4" s="254"/>
      <c r="C4" s="297" t="s">
        <v>491</v>
      </c>
    </row>
    <row r="5" spans="1:3">
      <c r="A5" s="297" t="s">
        <v>558</v>
      </c>
      <c r="B5" s="254"/>
      <c r="C5" s="297" t="s">
        <v>156</v>
      </c>
    </row>
    <row r="6" spans="1:3" ht="17.399999999999999" thickBot="1">
      <c r="A6" s="427" t="s">
        <v>587</v>
      </c>
      <c r="B6" s="254"/>
      <c r="C6" s="297" t="s">
        <v>129</v>
      </c>
    </row>
    <row r="7" spans="1:3" ht="18" thickTop="1" thickBot="1">
      <c r="B7" s="254"/>
      <c r="C7" s="297" t="s">
        <v>533</v>
      </c>
    </row>
    <row r="8" spans="1:3" ht="22.2" thickTop="1" thickBot="1">
      <c r="A8" s="587" t="s">
        <v>151</v>
      </c>
      <c r="B8" s="254"/>
      <c r="C8" s="297" t="s">
        <v>537</v>
      </c>
    </row>
    <row r="9" spans="1:3">
      <c r="A9" s="298" t="s">
        <v>152</v>
      </c>
      <c r="B9" s="254"/>
      <c r="C9" s="297" t="s">
        <v>157</v>
      </c>
    </row>
    <row r="10" spans="1:3">
      <c r="A10" s="299" t="s">
        <v>502</v>
      </c>
      <c r="B10" s="254"/>
      <c r="C10" s="297" t="s">
        <v>542</v>
      </c>
    </row>
    <row r="11" spans="1:3" ht="17.399999999999999" thickBot="1">
      <c r="A11" s="300" t="s">
        <v>153</v>
      </c>
      <c r="B11" s="254"/>
      <c r="C11" s="301"/>
    </row>
    <row r="12" spans="1:3" ht="18" thickTop="1" thickBot="1">
      <c r="C12" s="295"/>
    </row>
    <row r="13" spans="1:3" ht="22.2" thickTop="1" thickBot="1">
      <c r="A13" s="588" t="s">
        <v>94</v>
      </c>
      <c r="C13" s="295"/>
    </row>
    <row r="14" spans="1:3" ht="17.399999999999999" thickBot="1">
      <c r="A14" s="302" t="s">
        <v>559</v>
      </c>
      <c r="C14" s="295"/>
    </row>
    <row r="15" spans="1:3" ht="17.399999999999999" thickTop="1">
      <c r="C15" s="295"/>
    </row>
    <row r="16" spans="1:3">
      <c r="C16" s="295"/>
    </row>
    <row r="17" spans="3:3">
      <c r="C17" s="295"/>
    </row>
  </sheetData>
  <sortState ref="C11:C13">
    <sortCondition ref="C13:C1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1"/>
  <sheetViews>
    <sheetView showGridLines="0" zoomScaleNormal="100" workbookViewId="0"/>
  </sheetViews>
  <sheetFormatPr defaultColWidth="13" defaultRowHeight="15.6"/>
  <cols>
    <col min="1" max="1" width="25" style="304" bestFit="1" customWidth="1"/>
    <col min="2" max="2" width="8.59765625" style="304" customWidth="1"/>
    <col min="3" max="3" width="8.09765625" style="304" bestFit="1" customWidth="1"/>
    <col min="4" max="4" width="8.19921875" style="304" customWidth="1"/>
    <col min="5" max="5" width="8.3984375" style="304" customWidth="1"/>
    <col min="6" max="6" width="8.3984375" style="304" bestFit="1" customWidth="1"/>
    <col min="7" max="9" width="5.59765625" style="304" customWidth="1"/>
    <col min="10" max="10" width="6.19921875" style="304" bestFit="1" customWidth="1"/>
    <col min="11" max="11" width="22.8984375" style="304" bestFit="1" customWidth="1"/>
    <col min="12" max="12" width="2.69921875" style="43" customWidth="1"/>
    <col min="13" max="13" width="8.296875" style="43" bestFit="1" customWidth="1"/>
    <col min="14" max="16384" width="13" style="43"/>
  </cols>
  <sheetData>
    <row r="1" spans="1:13" ht="23.4" thickBot="1">
      <c r="A1" s="303" t="s">
        <v>25</v>
      </c>
      <c r="B1" s="303"/>
      <c r="C1" s="303"/>
      <c r="D1" s="303"/>
      <c r="E1" s="303"/>
      <c r="F1" s="303"/>
      <c r="G1" s="303"/>
      <c r="H1" s="303"/>
      <c r="I1" s="303"/>
      <c r="J1" s="303"/>
      <c r="K1" s="303"/>
      <c r="L1" s="303"/>
      <c r="M1" s="303"/>
    </row>
    <row r="2" spans="1:13" ht="16.8" thickTop="1" thickBot="1">
      <c r="A2" s="305" t="s">
        <v>7</v>
      </c>
      <c r="B2" s="306" t="s">
        <v>8</v>
      </c>
      <c r="C2" s="306" t="s">
        <v>28</v>
      </c>
      <c r="D2" s="306" t="s">
        <v>29</v>
      </c>
      <c r="E2" s="307" t="s">
        <v>71</v>
      </c>
      <c r="F2" s="306" t="s">
        <v>26</v>
      </c>
      <c r="G2" s="306" t="s">
        <v>30</v>
      </c>
      <c r="H2" s="308" t="s">
        <v>154</v>
      </c>
      <c r="I2" s="309" t="s">
        <v>479</v>
      </c>
      <c r="J2" s="308" t="s">
        <v>103</v>
      </c>
      <c r="K2" s="310" t="s">
        <v>101</v>
      </c>
      <c r="M2" s="311" t="s">
        <v>507</v>
      </c>
    </row>
    <row r="3" spans="1:13">
      <c r="A3" s="463" t="s">
        <v>579</v>
      </c>
      <c r="B3" s="20" t="s">
        <v>582</v>
      </c>
      <c r="C3" s="21" t="str">
        <f>'Personal File'!$C$8</f>
        <v>+0</v>
      </c>
      <c r="D3" s="22" t="s">
        <v>580</v>
      </c>
      <c r="E3" s="22" t="s">
        <v>583</v>
      </c>
      <c r="F3" s="23" t="s">
        <v>581</v>
      </c>
      <c r="G3" s="24">
        <v>3</v>
      </c>
      <c r="H3" s="36" t="str">
        <f>CONCATENATE("+",$B$18+$B$21+D3+$B$23+$B$24)</f>
        <v>+6</v>
      </c>
      <c r="I3" s="25">
        <f t="shared" ref="I3:I5" ca="1" si="0">RANDBETWEEN(1,20)</f>
        <v>20</v>
      </c>
      <c r="J3" s="464">
        <f t="shared" ref="J3:J8" ca="1" si="1">I3+RIGHT(H3,1)</f>
        <v>26</v>
      </c>
      <c r="K3" s="27"/>
      <c r="M3" s="449">
        <v>0</v>
      </c>
    </row>
    <row r="4" spans="1:13">
      <c r="A4" s="539" t="s">
        <v>579</v>
      </c>
      <c r="B4" s="540" t="s">
        <v>582</v>
      </c>
      <c r="C4" s="541" t="str">
        <f>'Personal File'!$C$8</f>
        <v>+0</v>
      </c>
      <c r="D4" s="542" t="s">
        <v>580</v>
      </c>
      <c r="E4" s="542" t="s">
        <v>583</v>
      </c>
      <c r="F4" s="543" t="s">
        <v>581</v>
      </c>
      <c r="G4" s="544"/>
      <c r="H4" s="545" t="str">
        <f>CONCATENATE("+",$B$18+$B$21+D4+$B$23+$B$24-5)</f>
        <v>+1</v>
      </c>
      <c r="I4" s="546">
        <f t="shared" ca="1" si="0"/>
        <v>4</v>
      </c>
      <c r="J4" s="547">
        <f t="shared" ref="J4" ca="1" si="2">I4+RIGHT(H4,1)</f>
        <v>5</v>
      </c>
      <c r="K4" s="548"/>
      <c r="M4" s="549">
        <v>0</v>
      </c>
    </row>
    <row r="5" spans="1:13">
      <c r="A5" s="465" t="s">
        <v>584</v>
      </c>
      <c r="B5" s="466" t="s">
        <v>584</v>
      </c>
      <c r="C5" s="466" t="s">
        <v>584</v>
      </c>
      <c r="D5" s="467" t="s">
        <v>580</v>
      </c>
      <c r="E5" s="550"/>
      <c r="F5" s="551"/>
      <c r="G5" s="552"/>
      <c r="H5" s="468" t="str">
        <f>CONCATENATE("+",$B$19+D5+$B$23+$B$24)</f>
        <v>+6</v>
      </c>
      <c r="I5" s="469">
        <f t="shared" ca="1" si="0"/>
        <v>13</v>
      </c>
      <c r="J5" s="470">
        <f t="shared" ca="1" si="1"/>
        <v>19</v>
      </c>
      <c r="K5" s="471"/>
      <c r="M5" s="553"/>
    </row>
    <row r="6" spans="1:13">
      <c r="A6" s="568" t="s">
        <v>460</v>
      </c>
      <c r="B6" s="569"/>
      <c r="C6" s="569"/>
      <c r="D6" s="569"/>
      <c r="E6" s="569"/>
      <c r="F6" s="570"/>
      <c r="G6" s="571"/>
      <c r="H6" s="571"/>
      <c r="I6" s="572"/>
      <c r="J6" s="572"/>
      <c r="K6" s="573"/>
      <c r="M6" s="553"/>
    </row>
    <row r="7" spans="1:13">
      <c r="A7" s="555" t="s">
        <v>461</v>
      </c>
      <c r="B7" s="556" t="s">
        <v>459</v>
      </c>
      <c r="C7" s="537" t="str">
        <f>CONCATENATE('Personal File'!$C$8," + 1d8")</f>
        <v>+0 + 1d8</v>
      </c>
      <c r="D7" s="556" t="s">
        <v>65</v>
      </c>
      <c r="E7" s="556" t="s">
        <v>459</v>
      </c>
      <c r="F7" s="557" t="s">
        <v>458</v>
      </c>
      <c r="G7" s="558" t="s">
        <v>474</v>
      </c>
      <c r="H7" s="559" t="str">
        <f>CONCATENATE("+",$B$18+$B$21+D7+$B$23+$B$24)</f>
        <v>+6</v>
      </c>
      <c r="I7" s="560">
        <f t="shared" ref="I7:I8" ca="1" si="3">RANDBETWEEN(1,20)</f>
        <v>20</v>
      </c>
      <c r="J7" s="560">
        <f t="shared" ca="1" si="1"/>
        <v>26</v>
      </c>
      <c r="K7" s="561"/>
      <c r="M7" s="553"/>
    </row>
    <row r="8" spans="1:13" ht="16.2" thickBot="1">
      <c r="A8" s="562" t="s">
        <v>462</v>
      </c>
      <c r="B8" s="563" t="s">
        <v>459</v>
      </c>
      <c r="C8" s="538" t="str">
        <f>CONCATENATE('Personal File'!$C$8," + 1d8")</f>
        <v>+0 + 1d8</v>
      </c>
      <c r="D8" s="563" t="s">
        <v>65</v>
      </c>
      <c r="E8" s="563" t="s">
        <v>459</v>
      </c>
      <c r="F8" s="563" t="s">
        <v>366</v>
      </c>
      <c r="G8" s="564" t="s">
        <v>474</v>
      </c>
      <c r="H8" s="565" t="str">
        <f>CONCATENATE("+",$B$18+$B$21+D8+$B$23+$B$24)</f>
        <v>+6</v>
      </c>
      <c r="I8" s="566">
        <f t="shared" ca="1" si="3"/>
        <v>11</v>
      </c>
      <c r="J8" s="566">
        <f t="shared" ca="1" si="1"/>
        <v>17</v>
      </c>
      <c r="K8" s="567"/>
      <c r="M8" s="554"/>
    </row>
    <row r="9" spans="1:13" ht="6" customHeight="1" thickTop="1" thickBot="1"/>
    <row r="10" spans="1:13" ht="16.8" thickTop="1" thickBot="1">
      <c r="A10" s="305" t="s">
        <v>10</v>
      </c>
      <c r="B10" s="306" t="s">
        <v>11</v>
      </c>
      <c r="C10" s="306" t="s">
        <v>28</v>
      </c>
      <c r="D10" s="306" t="s">
        <v>29</v>
      </c>
      <c r="E10" s="307" t="s">
        <v>71</v>
      </c>
      <c r="F10" s="306" t="s">
        <v>72</v>
      </c>
      <c r="G10" s="306" t="s">
        <v>30</v>
      </c>
      <c r="H10" s="308" t="s">
        <v>154</v>
      </c>
      <c r="I10" s="309" t="s">
        <v>479</v>
      </c>
      <c r="J10" s="308" t="s">
        <v>103</v>
      </c>
      <c r="K10" s="310" t="s">
        <v>101</v>
      </c>
      <c r="M10" s="311" t="s">
        <v>507</v>
      </c>
    </row>
    <row r="11" spans="1:13">
      <c r="A11" s="424" t="s">
        <v>585</v>
      </c>
      <c r="B11" s="425" t="s">
        <v>586</v>
      </c>
      <c r="C11" s="448" t="s">
        <v>474</v>
      </c>
      <c r="D11" s="426" t="s">
        <v>65</v>
      </c>
      <c r="E11" s="448" t="s">
        <v>474</v>
      </c>
      <c r="F11" s="448" t="s">
        <v>474</v>
      </c>
      <c r="G11" s="448" t="s">
        <v>474</v>
      </c>
      <c r="H11" s="36" t="str">
        <f t="shared" ref="H11" si="4">CONCATENATE("+",$B$18+$B$22+D11+$B$23+$B$24)</f>
        <v>+6</v>
      </c>
      <c r="I11" s="25">
        <f t="shared" ref="I11" ca="1" si="5">RANDBETWEEN(1,20)</f>
        <v>15</v>
      </c>
      <c r="J11" s="26">
        <f t="shared" ref="J11" ca="1" si="6">I11+RIGHT(H11,1)</f>
        <v>21</v>
      </c>
      <c r="K11" s="408"/>
      <c r="M11" s="553"/>
    </row>
    <row r="12" spans="1:13" ht="16.2" thickBot="1">
      <c r="A12" s="400" t="s">
        <v>517</v>
      </c>
      <c r="B12" s="401" t="s">
        <v>474</v>
      </c>
      <c r="C12" s="402" t="s">
        <v>474</v>
      </c>
      <c r="D12" s="402" t="s">
        <v>65</v>
      </c>
      <c r="E12" s="401" t="s">
        <v>474</v>
      </c>
      <c r="F12" s="402" t="s">
        <v>474</v>
      </c>
      <c r="G12" s="403" t="s">
        <v>474</v>
      </c>
      <c r="H12" s="404" t="str">
        <f>CONCATENATE("+",$B$18+$B$22+D12+$B$23+$B$24)</f>
        <v>+6</v>
      </c>
      <c r="I12" s="405">
        <f ca="1">RANDBETWEEN(1,20)</f>
        <v>16</v>
      </c>
      <c r="J12" s="406">
        <f t="shared" ref="J12" ca="1" si="7">I12+RIGHT(H12,1)</f>
        <v>22</v>
      </c>
      <c r="K12" s="407"/>
      <c r="M12" s="554"/>
    </row>
    <row r="13" spans="1:13" ht="6" customHeight="1" thickTop="1" thickBot="1">
      <c r="D13" s="312"/>
      <c r="E13" s="312"/>
      <c r="G13" s="313"/>
      <c r="H13" s="313"/>
      <c r="I13" s="313"/>
      <c r="J13" s="313"/>
    </row>
    <row r="14" spans="1:13" ht="16.8" thickTop="1" thickBot="1">
      <c r="A14" s="305" t="s">
        <v>76</v>
      </c>
      <c r="B14" s="306" t="s">
        <v>19</v>
      </c>
      <c r="C14" s="306" t="s">
        <v>37</v>
      </c>
      <c r="D14" s="306" t="s">
        <v>103</v>
      </c>
      <c r="E14" s="306" t="s">
        <v>104</v>
      </c>
      <c r="F14" s="306" t="s">
        <v>105</v>
      </c>
      <c r="G14" s="306" t="s">
        <v>30</v>
      </c>
      <c r="H14" s="314" t="s">
        <v>101</v>
      </c>
      <c r="I14" s="315"/>
      <c r="J14" s="315"/>
      <c r="K14" s="316"/>
      <c r="M14" s="311" t="s">
        <v>507</v>
      </c>
    </row>
    <row r="15" spans="1:13">
      <c r="A15" s="454" t="s">
        <v>536</v>
      </c>
      <c r="B15" s="455">
        <v>1</v>
      </c>
      <c r="C15" s="456" t="s">
        <v>474</v>
      </c>
      <c r="D15" s="457" t="s">
        <v>474</v>
      </c>
      <c r="E15" s="458" t="s">
        <v>474</v>
      </c>
      <c r="F15" s="456" t="s">
        <v>474</v>
      </c>
      <c r="G15" s="459">
        <v>0</v>
      </c>
      <c r="H15" s="460"/>
      <c r="I15" s="461"/>
      <c r="J15" s="461"/>
      <c r="K15" s="462"/>
      <c r="M15" s="452">
        <v>2000</v>
      </c>
    </row>
    <row r="16" spans="1:13" ht="16.2" thickBot="1">
      <c r="A16" s="409" t="s">
        <v>480</v>
      </c>
      <c r="B16" s="317" t="s">
        <v>516</v>
      </c>
      <c r="C16" s="318" t="s">
        <v>474</v>
      </c>
      <c r="D16" s="317" t="s">
        <v>474</v>
      </c>
      <c r="E16" s="319" t="s">
        <v>474</v>
      </c>
      <c r="F16" s="317" t="s">
        <v>485</v>
      </c>
      <c r="G16" s="320">
        <v>0</v>
      </c>
      <c r="H16" s="321"/>
      <c r="I16" s="322"/>
      <c r="J16" s="322"/>
      <c r="K16" s="323"/>
      <c r="M16" s="554"/>
    </row>
    <row r="17" spans="1:13" ht="6.75" customHeight="1" thickTop="1" thickBot="1"/>
    <row r="18" spans="1:13" ht="21.6" thickTop="1" thickBot="1">
      <c r="A18" s="324" t="s">
        <v>482</v>
      </c>
      <c r="B18" s="478">
        <f>'Personal File'!B6</f>
        <v>6</v>
      </c>
      <c r="D18" s="325" t="s">
        <v>77</v>
      </c>
      <c r="E18" s="326"/>
      <c r="F18" s="314" t="s">
        <v>9</v>
      </c>
      <c r="G18" s="306" t="s">
        <v>30</v>
      </c>
      <c r="H18" s="308" t="s">
        <v>154</v>
      </c>
      <c r="I18" s="314" t="s">
        <v>101</v>
      </c>
      <c r="J18" s="315"/>
      <c r="K18" s="316"/>
      <c r="M18" s="311" t="s">
        <v>507</v>
      </c>
    </row>
    <row r="19" spans="1:13" ht="21.6" thickTop="1" thickBot="1">
      <c r="A19" s="324" t="s">
        <v>503</v>
      </c>
      <c r="B19" s="327">
        <f>B18+B21</f>
        <v>6</v>
      </c>
      <c r="D19" s="328" t="s">
        <v>521</v>
      </c>
      <c r="E19" s="329"/>
      <c r="F19" s="330">
        <v>30</v>
      </c>
      <c r="G19" s="24">
        <f>F19/2</f>
        <v>15</v>
      </c>
      <c r="H19" s="331" t="s">
        <v>65</v>
      </c>
      <c r="I19" s="332"/>
      <c r="J19" s="333"/>
      <c r="K19" s="334"/>
      <c r="M19" s="553"/>
    </row>
    <row r="20" spans="1:13" ht="16.8" thickTop="1" thickBot="1">
      <c r="D20" s="335"/>
      <c r="E20" s="336"/>
      <c r="F20" s="337"/>
      <c r="G20" s="338"/>
      <c r="H20" s="339"/>
      <c r="I20" s="340"/>
      <c r="J20" s="341"/>
      <c r="K20" s="342"/>
      <c r="M20" s="450"/>
    </row>
    <row r="21" spans="1:13" ht="19.2" thickTop="1" thickBot="1">
      <c r="A21" s="343" t="s">
        <v>514</v>
      </c>
      <c r="B21" s="344" t="str">
        <f>'Personal File'!C8</f>
        <v>+0</v>
      </c>
    </row>
    <row r="22" spans="1:13" ht="19.2" thickTop="1" thickBot="1">
      <c r="A22" s="343" t="s">
        <v>515</v>
      </c>
      <c r="B22" s="345" t="str">
        <f>'Personal File'!C9</f>
        <v>+0</v>
      </c>
      <c r="D22" s="325" t="s">
        <v>508</v>
      </c>
      <c r="E22" s="315"/>
      <c r="F22" s="315"/>
      <c r="G22" s="315"/>
      <c r="H22" s="346" t="s">
        <v>9</v>
      </c>
      <c r="I22" s="346" t="s">
        <v>6</v>
      </c>
      <c r="J22" s="346" t="s">
        <v>509</v>
      </c>
      <c r="K22" s="316" t="s">
        <v>101</v>
      </c>
      <c r="L22" s="238"/>
      <c r="M22" s="311" t="s">
        <v>507</v>
      </c>
    </row>
    <row r="23" spans="1:13" ht="18">
      <c r="A23" s="343" t="s">
        <v>511</v>
      </c>
      <c r="B23" s="347">
        <v>0</v>
      </c>
      <c r="D23" s="348"/>
      <c r="E23" s="349"/>
      <c r="F23" s="349"/>
      <c r="G23" s="350"/>
      <c r="H23" s="351"/>
      <c r="I23" s="413"/>
      <c r="J23" s="413"/>
      <c r="K23" s="352"/>
      <c r="L23" s="238"/>
      <c r="M23" s="451"/>
    </row>
    <row r="24" spans="1:13" ht="18">
      <c r="A24" s="343" t="s">
        <v>510</v>
      </c>
      <c r="B24" s="347">
        <v>0</v>
      </c>
      <c r="D24" s="410"/>
      <c r="E24" s="411"/>
      <c r="F24" s="411"/>
      <c r="G24" s="412"/>
      <c r="H24" s="413"/>
      <c r="I24" s="413"/>
      <c r="J24" s="413"/>
      <c r="K24" s="414"/>
      <c r="L24" s="238"/>
      <c r="M24" s="447"/>
    </row>
    <row r="25" spans="1:13" ht="18">
      <c r="A25" s="343"/>
      <c r="B25" s="347"/>
      <c r="D25" s="410"/>
      <c r="E25" s="411"/>
      <c r="F25" s="411"/>
      <c r="G25" s="412"/>
      <c r="H25" s="413"/>
      <c r="I25" s="413"/>
      <c r="J25" s="413"/>
      <c r="K25" s="414"/>
      <c r="L25" s="238"/>
      <c r="M25" s="447"/>
    </row>
    <row r="26" spans="1:13" ht="18">
      <c r="A26" s="343"/>
      <c r="B26" s="347"/>
      <c r="D26" s="410"/>
      <c r="E26" s="411"/>
      <c r="F26" s="411"/>
      <c r="G26" s="412"/>
      <c r="H26" s="413"/>
      <c r="I26" s="413"/>
      <c r="J26" s="413"/>
      <c r="K26" s="414"/>
      <c r="L26" s="238"/>
      <c r="M26" s="452"/>
    </row>
    <row r="27" spans="1:13" ht="18">
      <c r="A27" s="343"/>
      <c r="B27" s="347"/>
      <c r="D27" s="410"/>
      <c r="E27" s="411"/>
      <c r="F27" s="411"/>
      <c r="G27" s="412"/>
      <c r="H27" s="413"/>
      <c r="I27" s="413"/>
      <c r="J27" s="413"/>
      <c r="K27" s="414"/>
      <c r="L27" s="238"/>
      <c r="M27" s="452"/>
    </row>
    <row r="28" spans="1:13" ht="18">
      <c r="A28" s="343"/>
      <c r="B28" s="347"/>
      <c r="D28" s="410"/>
      <c r="E28" s="411"/>
      <c r="F28" s="411"/>
      <c r="G28" s="412"/>
      <c r="H28" s="413"/>
      <c r="I28" s="413"/>
      <c r="J28" s="413"/>
      <c r="K28" s="414"/>
      <c r="L28" s="238"/>
      <c r="M28" s="453"/>
    </row>
    <row r="29" spans="1:13" ht="16.2" thickBot="1">
      <c r="D29" s="353"/>
      <c r="E29" s="415"/>
      <c r="F29" s="415"/>
      <c r="G29" s="416"/>
      <c r="H29" s="417"/>
      <c r="I29" s="417"/>
      <c r="J29" s="417"/>
      <c r="K29" s="354"/>
      <c r="L29" s="238"/>
      <c r="M29" s="450"/>
    </row>
    <row r="30" spans="1:13" ht="16.2" thickTop="1"/>
    <row r="31" spans="1:13">
      <c r="K31" s="82"/>
      <c r="L31" s="238"/>
      <c r="M31" s="484"/>
    </row>
  </sheetData>
  <sortState ref="D24:M35">
    <sortCondition ref="D24:D35"/>
  </sortState>
  <phoneticPr fontId="0" type="noConversion"/>
  <conditionalFormatting sqref="B16">
    <cfRule type="cellIs" dxfId="11" priority="15" operator="equal">
      <formula>2</formula>
    </cfRule>
  </conditionalFormatting>
  <conditionalFormatting sqref="I3 I5">
    <cfRule type="cellIs" dxfId="10" priority="11" operator="equal">
      <formula>20</formula>
    </cfRule>
    <cfRule type="cellIs" dxfId="9" priority="12" operator="equal">
      <formula>1</formula>
    </cfRule>
  </conditionalFormatting>
  <conditionalFormatting sqref="I12">
    <cfRule type="cellIs" dxfId="8" priority="9" operator="equal">
      <formula>20</formula>
    </cfRule>
    <cfRule type="cellIs" dxfId="7" priority="10" operator="equal">
      <formula>1</formula>
    </cfRule>
  </conditionalFormatting>
  <conditionalFormatting sqref="I11">
    <cfRule type="cellIs" dxfId="6" priority="7" operator="equal">
      <formula>20</formula>
    </cfRule>
    <cfRule type="cellIs" dxfId="5" priority="8" operator="equal">
      <formula>1</formula>
    </cfRule>
  </conditionalFormatting>
  <conditionalFormatting sqref="I4">
    <cfRule type="cellIs" dxfId="4" priority="3" operator="equal">
      <formula>20</formula>
    </cfRule>
    <cfRule type="cellIs" dxfId="3" priority="4"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workbookViewId="0"/>
  </sheetViews>
  <sheetFormatPr defaultColWidth="13" defaultRowHeight="15.6"/>
  <cols>
    <col min="1" max="1" width="27.69921875" style="304" bestFit="1" customWidth="1"/>
    <col min="2" max="2" width="4.8984375" style="304" bestFit="1" customWidth="1"/>
    <col min="3" max="3" width="5.3984375" style="313" bestFit="1" customWidth="1"/>
    <col min="4" max="5" width="23.296875" style="43" customWidth="1"/>
    <col min="6" max="6" width="2.8984375" style="304" customWidth="1"/>
    <col min="7" max="7" width="8.296875" style="418" bestFit="1" customWidth="1"/>
    <col min="8" max="16384" width="13" style="43"/>
  </cols>
  <sheetData>
    <row r="1" spans="1:7" ht="23.4" thickBot="1">
      <c r="A1" s="303" t="s">
        <v>98</v>
      </c>
      <c r="B1" s="303"/>
      <c r="C1" s="355"/>
      <c r="D1" s="303"/>
      <c r="E1" s="303"/>
      <c r="F1" s="303"/>
      <c r="G1" s="303"/>
    </row>
    <row r="2" spans="1:7" s="304" customFormat="1" ht="16.8" thickTop="1" thickBot="1">
      <c r="A2" s="356" t="s">
        <v>99</v>
      </c>
      <c r="B2" s="356" t="s">
        <v>9</v>
      </c>
      <c r="C2" s="357" t="s">
        <v>30</v>
      </c>
      <c r="D2" s="358" t="s">
        <v>100</v>
      </c>
      <c r="E2" s="359" t="s">
        <v>101</v>
      </c>
      <c r="G2" s="419" t="s">
        <v>507</v>
      </c>
    </row>
    <row r="3" spans="1:7">
      <c r="A3" s="360" t="s">
        <v>158</v>
      </c>
      <c r="B3" s="361">
        <v>1</v>
      </c>
      <c r="C3" s="362">
        <v>2</v>
      </c>
      <c r="D3" s="363" t="s">
        <v>365</v>
      </c>
      <c r="E3" s="364"/>
      <c r="F3" s="365"/>
      <c r="G3" s="420"/>
    </row>
    <row r="4" spans="1:7">
      <c r="A4" s="366" t="s">
        <v>476</v>
      </c>
      <c r="B4" s="367">
        <v>1</v>
      </c>
      <c r="C4" s="368">
        <v>0</v>
      </c>
      <c r="D4" s="369"/>
      <c r="E4" s="370"/>
      <c r="G4" s="421"/>
    </row>
    <row r="5" spans="1:7">
      <c r="A5" s="366" t="s">
        <v>577</v>
      </c>
      <c r="B5" s="367">
        <v>1</v>
      </c>
      <c r="C5" s="368">
        <v>0</v>
      </c>
      <c r="D5" s="369"/>
      <c r="E5" s="370"/>
      <c r="G5" s="423">
        <v>3100</v>
      </c>
    </row>
    <row r="6" spans="1:7">
      <c r="A6" s="371" t="s">
        <v>565</v>
      </c>
      <c r="B6" s="372">
        <v>1</v>
      </c>
      <c r="C6" s="368">
        <v>1</v>
      </c>
      <c r="D6" s="369"/>
      <c r="E6" s="370"/>
      <c r="G6" s="423">
        <v>2500</v>
      </c>
    </row>
    <row r="7" spans="1:7">
      <c r="A7" s="366" t="s">
        <v>567</v>
      </c>
      <c r="B7" s="480">
        <v>1</v>
      </c>
      <c r="C7" s="481">
        <v>1</v>
      </c>
      <c r="D7" s="482"/>
      <c r="E7" s="483"/>
      <c r="G7" s="423">
        <v>13000</v>
      </c>
    </row>
    <row r="8" spans="1:7" ht="16.2" thickBot="1">
      <c r="A8" s="373" t="s">
        <v>562</v>
      </c>
      <c r="B8" s="374">
        <v>1</v>
      </c>
      <c r="C8" s="375" t="s">
        <v>575</v>
      </c>
      <c r="D8" s="376"/>
      <c r="E8" s="377"/>
      <c r="G8" s="422"/>
    </row>
    <row r="9" spans="1:7" ht="24" thickTop="1" thickBot="1">
      <c r="A9" s="303" t="s">
        <v>102</v>
      </c>
      <c r="B9" s="303"/>
      <c r="C9" s="378"/>
      <c r="D9" s="303"/>
      <c r="E9" s="303"/>
      <c r="F9" s="303"/>
      <c r="G9" s="303"/>
    </row>
    <row r="10" spans="1:7" ht="16.8" thickTop="1" thickBot="1">
      <c r="A10" s="356" t="s">
        <v>99</v>
      </c>
      <c r="B10" s="356" t="s">
        <v>9</v>
      </c>
      <c r="C10" s="357" t="s">
        <v>30</v>
      </c>
      <c r="D10" s="358" t="s">
        <v>100</v>
      </c>
      <c r="E10" s="359" t="s">
        <v>101</v>
      </c>
      <c r="G10" s="419" t="s">
        <v>507</v>
      </c>
    </row>
    <row r="11" spans="1:7">
      <c r="A11" s="379" t="s">
        <v>475</v>
      </c>
      <c r="B11" s="380">
        <v>1</v>
      </c>
      <c r="C11" s="438">
        <v>5</v>
      </c>
      <c r="D11" s="363"/>
      <c r="E11" s="364"/>
      <c r="F11" s="365"/>
      <c r="G11" s="420"/>
    </row>
    <row r="12" spans="1:7">
      <c r="A12" s="366" t="s">
        <v>578</v>
      </c>
      <c r="B12" s="367">
        <v>2</v>
      </c>
      <c r="C12" s="368">
        <f>B12</f>
        <v>2</v>
      </c>
      <c r="D12" s="381"/>
      <c r="E12" s="370"/>
      <c r="F12" s="365"/>
      <c r="G12" s="421"/>
    </row>
    <row r="13" spans="1:7">
      <c r="A13" s="366" t="s">
        <v>563</v>
      </c>
      <c r="B13" s="367">
        <v>1</v>
      </c>
      <c r="C13" s="368">
        <v>0</v>
      </c>
      <c r="D13" s="381"/>
      <c r="E13" s="370"/>
      <c r="F13" s="365"/>
      <c r="G13" s="421"/>
    </row>
    <row r="14" spans="1:7">
      <c r="A14" s="366" t="s">
        <v>564</v>
      </c>
      <c r="B14" s="367">
        <v>1</v>
      </c>
      <c r="C14" s="368">
        <v>0</v>
      </c>
      <c r="D14" s="381"/>
      <c r="E14" s="370"/>
      <c r="F14" s="365"/>
      <c r="G14" s="421"/>
    </row>
    <row r="15" spans="1:7">
      <c r="A15" s="366" t="s">
        <v>566</v>
      </c>
      <c r="B15" s="367">
        <v>1</v>
      </c>
      <c r="C15" s="368">
        <v>0</v>
      </c>
      <c r="D15" s="381"/>
      <c r="E15" s="370"/>
      <c r="F15" s="365"/>
      <c r="G15" s="421"/>
    </row>
    <row r="16" spans="1:7">
      <c r="A16" s="366"/>
      <c r="B16" s="367"/>
      <c r="C16" s="368"/>
      <c r="D16" s="381"/>
      <c r="E16" s="370"/>
      <c r="F16" s="365"/>
      <c r="G16" s="423"/>
    </row>
    <row r="17" spans="1:7">
      <c r="A17" s="366"/>
      <c r="B17" s="367"/>
      <c r="C17" s="368"/>
      <c r="D17" s="381"/>
      <c r="E17" s="370"/>
      <c r="F17" s="365"/>
      <c r="G17" s="423"/>
    </row>
    <row r="18" spans="1:7">
      <c r="A18" s="371"/>
      <c r="B18" s="367"/>
      <c r="C18" s="399"/>
      <c r="D18" s="369"/>
      <c r="E18" s="370"/>
      <c r="F18" s="365"/>
      <c r="G18" s="423"/>
    </row>
    <row r="19" spans="1:7" ht="16.2" thickBot="1">
      <c r="A19" s="439"/>
      <c r="B19" s="440"/>
      <c r="C19" s="375"/>
      <c r="D19" s="441"/>
      <c r="E19" s="442"/>
      <c r="F19" s="365"/>
      <c r="G19" s="443"/>
    </row>
    <row r="20" spans="1:7" ht="16.2" thickTop="1"/>
    <row r="21" spans="1:7">
      <c r="E21" s="82" t="s">
        <v>546</v>
      </c>
      <c r="F21" s="238"/>
      <c r="G21" s="484">
        <f>SUM(G3:G19,Martial!M3:M29)</f>
        <v>20600</v>
      </c>
    </row>
    <row r="22" spans="1:7">
      <c r="E22" s="82" t="s">
        <v>576</v>
      </c>
      <c r="F22" s="238"/>
      <c r="G22" s="484">
        <v>36000</v>
      </c>
    </row>
    <row r="23" spans="1:7">
      <c r="E23" s="82" t="s">
        <v>547</v>
      </c>
      <c r="F23" s="238"/>
      <c r="G23" s="485">
        <f>G22-G21</f>
        <v>15400</v>
      </c>
    </row>
  </sheetData>
  <sortState ref="A3:D6">
    <sortCondition ref="A3:A6"/>
  </sortState>
  <phoneticPr fontId="0" type="noConversion"/>
  <conditionalFormatting sqref="G21:G23">
    <cfRule type="cellIs" dxfId="2" priority="1" operator="lessThan">
      <formula>0</formula>
    </cfRule>
  </conditionalFormatting>
  <printOptions gridLinesSet="0"/>
  <pageMargins left="0.62" right="0.33" top="0.5" bottom="0.63" header="0.5" footer="0.5"/>
  <pageSetup orientation="portrait" horizontalDpi="120" verticalDpi="144"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ColWidth="13" defaultRowHeight="15.6"/>
  <cols>
    <col min="1" max="1" width="22.59765625" style="497" customWidth="1"/>
    <col min="2" max="2" width="10" style="496" customWidth="1"/>
    <col min="3" max="3" width="4.59765625" style="496" customWidth="1"/>
    <col min="4" max="4" width="11.09765625" style="497" bestFit="1" customWidth="1"/>
    <col min="5" max="5" width="9.59765625" style="496" bestFit="1" customWidth="1"/>
    <col min="6" max="6" width="10.19921875" style="497" bestFit="1" customWidth="1"/>
    <col min="7" max="7" width="17.09765625" style="496" bestFit="1" customWidth="1"/>
    <col min="8" max="16384" width="13" style="495"/>
  </cols>
  <sheetData>
    <row r="1" spans="1:7" ht="29.4" thickTop="1" thickBot="1">
      <c r="A1" s="533" t="s">
        <v>590</v>
      </c>
      <c r="B1" s="589"/>
      <c r="C1" s="532"/>
      <c r="D1" s="531"/>
      <c r="E1" s="530"/>
      <c r="F1" s="529"/>
      <c r="G1" s="528" t="s">
        <v>155</v>
      </c>
    </row>
    <row r="2" spans="1:7" ht="17.399999999999999" thickTop="1">
      <c r="A2" s="506" t="s">
        <v>0</v>
      </c>
      <c r="B2" s="527" t="s">
        <v>574</v>
      </c>
      <c r="C2" s="527"/>
      <c r="D2" s="525" t="s">
        <v>1</v>
      </c>
      <c r="E2" s="526" t="s">
        <v>573</v>
      </c>
      <c r="F2" s="525" t="s">
        <v>478</v>
      </c>
      <c r="G2" s="524" t="s">
        <v>572</v>
      </c>
    </row>
    <row r="3" spans="1:7" ht="17.399999999999999" thickBot="1">
      <c r="A3" s="523" t="s">
        <v>159</v>
      </c>
      <c r="B3" s="522" t="s">
        <v>477</v>
      </c>
      <c r="C3" s="521"/>
      <c r="D3" s="519" t="s">
        <v>160</v>
      </c>
      <c r="E3" s="520" t="s">
        <v>571</v>
      </c>
      <c r="F3" s="519" t="s">
        <v>545</v>
      </c>
      <c r="G3" s="518" t="s">
        <v>544</v>
      </c>
    </row>
    <row r="4" spans="1:7" ht="17.399999999999999" thickTop="1">
      <c r="A4" s="517" t="s">
        <v>4</v>
      </c>
      <c r="B4" s="516">
        <v>23</v>
      </c>
      <c r="C4" s="382" t="str">
        <f t="shared" ref="C4:C9" si="0">IF(B4&gt;9.9,CONCATENATE("+",ROUNDDOWN((B4-10)/2,0)),ROUNDUP((B4-10)/2,0))</f>
        <v>+6</v>
      </c>
      <c r="D4" s="383" t="s">
        <v>16</v>
      </c>
      <c r="E4" s="384">
        <v>45</v>
      </c>
      <c r="F4" s="385">
        <v>45</v>
      </c>
      <c r="G4" s="515"/>
    </row>
    <row r="5" spans="1:7" ht="17.399999999999999" thickBot="1">
      <c r="A5" s="514" t="s">
        <v>5</v>
      </c>
      <c r="B5" s="509">
        <v>15</v>
      </c>
      <c r="C5" s="386" t="str">
        <f t="shared" si="0"/>
        <v>+2</v>
      </c>
      <c r="D5" s="387" t="s">
        <v>570</v>
      </c>
      <c r="E5" s="388" t="s">
        <v>569</v>
      </c>
      <c r="F5" s="513">
        <f>E5+4</f>
        <v>18</v>
      </c>
      <c r="G5" s="504"/>
    </row>
    <row r="6" spans="1:7" ht="17.399999999999999" thickTop="1">
      <c r="A6" s="512" t="s">
        <v>14</v>
      </c>
      <c r="B6" s="509">
        <v>17</v>
      </c>
      <c r="C6" s="386" t="str">
        <f t="shared" si="0"/>
        <v>+3</v>
      </c>
      <c r="D6" s="389" t="s">
        <v>482</v>
      </c>
      <c r="E6" s="390">
        <v>4</v>
      </c>
      <c r="F6" s="391"/>
      <c r="G6" s="504"/>
    </row>
    <row r="7" spans="1:7" ht="16.8">
      <c r="A7" s="511" t="s">
        <v>15</v>
      </c>
      <c r="B7" s="509">
        <v>2</v>
      </c>
      <c r="C7" s="386">
        <f t="shared" si="0"/>
        <v>-4</v>
      </c>
      <c r="D7" s="389" t="s">
        <v>161</v>
      </c>
      <c r="E7" s="392">
        <v>8</v>
      </c>
      <c r="F7" s="393"/>
      <c r="G7" s="504"/>
    </row>
    <row r="8" spans="1:7" ht="16.8">
      <c r="A8" s="510" t="s">
        <v>17</v>
      </c>
      <c r="B8" s="509">
        <v>12</v>
      </c>
      <c r="C8" s="394" t="str">
        <f t="shared" si="0"/>
        <v>+1</v>
      </c>
      <c r="D8" s="395" t="s">
        <v>162</v>
      </c>
      <c r="E8" s="392" t="s">
        <v>568</v>
      </c>
      <c r="F8" s="393"/>
      <c r="G8" s="504"/>
    </row>
    <row r="9" spans="1:7" ht="17.399999999999999" thickBot="1">
      <c r="A9" s="508" t="s">
        <v>13</v>
      </c>
      <c r="B9" s="507">
        <v>6</v>
      </c>
      <c r="C9" s="396">
        <f t="shared" si="0"/>
        <v>-2</v>
      </c>
      <c r="D9" s="397" t="s">
        <v>163</v>
      </c>
      <c r="E9" s="398">
        <v>3</v>
      </c>
      <c r="F9" s="393"/>
      <c r="G9" s="504"/>
    </row>
    <row r="10" spans="1:7" ht="17.399999999999999" thickTop="1">
      <c r="A10" s="506"/>
      <c r="B10" s="502"/>
      <c r="C10" s="502"/>
      <c r="D10" s="502"/>
      <c r="E10" s="501"/>
      <c r="F10" s="505"/>
      <c r="G10" s="504"/>
    </row>
    <row r="11" spans="1:7" ht="16.8">
      <c r="A11" s="503"/>
      <c r="B11" s="502"/>
      <c r="C11" s="502"/>
      <c r="D11" s="502"/>
      <c r="E11" s="501"/>
      <c r="F11" s="502"/>
      <c r="G11" s="501"/>
    </row>
    <row r="12" spans="1:7" ht="17.399999999999999" thickBot="1">
      <c r="A12" s="500"/>
      <c r="B12" s="499"/>
      <c r="C12" s="499"/>
      <c r="D12" s="499"/>
      <c r="E12" s="498"/>
      <c r="F12" s="499"/>
      <c r="G12" s="498"/>
    </row>
    <row r="13" spans="1:7" ht="16.2" thickTop="1"/>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Personal File</vt:lpstr>
      <vt:lpstr>Skills</vt:lpstr>
      <vt:lpstr>Ehlonna</vt:lpstr>
      <vt:lpstr>Spells</vt:lpstr>
      <vt:lpstr>Feats</vt:lpstr>
      <vt:lpstr>Martial</vt:lpstr>
      <vt:lpstr>Equipment</vt:lpstr>
      <vt:lpstr>Animal</vt:lpstr>
      <vt:lpstr>Animal!Print_Area</vt:lpstr>
      <vt:lpstr>Ehlonna!Print_Area</vt:lpstr>
      <vt:lpstr>'Personal File'!Print_Area</vt:lpstr>
      <vt:lpstr>Skills!Print_Area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2012-12-01T21:17:53Z</cp:lastPrinted>
  <dcterms:created xsi:type="dcterms:W3CDTF">2000-10-24T15:39:59Z</dcterms:created>
  <dcterms:modified xsi:type="dcterms:W3CDTF">2018-01-19T21:27:45Z</dcterms:modified>
</cp:coreProperties>
</file>