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8" yWindow="-12" windowWidth="6708"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File'!$A$1:$H$28</definedName>
    <definedName name="_xlnm.Print_Area" localSheetId="1">Skills!$A$1:$K$28</definedName>
  </definedNames>
  <calcPr calcId="145621"/>
</workbook>
</file>

<file path=xl/calcChain.xml><?xml version="1.0" encoding="utf-8"?>
<calcChain xmlns="http://schemas.openxmlformats.org/spreadsheetml/2006/main">
  <c r="I9" i="6" l="1"/>
  <c r="B5" i="4" l="1"/>
  <c r="I4" i="6" l="1"/>
  <c r="J4" i="6" s="1"/>
  <c r="H4" i="6"/>
  <c r="C4" i="6"/>
  <c r="I3" i="6"/>
  <c r="J3" i="6" s="1"/>
  <c r="H3" i="6"/>
  <c r="C3" i="6"/>
  <c r="H5" i="6"/>
  <c r="I5" i="6"/>
  <c r="J5" i="6" s="1"/>
  <c r="E43" i="15" l="1"/>
  <c r="E51" i="15"/>
  <c r="I10" i="6" l="1"/>
  <c r="J10" i="6" s="1"/>
  <c r="M23" i="6" l="1"/>
  <c r="G11" i="6" l="1"/>
  <c r="G18" i="6"/>
  <c r="J9" i="6" l="1"/>
  <c r="M22" i="6" l="1"/>
  <c r="M24" i="6"/>
  <c r="M18" i="6" l="1"/>
  <c r="G13" i="19" l="1"/>
  <c r="M26" i="6"/>
  <c r="H3" i="15"/>
  <c r="I3" i="15" s="1"/>
  <c r="H4" i="15"/>
  <c r="I4" i="15" s="1"/>
  <c r="C11" i="19" l="1"/>
  <c r="B43" i="15" l="1"/>
  <c r="I11" i="6" l="1"/>
  <c r="J11" i="6" s="1"/>
  <c r="H25" i="15" l="1"/>
  <c r="I25" i="15" s="1"/>
  <c r="H41" i="15" l="1"/>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6" i="15"/>
  <c r="I26"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E8" i="4" l="1"/>
  <c r="I6" i="6" l="1"/>
  <c r="J6" i="6" s="1"/>
  <c r="H5" i="15" l="1"/>
  <c r="I5" i="15" s="1"/>
  <c r="C12" i="4" l="1"/>
  <c r="C11" i="4"/>
  <c r="C10" i="4"/>
  <c r="D25" i="15" s="1"/>
  <c r="C9" i="4"/>
  <c r="D3" i="15" s="1"/>
  <c r="C8" i="4"/>
  <c r="C7" i="4"/>
  <c r="C6" i="6" l="1"/>
  <c r="E3" i="15"/>
  <c r="G3" i="15"/>
  <c r="E10" i="4"/>
  <c r="H9" i="6"/>
  <c r="H10" i="6"/>
  <c r="D4" i="15"/>
  <c r="B6" i="4"/>
  <c r="E9" i="4"/>
  <c r="E11" i="4"/>
  <c r="E12" i="4" s="1"/>
  <c r="E25" i="15"/>
  <c r="G25" i="15"/>
  <c r="H6" i="6"/>
  <c r="H11" i="6"/>
  <c r="D5" i="15"/>
  <c r="H42" i="15"/>
  <c r="I42" i="15" s="1"/>
  <c r="H27" i="15"/>
  <c r="I27" i="15" s="1"/>
  <c r="H7" i="15"/>
  <c r="I7" i="15" s="1"/>
  <c r="H6" i="15"/>
  <c r="I6" i="15" s="1"/>
  <c r="E4" i="15" l="1"/>
  <c r="G4" i="15"/>
  <c r="E5" i="15"/>
  <c r="G5" i="15"/>
  <c r="D24" i="15" l="1"/>
  <c r="E24" i="15" l="1"/>
  <c r="G24" i="15"/>
  <c r="D30" i="15"/>
  <c r="E30" i="15" l="1"/>
  <c r="G30"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E11" i="15"/>
  <c r="G11" i="15"/>
  <c r="E15" i="15"/>
  <c r="G15" i="15"/>
  <c r="E17" i="15"/>
  <c r="G17" i="15"/>
  <c r="E20" i="15"/>
  <c r="G20" i="15"/>
  <c r="E22" i="15"/>
  <c r="G22" i="15"/>
  <c r="E26" i="15"/>
  <c r="G26" i="15"/>
  <c r="E29" i="15"/>
  <c r="G29" i="15"/>
  <c r="E33" i="15"/>
  <c r="G33" i="15"/>
  <c r="E12" i="15"/>
  <c r="G12" i="15"/>
  <c r="E34" i="15"/>
  <c r="G34" i="15"/>
  <c r="E41" i="15"/>
  <c r="G41" i="15"/>
  <c r="E39" i="15"/>
  <c r="G39" i="15"/>
  <c r="E40" i="15"/>
  <c r="G40" i="15"/>
  <c r="E38" i="15"/>
  <c r="G38" i="15"/>
  <c r="E36" i="15"/>
  <c r="G36" i="15"/>
  <c r="E9" i="15"/>
  <c r="G9" i="15"/>
  <c r="E6" i="15"/>
  <c r="G6" i="15"/>
  <c r="E8" i="15"/>
  <c r="G8" i="15"/>
  <c r="E10" i="15"/>
  <c r="G10" i="15"/>
  <c r="E13" i="15"/>
  <c r="G13" i="15"/>
  <c r="E16" i="15"/>
  <c r="G16" i="15"/>
  <c r="E18" i="15"/>
  <c r="G18" i="15"/>
  <c r="E21" i="15"/>
  <c r="G21" i="15"/>
  <c r="E23" i="15"/>
  <c r="G23" i="15"/>
  <c r="E27" i="15"/>
  <c r="G27" i="15"/>
  <c r="E31" i="15"/>
  <c r="G31" i="15"/>
  <c r="E42" i="15"/>
  <c r="G42" i="15"/>
  <c r="E14" i="15"/>
  <c r="G14" i="15"/>
  <c r="E28" i="15"/>
  <c r="G28" i="15"/>
  <c r="E32" i="15"/>
  <c r="G32" i="15"/>
  <c r="E37" i="15"/>
  <c r="G37" i="15"/>
  <c r="E35" i="15"/>
  <c r="G35" i="15"/>
  <c r="E19" i="15"/>
  <c r="G19"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[(7 * 6 Ninja) * 75%] + (7 * 1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
+2 Will (if he still has Ki points)</t>
        </r>
      </text>
    </comment>
    <comment ref="F7" authorId="0">
      <text>
        <r>
          <rPr>
            <sz val="12"/>
            <color indexed="81"/>
            <rFont val="Times New Roman"/>
            <family val="1"/>
          </rPr>
          <t>Tumble synergy +2</t>
        </r>
      </text>
    </comment>
    <comment ref="F9" authorId="0">
      <text>
        <r>
          <rPr>
            <sz val="12"/>
            <color indexed="81"/>
            <rFont val="Times New Roman"/>
            <family val="1"/>
          </rPr>
          <t>Acrobatics +2</t>
        </r>
      </text>
    </comment>
    <comment ref="F23" authorId="0">
      <text>
        <r>
          <rPr>
            <sz val="12"/>
            <color indexed="81"/>
            <rFont val="Times New Roman"/>
            <family val="1"/>
          </rPr>
          <t>Tumble synergy +2
Great Leap +4
Acrobatics +2</t>
        </r>
      </text>
    </comment>
    <comment ref="J38" authorId="0">
      <text>
        <r>
          <rPr>
            <sz val="12"/>
            <color indexed="81"/>
            <rFont val="Times New Roman"/>
            <family val="1"/>
          </rPr>
          <t>Search synergy</t>
        </r>
      </text>
    </comment>
    <comment ref="F40" authorId="0">
      <text>
        <r>
          <rPr>
            <sz val="12"/>
            <color indexed="81"/>
            <rFont val="Times New Roman"/>
            <family val="1"/>
          </rPr>
          <t>Jump synergy +2
Acrobatics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2" authorId="0">
      <text>
        <r>
          <rPr>
            <sz val="12"/>
            <color indexed="81"/>
            <rFont val="Times New Roman"/>
            <family val="1"/>
          </rPr>
          <t>A ninja is highly trained at dodging blows, and she has a sixth sense that lets her avoid even unanticipated attacks.  When unarmored and unencumbered, a ninja adds her Wisdom bonus (if any) to her Armor Class. This ability does not stack with the monk’s AC bonus ability (a ninja with levels of monk does not add the bonus twice). In addition, a ninja gains a +1 bonus to AC at 5th level. This bonus increases by 1 for every five ninja levels thereafter (+2 at 10th, +3 at 15th, and +4 at 20th level).
Complete Adventurer 8</t>
        </r>
      </text>
    </comment>
    <comment ref="A3"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3" authorId="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4"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4" authorId="0">
      <text>
        <r>
          <rPr>
            <sz val="12"/>
            <color indexed="81"/>
            <rFont val="Times New Roman"/>
            <family val="1"/>
          </rPr>
          <t>At 6th level and higher, a ninja can spend one daily use of her ki power to cause an attack against her to miss when it might otherwise hit.  When a ninja activates this ability, her outline shifts and wavers, granting her concealment (20% miss chance) against all attacks for 1 round.  Using this ability is a swift action that does not provoke attacks of opportunity.
Complete Adventurer 8</t>
        </r>
      </text>
    </comment>
    <comment ref="A5"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5"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6" authorId="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7" authorId="0">
      <text>
        <r>
          <rPr>
            <sz val="12"/>
            <color indexed="81"/>
            <rFont val="Times New Roman"/>
            <family val="1"/>
          </rPr>
          <t>A ninja of 7th level or higher can scramble up or down walls and slopes with great speed.  She can climb at her speed as a move action with no penalty; however, she must begin and end the round on a horizontal surface (such as the ground or a rooftop).  If she does not end her movement on a horizontal surface, she falls, taking falling damage as appropriate for her distance above the ground.  A ninja needs only one free hand to use this ability.  This ability can be used only if a ninja is wearing no armor and is carrying no more than a light load.
Complete Adventurer 9</t>
        </r>
      </text>
    </comment>
    <comment ref="A8" authorId="0">
      <text>
        <r>
          <rPr>
            <sz val="12"/>
            <color indexed="81"/>
            <rFont val="Times New Roman"/>
            <family val="1"/>
          </rPr>
          <t>Hand crossbow, kama, kukri, nunchaku, sai, shortbow, short sword, shuriken, siangham</t>
        </r>
      </text>
    </comment>
    <comment ref="C8" authorId="0">
      <text>
        <r>
          <rPr>
            <sz val="12"/>
            <color indexed="81"/>
            <rFont val="Times New Roman"/>
            <family val="1"/>
          </rPr>
          <t>Starting at 6th level, a ninja gains a +2 bonus on Climb, Jump, and Tumble checks.  This bonus increases to +4 at 12th level and +6 at 18th level.
Complete Adventurer 8</t>
        </r>
      </text>
    </comment>
    <comment ref="C9"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0" authorId="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11" authorId="0">
      <text>
        <r>
          <rPr>
            <sz val="12"/>
            <color indexed="81"/>
            <rFont val="Times New Roman"/>
            <family val="1"/>
          </rPr>
          <t>At 3rd level and higher, a ninja never risks accidentally poisoning herself when applying poison to a weapon.
Complete Adventurer 8</t>
        </r>
      </text>
    </comment>
  </commentList>
</comments>
</file>

<file path=xl/comments4.xml><?xml version="1.0" encoding="utf-8"?>
<comments xmlns="http://schemas.openxmlformats.org/spreadsheetml/2006/main">
  <authors>
    <author>Alexis Álvarez</author>
  </authors>
  <commentList>
    <comment ref="A3"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8th
</t>
        </r>
        <r>
          <rPr>
            <b/>
            <sz val="12"/>
            <color indexed="81"/>
            <rFont val="Times New Roman"/>
            <family val="1"/>
          </rPr>
          <t xml:space="preserve">Aura:  </t>
        </r>
        <r>
          <rPr>
            <sz val="12"/>
            <color indexed="81"/>
            <rFont val="Times New Roman"/>
            <family val="1"/>
          </rPr>
          <t xml:space="preserve">Moderate; (DC 19) necromancy
</t>
        </r>
        <r>
          <rPr>
            <b/>
            <sz val="12"/>
            <color indexed="81"/>
            <rFont val="Times New Roman"/>
            <family val="1"/>
          </rPr>
          <t xml:space="preserve">Activation:  </t>
        </r>
        <r>
          <rPr>
            <sz val="12"/>
            <color indexed="81"/>
            <rFont val="Times New Roman"/>
            <family val="1"/>
          </rPr>
          <t xml:space="preserve">—
This weapon looks cracked and parched, as if it has spent decades baking in the desert sun.  A desiccating weapon destroys the water in a living creature that it strikes, dealing an extra 1d4 points of damage (or an extra 1d8 points against plants and against elementals that have the water subtype).
Projectile weapons bestow this property upon their ammunition.
</t>
        </r>
        <r>
          <rPr>
            <b/>
            <sz val="12"/>
            <color indexed="81"/>
            <rFont val="Times New Roman"/>
            <family val="1"/>
          </rPr>
          <t xml:space="preserve">Prerequisites:  </t>
        </r>
        <r>
          <rPr>
            <sz val="12"/>
            <color indexed="81"/>
            <rFont val="Times New Roman"/>
            <family val="1"/>
          </rPr>
          <t xml:space="preserve">Craft Magic Arms and Armor, desiccating bubble (SC 63).
</t>
        </r>
        <r>
          <rPr>
            <b/>
            <sz val="12"/>
            <color indexed="81"/>
            <rFont val="Times New Roman"/>
            <family val="1"/>
          </rPr>
          <t xml:space="preserve">Cost to Create:  </t>
        </r>
        <r>
          <rPr>
            <sz val="12"/>
            <color indexed="81"/>
            <rFont val="Times New Roman"/>
            <family val="1"/>
          </rPr>
          <t>Varies.
MIC 32</t>
        </r>
      </text>
    </comment>
    <comment ref="A9" authorId="0">
      <text>
        <r>
          <rPr>
            <sz val="12"/>
            <color indexed="81"/>
            <rFont val="Times New Roman"/>
            <family val="1"/>
          </rPr>
          <t>+1d6 fire</t>
        </r>
      </text>
    </comment>
    <comment ref="D13"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8"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<sst xmlns="http://schemas.openxmlformats.org/spreadsheetml/2006/main" count="315" uniqueCount="189">
  <si>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</si>
  <si>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</si>
  <si>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</si>
  <si>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</si>
  <si>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</si>
  <si>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</si>
  <si>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</si>
  <si>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</si>
  <si>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</si>
  <si>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</si>
  <si>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</si>
  <si>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</si>
  <si>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</si>
  <si>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</si>
  <si>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</si>
  <si>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</si>
  <si>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</si>
  <si>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</si>
  <si>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</si>
  <si>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</si>
  <si>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</si>
  <si>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</si>
  <si>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</si>
  <si>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</si>
  <si>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</si>
  <si>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</si>
  <si>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</si>
  <si>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</si>
  <si>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</si>
  <si>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</si>
  <si>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</si>
  <si>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</si>
  <si>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</si>
  <si>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</si>
  <si>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</si>
  <si>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</si>
  <si>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</si>
  <si>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</si>
  <si>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</si>
  <si>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</si>
  <si>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</si>
  <si>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</si>
  <si>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</si>
  <si>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</si>
  <si>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</si>
  <si>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</si>
  <si>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</si>
  <si>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</si>
  <si>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</si>
  <si>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</si>
  <si>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</si>
  <si>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</si>
  <si>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</si>
  <si>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</si>
  <si>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</si>
  <si>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</si>
  <si>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</si>
  <si>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</si>
  <si>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</si>
  <si>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</si>
  <si>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</si>
  <si>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</si>
  <si>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</si>
  <si>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</si>
  <si>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</si>
  <si>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</si>
  <si>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</si>
  <si>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</si>
  <si>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</si>
  <si>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</si>
  <si>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</si>
  <si>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</si>
  <si>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</si>
  <si>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</si>
  <si>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</si>
  <si>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</si>
  <si>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</si>
  <si>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</si>
  <si>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</si>
  <si>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</si>
  <si>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</si>
  <si>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</si>
  <si>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</si>
  <si>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</si>
  <si>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</si>
  <si>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</si>
  <si>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</si>
  <si>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</si>
  <si>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</si>
  <si>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</si>
  <si>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</si>
  <si>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</si>
  <si>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</si>
  <si>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</si>
  <si>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</si>
  <si>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</si>
  <si>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</si>
  <si>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</si>
  <si>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</si>
  <si>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x2</t>
  </si>
  <si>
    <t>Roll</t>
  </si>
  <si>
    <t>Skill/Save</t>
  </si>
  <si>
    <t>Actual Speed:</t>
  </si>
  <si>
    <t>30’</t>
  </si>
  <si>
    <t>FF AC:</t>
  </si>
  <si>
    <t>Knowledge:  Religion</t>
  </si>
  <si>
    <t>Knowledge:  Arcana</t>
  </si>
  <si>
    <t>Male</t>
  </si>
  <si>
    <t>Perform:  [type]</t>
  </si>
  <si>
    <t>Profession:  [type]</t>
  </si>
  <si>
    <t>Flint &amp; Steel</t>
  </si>
  <si>
    <t>Scrolls and Potions</t>
  </si>
  <si>
    <t>CLev</t>
  </si>
  <si>
    <t>Potion of Cure Light Wounds</t>
  </si>
  <si>
    <t>Ti’ki</t>
  </si>
  <si>
    <t>Played by Wayne Willis</t>
  </si>
  <si>
    <t>Human</t>
  </si>
  <si>
    <t>Ninja</t>
  </si>
  <si>
    <t>Chaotic Neutral</t>
  </si>
  <si>
    <t>+0</t>
  </si>
  <si>
    <t>Piercing</t>
  </si>
  <si>
    <t>1d2</t>
  </si>
  <si>
    <t>20’</t>
  </si>
  <si>
    <t>Belt Pouch</t>
  </si>
  <si>
    <t>Caltrops</t>
  </si>
  <si>
    <t>+1</t>
  </si>
  <si>
    <t>4</t>
  </si>
  <si>
    <t>Trapfinding</t>
  </si>
  <si>
    <t>Ghost Step (invisible)</t>
  </si>
  <si>
    <t>Poison Use</t>
  </si>
  <si>
    <t>1st:  Combat Reflexes</t>
  </si>
  <si>
    <t>3rd:  Point Blank Shot</t>
  </si>
  <si>
    <t>ninja 1</t>
  </si>
  <si>
    <t>ninja 2</t>
  </si>
  <si>
    <t>ninja 3</t>
  </si>
  <si>
    <t>Human:  Weapon Finesse</t>
  </si>
  <si>
    <t>MW Ninja-to</t>
  </si>
  <si>
    <t>Bludgeon</t>
  </si>
  <si>
    <t>Bracers of Armor +1</t>
  </si>
  <si>
    <t>-</t>
  </si>
  <si>
    <t>ninja 4</t>
  </si>
  <si>
    <t>human</t>
  </si>
  <si>
    <t>Great Leap</t>
  </si>
  <si>
    <t>Ki-Strike (4/day)</t>
  </si>
  <si>
    <t>Sudden Strike 3d6</t>
  </si>
  <si>
    <t>ninja 5</t>
  </si>
  <si>
    <t>2</t>
  </si>
  <si>
    <t>see Great Leap</t>
  </si>
  <si>
    <t>Common, Goblinoid</t>
  </si>
  <si>
    <t>1</t>
  </si>
  <si>
    <t>ninja 6</t>
  </si>
  <si>
    <t>+2 to follow tracks</t>
  </si>
  <si>
    <t>Acrobatics</t>
  </si>
  <si>
    <t>Ki-Dodge</t>
  </si>
  <si>
    <t>8</t>
  </si>
  <si>
    <t>6th:  Dodge</t>
  </si>
  <si>
    <t>Potion of Cure Moderate Wounds</t>
  </si>
  <si>
    <t>Cloak of Resistance +1</t>
  </si>
  <si>
    <t>Ring of Protection +1</t>
  </si>
  <si>
    <t>10’</t>
  </si>
  <si>
    <t>1d6+*</t>
  </si>
  <si>
    <t>PHB 128, 158</t>
  </si>
  <si>
    <t>1d4</t>
  </si>
  <si>
    <t>18-20/x2</t>
  </si>
  <si>
    <t>Slashing</t>
  </si>
  <si>
    <t>Bag of Tricks, Rust</t>
  </si>
  <si>
    <t>Initiative:</t>
  </si>
  <si>
    <t>Grapple, Unarmed Strike</t>
  </si>
  <si>
    <t>Gold Pieces</t>
  </si>
  <si>
    <r>
      <t xml:space="preserve">Potion of </t>
    </r>
    <r>
      <rPr>
        <i/>
        <sz val="12"/>
        <rFont val="Times New Roman"/>
        <family val="1"/>
      </rPr>
      <t>Blur</t>
    </r>
  </si>
  <si>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</si>
  <si>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Ninja Weapons</t>
  </si>
  <si>
    <t>AC Bonus</t>
  </si>
  <si>
    <t>Value</t>
  </si>
  <si>
    <t>Flaming Hand Crossbow</t>
  </si>
  <si>
    <t>19-20, x2</t>
  </si>
  <si>
    <t>Alchemist’s Fire</t>
  </si>
  <si>
    <t>MW Nunchaku</t>
  </si>
  <si>
    <t>Bolts</t>
  </si>
  <si>
    <t>Shuriken, 80</t>
  </si>
  <si>
    <t>Everburning Torch</t>
  </si>
  <si>
    <t>Equity on this page:</t>
  </si>
  <si>
    <t>Total Equity:</t>
  </si>
  <si>
    <t>Owes Aegis 222 gold</t>
  </si>
  <si>
    <t>Speed Climb</t>
  </si>
  <si>
    <t>ninja 7</t>
  </si>
  <si>
    <t>Desiccating Kukri</t>
  </si>
  <si>
    <t>one</t>
  </si>
  <si>
    <t>DRUNK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</si>
</sst>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22"/>
      <color theme="9" tint="0.39997558519241921"/>
      <name val="Times New Roman"/>
      <family val="1"/>
    </font>
    <font>
      <i/>
      <sz val="12"/>
      <name val="Times New Roman"/>
      <family val="1"/>
    </font>
    <font>
      <sz val="12"/>
      <color rgb="FFFF6600"/>
      <name val="Times New Roman"/>
      <family val="1"/>
    </font>
    <font>
      <sz val="12"/>
      <color rgb="FFFF000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s>
  <borders count="9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39" fillId="0" borderId="0"/>
    <xf numFmtId="0" fontId="2" fillId="0" borderId="0"/>
    <xf numFmtId="0" fontId="2" fillId="0" borderId="0"/>
    <xf numFmtId="0" fontId="1" fillId="0" borderId="0"/>
  </cellStyleXfs>
  <cellXfs count="357">
    <xf numFmtId="0" fontId="0" fillId="0" borderId="0" xfId="0"/>
    <xf numFmtId="0" fontId="12" fillId="3" borderId="53"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6"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4" xfId="0" applyFont="1" applyFill="1" applyBorder="1" applyAlignment="1">
      <alignment horizontal="center" vertical="center"/>
    </xf>
    <xf numFmtId="0" fontId="4" fillId="0" borderId="0" xfId="0" applyFont="1" applyBorder="1" applyAlignment="1">
      <alignment vertical="center"/>
    </xf>
    <xf numFmtId="0" fontId="51" fillId="0" borderId="27" xfId="0" applyFont="1" applyBorder="1" applyAlignment="1">
      <alignment horizontal="centerContinuous" vertical="center" wrapText="1"/>
    </xf>
    <xf numFmtId="0" fontId="52" fillId="0" borderId="27" xfId="0" applyFont="1" applyBorder="1" applyAlignment="1">
      <alignment horizontal="centerContinuous"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49" fontId="2" fillId="0" borderId="38" xfId="2" applyNumberFormat="1" applyFont="1" applyBorder="1" applyAlignment="1">
      <alignment horizontal="center" vertical="center"/>
    </xf>
    <xf numFmtId="0" fontId="2" fillId="0" borderId="38" xfId="0" applyFont="1" applyBorder="1" applyAlignment="1">
      <alignment horizontal="center" vertical="center" shrinkToFit="1"/>
    </xf>
    <xf numFmtId="164" fontId="5" fillId="0" borderId="38" xfId="0" applyNumberFormat="1" applyFont="1" applyBorder="1" applyAlignment="1">
      <alignment horizontal="center" vertical="center"/>
    </xf>
    <xf numFmtId="0" fontId="4" fillId="0" borderId="39" xfId="0" applyFont="1" applyBorder="1" applyAlignment="1">
      <alignment horizontal="center" vertical="center"/>
    </xf>
    <xf numFmtId="164" fontId="5" fillId="0" borderId="78" xfId="0" applyNumberFormat="1" applyFont="1" applyBorder="1" applyAlignment="1">
      <alignment horizontal="center" vertical="center"/>
    </xf>
    <xf numFmtId="1" fontId="48" fillId="12" borderId="61"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Border="1" applyAlignment="1">
      <alignment horizontal="center" vertical="center"/>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2" fillId="0" borderId="36" xfId="0" applyNumberFormat="1" applyFont="1" applyFill="1" applyBorder="1" applyAlignment="1">
      <alignment horizontal="center" vertical="center"/>
    </xf>
    <xf numFmtId="164" fontId="2" fillId="0" borderId="77" xfId="0" applyNumberFormat="1" applyFont="1" applyBorder="1" applyAlignment="1">
      <alignment horizontal="center" vertical="center"/>
    </xf>
    <xf numFmtId="1" fontId="48" fillId="12" borderId="75" xfId="0" applyNumberFormat="1" applyFont="1" applyFill="1" applyBorder="1" applyAlignment="1">
      <alignment horizontal="center" vertical="center"/>
    </xf>
    <xf numFmtId="0" fontId="2" fillId="0" borderId="64" xfId="0" applyFont="1" applyFill="1" applyBorder="1" applyAlignment="1">
      <alignment horizontal="center" vertical="center"/>
    </xf>
    <xf numFmtId="164" fontId="2" fillId="0" borderId="3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0" fontId="55" fillId="2" borderId="50" xfId="0" applyFont="1" applyFill="1" applyBorder="1" applyAlignment="1">
      <alignment horizontal="right" vertical="center"/>
    </xf>
    <xf numFmtId="0" fontId="37" fillId="2" borderId="51" xfId="0" applyFont="1" applyFill="1" applyBorder="1" applyAlignment="1">
      <alignment horizontal="left" vertical="center"/>
    </xf>
    <xf numFmtId="0" fontId="21" fillId="2" borderId="51" xfId="0" applyFont="1" applyFill="1" applyBorder="1" applyAlignment="1">
      <alignment horizontal="left" vertical="center"/>
    </xf>
    <xf numFmtId="0" fontId="4" fillId="2" borderId="51" xfId="0" applyFont="1" applyFill="1" applyBorder="1" applyAlignment="1">
      <alignment horizontal="centerContinuous" vertical="center"/>
    </xf>
    <xf numFmtId="0" fontId="5" fillId="2" borderId="51" xfId="0" applyFont="1" applyFill="1" applyBorder="1" applyAlignment="1">
      <alignment horizontal="centerContinuous" vertical="center"/>
    </xf>
    <xf numFmtId="0" fontId="36" fillId="2" borderId="52"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5" xfId="0" applyFont="1" applyFill="1" applyBorder="1" applyAlignment="1">
      <alignment horizontal="right" vertical="center"/>
    </xf>
    <xf numFmtId="0" fontId="6" fillId="4" borderId="56" xfId="0" applyFont="1" applyFill="1" applyBorder="1" applyAlignment="1">
      <alignment horizontal="right" vertical="center"/>
    </xf>
    <xf numFmtId="49" fontId="7" fillId="0" borderId="57"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81" xfId="0" applyNumberFormat="1" applyFont="1" applyBorder="1" applyAlignment="1">
      <alignment horizontal="centerContinuous" vertical="center"/>
    </xf>
    <xf numFmtId="0" fontId="2" fillId="0" borderId="82" xfId="0" applyFont="1" applyBorder="1" applyAlignment="1">
      <alignment horizontal="centerContinuous" vertical="center"/>
    </xf>
    <xf numFmtId="0" fontId="49" fillId="4" borderId="26"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7" fillId="0" borderId="11" xfId="0" applyFont="1" applyFill="1" applyBorder="1" applyAlignment="1">
      <alignment horizontal="center" vertical="center"/>
    </xf>
    <xf numFmtId="0" fontId="27" fillId="0" borderId="11" xfId="0" applyNumberFormat="1" applyFont="1" applyBorder="1" applyAlignment="1">
      <alignment horizontal="center" vertical="center"/>
    </xf>
    <xf numFmtId="0" fontId="8" fillId="4" borderId="47" xfId="0" applyFont="1" applyFill="1" applyBorder="1" applyAlignment="1">
      <alignment horizontal="right" vertical="center"/>
    </xf>
    <xf numFmtId="49" fontId="17" fillId="0" borderId="30"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1" xfId="0" applyNumberFormat="1" applyFont="1" applyBorder="1" applyAlignment="1">
      <alignment horizontal="center" vertical="center"/>
    </xf>
    <xf numFmtId="0" fontId="8" fillId="4" borderId="45" xfId="0" applyFont="1" applyFill="1" applyBorder="1" applyAlignment="1">
      <alignment horizontal="right" vertical="center"/>
    </xf>
    <xf numFmtId="164" fontId="6" fillId="8" borderId="25"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4" xfId="0" applyFont="1" applyBorder="1" applyAlignment="1">
      <alignment horizontal="center" vertical="center"/>
    </xf>
    <xf numFmtId="0" fontId="40" fillId="2" borderId="4" xfId="0" applyFont="1" applyFill="1" applyBorder="1" applyAlignment="1">
      <alignment horizontal="right" vertical="center"/>
    </xf>
    <xf numFmtId="0" fontId="11" fillId="4" borderId="45" xfId="0" applyFont="1" applyFill="1" applyBorder="1" applyAlignment="1">
      <alignment horizontal="right" vertical="center"/>
    </xf>
    <xf numFmtId="49" fontId="7" fillId="0" borderId="24" xfId="0" applyNumberFormat="1" applyFont="1" applyBorder="1" applyAlignment="1">
      <alignment horizontal="center" vertical="center"/>
    </xf>
    <xf numFmtId="0" fontId="23"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7" fillId="0" borderId="20" xfId="0" quotePrefix="1" applyFont="1" applyBorder="1" applyAlignment="1">
      <alignment horizontal="center" vertical="center"/>
    </xf>
    <xf numFmtId="49" fontId="27" fillId="0" borderId="20" xfId="0" applyNumberFormat="1" applyFont="1" applyBorder="1" applyAlignment="1">
      <alignment horizontal="center" vertical="center"/>
    </xf>
    <xf numFmtId="0" fontId="11" fillId="4" borderId="46" xfId="0" applyFont="1" applyFill="1" applyBorder="1" applyAlignment="1">
      <alignment horizontal="right" vertical="center"/>
    </xf>
    <xf numFmtId="49" fontId="7" fillId="0" borderId="9"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6" fillId="0" borderId="19"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44"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0" fontId="41" fillId="12" borderId="22"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5" fillId="0" borderId="1" xfId="0" applyFont="1" applyFill="1" applyBorder="1" applyAlignment="1">
      <alignment vertical="center"/>
    </xf>
    <xf numFmtId="0" fontId="13" fillId="0" borderId="22" xfId="0" applyNumberFormat="1" applyFont="1" applyFill="1" applyBorder="1" applyAlignment="1">
      <alignment horizontal="center" vertical="center"/>
    </xf>
    <xf numFmtId="0" fontId="44" fillId="0" borderId="28" xfId="0" applyFont="1" applyFill="1" applyBorder="1" applyAlignment="1">
      <alignment vertical="center"/>
    </xf>
    <xf numFmtId="0" fontId="6"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46"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0" fontId="41" fillId="12" borderId="41" xfId="0" applyNumberFormat="1" applyFont="1" applyFill="1" applyBorder="1" applyAlignment="1">
      <alignment horizontal="center" vertical="center"/>
    </xf>
    <xf numFmtId="0" fontId="7" fillId="0" borderId="29" xfId="0" quotePrefix="1" applyFont="1" applyFill="1" applyBorder="1" applyAlignment="1">
      <alignment horizontal="center" vertical="center"/>
    </xf>
    <xf numFmtId="0" fontId="11"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20" fillId="0" borderId="0" xfId="0" applyFont="1" applyBorder="1" applyAlignment="1">
      <alignment vertical="center"/>
    </xf>
    <xf numFmtId="0" fontId="13" fillId="9" borderId="1" xfId="0" applyFont="1" applyFill="1" applyBorder="1" applyAlignment="1">
      <alignment vertical="center"/>
    </xf>
    <xf numFmtId="0" fontId="7" fillId="9" borderId="21" xfId="0" applyNumberFormat="1" applyFont="1" applyFill="1" applyBorder="1" applyAlignment="1">
      <alignment horizontal="center" vertical="center"/>
    </xf>
    <xf numFmtId="49" fontId="25" fillId="9" borderId="21" xfId="0" applyNumberFormat="1" applyFont="1" applyFill="1" applyBorder="1" applyAlignment="1">
      <alignment horizontal="center" vertical="center"/>
    </xf>
    <xf numFmtId="0" fontId="25" fillId="9" borderId="22"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49" fontId="7" fillId="9" borderId="22"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1" xfId="0" applyNumberFormat="1" applyFont="1" applyFill="1" applyBorder="1" applyAlignment="1">
      <alignment horizontal="center" vertical="center"/>
    </xf>
    <xf numFmtId="0" fontId="24" fillId="0"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31" fillId="0" borderId="0" xfId="0" applyFont="1" applyBorder="1" applyAlignment="1">
      <alignment vertical="center"/>
    </xf>
    <xf numFmtId="0" fontId="8" fillId="9" borderId="1" xfId="0" applyFont="1" applyFill="1" applyBorder="1" applyAlignment="1">
      <alignment vertical="center"/>
    </xf>
    <xf numFmtId="49" fontId="18" fillId="9" borderId="21" xfId="0" applyNumberFormat="1" applyFont="1" applyFill="1" applyBorder="1" applyAlignment="1">
      <alignment horizontal="center" vertical="center"/>
    </xf>
    <xf numFmtId="0" fontId="18" fillId="9" borderId="22" xfId="0" applyNumberFormat="1" applyFont="1" applyFill="1" applyBorder="1" applyAlignment="1">
      <alignment horizontal="center" vertical="center"/>
    </xf>
    <xf numFmtId="0" fontId="8" fillId="9" borderId="22" xfId="0" applyNumberFormat="1" applyFont="1" applyFill="1" applyBorder="1" applyAlignment="1">
      <alignment horizontal="center" vertical="center"/>
    </xf>
    <xf numFmtId="0" fontId="30" fillId="0" borderId="0" xfId="0" applyFont="1" applyBorder="1" applyAlignment="1">
      <alignment vertical="center"/>
    </xf>
    <xf numFmtId="0" fontId="10" fillId="9" borderId="1" xfId="0" applyFont="1" applyFill="1" applyBorder="1" applyAlignment="1">
      <alignment vertical="center"/>
    </xf>
    <xf numFmtId="49" fontId="28" fillId="9" borderId="21" xfId="0" applyNumberFormat="1" applyFont="1" applyFill="1" applyBorder="1" applyAlignment="1">
      <alignment horizontal="center" vertical="center"/>
    </xf>
    <xf numFmtId="0" fontId="28" fillId="9" borderId="22" xfId="0" applyNumberFormat="1" applyFont="1" applyFill="1" applyBorder="1" applyAlignment="1">
      <alignment horizontal="center" vertical="center"/>
    </xf>
    <xf numFmtId="0" fontId="10" fillId="9" borderId="22"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7" fillId="5" borderId="21" xfId="0" applyNumberFormat="1" applyFont="1" applyFill="1" applyBorder="1" applyAlignment="1">
      <alignment horizontal="center" vertical="center"/>
    </xf>
    <xf numFmtId="0" fontId="17" fillId="5" borderId="22" xfId="0" applyNumberFormat="1" applyFont="1" applyFill="1" applyBorder="1" applyAlignment="1">
      <alignment horizontal="center" vertical="center"/>
    </xf>
    <xf numFmtId="0" fontId="11"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32" fillId="0" borderId="0" xfId="0" applyFont="1" applyBorder="1" applyAlignment="1">
      <alignment vertical="center"/>
    </xf>
    <xf numFmtId="0" fontId="7" fillId="0" borderId="23"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1" xfId="0" applyNumberFormat="1" applyFont="1" applyFill="1" applyBorder="1" applyAlignment="1">
      <alignment horizontal="center" vertical="center"/>
    </xf>
    <xf numFmtId="0" fontId="17" fillId="9" borderId="22" xfId="0" applyNumberFormat="1" applyFont="1" applyFill="1" applyBorder="1" applyAlignment="1">
      <alignment horizontal="center" vertical="center"/>
    </xf>
    <xf numFmtId="0" fontId="11" fillId="9" borderId="22"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7" fillId="6" borderId="21" xfId="0" applyNumberFormat="1" applyFont="1" applyFill="1" applyBorder="1" applyAlignment="1">
      <alignment horizontal="center" vertical="center"/>
    </xf>
    <xf numFmtId="0" fontId="17" fillId="6" borderId="22" xfId="0" applyNumberFormat="1" applyFont="1" applyFill="1" applyBorder="1" applyAlignment="1">
      <alignment horizontal="center" vertical="center"/>
    </xf>
    <xf numFmtId="0" fontId="11"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1" xfId="0" applyNumberFormat="1" applyFont="1" applyFill="1" applyBorder="1" applyAlignment="1">
      <alignment horizontal="center" vertical="center"/>
    </xf>
    <xf numFmtId="0" fontId="29" fillId="0" borderId="22"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14" fillId="6" borderId="1" xfId="0" applyFont="1" applyFill="1" applyBorder="1" applyAlignment="1">
      <alignment vertical="center"/>
    </xf>
    <xf numFmtId="49" fontId="24" fillId="7" borderId="21" xfId="0" applyNumberFormat="1" applyFont="1" applyFill="1" applyBorder="1" applyAlignment="1">
      <alignment horizontal="center" vertical="center"/>
    </xf>
    <xf numFmtId="0" fontId="24" fillId="7" borderId="22" xfId="0" applyNumberFormat="1" applyFont="1" applyFill="1" applyBorder="1" applyAlignment="1">
      <alignment horizontal="center" vertical="center"/>
    </xf>
    <xf numFmtId="0" fontId="14" fillId="6" borderId="22"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1" xfId="0" applyNumberFormat="1" applyFont="1" applyFill="1" applyBorder="1" applyAlignment="1">
      <alignment horizontal="center" vertical="center"/>
    </xf>
    <xf numFmtId="49" fontId="17" fillId="10" borderId="21" xfId="0" applyNumberFormat="1" applyFont="1" applyFill="1" applyBorder="1" applyAlignment="1">
      <alignment horizontal="center" vertical="center"/>
    </xf>
    <xf numFmtId="0" fontId="17" fillId="10" borderId="22" xfId="0" applyNumberFormat="1" applyFont="1" applyFill="1" applyBorder="1" applyAlignment="1">
      <alignment horizontal="center" vertical="center"/>
    </xf>
    <xf numFmtId="0" fontId="11" fillId="10" borderId="22" xfId="0" applyNumberFormat="1" applyFont="1" applyFill="1" applyBorder="1" applyAlignment="1">
      <alignment horizontal="center" vertical="center"/>
    </xf>
    <xf numFmtId="49" fontId="7" fillId="10" borderId="22" xfId="0" applyNumberFormat="1" applyFont="1" applyFill="1" applyBorder="1" applyAlignment="1">
      <alignment horizontal="center" vertical="center"/>
    </xf>
    <xf numFmtId="0" fontId="7" fillId="10" borderId="23" xfId="0" applyNumberFormat="1" applyFont="1" applyFill="1" applyBorder="1" applyAlignment="1">
      <alignment horizontal="center" vertical="center"/>
    </xf>
    <xf numFmtId="0" fontId="13" fillId="5" borderId="1" xfId="0" applyFont="1" applyFill="1" applyBorder="1" applyAlignment="1">
      <alignment vertical="center"/>
    </xf>
    <xf numFmtId="49" fontId="25" fillId="5" borderId="21" xfId="0" applyNumberFormat="1" applyFont="1" applyFill="1" applyBorder="1" applyAlignment="1">
      <alignment horizontal="center" vertical="center"/>
    </xf>
    <xf numFmtId="0" fontId="25" fillId="5" borderId="22" xfId="0" applyNumberFormat="1" applyFont="1" applyFill="1" applyBorder="1" applyAlignment="1">
      <alignment horizontal="center" vertical="center"/>
    </xf>
    <xf numFmtId="0" fontId="13" fillId="5" borderId="22" xfId="0" applyNumberFormat="1" applyFont="1" applyFill="1" applyBorder="1" applyAlignment="1">
      <alignment horizontal="center" vertical="center"/>
    </xf>
    <xf numFmtId="0" fontId="14" fillId="10" borderId="1" xfId="0" applyFont="1" applyFill="1" applyBorder="1" applyAlignment="1">
      <alignment vertical="center"/>
    </xf>
    <xf numFmtId="49" fontId="29" fillId="10" borderId="21" xfId="0" applyNumberFormat="1" applyFont="1" applyFill="1" applyBorder="1" applyAlignment="1">
      <alignment horizontal="center" vertical="center"/>
    </xf>
    <xf numFmtId="0" fontId="29" fillId="10" borderId="22" xfId="0" applyNumberFormat="1" applyFont="1" applyFill="1" applyBorder="1" applyAlignment="1">
      <alignment horizontal="center" vertical="center"/>
    </xf>
    <xf numFmtId="0" fontId="23" fillId="10" borderId="22"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13" fillId="0" borderId="1" xfId="0" applyFont="1" applyFill="1" applyBorder="1" applyAlignment="1">
      <alignment vertical="center"/>
    </xf>
    <xf numFmtId="49" fontId="25" fillId="0" borderId="21" xfId="0" applyNumberFormat="1" applyFont="1" applyFill="1" applyBorder="1" applyAlignment="1">
      <alignment horizontal="center" vertical="center"/>
    </xf>
    <xf numFmtId="0" fontId="25" fillId="0" borderId="22" xfId="0" applyNumberFormat="1" applyFont="1" applyFill="1" applyBorder="1" applyAlignment="1">
      <alignment horizontal="center" vertical="center"/>
    </xf>
    <xf numFmtId="0" fontId="7" fillId="10" borderId="23"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1"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14" fillId="5" borderId="1" xfId="0" applyFont="1" applyFill="1" applyBorder="1" applyAlignment="1">
      <alignment vertical="center"/>
    </xf>
    <xf numFmtId="49" fontId="24" fillId="5" borderId="21" xfId="0" applyNumberFormat="1" applyFont="1" applyFill="1" applyBorder="1" applyAlignment="1">
      <alignment horizontal="center" vertical="center"/>
    </xf>
    <xf numFmtId="0" fontId="24" fillId="5" borderId="22" xfId="0" applyNumberFormat="1" applyFont="1" applyFill="1" applyBorder="1" applyAlignment="1">
      <alignment horizontal="center" vertical="center"/>
    </xf>
    <xf numFmtId="0" fontId="14" fillId="5" borderId="22" xfId="0" applyNumberFormat="1" applyFont="1" applyFill="1" applyBorder="1" applyAlignment="1">
      <alignment horizontal="center" vertical="center"/>
    </xf>
    <xf numFmtId="0" fontId="13" fillId="0" borderId="5" xfId="0" applyFont="1" applyFill="1" applyBorder="1" applyAlignment="1">
      <alignment vertical="center"/>
    </xf>
    <xf numFmtId="0" fontId="7" fillId="0" borderId="40" xfId="0" applyNumberFormat="1" applyFont="1" applyFill="1" applyBorder="1" applyAlignment="1">
      <alignment horizontal="center" vertical="center"/>
    </xf>
    <xf numFmtId="49" fontId="25" fillId="0" borderId="40" xfId="0" applyNumberFormat="1" applyFont="1" applyFill="1" applyBorder="1" applyAlignment="1">
      <alignment horizontal="center" vertical="center"/>
    </xf>
    <xf numFmtId="0" fontId="25" fillId="0" borderId="42"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0" fontId="41" fillId="12" borderId="4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50" fillId="0" borderId="27"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3" fillId="0" borderId="48" xfId="0" quotePrefix="1" applyFont="1" applyFill="1" applyBorder="1" applyAlignment="1">
      <alignment horizontal="center" vertical="center" shrinkToFit="1"/>
    </xf>
    <xf numFmtId="0" fontId="53" fillId="0" borderId="32" xfId="0" applyFont="1" applyFill="1" applyBorder="1" applyAlignment="1">
      <alignment horizontal="centerContinuous" vertical="center" shrinkToFit="1"/>
    </xf>
    <xf numFmtId="0" fontId="53" fillId="0" borderId="32" xfId="0" applyFont="1" applyFill="1" applyBorder="1" applyAlignment="1">
      <alignment horizontal="centerContinuous" vertical="center"/>
    </xf>
    <xf numFmtId="0" fontId="53" fillId="0" borderId="32" xfId="0" quotePrefix="1" applyFont="1" applyFill="1" applyBorder="1" applyAlignment="1">
      <alignment horizontal="center" vertical="center" shrinkToFit="1"/>
    </xf>
    <xf numFmtId="0" fontId="53" fillId="0" borderId="43"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8" fillId="0" borderId="32" xfId="0" applyFont="1" applyFill="1" applyBorder="1" applyAlignment="1">
      <alignment horizontal="centerContinuous" vertical="center" shrinkToFit="1"/>
    </xf>
    <xf numFmtId="0" fontId="7" fillId="0" borderId="43" xfId="0" applyFont="1" applyFill="1" applyBorder="1" applyAlignment="1">
      <alignment horizontal="centerContinuous" vertical="center"/>
    </xf>
    <xf numFmtId="0" fontId="54" fillId="0" borderId="32"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9" xfId="0" applyFont="1" applyFill="1" applyBorder="1" applyAlignment="1">
      <alignment horizontal="centerContinuous" vertical="center"/>
    </xf>
    <xf numFmtId="0" fontId="3" fillId="0" borderId="0" xfId="0" applyFont="1" applyBorder="1" applyAlignment="1">
      <alignment horizontal="centerContinuous" vertical="center"/>
    </xf>
    <xf numFmtId="0" fontId="22" fillId="11" borderId="13" xfId="0" applyFont="1" applyFill="1" applyBorder="1" applyAlignment="1">
      <alignment horizontal="center" vertical="center"/>
    </xf>
    <xf numFmtId="0" fontId="22" fillId="11" borderId="14" xfId="0" applyFont="1" applyFill="1" applyBorder="1" applyAlignment="1">
      <alignment horizontal="center" vertical="center"/>
    </xf>
    <xf numFmtId="49" fontId="22" fillId="11" borderId="14" xfId="0" applyNumberFormat="1" applyFont="1" applyFill="1" applyBorder="1" applyAlignment="1">
      <alignment horizontal="center" vertical="center"/>
    </xf>
    <xf numFmtId="0" fontId="22" fillId="11" borderId="18" xfId="0" applyFont="1" applyFill="1" applyBorder="1" applyAlignment="1">
      <alignment horizontal="center" vertical="center"/>
    </xf>
    <xf numFmtId="0" fontId="47" fillId="12" borderId="76" xfId="0" applyFont="1" applyFill="1" applyBorder="1" applyAlignment="1">
      <alignment horizontal="center" vertical="center"/>
    </xf>
    <xf numFmtId="0" fontId="22" fillId="11" borderId="58" xfId="0" applyFont="1" applyFill="1" applyBorder="1" applyAlignment="1">
      <alignment horizontal="center" vertical="center"/>
    </xf>
    <xf numFmtId="0" fontId="22" fillId="11" borderId="15" xfId="0" applyFont="1" applyFill="1" applyBorder="1" applyAlignment="1">
      <alignment horizontal="center" vertical="center"/>
    </xf>
    <xf numFmtId="0" fontId="22" fillId="11" borderId="27"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NumberFormat="1" applyFont="1" applyBorder="1" applyAlignment="1">
      <alignment horizontal="center" vertical="center"/>
    </xf>
    <xf numFmtId="0" fontId="5" fillId="0" borderId="0" xfId="0" applyFont="1" applyBorder="1" applyAlignment="1">
      <alignment horizontal="center" vertical="center"/>
    </xf>
    <xf numFmtId="0" fontId="47" fillId="12" borderId="18" xfId="0" applyFont="1" applyFill="1" applyBorder="1" applyAlignment="1">
      <alignment horizontal="center" vertical="center"/>
    </xf>
    <xf numFmtId="164" fontId="2" fillId="0" borderId="43"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2" fillId="11" borderId="18" xfId="0" applyFont="1" applyFill="1" applyBorder="1" applyAlignment="1">
      <alignment horizontal="centerContinuous" vertical="center"/>
    </xf>
    <xf numFmtId="0" fontId="22" fillId="11" borderId="58" xfId="0" applyFont="1" applyFill="1" applyBorder="1" applyAlignment="1">
      <alignment horizontal="centerContinuous" vertical="center"/>
    </xf>
    <xf numFmtId="0" fontId="22" fillId="11" borderId="44" xfId="0" applyFont="1" applyFill="1" applyBorder="1" applyAlignment="1">
      <alignment horizontal="centerContinuous" vertical="center"/>
    </xf>
    <xf numFmtId="164" fontId="2" fillId="0" borderId="59" xfId="0" applyNumberFormat="1" applyFont="1" applyFill="1" applyBorder="1" applyAlignment="1">
      <alignment horizontal="centerContinuous" vertical="center"/>
    </xf>
    <xf numFmtId="0" fontId="5" fillId="0" borderId="60" xfId="0" quotePrefix="1" applyFont="1" applyBorder="1" applyAlignment="1">
      <alignment horizontal="centerContinuous" vertical="center"/>
    </xf>
    <xf numFmtId="164" fontId="2" fillId="0" borderId="84" xfId="0" applyNumberFormat="1" applyFont="1" applyFill="1" applyBorder="1" applyAlignment="1">
      <alignment horizontal="center" vertical="center"/>
    </xf>
    <xf numFmtId="0" fontId="2" fillId="0" borderId="63" xfId="0" applyFont="1" applyFill="1" applyBorder="1" applyAlignment="1">
      <alignment horizontal="centerContinuous" vertical="center"/>
    </xf>
    <xf numFmtId="164" fontId="2" fillId="0" borderId="43" xfId="0" applyNumberFormat="1" applyFont="1" applyFill="1" applyBorder="1" applyAlignment="1">
      <alignment horizontal="center" vertical="center"/>
    </xf>
    <xf numFmtId="0" fontId="19" fillId="0" borderId="0" xfId="0" applyFont="1" applyBorder="1" applyAlignment="1">
      <alignment horizontal="right" vertical="center"/>
    </xf>
    <xf numFmtId="0" fontId="22" fillId="11" borderId="16" xfId="0" applyFont="1" applyFill="1" applyBorder="1" applyAlignment="1">
      <alignment horizontal="centerContinuous" vertical="center"/>
    </xf>
    <xf numFmtId="0" fontId="22" fillId="11" borderId="17" xfId="0" applyFont="1" applyFill="1" applyBorder="1" applyAlignment="1">
      <alignment horizontal="centerContinuous" vertical="center"/>
    </xf>
    <xf numFmtId="0" fontId="2" fillId="0" borderId="72" xfId="0" applyFont="1" applyFill="1" applyBorder="1" applyAlignment="1">
      <alignment horizontal="centerContinuous" vertical="center"/>
    </xf>
    <xf numFmtId="0" fontId="2" fillId="0" borderId="73" xfId="0"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5" fillId="0" borderId="74" xfId="0" applyFont="1" applyFill="1" applyBorder="1" applyAlignment="1">
      <alignment horizontal="centerContinuous" vertical="center"/>
    </xf>
    <xf numFmtId="164" fontId="2" fillId="0" borderId="48"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71" xfId="0" applyFont="1" applyFill="1" applyBorder="1" applyAlignment="1">
      <alignment horizontal="centerContinuous" vertical="center"/>
    </xf>
    <xf numFmtId="0" fontId="2" fillId="0" borderId="62" xfId="0" applyFont="1" applyFill="1" applyBorder="1" applyAlignment="1">
      <alignment horizontal="centerContinuous" vertical="center"/>
    </xf>
    <xf numFmtId="49" fontId="2" fillId="0" borderId="62" xfId="0" applyNumberFormat="1" applyFont="1" applyFill="1" applyBorder="1" applyAlignment="1">
      <alignment horizontal="centerContinuous" vertical="center"/>
    </xf>
    <xf numFmtId="0" fontId="5" fillId="0" borderId="63" xfId="0" applyFont="1" applyFill="1" applyBorder="1" applyAlignment="1">
      <alignment horizontal="centerContinuous" vertical="center"/>
    </xf>
    <xf numFmtId="0" fontId="22" fillId="11" borderId="76" xfId="0" applyFont="1" applyFill="1" applyBorder="1" applyAlignment="1">
      <alignment horizontal="center" vertical="center"/>
    </xf>
    <xf numFmtId="0" fontId="2" fillId="0" borderId="72" xfId="0" applyFont="1" applyFill="1" applyBorder="1" applyAlignment="1">
      <alignment horizontal="centerContinuous" vertical="center" shrinkToFit="1"/>
    </xf>
    <xf numFmtId="0" fontId="22" fillId="0" borderId="73" xfId="0" applyFont="1" applyFill="1" applyBorder="1" applyAlignment="1">
      <alignment horizontal="centerContinuous" vertical="center"/>
    </xf>
    <xf numFmtId="0" fontId="2" fillId="0" borderId="74" xfId="0" applyFont="1" applyFill="1" applyBorder="1" applyAlignment="1">
      <alignment horizontal="centerContinuous" vertical="center"/>
    </xf>
    <xf numFmtId="0" fontId="2" fillId="0" borderId="86" xfId="0" applyFont="1" applyFill="1" applyBorder="1" applyAlignment="1">
      <alignment horizontal="centerContinuous" vertical="center" shrinkToFit="1"/>
    </xf>
    <xf numFmtId="0" fontId="22" fillId="0" borderId="59" xfId="0" applyFont="1" applyFill="1" applyBorder="1" applyAlignment="1">
      <alignment horizontal="centerContinuous" vertical="center"/>
    </xf>
    <xf numFmtId="0" fontId="2" fillId="0" borderId="60" xfId="0" applyFont="1" applyFill="1" applyBorder="1" applyAlignment="1">
      <alignment horizontal="centerContinuous" vertical="center"/>
    </xf>
    <xf numFmtId="164" fontId="2" fillId="0" borderId="85" xfId="0" applyNumberFormat="1" applyFont="1" applyBorder="1" applyAlignment="1">
      <alignment horizontal="center" vertical="center"/>
    </xf>
    <xf numFmtId="164" fontId="5" fillId="0" borderId="0" xfId="0" applyNumberFormat="1" applyFont="1" applyBorder="1" applyAlignment="1">
      <alignment vertical="center"/>
    </xf>
    <xf numFmtId="164" fontId="3" fillId="0" borderId="0" xfId="0" applyNumberFormat="1" applyFont="1" applyBorder="1" applyAlignment="1">
      <alignment horizontal="centerContinuous" vertical="center"/>
    </xf>
    <xf numFmtId="0" fontId="22" fillId="3" borderId="33" xfId="0" applyFont="1" applyFill="1" applyBorder="1" applyAlignment="1">
      <alignment horizontal="center" vertical="center"/>
    </xf>
    <xf numFmtId="164" fontId="22" fillId="3" borderId="34" xfId="0" applyNumberFormat="1" applyFont="1" applyFill="1" applyBorder="1" applyAlignment="1">
      <alignment horizontal="center" vertical="center"/>
    </xf>
    <xf numFmtId="0" fontId="22" fillId="3" borderId="33" xfId="0" applyFont="1" applyFill="1" applyBorder="1" applyAlignment="1">
      <alignment horizontal="right" vertical="center"/>
    </xf>
    <xf numFmtId="0" fontId="22" fillId="3" borderId="35" xfId="0" applyFont="1" applyFill="1" applyBorder="1" applyAlignment="1">
      <alignment vertical="center"/>
    </xf>
    <xf numFmtId="0" fontId="2" fillId="0" borderId="68" xfId="0" applyFont="1" applyBorder="1" applyAlignment="1">
      <alignment horizontal="center" vertical="center" shrinkToFit="1"/>
    </xf>
    <xf numFmtId="0" fontId="5" fillId="0" borderId="69" xfId="0" applyFont="1" applyBorder="1" applyAlignment="1">
      <alignment horizontal="center" vertical="center" shrinkToFit="1"/>
    </xf>
    <xf numFmtId="164" fontId="2" fillId="0" borderId="69" xfId="0" applyNumberFormat="1" applyFont="1" applyBorder="1" applyAlignment="1">
      <alignment horizontal="center" vertical="center" shrinkToFit="1"/>
    </xf>
    <xf numFmtId="0" fontId="5" fillId="0" borderId="69" xfId="0" applyFont="1" applyBorder="1" applyAlignment="1">
      <alignment horizontal="left" vertical="center"/>
    </xf>
    <xf numFmtId="0" fontId="5" fillId="0" borderId="70" xfId="0" applyFont="1" applyBorder="1" applyAlignment="1">
      <alignment horizontal="left" vertical="center" shrinkToFit="1"/>
    </xf>
    <xf numFmtId="0" fontId="2" fillId="0" borderId="71" xfId="0" applyFont="1" applyBorder="1" applyAlignment="1">
      <alignment horizontal="center" vertical="center" shrinkToFit="1"/>
    </xf>
    <xf numFmtId="164" fontId="2" fillId="0" borderId="38" xfId="0" applyNumberFormat="1" applyFont="1" applyFill="1" applyBorder="1" applyAlignment="1">
      <alignment horizontal="center" vertical="center" shrinkToFit="1"/>
    </xf>
    <xf numFmtId="0" fontId="2" fillId="0" borderId="78" xfId="0" applyFont="1" applyFill="1" applyBorder="1" applyAlignment="1">
      <alignment horizontal="left" vertical="center"/>
    </xf>
    <xf numFmtId="0" fontId="2" fillId="0" borderId="3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4" xfId="0" applyFont="1" applyFill="1" applyBorder="1" applyAlignment="1">
      <alignment horizontal="center" vertical="center" shrinkToFit="1"/>
    </xf>
    <xf numFmtId="0" fontId="2" fillId="0" borderId="36"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6" xfId="0" applyFont="1" applyBorder="1" applyAlignment="1">
      <alignment horizontal="left" vertical="center"/>
    </xf>
    <xf numFmtId="0" fontId="5" fillId="0" borderId="37" xfId="0" applyFont="1" applyBorder="1" applyAlignment="1">
      <alignment horizontal="left" vertical="center" shrinkToFit="1"/>
    </xf>
    <xf numFmtId="0" fontId="2" fillId="0" borderId="83" xfId="0" applyFont="1" applyBorder="1" applyAlignment="1">
      <alignment horizontal="center" vertical="center" shrinkToFit="1"/>
    </xf>
    <xf numFmtId="0" fontId="2" fillId="0" borderId="36" xfId="0" applyFont="1" applyBorder="1" applyAlignment="1">
      <alignment horizontal="left" vertical="center"/>
    </xf>
    <xf numFmtId="0" fontId="2" fillId="0" borderId="6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9" xfId="0" applyFont="1" applyBorder="1" applyAlignment="1">
      <alignment horizontal="left" vertical="center" shrinkToFit="1"/>
    </xf>
    <xf numFmtId="164" fontId="2" fillId="0" borderId="88" xfId="0" applyNumberFormat="1" applyFont="1" applyFill="1" applyBorder="1" applyAlignment="1">
      <alignment horizontal="center" vertical="center"/>
    </xf>
    <xf numFmtId="0" fontId="2" fillId="0" borderId="36" xfId="0" applyFont="1" applyBorder="1" applyAlignment="1">
      <alignment horizontal="center" vertical="center"/>
    </xf>
    <xf numFmtId="49" fontId="2" fillId="0" borderId="36" xfId="0" applyNumberFormat="1" applyFont="1" applyBorder="1" applyAlignment="1">
      <alignment horizontal="center" vertical="center"/>
    </xf>
    <xf numFmtId="164" fontId="2" fillId="0" borderId="36" xfId="0" applyNumberFormat="1" applyFont="1" applyBorder="1" applyAlignment="1">
      <alignment horizontal="center" vertical="center"/>
    </xf>
    <xf numFmtId="1" fontId="48" fillId="12" borderId="36" xfId="0" applyNumberFormat="1" applyFont="1" applyFill="1" applyBorder="1" applyAlignment="1">
      <alignment horizontal="center" vertical="center"/>
    </xf>
    <xf numFmtId="0" fontId="2" fillId="0" borderId="37" xfId="0" applyFont="1" applyBorder="1" applyAlignment="1">
      <alignment horizontal="center" vertical="center"/>
    </xf>
    <xf numFmtId="0" fontId="2" fillId="0" borderId="38" xfId="0" quotePrefix="1" applyNumberFormat="1" applyFont="1" applyBorder="1" applyAlignment="1">
      <alignment horizontal="center" vertical="center"/>
    </xf>
    <xf numFmtId="49" fontId="2" fillId="0" borderId="38"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38" xfId="0" applyNumberFormat="1" applyFont="1" applyFill="1" applyBorder="1" applyAlignment="1">
      <alignment horizontal="center" vertical="center"/>
    </xf>
    <xf numFmtId="1" fontId="48" fillId="12" borderId="38" xfId="0" applyNumberFormat="1" applyFont="1" applyFill="1" applyBorder="1" applyAlignment="1">
      <alignment horizontal="center" vertical="center"/>
    </xf>
    <xf numFmtId="0" fontId="5" fillId="0" borderId="39" xfId="0" applyFont="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Fill="1" applyBorder="1" applyAlignment="1">
      <alignment horizontal="center" vertical="center"/>
    </xf>
    <xf numFmtId="9" fontId="2" fillId="0" borderId="88"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0" fontId="5" fillId="0" borderId="89" xfId="0" applyFont="1" applyFill="1" applyBorder="1" applyAlignment="1">
      <alignment horizontal="centerContinuous" vertical="center"/>
    </xf>
    <xf numFmtId="0" fontId="5" fillId="0" borderId="7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78" xfId="0" applyNumberFormat="1"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2" fillId="0" borderId="88" xfId="0" applyFont="1" applyFill="1" applyBorder="1" applyAlignment="1">
      <alignment horizontal="centerContinuous" vertical="center"/>
    </xf>
    <xf numFmtId="0" fontId="2" fillId="0" borderId="89" xfId="0" applyFont="1" applyFill="1" applyBorder="1" applyAlignment="1">
      <alignment horizontal="center" vertical="center"/>
    </xf>
    <xf numFmtId="0" fontId="22" fillId="0" borderId="36" xfId="0" applyFont="1" applyFill="1" applyBorder="1" applyAlignment="1">
      <alignment horizontal="centerContinuous" vertical="center"/>
    </xf>
    <xf numFmtId="0" fontId="2" fillId="0" borderId="77" xfId="0" applyFont="1" applyFill="1" applyBorder="1" applyAlignment="1">
      <alignment horizontal="center" vertical="center"/>
    </xf>
    <xf numFmtId="0" fontId="5" fillId="0" borderId="90" xfId="0" applyFont="1" applyFill="1" applyBorder="1" applyAlignment="1">
      <alignment horizontal="centerContinuous" vertical="center"/>
    </xf>
    <xf numFmtId="0" fontId="5" fillId="0" borderId="79"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2" fillId="14" borderId="27" xfId="0" applyFont="1" applyFill="1" applyBorder="1" applyAlignment="1">
      <alignment horizontal="center" vertical="center"/>
    </xf>
    <xf numFmtId="0" fontId="58" fillId="0" borderId="38" xfId="0" applyFont="1" applyBorder="1" applyAlignment="1">
      <alignment horizontal="left" vertical="center"/>
    </xf>
    <xf numFmtId="164" fontId="58" fillId="0" borderId="43" xfId="0" applyNumberFormat="1" applyFont="1" applyBorder="1" applyAlignment="1">
      <alignment horizontal="center" vertical="center"/>
    </xf>
    <xf numFmtId="0" fontId="2" fillId="0" borderId="64" xfId="0" applyFont="1" applyBorder="1" applyAlignment="1">
      <alignment horizontal="center" vertical="center"/>
    </xf>
    <xf numFmtId="0" fontId="57" fillId="0" borderId="36" xfId="0" quotePrefix="1" applyFont="1" applyBorder="1" applyAlignment="1">
      <alignment horizontal="center" vertical="center" wrapText="1"/>
    </xf>
    <xf numFmtId="0" fontId="2" fillId="0" borderId="87" xfId="0" applyFont="1" applyFill="1" applyBorder="1" applyAlignment="1">
      <alignment horizontal="center" vertical="center"/>
    </xf>
    <xf numFmtId="0" fontId="4" fillId="0" borderId="65" xfId="0" applyFont="1" applyBorder="1" applyAlignment="1">
      <alignment horizontal="center" vertical="center"/>
    </xf>
    <xf numFmtId="0" fontId="7" fillId="0" borderId="66" xfId="0" applyNumberFormat="1" applyFont="1" applyFill="1" applyBorder="1" applyAlignment="1">
      <alignment horizontal="centerContinuous" vertical="center"/>
    </xf>
    <xf numFmtId="0" fontId="2" fillId="0" borderId="67" xfId="0" applyFont="1" applyFill="1" applyBorder="1" applyAlignment="1">
      <alignment horizontal="centerContinuous" vertical="center"/>
    </xf>
    <xf numFmtId="1" fontId="2" fillId="0" borderId="80" xfId="0" applyNumberFormat="1" applyFont="1" applyFill="1" applyBorder="1" applyAlignment="1">
      <alignment horizontal="center" vertical="center"/>
    </xf>
    <xf numFmtId="1" fontId="5" fillId="0" borderId="79" xfId="0" applyNumberFormat="1" applyFont="1" applyFill="1" applyBorder="1" applyAlignment="1">
      <alignment horizontal="center" vertical="center"/>
    </xf>
    <xf numFmtId="1" fontId="2" fillId="0" borderId="36" xfId="0" applyNumberFormat="1" applyFont="1" applyFill="1" applyBorder="1" applyAlignment="1">
      <alignment horizontal="center" vertical="center"/>
    </xf>
    <xf numFmtId="1" fontId="2" fillId="0" borderId="38" xfId="0" applyNumberFormat="1" applyFont="1" applyFill="1" applyBorder="1" applyAlignment="1">
      <alignment horizontal="center" vertical="center"/>
    </xf>
    <xf numFmtId="0" fontId="57"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1" fontId="2" fillId="0" borderId="88" xfId="0" applyNumberFormat="1" applyFont="1" applyFill="1" applyBorder="1" applyAlignment="1">
      <alignment horizontal="center" vertical="center"/>
    </xf>
    <xf numFmtId="0" fontId="2" fillId="0" borderId="91" xfId="0" applyFont="1" applyFill="1" applyBorder="1" applyAlignment="1">
      <alignment horizontal="center" vertical="center"/>
    </xf>
    <xf numFmtId="0" fontId="5" fillId="0" borderId="0" xfId="0" applyFont="1" applyFill="1" applyBorder="1" applyAlignment="1">
      <alignment vertical="center"/>
    </xf>
    <xf numFmtId="164" fontId="2" fillId="0" borderId="85" xfId="0" applyNumberFormat="1" applyFont="1" applyFill="1" applyBorder="1" applyAlignment="1">
      <alignment horizontal="center" vertical="center"/>
    </xf>
    <xf numFmtId="0" fontId="2" fillId="0" borderId="6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quotePrefix="1" applyFont="1" applyFill="1" applyBorder="1" applyAlignment="1">
      <alignment horizontal="center" vertical="center"/>
    </xf>
    <xf numFmtId="9" fontId="2" fillId="0" borderId="38" xfId="0" applyNumberFormat="1" applyFont="1" applyFill="1" applyBorder="1" applyAlignment="1">
      <alignment horizontal="center" vertical="center"/>
    </xf>
    <xf numFmtId="164" fontId="2" fillId="0" borderId="78" xfId="0" applyNumberFormat="1" applyFont="1" applyFill="1" applyBorder="1" applyAlignment="1">
      <alignment horizontal="centerContinuous" vertical="center"/>
    </xf>
    <xf numFmtId="164" fontId="2" fillId="0" borderId="62" xfId="0" applyNumberFormat="1" applyFont="1" applyFill="1" applyBorder="1" applyAlignment="1">
      <alignment horizontal="centerContinuous" vertical="center"/>
    </xf>
    <xf numFmtId="0" fontId="2" fillId="10" borderId="71" xfId="0" applyFont="1" applyFill="1" applyBorder="1" applyAlignment="1">
      <alignment horizontal="centerContinuous" vertical="center" shrinkToFit="1"/>
    </xf>
    <xf numFmtId="0" fontId="2" fillId="10" borderId="62" xfId="0" applyFont="1" applyFill="1" applyBorder="1" applyAlignment="1">
      <alignment horizontal="centerContinuous" vertical="center"/>
    </xf>
    <xf numFmtId="0" fontId="2" fillId="10" borderId="38" xfId="0" applyFont="1" applyFill="1" applyBorder="1" applyAlignment="1">
      <alignment horizontal="centerContinuous" vertical="center"/>
    </xf>
    <xf numFmtId="49" fontId="2" fillId="10" borderId="78" xfId="0" applyNumberFormat="1" applyFont="1" applyFill="1" applyBorder="1" applyAlignment="1">
      <alignment horizontal="center" vertical="center"/>
    </xf>
    <xf numFmtId="49" fontId="2" fillId="10" borderId="38" xfId="0" applyNumberFormat="1" applyFont="1" applyFill="1" applyBorder="1" applyAlignment="1">
      <alignment horizontal="center" vertical="center"/>
    </xf>
    <xf numFmtId="49" fontId="2" fillId="10" borderId="78" xfId="0" applyNumberFormat="1" applyFont="1" applyFill="1" applyBorder="1" applyAlignment="1">
      <alignment horizontal="centerContinuous" vertical="center"/>
    </xf>
    <xf numFmtId="0" fontId="2" fillId="10" borderId="63" xfId="0" applyFont="1" applyFill="1" applyBorder="1" applyAlignment="1">
      <alignment horizontal="centerContinuous"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FF"/>
      <color rgb="FF009900"/>
      <color rgb="FFFF6600"/>
      <color rgb="FFCCFFCC"/>
      <color rgb="FF0000FF"/>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10</xdr:row>
      <xdr:rowOff>57150</xdr:rowOff>
    </xdr:from>
    <xdr:to>
      <xdr:col>6</xdr:col>
      <xdr:colOff>1238250</xdr:colOff>
      <xdr:row>12</xdr:row>
      <xdr:rowOff>238125</xdr:rowOff>
    </xdr:to>
    <xdr:sp macro="" textlink="">
      <xdr:nvSpPr>
        <xdr:cNvPr id="1084" name="Text Box 60"/>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3</xdr:col>
      <xdr:colOff>76200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showGridLines="0" tabSelected="1" zoomScaleNormal="100" workbookViewId="0"/>
  </sheetViews>
  <sheetFormatPr defaultColWidth="13" defaultRowHeight="15.6"/>
  <cols>
    <col min="1" max="1" width="15.19921875" style="85" customWidth="1"/>
    <col min="2" max="2" width="10" style="86" customWidth="1"/>
    <col min="3" max="3" width="5.09765625" style="86" customWidth="1"/>
    <col min="4" max="4" width="13.69921875" style="85" bestFit="1" customWidth="1"/>
    <col min="5" max="5" width="9.09765625" style="86" bestFit="1" customWidth="1"/>
    <col min="6" max="6" width="14.69921875" style="85" customWidth="1"/>
    <col min="7" max="7" width="17.09765625" style="86" customWidth="1"/>
    <col min="8" max="16384" width="13" style="36"/>
  </cols>
  <sheetData>
    <row r="1" spans="1:7" ht="29.4" thickTop="1" thickBot="1">
      <c r="A1" s="30" t="s">
        <v>114</v>
      </c>
      <c r="B1" s="31"/>
      <c r="C1" s="32"/>
      <c r="D1" s="33"/>
      <c r="E1" s="34"/>
      <c r="F1" s="33"/>
      <c r="G1" s="35" t="s">
        <v>115</v>
      </c>
    </row>
    <row r="2" spans="1:7" ht="17.399999999999999" thickTop="1">
      <c r="A2" s="37" t="s">
        <v>0</v>
      </c>
      <c r="B2" s="38" t="s">
        <v>116</v>
      </c>
      <c r="C2" s="38"/>
      <c r="D2" s="39" t="s">
        <v>1</v>
      </c>
      <c r="E2" s="40" t="s">
        <v>107</v>
      </c>
      <c r="F2" s="41"/>
      <c r="G2" s="42"/>
    </row>
    <row r="3" spans="1:7" ht="16.8">
      <c r="A3" s="37" t="s">
        <v>66</v>
      </c>
      <c r="B3" s="38" t="s">
        <v>117</v>
      </c>
      <c r="C3" s="38"/>
      <c r="D3" s="39" t="s">
        <v>67</v>
      </c>
      <c r="E3" s="40">
        <v>7</v>
      </c>
      <c r="F3" s="39"/>
      <c r="G3" s="42"/>
    </row>
    <row r="4" spans="1:7" ht="17.399999999999999" thickBot="1">
      <c r="A4" s="37" t="s">
        <v>68</v>
      </c>
      <c r="B4" s="38" t="s">
        <v>118</v>
      </c>
      <c r="C4" s="38"/>
      <c r="D4" s="39"/>
      <c r="E4" s="40"/>
      <c r="F4" s="39"/>
      <c r="G4" s="42"/>
    </row>
    <row r="5" spans="1:7" ht="17.399999999999999" thickTop="1">
      <c r="A5" s="43" t="s">
        <v>92</v>
      </c>
      <c r="B5" s="332">
        <f>5</f>
        <v>5</v>
      </c>
      <c r="C5" s="333"/>
      <c r="D5" s="44" t="s">
        <v>78</v>
      </c>
      <c r="E5" s="45" t="s">
        <v>103</v>
      </c>
      <c r="F5" s="46"/>
      <c r="G5" s="42"/>
    </row>
    <row r="6" spans="1:7" ht="17.399999999999999" thickBot="1">
      <c r="A6" s="47" t="s">
        <v>166</v>
      </c>
      <c r="B6" s="48" t="str">
        <f>C8</f>
        <v>+3</v>
      </c>
      <c r="C6" s="49"/>
      <c r="D6" s="50" t="s">
        <v>102</v>
      </c>
      <c r="E6" s="51" t="s">
        <v>103</v>
      </c>
      <c r="F6" s="46"/>
      <c r="G6" s="42"/>
    </row>
    <row r="7" spans="1:7" ht="17.399999999999999" thickTop="1">
      <c r="A7" s="52" t="s">
        <v>2</v>
      </c>
      <c r="B7" s="53">
        <v>11</v>
      </c>
      <c r="C7" s="54" t="str">
        <f t="shared" ref="C7:C12" si="0">IF(B7&gt;9.9,CONCATENATE("+",ROUNDDOWN((B7-10)/2,0)),ROUNDUP((B7-10)/2,0))</f>
        <v>+0</v>
      </c>
      <c r="D7" s="55" t="s">
        <v>76</v>
      </c>
      <c r="E7" s="56" t="s">
        <v>170</v>
      </c>
      <c r="F7" s="46"/>
      <c r="G7" s="42"/>
    </row>
    <row r="8" spans="1:7" ht="16.8">
      <c r="A8" s="57" t="s">
        <v>3</v>
      </c>
      <c r="B8" s="58">
        <v>17</v>
      </c>
      <c r="C8" s="59" t="str">
        <f t="shared" si="0"/>
        <v>+3</v>
      </c>
      <c r="D8" s="60" t="s">
        <v>77</v>
      </c>
      <c r="E8" s="61">
        <f>SUM(Martial!G6:G18)+SUM(Equipment!C3:C10)</f>
        <v>23</v>
      </c>
      <c r="F8" s="46"/>
      <c r="G8" s="42"/>
    </row>
    <row r="9" spans="1:7" ht="16.8">
      <c r="A9" s="62" t="s">
        <v>13</v>
      </c>
      <c r="B9" s="63">
        <v>12</v>
      </c>
      <c r="C9" s="64" t="str">
        <f t="shared" si="0"/>
        <v>+1</v>
      </c>
      <c r="D9" s="60" t="s">
        <v>15</v>
      </c>
      <c r="E9" s="65">
        <f>ROUNDUP(((E3*6)*0.75)+(E3*C9),0)</f>
        <v>39</v>
      </c>
      <c r="F9" s="46"/>
      <c r="G9" s="42"/>
    </row>
    <row r="10" spans="1:7" ht="16.8">
      <c r="A10" s="66" t="s">
        <v>14</v>
      </c>
      <c r="B10" s="63">
        <v>10</v>
      </c>
      <c r="C10" s="59" t="str">
        <f t="shared" si="0"/>
        <v>+0</v>
      </c>
      <c r="D10" s="67" t="s">
        <v>94</v>
      </c>
      <c r="E10" s="68">
        <f>13+C8+C11+1</f>
        <v>20</v>
      </c>
      <c r="F10" s="37"/>
      <c r="G10" s="42"/>
    </row>
    <row r="11" spans="1:7" ht="16.8">
      <c r="A11" s="69" t="s">
        <v>16</v>
      </c>
      <c r="B11" s="63">
        <v>16</v>
      </c>
      <c r="C11" s="59" t="str">
        <f t="shared" si="0"/>
        <v>+3</v>
      </c>
      <c r="D11" s="67" t="s">
        <v>65</v>
      </c>
      <c r="E11" s="68">
        <f>E10+SUM(Martial!B14:B15)</f>
        <v>21</v>
      </c>
      <c r="F11" s="46"/>
      <c r="G11" s="42"/>
    </row>
    <row r="12" spans="1:7" ht="17.399999999999999" thickBot="1">
      <c r="A12" s="70" t="s">
        <v>12</v>
      </c>
      <c r="B12" s="71">
        <v>11</v>
      </c>
      <c r="C12" s="72" t="str">
        <f t="shared" si="0"/>
        <v>+0</v>
      </c>
      <c r="D12" s="73" t="s">
        <v>104</v>
      </c>
      <c r="E12" s="74">
        <f>E11-C8</f>
        <v>18</v>
      </c>
      <c r="F12" s="46"/>
      <c r="G12" s="42"/>
    </row>
    <row r="13" spans="1:7" ht="23.4" thickTop="1">
      <c r="A13" s="75" t="s">
        <v>26</v>
      </c>
      <c r="B13" s="76"/>
      <c r="C13" s="76"/>
      <c r="D13" s="77"/>
      <c r="E13" s="77"/>
      <c r="F13" s="77"/>
      <c r="G13" s="78"/>
    </row>
    <row r="14" spans="1:7" s="8" customFormat="1" ht="16.8">
      <c r="A14" s="79"/>
      <c r="B14" s="80"/>
      <c r="C14" s="80"/>
      <c r="D14" s="80"/>
      <c r="E14" s="80"/>
      <c r="F14" s="80"/>
      <c r="G14" s="81"/>
    </row>
    <row r="15" spans="1:7" s="8" customFormat="1" ht="16.8">
      <c r="A15" s="79"/>
      <c r="B15" s="80"/>
      <c r="C15" s="80"/>
      <c r="D15" s="80"/>
      <c r="E15" s="80"/>
      <c r="F15" s="80"/>
      <c r="G15" s="81"/>
    </row>
    <row r="16" spans="1:7" s="8" customFormat="1" ht="16.8">
      <c r="A16" s="79"/>
      <c r="B16" s="80"/>
      <c r="C16" s="80"/>
      <c r="D16" s="80"/>
      <c r="E16" s="80"/>
      <c r="F16" s="80"/>
      <c r="G16" s="81"/>
    </row>
    <row r="17" spans="1:7" s="8" customFormat="1" ht="16.8">
      <c r="A17" s="79"/>
      <c r="B17" s="80"/>
      <c r="C17" s="80"/>
      <c r="D17" s="80"/>
      <c r="E17" s="80"/>
      <c r="F17" s="80"/>
      <c r="G17" s="81"/>
    </row>
    <row r="18" spans="1:7" s="8" customFormat="1" ht="16.8">
      <c r="A18" s="79"/>
      <c r="B18" s="80"/>
      <c r="C18" s="80"/>
      <c r="D18" s="80"/>
      <c r="E18" s="80"/>
      <c r="F18" s="80"/>
      <c r="G18" s="81"/>
    </row>
    <row r="19" spans="1:7" s="8" customFormat="1" ht="16.8">
      <c r="A19" s="79"/>
      <c r="B19" s="80"/>
      <c r="C19" s="80"/>
      <c r="D19" s="80"/>
      <c r="E19" s="80"/>
      <c r="F19" s="80"/>
      <c r="G19" s="81"/>
    </row>
    <row r="20" spans="1:7" s="8" customFormat="1" ht="16.8">
      <c r="A20" s="79"/>
      <c r="B20" s="80"/>
      <c r="C20" s="80"/>
      <c r="D20" s="80"/>
      <c r="E20" s="80"/>
      <c r="F20" s="80"/>
      <c r="G20" s="81"/>
    </row>
    <row r="21" spans="1:7" s="8" customFormat="1" ht="16.8">
      <c r="A21" s="79"/>
      <c r="B21" s="80"/>
      <c r="C21" s="80"/>
      <c r="D21" s="80"/>
      <c r="E21" s="80"/>
      <c r="F21" s="80"/>
      <c r="G21" s="81"/>
    </row>
    <row r="22" spans="1:7" s="8" customFormat="1" ht="16.8">
      <c r="A22" s="79"/>
      <c r="B22" s="80"/>
      <c r="C22" s="80"/>
      <c r="D22" s="80"/>
      <c r="E22" s="80"/>
      <c r="F22" s="80"/>
      <c r="G22" s="81"/>
    </row>
    <row r="23" spans="1:7" s="8" customFormat="1" ht="16.8">
      <c r="A23" s="79"/>
      <c r="B23" s="80"/>
      <c r="C23" s="80"/>
      <c r="D23" s="80"/>
      <c r="E23" s="80"/>
      <c r="F23" s="80"/>
      <c r="G23" s="81"/>
    </row>
    <row r="24" spans="1:7" s="8" customFormat="1" ht="16.8">
      <c r="A24" s="79"/>
      <c r="B24" s="80"/>
      <c r="C24" s="80"/>
      <c r="D24" s="80"/>
      <c r="E24" s="80"/>
      <c r="F24" s="80"/>
      <c r="G24" s="81"/>
    </row>
    <row r="25" spans="1:7" s="8" customFormat="1" ht="16.8">
      <c r="A25" s="79"/>
      <c r="B25" s="80"/>
      <c r="C25" s="80"/>
      <c r="D25" s="80"/>
      <c r="E25" s="80"/>
      <c r="F25" s="80"/>
      <c r="G25" s="81"/>
    </row>
    <row r="26" spans="1:7" s="8" customFormat="1" ht="16.8">
      <c r="A26" s="79"/>
      <c r="B26" s="80"/>
      <c r="C26" s="80"/>
      <c r="D26" s="80"/>
      <c r="E26" s="80"/>
      <c r="F26" s="80"/>
      <c r="G26" s="81"/>
    </row>
    <row r="27" spans="1:7" s="8" customFormat="1" ht="16.8">
      <c r="A27" s="79"/>
      <c r="B27" s="80"/>
      <c r="C27" s="80"/>
      <c r="D27" s="80"/>
      <c r="E27" s="80"/>
      <c r="F27" s="80"/>
      <c r="G27" s="81"/>
    </row>
    <row r="28" spans="1:7" ht="17.399999999999999" thickBot="1">
      <c r="A28" s="82"/>
      <c r="B28" s="83"/>
      <c r="C28" s="83"/>
      <c r="D28" s="83"/>
      <c r="E28" s="83"/>
      <c r="F28" s="83"/>
      <c r="G28" s="84"/>
    </row>
    <row r="29"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showGridLines="0" workbookViewId="0">
      <pane ySplit="2" topLeftCell="A3" activePane="bottomLeft" state="frozen"/>
      <selection pane="bottomLeft" activeCell="A3" sqref="A3"/>
    </sheetView>
  </sheetViews>
  <sheetFormatPr defaultColWidth="13" defaultRowHeight="15.6"/>
  <cols>
    <col min="1" max="1" width="21.69921875" style="85" bestFit="1" customWidth="1"/>
    <col min="2" max="2" width="5.8984375" style="85" bestFit="1" customWidth="1"/>
    <col min="3" max="3" width="7.59765625" style="86" hidden="1" customWidth="1"/>
    <col min="4" max="4" width="5.8984375" style="86" hidden="1" customWidth="1"/>
    <col min="5" max="5" width="9.19921875" style="86" bestFit="1" customWidth="1"/>
    <col min="6" max="6" width="6.69921875" style="86" bestFit="1" customWidth="1"/>
    <col min="7" max="7" width="6" style="205" bestFit="1" customWidth="1"/>
    <col min="8" max="8" width="5.19921875" style="205" bestFit="1" customWidth="1"/>
    <col min="9" max="9" width="6.8984375" style="205" bestFit="1" customWidth="1"/>
    <col min="10" max="10" width="17.69921875" style="85" bestFit="1" customWidth="1"/>
    <col min="11" max="16384" width="13" style="36"/>
  </cols>
  <sheetData>
    <row r="1" spans="1:10" ht="23.4" thickBot="1">
      <c r="A1" s="87" t="s">
        <v>11</v>
      </c>
      <c r="B1" s="88"/>
      <c r="C1" s="88"/>
      <c r="D1" s="88"/>
      <c r="E1" s="88"/>
      <c r="F1" s="88"/>
      <c r="G1" s="89"/>
      <c r="H1" s="89"/>
      <c r="I1" s="89"/>
      <c r="J1" s="88"/>
    </row>
    <row r="2" spans="1:10" s="8" customFormat="1" ht="34.200000000000003" thickBot="1">
      <c r="A2" s="1" t="s">
        <v>101</v>
      </c>
      <c r="B2" s="2" t="s">
        <v>31</v>
      </c>
      <c r="C2" s="2" t="s">
        <v>38</v>
      </c>
      <c r="D2" s="2" t="s">
        <v>30</v>
      </c>
      <c r="E2" s="3" t="s">
        <v>63</v>
      </c>
      <c r="F2" s="3" t="s">
        <v>39</v>
      </c>
      <c r="G2" s="4" t="s">
        <v>69</v>
      </c>
      <c r="H2" s="5" t="s">
        <v>100</v>
      </c>
      <c r="I2" s="6" t="s">
        <v>85</v>
      </c>
      <c r="J2" s="7" t="s">
        <v>83</v>
      </c>
    </row>
    <row r="3" spans="1:10" s="8" customFormat="1" ht="16.8">
      <c r="A3" s="90" t="s">
        <v>71</v>
      </c>
      <c r="B3" s="91">
        <v>2</v>
      </c>
      <c r="C3" s="92" t="s">
        <v>33</v>
      </c>
      <c r="D3" s="92" t="str">
        <f>IF(C3="Str",'Personal File'!$C$7,IF(C3="Dex",'Personal File'!$C$8,IF(C3="Con",'Personal File'!$C$9,IF(C3="Int",'Personal File'!$C$10,IF(C3="Wis",'Personal File'!$C$11,IF(C3="Cha",'Personal File'!$C$12))))))</f>
        <v>+1</v>
      </c>
      <c r="E3" s="93" t="str">
        <f t="shared" ref="E3:E5" si="0">CONCATENATE(C3," (",D3,")")</f>
        <v>Con (+1)</v>
      </c>
      <c r="F3" s="94">
        <v>1</v>
      </c>
      <c r="G3" s="95">
        <f t="shared" ref="G3:G42" si="1">B3+D3+F3</f>
        <v>4</v>
      </c>
      <c r="H3" s="96">
        <f t="shared" ref="H3:H5" ca="1" si="2">RANDBETWEEN(1,20)</f>
        <v>7</v>
      </c>
      <c r="I3" s="95">
        <f t="shared" ref="I3:I42" ca="1" si="3">SUM(G3:H3)</f>
        <v>11</v>
      </c>
      <c r="J3" s="97"/>
    </row>
    <row r="4" spans="1:10" s="8" customFormat="1" ht="16.8">
      <c r="A4" s="98" t="s">
        <v>72</v>
      </c>
      <c r="B4" s="91">
        <v>5</v>
      </c>
      <c r="C4" s="92" t="s">
        <v>36</v>
      </c>
      <c r="D4" s="92" t="str">
        <f>IF(C4="Str",'Personal File'!$C$7,IF(C4="Dex",'Personal File'!$C$8,IF(C4="Con",'Personal File'!$C$9,IF(C4="Int",'Personal File'!$C$10,IF(C4="Wis",'Personal File'!$C$11,IF(C4="Cha",'Personal File'!$C$12))))))</f>
        <v>+3</v>
      </c>
      <c r="E4" s="99" t="str">
        <f t="shared" si="0"/>
        <v>Dex (+3)</v>
      </c>
      <c r="F4" s="94">
        <v>1</v>
      </c>
      <c r="G4" s="95">
        <f t="shared" si="1"/>
        <v>9</v>
      </c>
      <c r="H4" s="96">
        <f t="shared" ca="1" si="2"/>
        <v>18</v>
      </c>
      <c r="I4" s="95">
        <f t="shared" ca="1" si="3"/>
        <v>27</v>
      </c>
      <c r="J4" s="97"/>
    </row>
    <row r="5" spans="1:10" s="8" customFormat="1" ht="16.8">
      <c r="A5" s="100" t="s">
        <v>73</v>
      </c>
      <c r="B5" s="101">
        <v>2</v>
      </c>
      <c r="C5" s="102" t="s">
        <v>35</v>
      </c>
      <c r="D5" s="102" t="str">
        <f>IF(C5="Str",'Personal File'!$C$7,IF(C5="Dex",'Personal File'!$C$8,IF(C5="Con",'Personal File'!$C$9,IF(C5="Int",'Personal File'!$C$10,IF(C5="Wis",'Personal File'!$C$11,IF(C5="Cha",'Personal File'!$C$12))))))</f>
        <v>+3</v>
      </c>
      <c r="E5" s="103" t="str">
        <f t="shared" si="0"/>
        <v>Wis (+3)</v>
      </c>
      <c r="F5" s="104">
        <v>3</v>
      </c>
      <c r="G5" s="105">
        <f t="shared" si="1"/>
        <v>8</v>
      </c>
      <c r="H5" s="106">
        <f t="shared" ca="1" si="2"/>
        <v>4</v>
      </c>
      <c r="I5" s="105">
        <f t="shared" ca="1" si="3"/>
        <v>12</v>
      </c>
      <c r="J5" s="107"/>
    </row>
    <row r="6" spans="1:10" s="116" customFormat="1" ht="16.8">
      <c r="A6" s="108" t="s">
        <v>40</v>
      </c>
      <c r="B6" s="109">
        <v>0</v>
      </c>
      <c r="C6" s="110" t="s">
        <v>34</v>
      </c>
      <c r="D6" s="111" t="str">
        <f>IF(C6="Str",'Personal File'!$C$7,IF(C6="Dex",'Personal File'!$C$8,IF(C6="Con",'Personal File'!$C$9,IF(C6="Int",'Personal File'!$C$10,IF(C6="Wis",'Personal File'!$C$11,IF(C6="Cha",'Personal File'!$C$12))))))</f>
        <v>+0</v>
      </c>
      <c r="E6" s="112" t="str">
        <f t="shared" ref="E6:E42" si="4">CONCATENATE(C6," (",D6,")")</f>
        <v>Int (+0)</v>
      </c>
      <c r="F6" s="113" t="s">
        <v>64</v>
      </c>
      <c r="G6" s="114">
        <f t="shared" si="1"/>
        <v>0</v>
      </c>
      <c r="H6" s="96">
        <f ca="1">RANDBETWEEN(1,20)</f>
        <v>5</v>
      </c>
      <c r="I6" s="114">
        <f t="shared" ca="1" si="3"/>
        <v>5</v>
      </c>
      <c r="J6" s="115"/>
    </row>
    <row r="7" spans="1:10" s="124" customFormat="1" ht="16.8">
      <c r="A7" s="117" t="s">
        <v>41</v>
      </c>
      <c r="B7" s="118">
        <v>7</v>
      </c>
      <c r="C7" s="119" t="s">
        <v>36</v>
      </c>
      <c r="D7" s="120" t="str">
        <f>IF(C7="Str",'Personal File'!$C$7,IF(C7="Dex",'Personal File'!$C$8,IF(C7="Con",'Personal File'!$C$9,IF(C7="Int",'Personal File'!$C$10,IF(C7="Wis",'Personal File'!$C$11,IF(C7="Cha",'Personal File'!$C$12))))))</f>
        <v>+3</v>
      </c>
      <c r="E7" s="121" t="str">
        <f t="shared" si="4"/>
        <v>Dex (+3)</v>
      </c>
      <c r="F7" s="122" t="s">
        <v>146</v>
      </c>
      <c r="G7" s="122">
        <f t="shared" si="1"/>
        <v>12</v>
      </c>
      <c r="H7" s="96">
        <f ca="1">RANDBETWEEN(1,20)</f>
        <v>12</v>
      </c>
      <c r="I7" s="122">
        <f t="shared" ca="1" si="3"/>
        <v>24</v>
      </c>
      <c r="J7" s="123"/>
    </row>
    <row r="8" spans="1:10" s="129" customFormat="1" ht="16.8">
      <c r="A8" s="125" t="s">
        <v>42</v>
      </c>
      <c r="B8" s="109">
        <v>0</v>
      </c>
      <c r="C8" s="126" t="s">
        <v>32</v>
      </c>
      <c r="D8" s="127" t="str">
        <f>IF(C8="Str",'Personal File'!$C$7,IF(C8="Dex",'Personal File'!$C$8,IF(C8="Con",'Personal File'!$C$9,IF(C8="Int",'Personal File'!$C$10,IF(C8="Wis",'Personal File'!$C$11,IF(C8="Cha",'Personal File'!$C$12))))))</f>
        <v>+0</v>
      </c>
      <c r="E8" s="128" t="str">
        <f t="shared" si="4"/>
        <v>Cha (+0)</v>
      </c>
      <c r="F8" s="114" t="s">
        <v>64</v>
      </c>
      <c r="G8" s="114">
        <f t="shared" si="1"/>
        <v>0</v>
      </c>
      <c r="H8" s="96">
        <f t="shared" ref="H8:H42" ca="1" si="5">RANDBETWEEN(1,20)</f>
        <v>11</v>
      </c>
      <c r="I8" s="114">
        <f t="shared" ca="1" si="3"/>
        <v>11</v>
      </c>
      <c r="J8" s="115"/>
    </row>
    <row r="9" spans="1:10" s="134" customFormat="1" ht="16.8">
      <c r="A9" s="130" t="s">
        <v>43</v>
      </c>
      <c r="B9" s="118">
        <v>5</v>
      </c>
      <c r="C9" s="131" t="s">
        <v>37</v>
      </c>
      <c r="D9" s="132" t="str">
        <f>IF(C9="Str",'Personal File'!$C$7,IF(C9="Dex",'Personal File'!$C$8,IF(C9="Con",'Personal File'!$C$9,IF(C9="Int",'Personal File'!$C$10,IF(C9="Wis",'Personal File'!$C$11,IF(C9="Cha",'Personal File'!$C$12))))))</f>
        <v>+0</v>
      </c>
      <c r="E9" s="133" t="str">
        <f t="shared" si="4"/>
        <v>Str (+0)</v>
      </c>
      <c r="F9" s="122" t="s">
        <v>146</v>
      </c>
      <c r="G9" s="122">
        <f t="shared" si="1"/>
        <v>7</v>
      </c>
      <c r="H9" s="96">
        <f t="shared" ca="1" si="5"/>
        <v>16</v>
      </c>
      <c r="I9" s="122">
        <f t="shared" ca="1" si="3"/>
        <v>23</v>
      </c>
      <c r="J9" s="123"/>
    </row>
    <row r="10" spans="1:10" s="134" customFormat="1" ht="16.8">
      <c r="A10" s="135" t="s">
        <v>17</v>
      </c>
      <c r="B10" s="118">
        <v>4</v>
      </c>
      <c r="C10" s="136" t="s">
        <v>33</v>
      </c>
      <c r="D10" s="137" t="str">
        <f>IF(C10="Str",'Personal File'!$C$7,IF(C10="Dex",'Personal File'!$C$8,IF(C10="Con",'Personal File'!$C$9,IF(C10="Int",'Personal File'!$C$10,IF(C10="Wis",'Personal File'!$C$11,IF(C10="Cha",'Personal File'!$C$12))))))</f>
        <v>+1</v>
      </c>
      <c r="E10" s="138" t="str">
        <f t="shared" si="4"/>
        <v>Con (+1)</v>
      </c>
      <c r="F10" s="122" t="s">
        <v>64</v>
      </c>
      <c r="G10" s="122">
        <f t="shared" si="1"/>
        <v>5</v>
      </c>
      <c r="H10" s="96">
        <f t="shared" ca="1" si="5"/>
        <v>1</v>
      </c>
      <c r="I10" s="122">
        <f t="shared" ca="1" si="3"/>
        <v>6</v>
      </c>
      <c r="J10" s="123"/>
    </row>
    <row r="11" spans="1:10" s="116" customFormat="1" ht="16.8">
      <c r="A11" s="108" t="s">
        <v>91</v>
      </c>
      <c r="B11" s="109">
        <v>0</v>
      </c>
      <c r="C11" s="110" t="s">
        <v>34</v>
      </c>
      <c r="D11" s="111" t="str">
        <f>IF(C11="Str",'Personal File'!$C$7,IF(C11="Dex",'Personal File'!$C$8,IF(C11="Con",'Personal File'!$C$9,IF(C11="Int",'Personal File'!$C$10,IF(C11="Wis",'Personal File'!$C$11,IF(C11="Cha",'Personal File'!$C$12))))))</f>
        <v>+0</v>
      </c>
      <c r="E11" s="112" t="str">
        <f t="shared" si="4"/>
        <v>Int (+0)</v>
      </c>
      <c r="F11" s="114" t="s">
        <v>64</v>
      </c>
      <c r="G11" s="114">
        <f t="shared" si="1"/>
        <v>0</v>
      </c>
      <c r="H11" s="96">
        <f t="shared" ca="1" si="5"/>
        <v>13</v>
      </c>
      <c r="I11" s="114">
        <f t="shared" ca="1" si="3"/>
        <v>13</v>
      </c>
      <c r="J11" s="115"/>
    </row>
    <row r="12" spans="1:10" s="146" customFormat="1" ht="16.8">
      <c r="A12" s="139" t="s">
        <v>44</v>
      </c>
      <c r="B12" s="140">
        <v>0</v>
      </c>
      <c r="C12" s="141" t="s">
        <v>34</v>
      </c>
      <c r="D12" s="142" t="str">
        <f>IF(C12="Str",'Personal File'!$C$7,IF(C12="Dex",'Personal File'!$C$8,IF(C12="Con",'Personal File'!$C$9,IF(C12="Int",'Personal File'!$C$10,IF(C12="Wis",'Personal File'!$C$11,IF(C12="Cha",'Personal File'!$C$12))))))</f>
        <v>+0</v>
      </c>
      <c r="E12" s="143" t="str">
        <f t="shared" si="4"/>
        <v>Int (+0)</v>
      </c>
      <c r="F12" s="144" t="s">
        <v>64</v>
      </c>
      <c r="G12" s="144">
        <f t="shared" si="1"/>
        <v>0</v>
      </c>
      <c r="H12" s="96">
        <f t="shared" ca="1" si="5"/>
        <v>17</v>
      </c>
      <c r="I12" s="144">
        <f t="shared" ca="1" si="3"/>
        <v>17</v>
      </c>
      <c r="J12" s="145"/>
    </row>
    <row r="13" spans="1:10" s="124" customFormat="1" ht="16.8">
      <c r="A13" s="125" t="s">
        <v>45</v>
      </c>
      <c r="B13" s="109">
        <v>0</v>
      </c>
      <c r="C13" s="126" t="s">
        <v>32</v>
      </c>
      <c r="D13" s="127" t="str">
        <f>IF(C13="Str",'Personal File'!$C$7,IF(C13="Dex",'Personal File'!$C$8,IF(C13="Con",'Personal File'!$C$9,IF(C13="Int",'Personal File'!$C$10,IF(C13="Wis",'Personal File'!$C$11,IF(C13="Cha",'Personal File'!$C$12))))))</f>
        <v>+0</v>
      </c>
      <c r="E13" s="128" t="str">
        <f t="shared" si="4"/>
        <v>Cha (+0)</v>
      </c>
      <c r="F13" s="114" t="s">
        <v>64</v>
      </c>
      <c r="G13" s="114">
        <f t="shared" si="1"/>
        <v>0</v>
      </c>
      <c r="H13" s="96">
        <f t="shared" ca="1" si="5"/>
        <v>4</v>
      </c>
      <c r="I13" s="114">
        <f t="shared" ca="1" si="3"/>
        <v>4</v>
      </c>
      <c r="J13" s="147"/>
    </row>
    <row r="14" spans="1:10" s="124" customFormat="1" ht="16.8">
      <c r="A14" s="148" t="s">
        <v>46</v>
      </c>
      <c r="B14" s="118">
        <v>8</v>
      </c>
      <c r="C14" s="149" t="s">
        <v>34</v>
      </c>
      <c r="D14" s="150" t="str">
        <f>IF(C14="Str",'Personal File'!$C$7,IF(C14="Dex",'Personal File'!$C$8,IF(C14="Con",'Personal File'!$C$9,IF(C14="Int",'Personal File'!$C$10,IF(C14="Wis",'Personal File'!$C$11,IF(C14="Cha",'Personal File'!$C$12))))))</f>
        <v>+0</v>
      </c>
      <c r="E14" s="151" t="str">
        <f t="shared" si="4"/>
        <v>Int (+0)</v>
      </c>
      <c r="F14" s="122" t="s">
        <v>64</v>
      </c>
      <c r="G14" s="122">
        <f t="shared" si="1"/>
        <v>8</v>
      </c>
      <c r="H14" s="96">
        <f t="shared" ca="1" si="5"/>
        <v>6</v>
      </c>
      <c r="I14" s="122">
        <f t="shared" ca="1" si="3"/>
        <v>14</v>
      </c>
      <c r="J14" s="123"/>
    </row>
    <row r="15" spans="1:10" s="124" customFormat="1" ht="16.8">
      <c r="A15" s="125" t="s">
        <v>47</v>
      </c>
      <c r="B15" s="109">
        <v>0</v>
      </c>
      <c r="C15" s="126" t="s">
        <v>32</v>
      </c>
      <c r="D15" s="127" t="str">
        <f>IF(C15="Str",'Personal File'!$C$7,IF(C15="Dex",'Personal File'!$C$8,IF(C15="Con",'Personal File'!$C$9,IF(C15="Int",'Personal File'!$C$10,IF(C15="Wis",'Personal File'!$C$11,IF(C15="Cha",'Personal File'!$C$12))))))</f>
        <v>+0</v>
      </c>
      <c r="E15" s="128" t="str">
        <f t="shared" si="4"/>
        <v>Cha (+0)</v>
      </c>
      <c r="F15" s="114" t="s">
        <v>64</v>
      </c>
      <c r="G15" s="114">
        <f t="shared" si="1"/>
        <v>0</v>
      </c>
      <c r="H15" s="96">
        <f t="shared" ca="1" si="5"/>
        <v>18</v>
      </c>
      <c r="I15" s="114">
        <f t="shared" ca="1" si="3"/>
        <v>18</v>
      </c>
      <c r="J15" s="115"/>
    </row>
    <row r="16" spans="1:10" s="124" customFormat="1" ht="16.8">
      <c r="A16" s="117" t="s">
        <v>48</v>
      </c>
      <c r="B16" s="118">
        <v>8</v>
      </c>
      <c r="C16" s="119" t="s">
        <v>36</v>
      </c>
      <c r="D16" s="120" t="str">
        <f>IF(C16="Str",'Personal File'!$C$7,IF(C16="Dex",'Personal File'!$C$8,IF(C16="Con",'Personal File'!$C$9,IF(C16="Int",'Personal File'!$C$10,IF(C16="Wis",'Personal File'!$C$11,IF(C16="Cha",'Personal File'!$C$12))))))</f>
        <v>+3</v>
      </c>
      <c r="E16" s="121" t="str">
        <f t="shared" si="4"/>
        <v>Dex (+3)</v>
      </c>
      <c r="F16" s="122" t="s">
        <v>64</v>
      </c>
      <c r="G16" s="122">
        <f t="shared" si="1"/>
        <v>11</v>
      </c>
      <c r="H16" s="96">
        <f t="shared" ca="1" si="5"/>
        <v>12</v>
      </c>
      <c r="I16" s="122">
        <f t="shared" ca="1" si="3"/>
        <v>23</v>
      </c>
      <c r="J16" s="123"/>
    </row>
    <row r="17" spans="1:10" s="124" customFormat="1" ht="16.8">
      <c r="A17" s="152" t="s">
        <v>49</v>
      </c>
      <c r="B17" s="153">
        <v>0</v>
      </c>
      <c r="C17" s="154" t="s">
        <v>34</v>
      </c>
      <c r="D17" s="155" t="str">
        <f>IF(C17="Str",'Personal File'!$C$7,IF(C17="Dex",'Personal File'!$C$8,IF(C17="Con",'Personal File'!$C$9,IF(C17="Int",'Personal File'!$C$10,IF(C17="Wis",'Personal File'!$C$11,IF(C17="Cha",'Personal File'!$C$12))))))</f>
        <v>+0</v>
      </c>
      <c r="E17" s="156" t="str">
        <f t="shared" si="4"/>
        <v>Int (+0)</v>
      </c>
      <c r="F17" s="157" t="s">
        <v>64</v>
      </c>
      <c r="G17" s="157">
        <f t="shared" si="1"/>
        <v>0</v>
      </c>
      <c r="H17" s="96">
        <f t="shared" ca="1" si="5"/>
        <v>6</v>
      </c>
      <c r="I17" s="157">
        <f t="shared" ca="1" si="3"/>
        <v>6</v>
      </c>
      <c r="J17" s="158"/>
    </row>
    <row r="18" spans="1:10" s="124" customFormat="1" ht="16.8">
      <c r="A18" s="125" t="s">
        <v>50</v>
      </c>
      <c r="B18" s="109">
        <v>0</v>
      </c>
      <c r="C18" s="126" t="s">
        <v>32</v>
      </c>
      <c r="D18" s="127" t="str">
        <f>IF(C18="Str",'Personal File'!$C$7,IF(C18="Dex",'Personal File'!$C$8,IF(C18="Con",'Personal File'!$C$9,IF(C18="Int",'Personal File'!$C$10,IF(C18="Wis",'Personal File'!$C$11,IF(C18="Cha",'Personal File'!$C$12))))))</f>
        <v>+0</v>
      </c>
      <c r="E18" s="128" t="str">
        <f t="shared" si="4"/>
        <v>Cha (+0)</v>
      </c>
      <c r="F18" s="114" t="s">
        <v>64</v>
      </c>
      <c r="G18" s="114">
        <f t="shared" si="1"/>
        <v>0</v>
      </c>
      <c r="H18" s="96">
        <f t="shared" ca="1" si="5"/>
        <v>3</v>
      </c>
      <c r="I18" s="114">
        <f t="shared" ca="1" si="3"/>
        <v>3</v>
      </c>
      <c r="J18" s="115"/>
    </row>
    <row r="19" spans="1:10" s="124" customFormat="1" ht="16.8">
      <c r="A19" s="125" t="s">
        <v>19</v>
      </c>
      <c r="B19" s="109">
        <v>0</v>
      </c>
      <c r="C19" s="126" t="s">
        <v>32</v>
      </c>
      <c r="D19" s="127" t="str">
        <f>IF(C19="Str",'Personal File'!$C$7,IF(C19="Dex",'Personal File'!$C$8,IF(C19="Con",'Personal File'!$C$9,IF(C19="Int",'Personal File'!$C$10,IF(C19="Wis",'Personal File'!$C$11,IF(C19="Cha",'Personal File'!$C$12))))))</f>
        <v>+0</v>
      </c>
      <c r="E19" s="128" t="str">
        <f t="shared" si="4"/>
        <v>Cha (+0)</v>
      </c>
      <c r="F19" s="114" t="s">
        <v>64</v>
      </c>
      <c r="G19" s="114">
        <f t="shared" si="1"/>
        <v>0</v>
      </c>
      <c r="H19" s="96">
        <f t="shared" ca="1" si="5"/>
        <v>16</v>
      </c>
      <c r="I19" s="114">
        <f t="shared" ca="1" si="3"/>
        <v>16</v>
      </c>
      <c r="J19" s="115"/>
    </row>
    <row r="20" spans="1:10" s="124" customFormat="1" ht="16.8">
      <c r="A20" s="159" t="s">
        <v>51</v>
      </c>
      <c r="B20" s="109">
        <v>0</v>
      </c>
      <c r="C20" s="160" t="s">
        <v>35</v>
      </c>
      <c r="D20" s="161" t="str">
        <f>IF(C20="Str",'Personal File'!$C$7,IF(C20="Dex",'Personal File'!$C$8,IF(C20="Con",'Personal File'!$C$9,IF(C20="Int",'Personal File'!$C$10,IF(C20="Wis",'Personal File'!$C$11,IF(C20="Cha",'Personal File'!$C$12))))))</f>
        <v>+3</v>
      </c>
      <c r="E20" s="162" t="str">
        <f t="shared" si="4"/>
        <v>Wis (+3)</v>
      </c>
      <c r="F20" s="114" t="s">
        <v>64</v>
      </c>
      <c r="G20" s="114">
        <f t="shared" si="1"/>
        <v>3</v>
      </c>
      <c r="H20" s="96">
        <f t="shared" ca="1" si="5"/>
        <v>10</v>
      </c>
      <c r="I20" s="114">
        <f t="shared" ca="1" si="3"/>
        <v>13</v>
      </c>
      <c r="J20" s="115"/>
    </row>
    <row r="21" spans="1:10" s="124" customFormat="1" ht="16.8">
      <c r="A21" s="117" t="s">
        <v>52</v>
      </c>
      <c r="B21" s="118">
        <v>7</v>
      </c>
      <c r="C21" s="119" t="s">
        <v>36</v>
      </c>
      <c r="D21" s="120" t="str">
        <f>IF(C21="Str",'Personal File'!$C$7,IF(C21="Dex",'Personal File'!$C$8,IF(C21="Con",'Personal File'!$C$9,IF(C21="Int",'Personal File'!$C$10,IF(C21="Wis",'Personal File'!$C$11,IF(C21="Cha",'Personal File'!$C$12))))))</f>
        <v>+3</v>
      </c>
      <c r="E21" s="121" t="str">
        <f t="shared" si="4"/>
        <v>Dex (+3)</v>
      </c>
      <c r="F21" s="122" t="s">
        <v>64</v>
      </c>
      <c r="G21" s="122">
        <f t="shared" si="1"/>
        <v>10</v>
      </c>
      <c r="H21" s="96">
        <f t="shared" ca="1" si="5"/>
        <v>1</v>
      </c>
      <c r="I21" s="122">
        <f t="shared" ca="1" si="3"/>
        <v>11</v>
      </c>
      <c r="J21" s="123"/>
    </row>
    <row r="22" spans="1:10" s="124" customFormat="1" ht="16.8">
      <c r="A22" s="163" t="s">
        <v>53</v>
      </c>
      <c r="B22" s="153">
        <v>0</v>
      </c>
      <c r="C22" s="164" t="s">
        <v>32</v>
      </c>
      <c r="D22" s="165" t="str">
        <f>IF(C22="Str",'Personal File'!$C$7,IF(C22="Dex",'Personal File'!$C$8,IF(C22="Con",'Personal File'!$C$9,IF(C22="Int",'Personal File'!$C$10,IF(C22="Wis",'Personal File'!$C$11,IF(C22="Cha",'Personal File'!$C$12))))))</f>
        <v>+0</v>
      </c>
      <c r="E22" s="166" t="str">
        <f t="shared" si="4"/>
        <v>Cha (+0)</v>
      </c>
      <c r="F22" s="157" t="s">
        <v>64</v>
      </c>
      <c r="G22" s="157">
        <f t="shared" si="1"/>
        <v>0</v>
      </c>
      <c r="H22" s="96">
        <f t="shared" ca="1" si="5"/>
        <v>11</v>
      </c>
      <c r="I22" s="157">
        <f t="shared" ca="1" si="3"/>
        <v>11</v>
      </c>
      <c r="J22" s="158"/>
    </row>
    <row r="23" spans="1:10" s="124" customFormat="1" ht="16.8">
      <c r="A23" s="130" t="s">
        <v>54</v>
      </c>
      <c r="B23" s="118">
        <v>6</v>
      </c>
      <c r="C23" s="131" t="s">
        <v>37</v>
      </c>
      <c r="D23" s="132" t="str">
        <f>IF(C23="Str",'Personal File'!$C$7,IF(C23="Dex",'Personal File'!$C$8,IF(C23="Con",'Personal File'!$C$9,IF(C23="Int",'Personal File'!$C$10,IF(C23="Wis",'Personal File'!$C$11,IF(C23="Cha",'Personal File'!$C$12))))))</f>
        <v>+0</v>
      </c>
      <c r="E23" s="133" t="str">
        <f t="shared" si="4"/>
        <v>Str (+0)</v>
      </c>
      <c r="F23" s="122" t="s">
        <v>154</v>
      </c>
      <c r="G23" s="122">
        <f t="shared" si="1"/>
        <v>14</v>
      </c>
      <c r="H23" s="96">
        <f t="shared" ca="1" si="5"/>
        <v>19</v>
      </c>
      <c r="I23" s="122">
        <f t="shared" ca="1" si="3"/>
        <v>33</v>
      </c>
      <c r="J23" s="123" t="s">
        <v>147</v>
      </c>
    </row>
    <row r="24" spans="1:10" s="124" customFormat="1" ht="16.8">
      <c r="A24" s="167" t="s">
        <v>106</v>
      </c>
      <c r="B24" s="168">
        <v>0</v>
      </c>
      <c r="C24" s="169" t="s">
        <v>34</v>
      </c>
      <c r="D24" s="170" t="str">
        <f>IF(C24="Str",'Personal File'!$C$7,IF(C24="Dex",'Personal File'!$C$8,IF(C24="Con",'Personal File'!$C$9,IF(C24="Int",'Personal File'!$C$10,IF(C24="Wis",'Personal File'!$C$11,IF(C24="Cha",'Personal File'!$C$12))))))</f>
        <v>+0</v>
      </c>
      <c r="E24" s="171" t="str">
        <f>CONCATENATE(C24," (",D24,")")</f>
        <v>Int (+0)</v>
      </c>
      <c r="F24" s="172" t="s">
        <v>64</v>
      </c>
      <c r="G24" s="172">
        <f t="shared" si="1"/>
        <v>0</v>
      </c>
      <c r="H24" s="96">
        <f t="shared" ca="1" si="5"/>
        <v>3</v>
      </c>
      <c r="I24" s="172">
        <f t="shared" ca="1" si="3"/>
        <v>3</v>
      </c>
      <c r="J24" s="173"/>
    </row>
    <row r="25" spans="1:10" s="124" customFormat="1" ht="16.8">
      <c r="A25" s="167" t="s">
        <v>105</v>
      </c>
      <c r="B25" s="168">
        <v>0</v>
      </c>
      <c r="C25" s="169" t="s">
        <v>34</v>
      </c>
      <c r="D25" s="170" t="str">
        <f>IF(C25="Str",'Personal File'!$C$7,IF(C25="Dex",'Personal File'!$C$8,IF(C25="Con",'Personal File'!$C$9,IF(C25="Int",'Personal File'!$C$10,IF(C25="Wis",'Personal File'!$C$11,IF(C25="Cha",'Personal File'!$C$12))))))</f>
        <v>+0</v>
      </c>
      <c r="E25" s="171" t="str">
        <f>CONCATENATE(C25," (",D25,")")</f>
        <v>Int (+0)</v>
      </c>
      <c r="F25" s="172" t="s">
        <v>64</v>
      </c>
      <c r="G25" s="172">
        <f t="shared" si="1"/>
        <v>0</v>
      </c>
      <c r="H25" s="96">
        <f t="shared" ca="1" si="5"/>
        <v>1</v>
      </c>
      <c r="I25" s="172">
        <f t="shared" ca="1" si="3"/>
        <v>1</v>
      </c>
      <c r="J25" s="173"/>
    </row>
    <row r="26" spans="1:10" s="124" customFormat="1" ht="16.8">
      <c r="A26" s="159" t="s">
        <v>55</v>
      </c>
      <c r="B26" s="109">
        <v>0</v>
      </c>
      <c r="C26" s="160" t="s">
        <v>35</v>
      </c>
      <c r="D26" s="161" t="str">
        <f>IF(C26="Str",'Personal File'!$C$7,IF(C26="Dex",'Personal File'!$C$8,IF(C26="Con",'Personal File'!$C$9,IF(C26="Int",'Personal File'!$C$10,IF(C26="Wis",'Personal File'!$C$11,IF(C26="Cha",'Personal File'!$C$12))))))</f>
        <v>+3</v>
      </c>
      <c r="E26" s="162" t="str">
        <f t="shared" si="4"/>
        <v>Wis (+3)</v>
      </c>
      <c r="F26" s="114" t="s">
        <v>64</v>
      </c>
      <c r="G26" s="114">
        <f t="shared" si="1"/>
        <v>3</v>
      </c>
      <c r="H26" s="96">
        <f t="shared" ca="1" si="5"/>
        <v>4</v>
      </c>
      <c r="I26" s="114">
        <f t="shared" ca="1" si="3"/>
        <v>7</v>
      </c>
      <c r="J26" s="115"/>
    </row>
    <row r="27" spans="1:10" s="124" customFormat="1" ht="16.8">
      <c r="A27" s="117" t="s">
        <v>20</v>
      </c>
      <c r="B27" s="118">
        <v>8</v>
      </c>
      <c r="C27" s="119" t="s">
        <v>36</v>
      </c>
      <c r="D27" s="120" t="str">
        <f>IF(C27="Str",'Personal File'!$C$7,IF(C27="Dex",'Personal File'!$C$8,IF(C27="Con",'Personal File'!$C$9,IF(C27="Int",'Personal File'!$C$10,IF(C27="Wis",'Personal File'!$C$11,IF(C27="Cha",'Personal File'!$C$12))))))</f>
        <v>+3</v>
      </c>
      <c r="E27" s="121" t="str">
        <f t="shared" si="4"/>
        <v>Dex (+3)</v>
      </c>
      <c r="F27" s="122" t="s">
        <v>64</v>
      </c>
      <c r="G27" s="122">
        <f t="shared" si="1"/>
        <v>11</v>
      </c>
      <c r="H27" s="96">
        <f t="shared" ca="1" si="5"/>
        <v>20</v>
      </c>
      <c r="I27" s="122">
        <f t="shared" ca="1" si="3"/>
        <v>31</v>
      </c>
      <c r="J27" s="123"/>
    </row>
    <row r="28" spans="1:10" s="124" customFormat="1" ht="16.8">
      <c r="A28" s="174" t="s">
        <v>56</v>
      </c>
      <c r="B28" s="140">
        <v>0</v>
      </c>
      <c r="C28" s="175" t="s">
        <v>36</v>
      </c>
      <c r="D28" s="176" t="str">
        <f>IF(C28="Str",'Personal File'!$C$7,IF(C28="Dex",'Personal File'!$C$8,IF(C28="Con",'Personal File'!$C$9,IF(C28="Int",'Personal File'!$C$10,IF(C28="Wis",'Personal File'!$C$11,IF(C28="Cha",'Personal File'!$C$12))))))</f>
        <v>+3</v>
      </c>
      <c r="E28" s="177" t="str">
        <f t="shared" si="4"/>
        <v>Dex (+3)</v>
      </c>
      <c r="F28" s="144" t="s">
        <v>64</v>
      </c>
      <c r="G28" s="144">
        <f t="shared" si="1"/>
        <v>3</v>
      </c>
      <c r="H28" s="96">
        <f t="shared" ca="1" si="5"/>
        <v>2</v>
      </c>
      <c r="I28" s="144">
        <f t="shared" ca="1" si="3"/>
        <v>5</v>
      </c>
      <c r="J28" s="145"/>
    </row>
    <row r="29" spans="1:10" ht="16.8">
      <c r="A29" s="125" t="s">
        <v>108</v>
      </c>
      <c r="B29" s="109">
        <v>0</v>
      </c>
      <c r="C29" s="126" t="s">
        <v>32</v>
      </c>
      <c r="D29" s="127" t="str">
        <f>IF(C29="Str",'Personal File'!$C$7,IF(C29="Dex",'Personal File'!$C$8,IF(C29="Con",'Personal File'!$C$9,IF(C29="Int",'Personal File'!$C$10,IF(C29="Wis",'Personal File'!$C$11,IF(C29="Cha",'Personal File'!$C$12))))))</f>
        <v>+0</v>
      </c>
      <c r="E29" s="128" t="str">
        <f t="shared" si="4"/>
        <v>Cha (+0)</v>
      </c>
      <c r="F29" s="114" t="s">
        <v>64</v>
      </c>
      <c r="G29" s="114">
        <f t="shared" si="1"/>
        <v>0</v>
      </c>
      <c r="H29" s="96">
        <f t="shared" ca="1" si="5"/>
        <v>12</v>
      </c>
      <c r="I29" s="114">
        <f t="shared" ca="1" si="3"/>
        <v>12</v>
      </c>
      <c r="J29" s="115"/>
    </row>
    <row r="30" spans="1:10" ht="16.8">
      <c r="A30" s="178" t="s">
        <v>109</v>
      </c>
      <c r="B30" s="168">
        <v>0</v>
      </c>
      <c r="C30" s="179" t="s">
        <v>35</v>
      </c>
      <c r="D30" s="180" t="str">
        <f>IF(C30="Str",'Personal File'!$C$7,IF(C30="Dex",'Personal File'!$C$8,IF(C30="Con",'Personal File'!$C$9,IF(C30="Int",'Personal File'!$C$10,IF(C30="Wis",'Personal File'!$C$11,IF(C30="Cha",'Personal File'!$C$12))))))</f>
        <v>+3</v>
      </c>
      <c r="E30" s="181" t="str">
        <f t="shared" ref="E30" si="6">CONCATENATE(C30," (",D30,")")</f>
        <v>Wis (+3)</v>
      </c>
      <c r="F30" s="172" t="s">
        <v>64</v>
      </c>
      <c r="G30" s="182">
        <f t="shared" si="1"/>
        <v>3</v>
      </c>
      <c r="H30" s="96">
        <f t="shared" ca="1" si="5"/>
        <v>19</v>
      </c>
      <c r="I30" s="182">
        <f t="shared" ca="1" si="3"/>
        <v>22</v>
      </c>
      <c r="J30" s="173"/>
    </row>
    <row r="31" spans="1:10" ht="16.8">
      <c r="A31" s="183" t="s">
        <v>21</v>
      </c>
      <c r="B31" s="109">
        <v>0</v>
      </c>
      <c r="C31" s="184" t="s">
        <v>36</v>
      </c>
      <c r="D31" s="185" t="str">
        <f>IF(C31="Str",'Personal File'!$C$7,IF(C31="Dex",'Personal File'!$C$8,IF(C31="Con",'Personal File'!$C$9,IF(C31="Int",'Personal File'!$C$10,IF(C31="Wis",'Personal File'!$C$11,IF(C31="Cha",'Personal File'!$C$12))))))</f>
        <v>+3</v>
      </c>
      <c r="E31" s="99" t="str">
        <f t="shared" si="4"/>
        <v>Dex (+3)</v>
      </c>
      <c r="F31" s="114" t="s">
        <v>64</v>
      </c>
      <c r="G31" s="114">
        <f t="shared" si="1"/>
        <v>3</v>
      </c>
      <c r="H31" s="96">
        <f t="shared" ca="1" si="5"/>
        <v>14</v>
      </c>
      <c r="I31" s="114">
        <f t="shared" ca="1" si="3"/>
        <v>17</v>
      </c>
      <c r="J31" s="115"/>
    </row>
    <row r="32" spans="1:10" ht="16.8">
      <c r="A32" s="148" t="s">
        <v>22</v>
      </c>
      <c r="B32" s="118">
        <v>8</v>
      </c>
      <c r="C32" s="149" t="s">
        <v>34</v>
      </c>
      <c r="D32" s="150" t="str">
        <f>IF(C32="Str",'Personal File'!$C$7,IF(C32="Dex",'Personal File'!$C$8,IF(C32="Con",'Personal File'!$C$9,IF(C32="Int",'Personal File'!$C$10,IF(C32="Wis",'Personal File'!$C$11,IF(C32="Cha",'Personal File'!$C$12))))))</f>
        <v>+0</v>
      </c>
      <c r="E32" s="151" t="str">
        <f t="shared" si="4"/>
        <v>Int (+0)</v>
      </c>
      <c r="F32" s="122" t="s">
        <v>64</v>
      </c>
      <c r="G32" s="122">
        <f t="shared" si="1"/>
        <v>8</v>
      </c>
      <c r="H32" s="96">
        <f t="shared" ca="1" si="5"/>
        <v>16</v>
      </c>
      <c r="I32" s="122">
        <f t="shared" ca="1" si="3"/>
        <v>24</v>
      </c>
      <c r="J32" s="123"/>
    </row>
    <row r="33" spans="1:10" ht="16.8">
      <c r="A33" s="159" t="s">
        <v>57</v>
      </c>
      <c r="B33" s="109">
        <v>0</v>
      </c>
      <c r="C33" s="160" t="s">
        <v>35</v>
      </c>
      <c r="D33" s="161" t="str">
        <f>IF(C33="Str",'Personal File'!$C$7,IF(C33="Dex",'Personal File'!$C$8,IF(C33="Con",'Personal File'!$C$9,IF(C33="Int",'Personal File'!$C$10,IF(C33="Wis",'Personal File'!$C$11,IF(C33="Cha",'Personal File'!$C$12))))))</f>
        <v>+3</v>
      </c>
      <c r="E33" s="162" t="str">
        <f t="shared" si="4"/>
        <v>Wis (+3)</v>
      </c>
      <c r="F33" s="114" t="s">
        <v>64</v>
      </c>
      <c r="G33" s="114">
        <f t="shared" si="1"/>
        <v>3</v>
      </c>
      <c r="H33" s="96">
        <f t="shared" ca="1" si="5"/>
        <v>18</v>
      </c>
      <c r="I33" s="114">
        <f t="shared" ca="1" si="3"/>
        <v>21</v>
      </c>
      <c r="J33" s="115"/>
    </row>
    <row r="34" spans="1:10" ht="16.8">
      <c r="A34" s="174" t="s">
        <v>89</v>
      </c>
      <c r="B34" s="140">
        <v>0</v>
      </c>
      <c r="C34" s="175" t="s">
        <v>36</v>
      </c>
      <c r="D34" s="176" t="str">
        <f>IF(C34="Str",'Personal File'!$C$7,IF(C34="Dex",'Personal File'!$C$8,IF(C34="Con",'Personal File'!$C$9,IF(C34="Int",'Personal File'!$C$10,IF(C34="Wis",'Personal File'!$C$11,IF(C34="Cha",'Personal File'!$C$12))))))</f>
        <v>+3</v>
      </c>
      <c r="E34" s="177" t="str">
        <f t="shared" si="4"/>
        <v>Dex (+3)</v>
      </c>
      <c r="F34" s="172" t="s">
        <v>64</v>
      </c>
      <c r="G34" s="144">
        <f t="shared" si="1"/>
        <v>3</v>
      </c>
      <c r="H34" s="96">
        <f t="shared" ca="1" si="5"/>
        <v>9</v>
      </c>
      <c r="I34" s="144">
        <f t="shared" ca="1" si="3"/>
        <v>12</v>
      </c>
      <c r="J34" s="145"/>
    </row>
    <row r="35" spans="1:10" ht="16.8">
      <c r="A35" s="167" t="s">
        <v>88</v>
      </c>
      <c r="B35" s="168">
        <v>0</v>
      </c>
      <c r="C35" s="169" t="s">
        <v>34</v>
      </c>
      <c r="D35" s="170" t="str">
        <f>IF(C35="Str",'Personal File'!$C$7,IF(C35="Dex",'Personal File'!$C$8,IF(C35="Con",'Personal File'!$C$9,IF(C35="Int",'Personal File'!$C$10,IF(C35="Wis",'Personal File'!$C$11,IF(C35="Cha",'Personal File'!$C$12))))))</f>
        <v>+0</v>
      </c>
      <c r="E35" s="171" t="str">
        <f t="shared" si="4"/>
        <v>Int (+0)</v>
      </c>
      <c r="F35" s="172" t="s">
        <v>64</v>
      </c>
      <c r="G35" s="144">
        <f t="shared" si="1"/>
        <v>0</v>
      </c>
      <c r="H35" s="96">
        <f t="shared" ca="1" si="5"/>
        <v>7</v>
      </c>
      <c r="I35" s="144">
        <f t="shared" ca="1" si="3"/>
        <v>7</v>
      </c>
      <c r="J35" s="186"/>
    </row>
    <row r="36" spans="1:10" ht="16.8">
      <c r="A36" s="167" t="s">
        <v>58</v>
      </c>
      <c r="B36" s="168">
        <v>0</v>
      </c>
      <c r="C36" s="169" t="s">
        <v>34</v>
      </c>
      <c r="D36" s="170" t="str">
        <f>IF(C36="Str",'Personal File'!$C$7,IF(C36="Dex",'Personal File'!$C$8,IF(C36="Con",'Personal File'!$C$9,IF(C36="Int",'Personal File'!$C$10,IF(C36="Wis",'Personal File'!$C$11,IF(C36="Cha",'Personal File'!$C$12))))))</f>
        <v>+0</v>
      </c>
      <c r="E36" s="171" t="str">
        <f t="shared" si="4"/>
        <v>Int (+0)</v>
      </c>
      <c r="F36" s="172" t="s">
        <v>64</v>
      </c>
      <c r="G36" s="172">
        <f t="shared" si="1"/>
        <v>0</v>
      </c>
      <c r="H36" s="96">
        <f t="shared" ca="1" si="5"/>
        <v>16</v>
      </c>
      <c r="I36" s="172">
        <f t="shared" ca="1" si="3"/>
        <v>16</v>
      </c>
      <c r="J36" s="186"/>
    </row>
    <row r="37" spans="1:10" ht="16.8">
      <c r="A37" s="159" t="s">
        <v>59</v>
      </c>
      <c r="B37" s="109">
        <v>0</v>
      </c>
      <c r="C37" s="160" t="s">
        <v>35</v>
      </c>
      <c r="D37" s="161" t="str">
        <f>IF(C37="Str",'Personal File'!$C$7,IF(C37="Dex",'Personal File'!$C$8,IF(C37="Con",'Personal File'!$C$9,IF(C37="Int",'Personal File'!$C$10,IF(C37="Wis",'Personal File'!$C$11,IF(C37="Cha",'Personal File'!$C$12))))))</f>
        <v>+3</v>
      </c>
      <c r="E37" s="162" t="str">
        <f t="shared" si="4"/>
        <v>Wis (+3)</v>
      </c>
      <c r="F37" s="114" t="s">
        <v>64</v>
      </c>
      <c r="G37" s="114">
        <f t="shared" si="1"/>
        <v>3</v>
      </c>
      <c r="H37" s="96">
        <f t="shared" ca="1" si="5"/>
        <v>19</v>
      </c>
      <c r="I37" s="114">
        <f t="shared" ca="1" si="3"/>
        <v>22</v>
      </c>
      <c r="J37" s="115"/>
    </row>
    <row r="38" spans="1:10" ht="16.8">
      <c r="A38" s="159" t="s">
        <v>90</v>
      </c>
      <c r="B38" s="109">
        <v>0</v>
      </c>
      <c r="C38" s="160" t="s">
        <v>35</v>
      </c>
      <c r="D38" s="161" t="str">
        <f>IF(C38="Str",'Personal File'!$C$7,IF(C38="Dex",'Personal File'!$C$8,IF(C38="Con",'Personal File'!$C$9,IF(C38="Int",'Personal File'!$C$10,IF(C38="Wis",'Personal File'!$C$11,IF(C38="Cha",'Personal File'!$C$12))))))</f>
        <v>+3</v>
      </c>
      <c r="E38" s="162" t="str">
        <f t="shared" si="4"/>
        <v>Wis (+3)</v>
      </c>
      <c r="F38" s="114" t="s">
        <v>64</v>
      </c>
      <c r="G38" s="114">
        <f t="shared" si="1"/>
        <v>3</v>
      </c>
      <c r="H38" s="96">
        <f t="shared" ca="1" si="5"/>
        <v>13</v>
      </c>
      <c r="I38" s="114">
        <f t="shared" ca="1" si="3"/>
        <v>16</v>
      </c>
      <c r="J38" s="147" t="s">
        <v>151</v>
      </c>
    </row>
    <row r="39" spans="1:10" ht="16.8">
      <c r="A39" s="187" t="s">
        <v>23</v>
      </c>
      <c r="B39" s="109">
        <v>0</v>
      </c>
      <c r="C39" s="188" t="s">
        <v>37</v>
      </c>
      <c r="D39" s="189" t="str">
        <f>IF(C39="Str",'Personal File'!$C$7,IF(C39="Dex",'Personal File'!$C$8,IF(C39="Con",'Personal File'!$C$9,IF(C39="Int",'Personal File'!$C$10,IF(C39="Wis",'Personal File'!$C$11,IF(C39="Cha",'Personal File'!$C$12))))))</f>
        <v>+0</v>
      </c>
      <c r="E39" s="190" t="str">
        <f t="shared" si="4"/>
        <v>Str (+0)</v>
      </c>
      <c r="F39" s="114" t="s">
        <v>64</v>
      </c>
      <c r="G39" s="114">
        <f t="shared" si="1"/>
        <v>0</v>
      </c>
      <c r="H39" s="96">
        <f t="shared" ca="1" si="5"/>
        <v>4</v>
      </c>
      <c r="I39" s="114">
        <f t="shared" ca="1" si="3"/>
        <v>4</v>
      </c>
      <c r="J39" s="147"/>
    </row>
    <row r="40" spans="1:10" ht="16.8">
      <c r="A40" s="117" t="s">
        <v>60</v>
      </c>
      <c r="B40" s="118">
        <v>8</v>
      </c>
      <c r="C40" s="119" t="s">
        <v>36</v>
      </c>
      <c r="D40" s="120" t="str">
        <f>IF(C40="Str",'Personal File'!$C$7,IF(C40="Dex",'Personal File'!$C$8,IF(C40="Con",'Personal File'!$C$9,IF(C40="Int",'Personal File'!$C$10,IF(C40="Wis",'Personal File'!$C$11,IF(C40="Cha",'Personal File'!$C$12))))))</f>
        <v>+3</v>
      </c>
      <c r="E40" s="121" t="str">
        <f t="shared" si="4"/>
        <v>Dex (+3)</v>
      </c>
      <c r="F40" s="122" t="s">
        <v>126</v>
      </c>
      <c r="G40" s="122">
        <f t="shared" si="1"/>
        <v>15</v>
      </c>
      <c r="H40" s="96">
        <f t="shared" ca="1" si="5"/>
        <v>7</v>
      </c>
      <c r="I40" s="122">
        <f t="shared" ca="1" si="3"/>
        <v>22</v>
      </c>
      <c r="J40" s="123"/>
    </row>
    <row r="41" spans="1:10" ht="16.8">
      <c r="A41" s="191" t="s">
        <v>61</v>
      </c>
      <c r="B41" s="140">
        <v>0</v>
      </c>
      <c r="C41" s="192" t="s">
        <v>32</v>
      </c>
      <c r="D41" s="193" t="str">
        <f>IF(C41="Str",'Personal File'!$C$7,IF(C41="Dex",'Personal File'!$C$8,IF(C41="Con",'Personal File'!$C$9,IF(C41="Int",'Personal File'!$C$10,IF(C41="Wis",'Personal File'!$C$11,IF(C41="Cha",'Personal File'!$C$12))))))</f>
        <v>+0</v>
      </c>
      <c r="E41" s="194" t="str">
        <f t="shared" si="4"/>
        <v>Cha (+0)</v>
      </c>
      <c r="F41" s="144" t="s">
        <v>64</v>
      </c>
      <c r="G41" s="144">
        <f t="shared" si="1"/>
        <v>0</v>
      </c>
      <c r="H41" s="96">
        <f t="shared" ca="1" si="5"/>
        <v>19</v>
      </c>
      <c r="I41" s="144">
        <f t="shared" ca="1" si="3"/>
        <v>19</v>
      </c>
      <c r="J41" s="145"/>
    </row>
    <row r="42" spans="1:10" ht="17.399999999999999" thickBot="1">
      <c r="A42" s="195" t="s">
        <v>62</v>
      </c>
      <c r="B42" s="196">
        <v>0</v>
      </c>
      <c r="C42" s="197" t="s">
        <v>36</v>
      </c>
      <c r="D42" s="198" t="str">
        <f>IF(C42="Str",'Personal File'!$C$7,IF(C42="Dex",'Personal File'!$C$8,IF(C42="Con",'Personal File'!$C$9,IF(C42="Int",'Personal File'!$C$10,IF(C42="Wis",'Personal File'!$C$11,IF(C42="Cha",'Personal File'!$C$12))))))</f>
        <v>+3</v>
      </c>
      <c r="E42" s="199" t="str">
        <f t="shared" si="4"/>
        <v>Dex (+3)</v>
      </c>
      <c r="F42" s="200" t="s">
        <v>64</v>
      </c>
      <c r="G42" s="200">
        <f t="shared" si="1"/>
        <v>3</v>
      </c>
      <c r="H42" s="201">
        <f t="shared" ca="1" si="5"/>
        <v>9</v>
      </c>
      <c r="I42" s="200">
        <f t="shared" ca="1" si="3"/>
        <v>12</v>
      </c>
      <c r="J42" s="202"/>
    </row>
    <row r="43" spans="1:10" ht="16.2" thickTop="1">
      <c r="B43" s="203">
        <f>SUM(B6:B42)</f>
        <v>69</v>
      </c>
      <c r="E43" s="203">
        <f>SUM(E44:E51)</f>
        <v>63</v>
      </c>
      <c r="F43" s="204" t="s">
        <v>69</v>
      </c>
    </row>
    <row r="44" spans="1:10">
      <c r="B44" s="203"/>
      <c r="E44" s="203">
        <v>24</v>
      </c>
      <c r="F44" s="206" t="s">
        <v>132</v>
      </c>
    </row>
    <row r="45" spans="1:10">
      <c r="E45" s="203">
        <v>6</v>
      </c>
      <c r="F45" s="206" t="s">
        <v>133</v>
      </c>
    </row>
    <row r="46" spans="1:10">
      <c r="E46" s="203">
        <v>6</v>
      </c>
      <c r="F46" s="206" t="s">
        <v>134</v>
      </c>
    </row>
    <row r="47" spans="1:10">
      <c r="E47" s="203">
        <v>6</v>
      </c>
      <c r="F47" s="206" t="s">
        <v>140</v>
      </c>
    </row>
    <row r="48" spans="1:10">
      <c r="E48" s="203">
        <v>6</v>
      </c>
      <c r="F48" s="206" t="s">
        <v>145</v>
      </c>
    </row>
    <row r="49" spans="5:6">
      <c r="E49" s="203">
        <v>6</v>
      </c>
      <c r="F49" s="206" t="s">
        <v>150</v>
      </c>
    </row>
    <row r="50" spans="5:6">
      <c r="E50" s="203">
        <v>6</v>
      </c>
      <c r="F50" s="206" t="s">
        <v>185</v>
      </c>
    </row>
    <row r="51" spans="5:6">
      <c r="E51" s="203">
        <f>3+'Personal File'!E4</f>
        <v>3</v>
      </c>
      <c r="F51" s="206" t="s">
        <v>141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8"/>
  <cols>
    <col min="1" max="1" width="29.59765625" style="215" bestFit="1" customWidth="1"/>
    <col min="2" max="2" width="1.8984375" style="219" customWidth="1"/>
    <col min="3" max="3" width="20.59765625" style="208" bestFit="1" customWidth="1"/>
    <col min="4" max="4" width="17.69921875" style="209" bestFit="1" customWidth="1"/>
    <col min="5" max="16384" width="13" style="208"/>
  </cols>
  <sheetData>
    <row r="1" spans="1:3" ht="24" thickTop="1" thickBot="1">
      <c r="A1" s="207" t="s">
        <v>97</v>
      </c>
      <c r="B1" s="208"/>
      <c r="C1" s="207" t="s">
        <v>93</v>
      </c>
    </row>
    <row r="2" spans="1:3">
      <c r="A2" s="210" t="s">
        <v>135</v>
      </c>
      <c r="B2" s="208"/>
      <c r="C2" s="211" t="s">
        <v>172</v>
      </c>
    </row>
    <row r="3" spans="1:3">
      <c r="A3" s="212" t="s">
        <v>130</v>
      </c>
      <c r="B3" s="208"/>
      <c r="C3" s="211" t="s">
        <v>143</v>
      </c>
    </row>
    <row r="4" spans="1:3">
      <c r="A4" s="213" t="s">
        <v>131</v>
      </c>
      <c r="B4" s="208"/>
      <c r="C4" s="211" t="s">
        <v>153</v>
      </c>
    </row>
    <row r="5" spans="1:3" ht="17.399999999999999" thickBot="1">
      <c r="A5" s="214" t="s">
        <v>155</v>
      </c>
      <c r="B5" s="208"/>
      <c r="C5" s="211" t="s">
        <v>144</v>
      </c>
    </row>
    <row r="6" spans="1:3" ht="18" thickTop="1" thickBot="1">
      <c r="B6" s="208"/>
      <c r="C6" s="216" t="s">
        <v>142</v>
      </c>
    </row>
    <row r="7" spans="1:3" ht="24" thickTop="1" thickBot="1">
      <c r="A7" s="9" t="s">
        <v>95</v>
      </c>
      <c r="B7" s="208"/>
      <c r="C7" s="216" t="s">
        <v>184</v>
      </c>
    </row>
    <row r="8" spans="1:3" ht="17.399999999999999" thickBot="1">
      <c r="A8" s="217" t="s">
        <v>171</v>
      </c>
      <c r="B8" s="208"/>
      <c r="C8" s="216" t="s">
        <v>152</v>
      </c>
    </row>
    <row r="9" spans="1:3" ht="17.399999999999999" thickTop="1">
      <c r="B9" s="208"/>
      <c r="C9" s="218" t="s">
        <v>127</v>
      </c>
    </row>
    <row r="10" spans="1:3">
      <c r="B10" s="208"/>
      <c r="C10" s="216" t="s">
        <v>128</v>
      </c>
    </row>
    <row r="11" spans="1:3" ht="17.399999999999999" thickBot="1">
      <c r="B11" s="208"/>
      <c r="C11" s="214" t="s">
        <v>129</v>
      </c>
    </row>
    <row r="12" spans="1:3" ht="18" thickTop="1" thickBot="1">
      <c r="B12" s="208"/>
    </row>
    <row r="13" spans="1:3" ht="24" thickTop="1" thickBot="1">
      <c r="C13" s="10" t="s">
        <v>79</v>
      </c>
    </row>
    <row r="14" spans="1:3" ht="17.399999999999999" thickBot="1">
      <c r="C14" s="220" t="s">
        <v>148</v>
      </c>
    </row>
    <row r="15"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
  <sheetViews>
    <sheetView showGridLines="0" workbookViewId="0"/>
  </sheetViews>
  <sheetFormatPr defaultColWidth="13" defaultRowHeight="15.6"/>
  <cols>
    <col min="1" max="1" width="25.8984375" style="232" bestFit="1" customWidth="1"/>
    <col min="2" max="2" width="8.59765625" style="232" customWidth="1"/>
    <col min="3" max="3" width="6.09765625" style="232" customWidth="1"/>
    <col min="4" max="4" width="6.19921875" style="232" bestFit="1" customWidth="1"/>
    <col min="5" max="6" width="8" style="232" bestFit="1" customWidth="1"/>
    <col min="7" max="7" width="4.5" style="232" bestFit="1" customWidth="1"/>
    <col min="8" max="8" width="6.09765625" style="232" bestFit="1" customWidth="1"/>
    <col min="9" max="9" width="5.5" style="232" bestFit="1" customWidth="1"/>
    <col min="10" max="10" width="6.19921875" style="232" bestFit="1" customWidth="1"/>
    <col min="11" max="11" width="20.09765625" style="232" bestFit="1" customWidth="1"/>
    <col min="12" max="12" width="2.3984375" style="36" customWidth="1"/>
    <col min="13" max="13" width="6.3984375" style="36" bestFit="1" customWidth="1"/>
    <col min="14" max="14" width="7.69921875" style="232" bestFit="1" customWidth="1"/>
    <col min="15" max="16384" width="13" style="36"/>
  </cols>
  <sheetData>
    <row r="1" spans="1:14" ht="23.4" thickBot="1">
      <c r="A1" s="221" t="s">
        <v>24</v>
      </c>
      <c r="B1" s="221"/>
      <c r="C1" s="221"/>
      <c r="D1" s="221"/>
      <c r="E1" s="221"/>
      <c r="F1" s="221"/>
      <c r="G1" s="221"/>
      <c r="H1" s="221"/>
      <c r="I1" s="221"/>
      <c r="J1" s="221"/>
      <c r="K1" s="221"/>
    </row>
    <row r="2" spans="1:14" ht="16.8" thickTop="1" thickBot="1">
      <c r="A2" s="222" t="s">
        <v>5</v>
      </c>
      <c r="B2" s="223" t="s">
        <v>6</v>
      </c>
      <c r="C2" s="223" t="s">
        <v>27</v>
      </c>
      <c r="D2" s="223" t="s">
        <v>28</v>
      </c>
      <c r="E2" s="224" t="s">
        <v>70</v>
      </c>
      <c r="F2" s="223" t="s">
        <v>25</v>
      </c>
      <c r="G2" s="223" t="s">
        <v>29</v>
      </c>
      <c r="H2" s="225" t="s">
        <v>96</v>
      </c>
      <c r="I2" s="226" t="s">
        <v>100</v>
      </c>
      <c r="J2" s="227" t="s">
        <v>85</v>
      </c>
      <c r="K2" s="228" t="s">
        <v>83</v>
      </c>
      <c r="M2" s="229" t="s">
        <v>173</v>
      </c>
    </row>
    <row r="3" spans="1:14">
      <c r="A3" s="330" t="s">
        <v>186</v>
      </c>
      <c r="B3" s="19" t="s">
        <v>162</v>
      </c>
      <c r="C3" s="20" t="str">
        <f>'Personal File'!$C$7</f>
        <v>+0</v>
      </c>
      <c r="D3" s="21" t="s">
        <v>125</v>
      </c>
      <c r="E3" s="22" t="s">
        <v>163</v>
      </c>
      <c r="F3" s="23" t="s">
        <v>164</v>
      </c>
      <c r="G3" s="24">
        <v>2</v>
      </c>
      <c r="H3" s="25" t="str">
        <f>CONCATENATE("+",RIGHT('Personal File'!$B$5,1)+RIGHT('Personal File'!$C$8)+D3)</f>
        <v>+9</v>
      </c>
      <c r="I3" s="26">
        <f t="shared" ref="I3:I5" ca="1" si="0">RANDBETWEEN(1,20)</f>
        <v>15</v>
      </c>
      <c r="J3" s="334">
        <f t="shared" ref="J3:J6" ca="1" si="1">(I3+H3)</f>
        <v>24</v>
      </c>
      <c r="K3" s="230"/>
      <c r="M3" s="28">
        <v>2308</v>
      </c>
      <c r="N3" s="253"/>
    </row>
    <row r="4" spans="1:14">
      <c r="A4" s="27" t="s">
        <v>177</v>
      </c>
      <c r="B4" s="19" t="s">
        <v>98</v>
      </c>
      <c r="C4" s="20" t="str">
        <f>'Personal File'!$C$7</f>
        <v>+0</v>
      </c>
      <c r="D4" s="21" t="s">
        <v>125</v>
      </c>
      <c r="E4" s="22" t="s">
        <v>99</v>
      </c>
      <c r="F4" s="23" t="s">
        <v>137</v>
      </c>
      <c r="G4" s="24">
        <v>2</v>
      </c>
      <c r="H4" s="25" t="str">
        <f>CONCATENATE("+",RIGHT('Personal File'!$B$5,1)+RIGHT('Personal File'!$C$7)+D4)</f>
        <v>+6</v>
      </c>
      <c r="I4" s="26">
        <f t="shared" ca="1" si="0"/>
        <v>18</v>
      </c>
      <c r="J4" s="334">
        <f t="shared" ca="1" si="1"/>
        <v>24</v>
      </c>
      <c r="K4" s="230"/>
      <c r="M4" s="28">
        <v>302</v>
      </c>
      <c r="N4" s="253"/>
    </row>
    <row r="5" spans="1:14">
      <c r="A5" s="27" t="s">
        <v>167</v>
      </c>
      <c r="B5" s="19" t="s">
        <v>162</v>
      </c>
      <c r="C5" s="20">
        <v>-1</v>
      </c>
      <c r="D5" s="21" t="s">
        <v>119</v>
      </c>
      <c r="E5" s="22" t="s">
        <v>99</v>
      </c>
      <c r="F5" s="23" t="s">
        <v>137</v>
      </c>
      <c r="G5" s="24">
        <v>0</v>
      </c>
      <c r="H5" s="25" t="str">
        <f>CONCATENATE("+",RIGHT('Personal File'!$B$5,1)+RIGHT('Personal File'!$C$8)+D5)</f>
        <v>+8</v>
      </c>
      <c r="I5" s="26">
        <f t="shared" ca="1" si="0"/>
        <v>8</v>
      </c>
      <c r="J5" s="334">
        <f t="shared" ca="1" si="1"/>
        <v>16</v>
      </c>
      <c r="K5" s="230"/>
      <c r="M5" s="28">
        <v>0</v>
      </c>
      <c r="N5" s="253"/>
    </row>
    <row r="6" spans="1:14" ht="16.2" thickBot="1">
      <c r="A6" s="331" t="s">
        <v>136</v>
      </c>
      <c r="B6" s="12" t="s">
        <v>98</v>
      </c>
      <c r="C6" s="231" t="str">
        <f>'Personal File'!$C$7</f>
        <v>+0</v>
      </c>
      <c r="D6" s="13" t="s">
        <v>125</v>
      </c>
      <c r="E6" s="13" t="s">
        <v>99</v>
      </c>
      <c r="F6" s="14" t="s">
        <v>120</v>
      </c>
      <c r="G6" s="15">
        <v>2</v>
      </c>
      <c r="H6" s="17" t="str">
        <f>CONCATENATE("+",RIGHT('Personal File'!$B$5,1)+RIGHT('Personal File'!$C$8)+D6)</f>
        <v>+9</v>
      </c>
      <c r="I6" s="18">
        <f t="shared" ref="I6" ca="1" si="2">RANDBETWEEN(1,20)</f>
        <v>14</v>
      </c>
      <c r="J6" s="335">
        <f t="shared" ca="1" si="1"/>
        <v>23</v>
      </c>
      <c r="K6" s="16"/>
      <c r="M6" s="29">
        <v>302</v>
      </c>
      <c r="N6" s="253"/>
    </row>
    <row r="7" spans="1:14" ht="6" customHeight="1" thickTop="1" thickBot="1">
      <c r="M7" s="232"/>
    </row>
    <row r="8" spans="1:14" ht="16.8" thickTop="1" thickBot="1">
      <c r="A8" s="222" t="s">
        <v>8</v>
      </c>
      <c r="B8" s="223" t="s">
        <v>9</v>
      </c>
      <c r="C8" s="223" t="s">
        <v>27</v>
      </c>
      <c r="D8" s="223" t="s">
        <v>28</v>
      </c>
      <c r="E8" s="224" t="s">
        <v>70</v>
      </c>
      <c r="F8" s="223" t="s">
        <v>10</v>
      </c>
      <c r="G8" s="223" t="s">
        <v>29</v>
      </c>
      <c r="H8" s="225" t="s">
        <v>96</v>
      </c>
      <c r="I8" s="233" t="s">
        <v>100</v>
      </c>
      <c r="J8" s="225" t="s">
        <v>85</v>
      </c>
      <c r="K8" s="228" t="s">
        <v>83</v>
      </c>
      <c r="M8" s="229" t="s">
        <v>173</v>
      </c>
    </row>
    <row r="9" spans="1:14">
      <c r="A9" s="330" t="s">
        <v>174</v>
      </c>
      <c r="B9" s="306" t="s">
        <v>162</v>
      </c>
      <c r="C9" s="338" t="s">
        <v>98</v>
      </c>
      <c r="D9" s="312" t="s">
        <v>149</v>
      </c>
      <c r="E9" s="339" t="s">
        <v>175</v>
      </c>
      <c r="F9" s="312" t="s">
        <v>103</v>
      </c>
      <c r="G9" s="293">
        <v>2</v>
      </c>
      <c r="H9" s="293" t="str">
        <f>CONCATENATE("+",RIGHT('Personal File'!$B$5,1)+RIGHT('Personal File'!$C$8)+D9)</f>
        <v>+9</v>
      </c>
      <c r="I9" s="297">
        <f t="shared" ref="I9:I10" ca="1" si="3">RANDBETWEEN(1,20)</f>
        <v>13</v>
      </c>
      <c r="J9" s="340">
        <f t="shared" ref="J9:J11" ca="1" si="4">(I9+H9)</f>
        <v>22</v>
      </c>
      <c r="K9" s="341"/>
      <c r="L9" s="342"/>
      <c r="M9" s="343">
        <v>2400</v>
      </c>
      <c r="N9" s="253"/>
    </row>
    <row r="10" spans="1:14">
      <c r="A10" s="328" t="s">
        <v>176</v>
      </c>
      <c r="B10" s="294" t="s">
        <v>160</v>
      </c>
      <c r="C10" s="329">
        <v>0</v>
      </c>
      <c r="D10" s="295" t="s">
        <v>64</v>
      </c>
      <c r="E10" s="21" t="s">
        <v>99</v>
      </c>
      <c r="F10" s="295" t="s">
        <v>159</v>
      </c>
      <c r="G10" s="296">
        <v>0</v>
      </c>
      <c r="H10" s="24" t="str">
        <f>CONCATENATE("+",RIGHT('Personal File'!$B$5,1)+RIGHT('Personal File'!$C$8)+D10)</f>
        <v>+8</v>
      </c>
      <c r="I10" s="297">
        <f t="shared" ca="1" si="3"/>
        <v>8</v>
      </c>
      <c r="J10" s="336">
        <f t="shared" ca="1" si="4"/>
        <v>16</v>
      </c>
      <c r="K10" s="298" t="s">
        <v>161</v>
      </c>
      <c r="M10" s="265">
        <v>0</v>
      </c>
      <c r="N10" s="253"/>
    </row>
    <row r="11" spans="1:14" ht="16.2" thickBot="1">
      <c r="A11" s="11" t="s">
        <v>179</v>
      </c>
      <c r="B11" s="12" t="s">
        <v>121</v>
      </c>
      <c r="C11" s="299">
        <v>0</v>
      </c>
      <c r="D11" s="300" t="s">
        <v>64</v>
      </c>
      <c r="E11" s="12" t="s">
        <v>99</v>
      </c>
      <c r="F11" s="300" t="s">
        <v>122</v>
      </c>
      <c r="G11" s="301">
        <f>80*0.05</f>
        <v>4</v>
      </c>
      <c r="H11" s="302" t="str">
        <f>CONCATENATE("+",RIGHT('Personal File'!$B$5,1)+RIGHT('Personal File'!$C$8)+D11)</f>
        <v>+8</v>
      </c>
      <c r="I11" s="303">
        <f t="shared" ref="I11" ca="1" si="5">RANDBETWEEN(1,20)</f>
        <v>6</v>
      </c>
      <c r="J11" s="337">
        <f t="shared" ca="1" si="4"/>
        <v>14</v>
      </c>
      <c r="K11" s="304"/>
      <c r="M11" s="234">
        <v>0</v>
      </c>
      <c r="N11" s="253"/>
    </row>
    <row r="12" spans="1:14" ht="6" customHeight="1" thickTop="1" thickBot="1">
      <c r="D12" s="235"/>
      <c r="E12" s="235"/>
      <c r="G12" s="236"/>
      <c r="H12" s="236"/>
      <c r="I12" s="236"/>
      <c r="J12" s="236"/>
      <c r="M12" s="236"/>
    </row>
    <row r="13" spans="1:14" ht="16.8" thickTop="1" thickBot="1">
      <c r="A13" s="222" t="s">
        <v>74</v>
      </c>
      <c r="B13" s="223" t="s">
        <v>18</v>
      </c>
      <c r="C13" s="223" t="s">
        <v>36</v>
      </c>
      <c r="D13" s="223" t="s">
        <v>85</v>
      </c>
      <c r="E13" s="223" t="s">
        <v>86</v>
      </c>
      <c r="F13" s="223" t="s">
        <v>87</v>
      </c>
      <c r="G13" s="223" t="s">
        <v>29</v>
      </c>
      <c r="H13" s="237" t="s">
        <v>83</v>
      </c>
      <c r="I13" s="238"/>
      <c r="J13" s="238"/>
      <c r="K13" s="239"/>
      <c r="M13" s="229" t="s">
        <v>173</v>
      </c>
    </row>
    <row r="14" spans="1:14">
      <c r="A14" s="305" t="s">
        <v>138</v>
      </c>
      <c r="B14" s="306">
        <v>1</v>
      </c>
      <c r="C14" s="306" t="s">
        <v>139</v>
      </c>
      <c r="D14" s="306" t="s">
        <v>139</v>
      </c>
      <c r="E14" s="307" t="s">
        <v>139</v>
      </c>
      <c r="F14" s="306" t="s">
        <v>139</v>
      </c>
      <c r="G14" s="293">
        <v>1</v>
      </c>
      <c r="H14" s="309"/>
      <c r="I14" s="240"/>
      <c r="J14" s="240"/>
      <c r="K14" s="241"/>
      <c r="M14" s="242">
        <v>1000</v>
      </c>
      <c r="N14" s="253"/>
    </row>
    <row r="15" spans="1:14" ht="16.2" thickBot="1">
      <c r="A15" s="344" t="s">
        <v>158</v>
      </c>
      <c r="B15" s="345" t="s">
        <v>187</v>
      </c>
      <c r="C15" s="346" t="s">
        <v>139</v>
      </c>
      <c r="D15" s="345" t="s">
        <v>139</v>
      </c>
      <c r="E15" s="347" t="s">
        <v>139</v>
      </c>
      <c r="F15" s="345" t="s">
        <v>139</v>
      </c>
      <c r="G15" s="302">
        <v>0</v>
      </c>
      <c r="H15" s="348"/>
      <c r="I15" s="349"/>
      <c r="J15" s="349"/>
      <c r="K15" s="243"/>
      <c r="L15" s="342"/>
      <c r="M15" s="244">
        <v>2000</v>
      </c>
      <c r="N15" s="253"/>
    </row>
    <row r="16" spans="1:14" ht="6.75" customHeight="1" thickTop="1" thickBot="1">
      <c r="M16" s="232"/>
    </row>
    <row r="17" spans="1:14" ht="16.8" thickTop="1" thickBot="1">
      <c r="A17" s="245"/>
      <c r="B17" s="236"/>
      <c r="C17" s="246" t="s">
        <v>75</v>
      </c>
      <c r="D17" s="238"/>
      <c r="E17" s="247"/>
      <c r="F17" s="237" t="s">
        <v>7</v>
      </c>
      <c r="G17" s="223" t="s">
        <v>29</v>
      </c>
      <c r="H17" s="225" t="s">
        <v>96</v>
      </c>
      <c r="I17" s="237" t="s">
        <v>83</v>
      </c>
      <c r="J17" s="238"/>
      <c r="K17" s="239"/>
      <c r="M17" s="229" t="s">
        <v>173</v>
      </c>
    </row>
    <row r="18" spans="1:14">
      <c r="A18" s="245"/>
      <c r="B18" s="236"/>
      <c r="C18" s="248" t="s">
        <v>178</v>
      </c>
      <c r="D18" s="249"/>
      <c r="E18" s="320"/>
      <c r="F18" s="310">
        <v>40</v>
      </c>
      <c r="G18" s="293">
        <f t="shared" ref="G18" si="6">(F18*3)/20</f>
        <v>6</v>
      </c>
      <c r="H18" s="312" t="s">
        <v>64</v>
      </c>
      <c r="I18" s="313"/>
      <c r="J18" s="250"/>
      <c r="K18" s="251"/>
      <c r="M18" s="252">
        <f t="shared" ref="M18" si="7">(L18*3)/20</f>
        <v>0</v>
      </c>
      <c r="N18" s="253"/>
    </row>
    <row r="19" spans="1:14" ht="16.2" thickBot="1">
      <c r="A19" s="253"/>
      <c r="C19" s="254"/>
      <c r="D19" s="255"/>
      <c r="E19" s="321"/>
      <c r="F19" s="311"/>
      <c r="G19" s="302"/>
      <c r="H19" s="308"/>
      <c r="I19" s="314"/>
      <c r="J19" s="256"/>
      <c r="K19" s="257"/>
      <c r="M19" s="244"/>
      <c r="N19" s="253"/>
    </row>
    <row r="20" spans="1:14" ht="16.8" thickTop="1" thickBot="1"/>
    <row r="21" spans="1:14" ht="16.8" thickTop="1" thickBot="1">
      <c r="C21" s="246" t="s">
        <v>111</v>
      </c>
      <c r="D21" s="238"/>
      <c r="E21" s="238"/>
      <c r="F21" s="238"/>
      <c r="G21" s="258" t="s">
        <v>7</v>
      </c>
      <c r="H21" s="258" t="s">
        <v>4</v>
      </c>
      <c r="I21" s="258" t="s">
        <v>112</v>
      </c>
      <c r="J21" s="237" t="s">
        <v>83</v>
      </c>
      <c r="K21" s="239"/>
      <c r="M21" s="229" t="s">
        <v>173</v>
      </c>
    </row>
    <row r="22" spans="1:14">
      <c r="C22" s="259" t="s">
        <v>113</v>
      </c>
      <c r="D22" s="260"/>
      <c r="E22" s="260"/>
      <c r="F22" s="316"/>
      <c r="G22" s="317">
        <v>2</v>
      </c>
      <c r="H22" s="306">
        <v>1</v>
      </c>
      <c r="I22" s="306">
        <v>1</v>
      </c>
      <c r="J22" s="313"/>
      <c r="K22" s="261"/>
      <c r="M22" s="252">
        <f>G22*50</f>
        <v>100</v>
      </c>
      <c r="N22" s="253"/>
    </row>
    <row r="23" spans="1:14">
      <c r="C23" s="262" t="s">
        <v>156</v>
      </c>
      <c r="D23" s="263"/>
      <c r="E23" s="263"/>
      <c r="F23" s="318"/>
      <c r="G23" s="319">
        <v>2</v>
      </c>
      <c r="H23" s="19">
        <v>2</v>
      </c>
      <c r="I23" s="19">
        <v>4</v>
      </c>
      <c r="J23" s="315"/>
      <c r="K23" s="264"/>
      <c r="M23" s="265">
        <f>G23*300</f>
        <v>600</v>
      </c>
      <c r="N23" s="253"/>
    </row>
    <row r="24" spans="1:14" ht="16.2" thickBot="1">
      <c r="C24" s="350" t="s">
        <v>169</v>
      </c>
      <c r="D24" s="351"/>
      <c r="E24" s="351"/>
      <c r="F24" s="352"/>
      <c r="G24" s="353" t="s">
        <v>64</v>
      </c>
      <c r="H24" s="354">
        <v>2</v>
      </c>
      <c r="I24" s="354">
        <v>4</v>
      </c>
      <c r="J24" s="355" t="s">
        <v>188</v>
      </c>
      <c r="K24" s="356"/>
      <c r="M24" s="234">
        <f t="shared" ref="M24" si="8">G24*100</f>
        <v>0</v>
      </c>
      <c r="N24" s="253"/>
    </row>
    <row r="25" spans="1:14" ht="16.2" thickTop="1"/>
    <row r="26" spans="1:14">
      <c r="K26" s="85" t="s">
        <v>181</v>
      </c>
      <c r="M26" s="266">
        <f>SUM(M3:M24,Equipment!B3:B11)</f>
        <v>9018</v>
      </c>
    </row>
  </sheetData>
  <phoneticPr fontId="0" type="noConversion"/>
  <conditionalFormatting sqref="B15">
    <cfRule type="cellIs" dxfId="14" priority="37" operator="equal">
      <formula>2</formula>
    </cfRule>
  </conditionalFormatting>
  <conditionalFormatting sqref="I6">
    <cfRule type="cellIs" dxfId="13" priority="33" operator="equal">
      <formula>20</formula>
    </cfRule>
    <cfRule type="cellIs" dxfId="12" priority="34" operator="equal">
      <formula>1</formula>
    </cfRule>
  </conditionalFormatting>
  <conditionalFormatting sqref="I11">
    <cfRule type="cellIs" dxfId="11" priority="31" operator="equal">
      <formula>20</formula>
    </cfRule>
    <cfRule type="cellIs" dxfId="10" priority="32" operator="equal">
      <formula>1</formula>
    </cfRule>
  </conditionalFormatting>
  <conditionalFormatting sqref="I5">
    <cfRule type="cellIs" dxfId="9" priority="17" operator="equal">
      <formula>20</formula>
    </cfRule>
    <cfRule type="cellIs" dxfId="8" priority="18" operator="equal">
      <formula>1</formula>
    </cfRule>
  </conditionalFormatting>
  <conditionalFormatting sqref="I3">
    <cfRule type="cellIs" dxfId="7" priority="11" operator="equal">
      <formula>20</formula>
    </cfRule>
    <cfRule type="cellIs" dxfId="6" priority="12"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workbookViewId="0">
      <selection activeCell="A4" sqref="A4"/>
    </sheetView>
  </sheetViews>
  <sheetFormatPr defaultColWidth="13" defaultRowHeight="15.6"/>
  <cols>
    <col min="1" max="1" width="28.09765625" style="232" bestFit="1" customWidth="1"/>
    <col min="2" max="2" width="4.5" style="232" bestFit="1" customWidth="1"/>
    <col min="3" max="3" width="5.59765625" style="236" bestFit="1" customWidth="1"/>
    <col min="4" max="5" width="26.59765625" style="36" customWidth="1"/>
    <col min="6" max="6" width="1.69921875" style="232" bestFit="1" customWidth="1"/>
    <col min="7" max="7" width="6.3984375" style="36" bestFit="1" customWidth="1"/>
    <col min="8" max="16384" width="13" style="36"/>
  </cols>
  <sheetData>
    <row r="1" spans="1:7" ht="23.4" thickBot="1">
      <c r="A1" s="221" t="s">
        <v>80</v>
      </c>
      <c r="B1" s="221"/>
      <c r="C1" s="267"/>
      <c r="D1" s="221"/>
      <c r="E1" s="221"/>
    </row>
    <row r="2" spans="1:7" s="232" customFormat="1" ht="16.8" thickTop="1" thickBot="1">
      <c r="A2" s="268" t="s">
        <v>81</v>
      </c>
      <c r="B2" s="268" t="s">
        <v>7</v>
      </c>
      <c r="C2" s="269" t="s">
        <v>29</v>
      </c>
      <c r="D2" s="270" t="s">
        <v>82</v>
      </c>
      <c r="E2" s="271" t="s">
        <v>83</v>
      </c>
      <c r="G2" s="325" t="s">
        <v>173</v>
      </c>
    </row>
    <row r="3" spans="1:7">
      <c r="A3" s="272" t="s">
        <v>123</v>
      </c>
      <c r="B3" s="273">
        <v>1</v>
      </c>
      <c r="C3" s="274">
        <v>0.5</v>
      </c>
      <c r="D3" s="275"/>
      <c r="E3" s="276"/>
      <c r="F3" s="253"/>
      <c r="G3" s="28">
        <v>0</v>
      </c>
    </row>
    <row r="4" spans="1:7" ht="16.2" thickBot="1">
      <c r="A4" s="277" t="s">
        <v>157</v>
      </c>
      <c r="B4" s="14">
        <v>1</v>
      </c>
      <c r="C4" s="278">
        <v>1</v>
      </c>
      <c r="D4" s="279"/>
      <c r="E4" s="280"/>
      <c r="G4" s="29">
        <v>1000</v>
      </c>
    </row>
    <row r="5" spans="1:7" ht="24" thickTop="1" thickBot="1">
      <c r="A5" s="221" t="s">
        <v>84</v>
      </c>
      <c r="B5" s="221"/>
      <c r="C5" s="281"/>
      <c r="D5" s="221"/>
      <c r="E5" s="282"/>
    </row>
    <row r="6" spans="1:7" ht="16.8" thickTop="1" thickBot="1">
      <c r="A6" s="268" t="s">
        <v>81</v>
      </c>
      <c r="B6" s="268" t="s">
        <v>7</v>
      </c>
      <c r="C6" s="269" t="s">
        <v>29</v>
      </c>
      <c r="D6" s="270" t="s">
        <v>82</v>
      </c>
      <c r="E6" s="271" t="s">
        <v>83</v>
      </c>
      <c r="G6" s="325" t="s">
        <v>173</v>
      </c>
    </row>
    <row r="7" spans="1:7">
      <c r="A7" s="283" t="s">
        <v>110</v>
      </c>
      <c r="B7" s="284">
        <v>1</v>
      </c>
      <c r="C7" s="285">
        <v>0</v>
      </c>
      <c r="D7" s="286"/>
      <c r="E7" s="287"/>
      <c r="F7" s="253"/>
      <c r="G7" s="28">
        <v>0</v>
      </c>
    </row>
    <row r="8" spans="1:7">
      <c r="A8" s="283" t="s">
        <v>165</v>
      </c>
      <c r="B8" s="284">
        <v>1</v>
      </c>
      <c r="C8" s="285">
        <v>3.5</v>
      </c>
      <c r="D8" s="286"/>
      <c r="E8" s="287"/>
      <c r="F8" s="253"/>
      <c r="G8" s="28">
        <v>3000</v>
      </c>
    </row>
    <row r="9" spans="1:7">
      <c r="A9" s="288" t="s">
        <v>180</v>
      </c>
      <c r="B9" s="284">
        <v>1</v>
      </c>
      <c r="C9" s="274">
        <v>1</v>
      </c>
      <c r="D9" s="286"/>
      <c r="E9" s="287"/>
      <c r="F9" s="253"/>
      <c r="G9" s="28">
        <v>110</v>
      </c>
    </row>
    <row r="10" spans="1:7">
      <c r="A10" s="283" t="s">
        <v>124</v>
      </c>
      <c r="B10" s="284">
        <v>1</v>
      </c>
      <c r="C10" s="285">
        <v>2</v>
      </c>
      <c r="D10" s="289"/>
      <c r="E10" s="287"/>
      <c r="F10" s="253"/>
      <c r="G10" s="28">
        <v>0</v>
      </c>
    </row>
    <row r="11" spans="1:7" ht="16.2" thickBot="1">
      <c r="A11" s="290" t="s">
        <v>168</v>
      </c>
      <c r="B11" s="14">
        <v>0</v>
      </c>
      <c r="C11" s="291">
        <f>B11/100</f>
        <v>0</v>
      </c>
      <c r="D11" s="326" t="s">
        <v>183</v>
      </c>
      <c r="E11" s="292"/>
      <c r="G11" s="327">
        <v>-222</v>
      </c>
    </row>
    <row r="12" spans="1:7" ht="16.2" thickTop="1"/>
    <row r="13" spans="1:7">
      <c r="E13" s="323" t="s">
        <v>182</v>
      </c>
      <c r="F13" s="322"/>
      <c r="G13" s="324">
        <f>SUM(G3:G11,Martial!M3:M24)</f>
        <v>12900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2018-01-19T21:24:56Z</dcterms:modified>
</cp:coreProperties>
</file>