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48" windowWidth="11916" windowHeight="10668" tabRatio="638"/>
  </bookViews>
  <sheets>
    <sheet name="Personal File" sheetId="4" r:id="rId1"/>
    <sheet name="Skills" sheetId="15" r:id="rId2"/>
    <sheet name="Spells" sheetId="20" r:id="rId3"/>
    <sheet name="Feats" sheetId="24" r:id="rId4"/>
    <sheet name="Martial" sheetId="6" r:id="rId5"/>
    <sheet name="Equipment" sheetId="19" r:id="rId6"/>
    <sheet name="Leadership" sheetId="26" r:id="rId7"/>
  </sheets>
  <definedNames>
    <definedName name="_xlnm._FilterDatabase" localSheetId="6" hidden="1">Leadership!$A$1:$V$6</definedName>
    <definedName name="OLE_LINK1" localSheetId="3">Feats!$H$3</definedName>
    <definedName name="_xlnm.Print_Area" localSheetId="5">Equipment!#REF!</definedName>
    <definedName name="_xlnm.Print_Area" localSheetId="3">Feats!#REF!</definedName>
    <definedName name="_xlnm.Print_Area" localSheetId="4">Martial!#REF!</definedName>
    <definedName name="_xlnm.Print_Area" localSheetId="0">'Personal File'!$A$1:$H$35</definedName>
    <definedName name="_xlnm.Print_Area" localSheetId="1">Skills!$A$1:$K$27</definedName>
    <definedName name="_xlnm.Print_Area" localSheetId="2">Spells!$A$1:$I$24</definedName>
  </definedNames>
  <calcPr calcId="145621"/>
</workbook>
</file>

<file path=xl/calcChain.xml><?xml version="1.0" encoding="utf-8"?>
<calcChain xmlns="http://schemas.openxmlformats.org/spreadsheetml/2006/main">
  <c r="H6" i="24" l="1"/>
  <c r="C18" i="4" l="1"/>
  <c r="C17" i="4"/>
  <c r="C16" i="4"/>
  <c r="C15" i="4"/>
  <c r="C14" i="4"/>
  <c r="C13" i="4"/>
  <c r="H41" i="15" l="1"/>
  <c r="H40" i="15"/>
  <c r="I40" i="15" s="1"/>
  <c r="H39" i="15"/>
  <c r="I39" i="15" s="1"/>
  <c r="H38" i="15"/>
  <c r="I38" i="15" s="1"/>
  <c r="H37" i="15"/>
  <c r="H36" i="15"/>
  <c r="H35" i="15"/>
  <c r="H34" i="15"/>
  <c r="I34" i="15" s="1"/>
  <c r="H33" i="15"/>
  <c r="I33" i="15" s="1"/>
  <c r="H32" i="15"/>
  <c r="H31" i="15"/>
  <c r="H30" i="15"/>
  <c r="H29" i="15"/>
  <c r="I29" i="15" s="1"/>
  <c r="H28" i="15"/>
  <c r="H27" i="15"/>
  <c r="I27" i="15" s="1"/>
  <c r="H26" i="15"/>
  <c r="H25" i="15"/>
  <c r="H24" i="15"/>
  <c r="H23" i="15"/>
  <c r="H22" i="15"/>
  <c r="I22" i="15" s="1"/>
  <c r="H21" i="15"/>
  <c r="H20" i="15"/>
  <c r="H19" i="15"/>
  <c r="H18" i="15"/>
  <c r="H17" i="15"/>
  <c r="H16" i="15"/>
  <c r="H15" i="15"/>
  <c r="H14" i="15"/>
  <c r="H13" i="15"/>
  <c r="H12" i="15"/>
  <c r="I12" i="15" s="1"/>
  <c r="H11" i="15"/>
  <c r="H10" i="15"/>
  <c r="I10" i="15" s="1"/>
  <c r="H9" i="15"/>
  <c r="H8" i="15"/>
  <c r="H7" i="15"/>
  <c r="H6" i="15"/>
  <c r="H5" i="15"/>
  <c r="H4" i="15"/>
  <c r="H3" i="15"/>
  <c r="H8" i="6" l="1"/>
  <c r="H9" i="6"/>
  <c r="H5" i="6"/>
  <c r="H3" i="6"/>
  <c r="C18" i="24" l="1"/>
  <c r="C19" i="24"/>
  <c r="C20" i="24"/>
  <c r="C21" i="24"/>
  <c r="B30" i="19" l="1"/>
  <c r="B29" i="19"/>
  <c r="B28" i="19"/>
  <c r="B27" i="19"/>
  <c r="B25" i="19"/>
  <c r="B38" i="19"/>
  <c r="F18" i="6"/>
  <c r="G18" i="6" s="1"/>
  <c r="G17" i="6"/>
  <c r="B43" i="19" l="1"/>
  <c r="B17" i="19"/>
  <c r="B8" i="26" l="1"/>
  <c r="C11" i="24" l="1"/>
  <c r="C12" i="24"/>
  <c r="C13" i="24"/>
  <c r="C14" i="24"/>
  <c r="C15" i="24"/>
  <c r="C16" i="24"/>
  <c r="C17" i="24"/>
  <c r="C3" i="24"/>
  <c r="C4" i="24"/>
  <c r="C5" i="24"/>
  <c r="C6" i="24"/>
  <c r="C7" i="24"/>
  <c r="C8" i="24"/>
  <c r="C9" i="24"/>
  <c r="C10" i="24"/>
  <c r="C9" i="4"/>
  <c r="D9" i="15" l="1"/>
  <c r="E9" i="15" s="1"/>
  <c r="G9" i="15" s="1"/>
  <c r="I9" i="15" s="1"/>
  <c r="C11" i="4" l="1"/>
  <c r="C10" i="4"/>
  <c r="B18" i="19"/>
  <c r="G8" i="6"/>
  <c r="B15" i="6" s="1"/>
  <c r="E17" i="4"/>
  <c r="B9" i="19"/>
  <c r="D24" i="15"/>
  <c r="E24" i="15" s="1"/>
  <c r="G24" i="15" s="1"/>
  <c r="I24" i="15" s="1"/>
  <c r="D23" i="15"/>
  <c r="E23" i="15" s="1"/>
  <c r="G23" i="15" s="1"/>
  <c r="I23" i="15" s="1"/>
  <c r="D17" i="15"/>
  <c r="E17" i="15" s="1"/>
  <c r="G17" i="15" s="1"/>
  <c r="I17" i="15" s="1"/>
  <c r="D35" i="15"/>
  <c r="E35" i="15" s="1"/>
  <c r="G35" i="15" s="1"/>
  <c r="I35" i="15" s="1"/>
  <c r="D22" i="15"/>
  <c r="E22" i="15" s="1"/>
  <c r="D37" i="15"/>
  <c r="E37" i="15" s="1"/>
  <c r="G37" i="15" s="1"/>
  <c r="I37" i="15" s="1"/>
  <c r="D34" i="15"/>
  <c r="E34" i="15" s="1"/>
  <c r="B50" i="19"/>
  <c r="D29" i="15"/>
  <c r="E29" i="15" s="1"/>
  <c r="D39" i="15"/>
  <c r="E39" i="15" s="1"/>
  <c r="E18" i="4"/>
  <c r="D36" i="15"/>
  <c r="E36" i="15" s="1"/>
  <c r="G36" i="15" s="1"/>
  <c r="I36" i="15" s="1"/>
  <c r="D38" i="15"/>
  <c r="E38" i="15" s="1"/>
  <c r="D31" i="15"/>
  <c r="E31" i="15" s="1"/>
  <c r="G31" i="15" s="1"/>
  <c r="I31" i="15" s="1"/>
  <c r="D40" i="15"/>
  <c r="E40" i="15" s="1"/>
  <c r="D27" i="15"/>
  <c r="E27" i="15" s="1"/>
  <c r="D33" i="15"/>
  <c r="E33" i="15" s="1"/>
  <c r="D12" i="15"/>
  <c r="E12" i="15" s="1"/>
  <c r="D10" i="15"/>
  <c r="E10" i="15" s="1"/>
  <c r="D41" i="15"/>
  <c r="E41" i="15" s="1"/>
  <c r="G41" i="15" s="1"/>
  <c r="I41" i="15" s="1"/>
  <c r="D32" i="15"/>
  <c r="E32" i="15" s="1"/>
  <c r="G32" i="15" s="1"/>
  <c r="I32" i="15" s="1"/>
  <c r="D30" i="15"/>
  <c r="E30" i="15" s="1"/>
  <c r="G30" i="15" s="1"/>
  <c r="I30" i="15" s="1"/>
  <c r="D28" i="15"/>
  <c r="E28" i="15" s="1"/>
  <c r="G28" i="15" s="1"/>
  <c r="I28" i="15" s="1"/>
  <c r="D26" i="15"/>
  <c r="E26" i="15" s="1"/>
  <c r="G26" i="15" s="1"/>
  <c r="I26" i="15" s="1"/>
  <c r="D25" i="15"/>
  <c r="E25" i="15" s="1"/>
  <c r="G25" i="15" s="1"/>
  <c r="I25" i="15" s="1"/>
  <c r="D21" i="15"/>
  <c r="E21" i="15" s="1"/>
  <c r="G21" i="15" s="1"/>
  <c r="I21" i="15" s="1"/>
  <c r="D20" i="15"/>
  <c r="E20" i="15" s="1"/>
  <c r="G20" i="15" s="1"/>
  <c r="I20" i="15" s="1"/>
  <c r="D19" i="15"/>
  <c r="E19" i="15" s="1"/>
  <c r="G19" i="15" s="1"/>
  <c r="I19" i="15" s="1"/>
  <c r="D18" i="15"/>
  <c r="E18" i="15" s="1"/>
  <c r="G18" i="15" s="1"/>
  <c r="I18" i="15" s="1"/>
  <c r="D16" i="15"/>
  <c r="E16" i="15" s="1"/>
  <c r="G16" i="15" s="1"/>
  <c r="I16" i="15" s="1"/>
  <c r="D15" i="15"/>
  <c r="E15" i="15" s="1"/>
  <c r="G15" i="15" s="1"/>
  <c r="I15" i="15" s="1"/>
  <c r="D14" i="15"/>
  <c r="E14" i="15" s="1"/>
  <c r="G14" i="15" s="1"/>
  <c r="I14" i="15" s="1"/>
  <c r="D13" i="15"/>
  <c r="E13" i="15" s="1"/>
  <c r="G13" i="15" s="1"/>
  <c r="I13" i="15" s="1"/>
  <c r="D11" i="15"/>
  <c r="E11" i="15" s="1"/>
  <c r="G11" i="15" s="1"/>
  <c r="I11" i="15" s="1"/>
  <c r="D8" i="15"/>
  <c r="E8" i="15" s="1"/>
  <c r="G8" i="15" s="1"/>
  <c r="I8" i="15" s="1"/>
  <c r="D7" i="15"/>
  <c r="E7" i="15" s="1"/>
  <c r="G7" i="15" s="1"/>
  <c r="I7" i="15" s="1"/>
  <c r="D6" i="15"/>
  <c r="E6" i="15" s="1"/>
  <c r="G6" i="15" s="1"/>
  <c r="I6" i="15" s="1"/>
  <c r="D5" i="15"/>
  <c r="E5" i="15" s="1"/>
  <c r="G5" i="15" s="1"/>
  <c r="I5" i="15" s="1"/>
  <c r="D4" i="15"/>
  <c r="E4" i="15" s="1"/>
  <c r="G4" i="15" s="1"/>
  <c r="I4" i="15" s="1"/>
  <c r="D3" i="15"/>
  <c r="E3" i="15" s="1"/>
  <c r="G3" i="15" s="1"/>
  <c r="I3" i="15" s="1"/>
  <c r="B21" i="19" l="1"/>
  <c r="E14" i="4" s="1"/>
</calcChain>
</file>

<file path=xl/comments1.xml><?xml version="1.0" encoding="utf-8"?>
<comments xmlns="http://schemas.openxmlformats.org/spreadsheetml/2006/main">
  <authors>
    <author>Alexis Álvarez</author>
  </authors>
  <commentList>
    <comment ref="E4" authorId="0">
      <text>
        <r>
          <rPr>
            <sz val="12"/>
            <color indexed="81"/>
            <rFont val="Times New Roman"/>
            <family val="1"/>
          </rPr>
          <t>Casts spells as a 5th-level cleric of Tempus</t>
        </r>
      </text>
    </comment>
    <comment ref="E9" authorId="0">
      <text>
        <r>
          <rPr>
            <sz val="12"/>
            <color indexed="81"/>
            <rFont val="Times New Roman"/>
            <family val="1"/>
          </rPr>
          <t>+7/+2</t>
        </r>
      </text>
    </comment>
    <comment ref="C12" authorId="0">
      <text>
        <r>
          <rPr>
            <sz val="12"/>
            <color indexed="81"/>
            <rFont val="Times New Roman"/>
            <family val="1"/>
          </rPr>
          <t>Next level at 45,000 XPs</t>
        </r>
      </text>
    </comment>
    <comment ref="E15" authorId="0">
      <text>
        <r>
          <rPr>
            <sz val="12"/>
            <color indexed="81"/>
            <rFont val="Times New Roman"/>
            <family val="1"/>
          </rPr>
          <t>[(4 * 8 Cleric) * 75%] + [(2 * 12 Barbarian) * 75%] + [(2 * 10 Battleguard) * 75%] + (8 * 1 Con)</t>
        </r>
      </text>
    </comment>
  </commentList>
</comments>
</file>

<file path=xl/comments2.xml><?xml version="1.0" encoding="utf-8"?>
<comments xmlns="http://schemas.openxmlformats.org/spreadsheetml/2006/main">
  <authors>
    <author>Alexis Álvarez</author>
  </authors>
  <commentList>
    <comment ref="D8" authorId="0">
      <text>
        <r>
          <rPr>
            <sz val="12"/>
            <color indexed="81"/>
            <rFont val="Times New Roman"/>
            <family val="1"/>
          </rPr>
          <t>Phosphorescent moss</t>
        </r>
      </text>
    </comment>
    <comment ref="D11" authorId="0">
      <text>
        <r>
          <rPr>
            <sz val="12"/>
            <color indexed="81"/>
            <rFont val="Times New Roman"/>
            <family val="1"/>
          </rPr>
          <t>Prism, lens, or monocle</t>
        </r>
      </text>
    </comment>
    <comment ref="D16" authorId="0">
      <text>
        <r>
          <rPr>
            <sz val="12"/>
            <color indexed="81"/>
            <rFont val="Times New Roman"/>
            <family val="1"/>
          </rPr>
          <t>Pure Water</t>
        </r>
      </text>
    </comment>
    <comment ref="D21" authorId="0">
      <text>
        <r>
          <rPr>
            <sz val="12"/>
            <color indexed="81"/>
            <rFont val="Times New Roman"/>
            <family val="1"/>
          </rPr>
          <t>Bacteria culture</t>
        </r>
      </text>
    </comment>
    <comment ref="D27" authorId="0">
      <text>
        <r>
          <rPr>
            <sz val="12"/>
            <color indexed="81"/>
            <rFont val="Times New Roman"/>
            <family val="1"/>
          </rPr>
          <t>Pinch of powdered iron</t>
        </r>
      </text>
    </comment>
    <comment ref="D30" authorId="0">
      <text>
        <r>
          <rPr>
            <sz val="12"/>
            <color indexed="81"/>
            <rFont val="Times New Roman"/>
            <family val="1"/>
          </rPr>
          <t>Pinch of dirt</t>
        </r>
      </text>
    </comment>
    <comment ref="D32" authorId="0">
      <text>
        <r>
          <rPr>
            <sz val="12"/>
            <color indexed="81"/>
            <rFont val="Times New Roman"/>
            <family val="1"/>
          </rPr>
          <t>Imbued weapon</t>
        </r>
      </text>
    </comment>
    <comment ref="D37" authorId="0">
      <text>
        <r>
          <rPr>
            <sz val="12"/>
            <color indexed="81"/>
            <rFont val="Times New Roman"/>
            <family val="1"/>
          </rPr>
          <t>Parchment w/ holy text</t>
        </r>
      </text>
    </comment>
    <comment ref="D40" authorId="0">
      <text>
        <r>
          <rPr>
            <sz val="12"/>
            <color indexed="81"/>
            <rFont val="Times New Roman"/>
            <family val="1"/>
          </rPr>
          <t>Dumathoin symbol, crystal lens</t>
        </r>
      </text>
    </comment>
    <comment ref="D41" authorId="0">
      <text>
        <r>
          <rPr>
            <sz val="12"/>
            <color indexed="81"/>
            <rFont val="Times New Roman"/>
            <family val="1"/>
          </rPr>
          <t>Bait for said animal</t>
        </r>
      </text>
    </comment>
    <comment ref="D42" authorId="0">
      <text>
        <r>
          <rPr>
            <sz val="12"/>
            <color indexed="81"/>
            <rFont val="Times New Roman"/>
            <family val="1"/>
          </rPr>
          <t>25 gp of sticks and bones</t>
        </r>
      </text>
    </comment>
    <comment ref="D50" authorId="0">
      <text>
        <r>
          <rPr>
            <sz val="12"/>
            <color indexed="81"/>
            <rFont val="Times New Roman"/>
            <family val="1"/>
          </rPr>
          <t>Dumathoin symbol, holy water, silver dust.</t>
        </r>
      </text>
    </comment>
    <comment ref="D61" authorId="0">
      <text>
        <r>
          <rPr>
            <sz val="12"/>
            <color indexed="81"/>
            <rFont val="Times New Roman"/>
            <family val="1"/>
          </rPr>
          <t>Dumathoin symbol, salt, copper pieces</t>
        </r>
      </text>
    </comment>
    <comment ref="D71" authorId="0">
      <text>
        <r>
          <rPr>
            <sz val="12"/>
            <color indexed="81"/>
            <rFont val="Times New Roman"/>
            <family val="1"/>
          </rPr>
          <t>25 gp of sticks and bones</t>
        </r>
      </text>
    </comment>
    <comment ref="D73" authorId="0">
      <text/>
    </comment>
    <comment ref="D81" authorId="0">
      <text>
        <r>
          <rPr>
            <sz val="12"/>
            <color indexed="81"/>
            <rFont val="Times New Roman"/>
            <family val="1"/>
          </rPr>
          <t>Black onyx gem</t>
        </r>
      </text>
    </comment>
    <comment ref="D85" authorId="0">
      <text>
        <r>
          <rPr>
            <sz val="12"/>
            <color indexed="81"/>
            <rFont val="Times New Roman"/>
            <family val="1"/>
          </rPr>
          <t>Phosphorous, sulfur, or other combustible powder</t>
        </r>
      </text>
    </comment>
    <comment ref="D96" authorId="0">
      <text/>
    </comment>
    <comment ref="D97" authorId="0">
      <text>
        <r>
          <rPr>
            <sz val="12"/>
            <color indexed="81"/>
            <rFont val="Times New Roman"/>
            <family val="1"/>
          </rPr>
          <t>Metal object with which to outline circle</t>
        </r>
      </text>
    </comment>
    <comment ref="D124" authorId="0">
      <text>
        <r>
          <rPr>
            <sz val="12"/>
            <color indexed="81"/>
            <rFont val="Times New Roman"/>
            <family val="1"/>
          </rPr>
          <t>Item distasteful to target</t>
        </r>
      </text>
    </comment>
    <comment ref="D125" authorId="0">
      <text>
        <r>
          <rPr>
            <sz val="12"/>
            <color indexed="81"/>
            <rFont val="Times New Roman"/>
            <family val="1"/>
          </rPr>
          <t>Herbal inhalant applied under nostrils, smoked, or imbibed</t>
        </r>
      </text>
    </comment>
    <comment ref="D135" authorId="0">
      <text>
        <r>
          <rPr>
            <sz val="12"/>
            <color indexed="81"/>
            <rFont val="Times New Roman"/>
            <family val="1"/>
          </rPr>
          <t>Parchment w/ unholy text</t>
        </r>
      </text>
    </comment>
  </commentList>
</comments>
</file>

<file path=xl/comments3.xml><?xml version="1.0" encoding="utf-8"?>
<comments xmlns="http://schemas.openxmlformats.org/spreadsheetml/2006/main">
  <authors>
    <author>Alexis Álvarez</author>
  </authors>
  <commentList>
    <comment ref="F2" authorId="0">
      <text>
        <r>
          <rPr>
            <sz val="12"/>
            <color indexed="81"/>
            <rFont val="Times New Roman"/>
            <family val="1"/>
          </rPr>
          <t>You are adept at casting spells in combat.
Benefit:  You get a +4 bonus on Concentration checks made to cast a spell or use a spell-like ability while on the defensive (see Casting on the Defensive, page 140) or while you are grappling or pinned.
PHB 92</t>
        </r>
      </text>
    </comment>
    <comment ref="F3" authorId="0">
      <text/>
    </comment>
    <comment ref="F4" authorId="0">
      <text>
        <r>
          <rPr>
            <sz val="12"/>
            <rFont val="Times New Roman"/>
            <family val="1"/>
          </rPr>
          <t xml:space="preserve">You can react more quickly than normal in a fight.
</t>
        </r>
        <r>
          <rPr>
            <b/>
            <sz val="12"/>
            <color indexed="81"/>
            <rFont val="Times New Roman"/>
            <family val="1"/>
          </rPr>
          <t xml:space="preserve">Benefit:  </t>
        </r>
        <r>
          <rPr>
            <sz val="12"/>
            <rFont val="Times New Roman"/>
            <family val="1"/>
          </rPr>
          <t xml:space="preserve">You get a +4 bonus on initiative checks.
</t>
        </r>
        <r>
          <rPr>
            <b/>
            <sz val="12"/>
            <color indexed="81"/>
            <rFont val="Times New Roman"/>
            <family val="1"/>
          </rPr>
          <t xml:space="preserve">Special:  </t>
        </r>
        <r>
          <rPr>
            <sz val="12"/>
            <rFont val="Times New Roman"/>
            <family val="1"/>
          </rPr>
          <t>A fighter may select Improved Initiative as one of his fighter bonus feats (see page 38).
PHB 96</t>
        </r>
      </text>
    </comment>
    <comment ref="F5" authorId="0">
      <text>
        <r>
          <rPr>
            <sz val="12"/>
            <color indexed="81"/>
            <rFont val="Times New Roman"/>
            <family val="1"/>
          </rPr>
          <t xml:space="preserve">You can make exceptionally powerful melee attacks.
</t>
        </r>
        <r>
          <rPr>
            <b/>
            <sz val="12"/>
            <color indexed="81"/>
            <rFont val="Times New Roman"/>
            <family val="1"/>
          </rPr>
          <t xml:space="preserve">Prerequisite:  </t>
        </r>
        <r>
          <rPr>
            <sz val="12"/>
            <color indexed="81"/>
            <rFont val="Times New Roman"/>
            <family val="1"/>
          </rPr>
          <t xml:space="preserve">Str 13.
</t>
        </r>
        <r>
          <rPr>
            <b/>
            <sz val="12"/>
            <color indexed="81"/>
            <rFont val="Times New Roman"/>
            <family val="1"/>
          </rPr>
          <t xml:space="preserve">Benefit:  </t>
        </r>
        <r>
          <rPr>
            <sz val="12"/>
            <color indexed="81"/>
            <rFont val="Times New Roman"/>
            <family val="1"/>
          </rPr>
          <t xml:space="preserve">On your action, before making attack rolls for a round, you may choose to subtract a number from all melee attack rolls and add the same number to all melee damage rolls.  This number may not exceed your base attack bonus.  The penalty on attacks and bonus on damage apply until your next turn.
</t>
        </r>
        <r>
          <rPr>
            <b/>
            <sz val="12"/>
            <color indexed="81"/>
            <rFont val="Times New Roman"/>
            <family val="1"/>
          </rPr>
          <t xml:space="preserve">Special:  </t>
        </r>
        <r>
          <rPr>
            <sz val="12"/>
            <color indexed="81"/>
            <rFont val="Times New Roman"/>
            <family val="1"/>
          </rPr>
          <t>If you attack with a two-handed weapon, or with a one-handed weapon wielded in two hands, instead add twice the number subtracted from your attack rolls.  You can’t add the bonus from Power Attack to the damage dealt with a light weapon (except with unarmed strikes or natural weapon attacks), even though the penalty on attack rolls still applies.  (Normally, you treat a double weapon as a one-handed weapon and a light weapon.  If you choose to use a double weapon like a two-handed weapon, attacking with only one end of it in a round, you treat it as a two-handed weapon.)
A fighter may select Power Attack as one of his fighter bonus feats (see page 38).
PHB 98</t>
        </r>
      </text>
    </comment>
    <comment ref="F6" authorId="0">
      <text/>
    </comment>
    <comment ref="F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Prerequisites:  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List>
</comments>
</file>

<file path=xl/comments4.xml><?xml version="1.0" encoding="utf-8"?>
<comments xmlns="http://schemas.openxmlformats.org/spreadsheetml/2006/main">
  <authors>
    <author>Alexis Álvarez</author>
  </authors>
  <commentList>
    <comment ref="A4" authorId="0">
      <text>
        <r>
          <rPr>
            <b/>
            <sz val="12"/>
            <color indexed="81"/>
            <rFont val="Times New Roman"/>
            <family val="1"/>
          </rPr>
          <t xml:space="preserve">Price (Item Level):  </t>
        </r>
        <r>
          <rPr>
            <sz val="12"/>
            <color indexed="81"/>
            <rFont val="Times New Roman"/>
            <family val="1"/>
          </rPr>
          <t xml:space="preserve">600 gp (3rd) (least); 3,000 gp (7th) (lesser); 6,000 gp (10th) (greater)
</t>
        </r>
        <r>
          <rPr>
            <b/>
            <sz val="12"/>
            <color indexed="81"/>
            <rFont val="Times New Roman"/>
            <family val="1"/>
          </rPr>
          <t xml:space="preserve">Body Slot:  </t>
        </r>
        <r>
          <rPr>
            <sz val="12"/>
            <color indexed="81"/>
            <rFont val="Times New Roman"/>
            <family val="1"/>
          </rPr>
          <t xml:space="preserve">— (weapon crystal)
</t>
        </r>
        <r>
          <rPr>
            <b/>
            <sz val="12"/>
            <color indexed="81"/>
            <rFont val="Times New Roman"/>
            <family val="1"/>
          </rPr>
          <t xml:space="preserve">Caster Level:  </t>
        </r>
        <r>
          <rPr>
            <sz val="12"/>
            <color indexed="81"/>
            <rFont val="Times New Roman"/>
            <family val="1"/>
          </rPr>
          <t xml:space="preserve">5th
</t>
        </r>
        <r>
          <rPr>
            <b/>
            <sz val="12"/>
            <color indexed="81"/>
            <rFont val="Times New Roman"/>
            <family val="1"/>
          </rPr>
          <t xml:space="preserve">Aura:  </t>
        </r>
        <r>
          <rPr>
            <sz val="12"/>
            <color indexed="81"/>
            <rFont val="Times New Roman"/>
            <family val="1"/>
          </rPr>
          <t xml:space="preserve">Faint; (DC 17) evocation
</t>
        </r>
        <r>
          <rPr>
            <b/>
            <sz val="12"/>
            <color indexed="81"/>
            <rFont val="Times New Roman"/>
            <family val="1"/>
          </rPr>
          <t xml:space="preserve">Activation:  </t>
        </r>
        <r>
          <rPr>
            <sz val="12"/>
            <color indexed="81"/>
            <rFont val="Times New Roman"/>
            <family val="1"/>
          </rPr>
          <t xml:space="preserve">—
A crystal of energy assault adds a particular type of energy damage to a weapon’s attacks: acid, cold, electricity, or fi re. This bonus damage doesn’t stack with any energy damage of the same type dealt by the weapon.
</t>
        </r>
        <r>
          <rPr>
            <b/>
            <sz val="12"/>
            <color indexed="81"/>
            <rFont val="Times New Roman"/>
            <family val="1"/>
          </rPr>
          <t xml:space="preserve">Least:  </t>
        </r>
        <r>
          <rPr>
            <sz val="12"/>
            <color indexed="81"/>
            <rFont val="Times New Roman"/>
            <family val="1"/>
          </rPr>
          <t xml:space="preserve">This crystal adds 1 point of energy damage of its type to the weapon’s damage.
</t>
        </r>
        <r>
          <rPr>
            <b/>
            <sz val="12"/>
            <color indexed="81"/>
            <rFont val="Times New Roman"/>
            <family val="1"/>
          </rPr>
          <t xml:space="preserve">Lesser:  </t>
        </r>
        <r>
          <rPr>
            <sz val="12"/>
            <color indexed="81"/>
            <rFont val="Times New Roman"/>
            <family val="1"/>
          </rPr>
          <t xml:space="preserve">This crystal adds an extra 1d6 points of energy damage of its type to the weapon’s damage.
</t>
        </r>
        <r>
          <rPr>
            <b/>
            <sz val="12"/>
            <color indexed="81"/>
            <rFont val="Times New Roman"/>
            <family val="1"/>
          </rPr>
          <t xml:space="preserve">Greater:  </t>
        </r>
        <r>
          <rPr>
            <sz val="12"/>
            <color indexed="81"/>
            <rFont val="Times New Roman"/>
            <family val="1"/>
          </rPr>
          <t xml:space="preserve">This crystal adds an extra 1d6 points of energy damage of its type to the weapon’s damage, as well as a secondary effect depending on the type of crystal:
</t>
        </r>
        <r>
          <rPr>
            <b/>
            <sz val="12"/>
            <color indexed="81"/>
            <rFont val="Times New Roman"/>
            <family val="1"/>
          </rPr>
          <t xml:space="preserve">Acid Assault:  </t>
        </r>
        <r>
          <rPr>
            <sz val="12"/>
            <color indexed="81"/>
            <rFont val="Times New Roman"/>
            <family val="1"/>
          </rPr>
          <t xml:space="preserve">Target takes –1 penalty to AC for 1 round (multiple hits on the same creature don’t stack).
</t>
        </r>
        <r>
          <rPr>
            <b/>
            <sz val="12"/>
            <color indexed="81"/>
            <rFont val="Times New Roman"/>
            <family val="1"/>
          </rPr>
          <t xml:space="preserve">Cold Assault:  </t>
        </r>
        <r>
          <rPr>
            <sz val="12"/>
            <color indexed="81"/>
            <rFont val="Times New Roman"/>
            <family val="1"/>
          </rPr>
          <t xml:space="preserve">Target’s speed is reduced by 10 feet for 1 round, to a minimum speed of 5 feet (multiple hits on the same creature don’t stack).
</t>
        </r>
        <r>
          <rPr>
            <b/>
            <sz val="12"/>
            <color indexed="81"/>
            <rFont val="Times New Roman"/>
            <family val="1"/>
          </rPr>
          <t xml:space="preserve">Electricity Assault:  </t>
        </r>
        <r>
          <rPr>
            <sz val="12"/>
            <color indexed="81"/>
            <rFont val="Times New Roman"/>
            <family val="1"/>
          </rPr>
          <t xml:space="preserve">Target is dazzled for 1 round.
</t>
        </r>
        <r>
          <rPr>
            <b/>
            <sz val="12"/>
            <color indexed="81"/>
            <rFont val="Times New Roman"/>
            <family val="1"/>
          </rPr>
          <t xml:space="preserve">Fire Assault:  </t>
        </r>
        <r>
          <rPr>
            <sz val="12"/>
            <color indexed="81"/>
            <rFont val="Times New Roman"/>
            <family val="1"/>
          </rPr>
          <t>Target takes an additional 1d6 points of fi re damage 1 round later (multiple hits on the same creature don’t increase the next round’s damage beyond 1d6).
MIC 64</t>
        </r>
      </text>
    </comment>
  </commentList>
</comments>
</file>

<file path=xl/comments5.xml><?xml version="1.0" encoding="utf-8"?>
<comments xmlns="http://schemas.openxmlformats.org/spreadsheetml/2006/main">
  <authors>
    <author>Alexis Álvarez</author>
  </authors>
  <commentList>
    <comment ref="A19" authorId="0">
      <text>
        <r>
          <rPr>
            <sz val="12"/>
            <color indexed="81"/>
            <rFont val="Times New Roman"/>
            <family val="1"/>
          </rPr>
          <t>Price (Item Level): 600 gp (3rd) (least);
3,000 gp (7th) (lesser); 6,000 gp (10th)
(greater)
Body Slot: — (weapon crystal)
Caster Level: 5th
Aura: Faint; (DC 17) evocation
Activation: —
Weight: —</t>
        </r>
      </text>
    </comment>
  </commentList>
</comments>
</file>

<file path=xl/sharedStrings.xml><?xml version="1.0" encoding="utf-8"?>
<sst xmlns="http://schemas.openxmlformats.org/spreadsheetml/2006/main" count="1478" uniqueCount="588">
  <si>
    <t>Race:</t>
  </si>
  <si>
    <t>Sex:</t>
  </si>
  <si>
    <t>Height:</t>
  </si>
  <si>
    <t>Weight:</t>
  </si>
  <si>
    <t>Strength:</t>
  </si>
  <si>
    <t>Dexterity:</t>
  </si>
  <si>
    <t>Skill</t>
  </si>
  <si>
    <t>Level</t>
  </si>
  <si>
    <t>Properties</t>
  </si>
  <si>
    <t>Melee Weapon</t>
  </si>
  <si>
    <t>Dmg</t>
  </si>
  <si>
    <t>Qty.</t>
  </si>
  <si>
    <t>Ranged Weapon</t>
  </si>
  <si>
    <t>Dmg.</t>
  </si>
  <si>
    <t>Rng.</t>
  </si>
  <si>
    <t>Weight on Hand (this page):</t>
  </si>
  <si>
    <t>Gold:</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</si>
  <si>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</si>
  <si>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</si>
  <si>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</si>
  <si>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</si>
  <si>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</si>
  <si>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</si>
  <si>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</si>
  <si>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</si>
  <si>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</si>
  <si>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</si>
  <si>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</si>
  <si>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</si>
  <si>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</si>
  <si>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</si>
  <si>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</si>
  <si>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</si>
  <si>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</si>
  <si>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</si>
  <si>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</si>
  <si>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</si>
  <si>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</si>
  <si>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</si>
  <si>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</si>
  <si>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</si>
  <si>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</si>
  <si>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</si>
  <si>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</si>
  <si>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</si>
  <si>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</si>
  <si>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</si>
  <si>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</si>
  <si>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</si>
  <si>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</si>
  <si>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</si>
  <si>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</si>
  <si>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</si>
  <si>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</si>
  <si>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</si>
  <si>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</si>
  <si>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</si>
  <si>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</si>
  <si>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</si>
  <si>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</si>
  <si>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</si>
  <si>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</si>
  <si>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</si>
  <si>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</si>
  <si>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Profession:  (type)</t>
  </si>
  <si>
    <t>Sense Motive</t>
  </si>
  <si>
    <t>Spellcraft</t>
  </si>
  <si>
    <t>Spot</t>
  </si>
  <si>
    <t>Tumble</t>
  </si>
  <si>
    <t>Use Magic Device</t>
  </si>
  <si>
    <t>Use Rope</t>
  </si>
  <si>
    <t>Ability &amp; Mod.</t>
  </si>
  <si>
    <t>0</t>
  </si>
  <si>
    <t>Modified AC:</t>
  </si>
  <si>
    <t>Current HP:</t>
  </si>
  <si>
    <t>Class:</t>
  </si>
  <si>
    <t>Level:</t>
  </si>
  <si>
    <t>Alignment:</t>
  </si>
  <si>
    <t>Handedness:</t>
  </si>
  <si>
    <t>Total</t>
  </si>
  <si>
    <t>Critical</t>
  </si>
  <si>
    <t>Fortitude</t>
  </si>
  <si>
    <t>Reflex</t>
  </si>
  <si>
    <t>Will</t>
  </si>
  <si>
    <t>Armor &amp; Shield</t>
  </si>
  <si>
    <t>Missiles</t>
  </si>
  <si>
    <t>Lb. Capacity:</t>
  </si>
  <si>
    <t>Lb. Carried:</t>
  </si>
  <si>
    <t>Base Speed:</t>
  </si>
  <si>
    <t>+0</t>
  </si>
  <si>
    <t>Spell</t>
  </si>
  <si>
    <t>Cast?</t>
  </si>
  <si>
    <t>Languages</t>
  </si>
  <si>
    <t>Equipment Worn</t>
  </si>
  <si>
    <t>Item</t>
  </si>
  <si>
    <t>Mass</t>
  </si>
  <si>
    <t>Effects/</t>
  </si>
  <si>
    <t>Notes</t>
  </si>
  <si>
    <t>Equipment Carried</t>
  </si>
  <si>
    <t>Weight on Hand:</t>
  </si>
  <si>
    <t>Horse Encumbrance:</t>
  </si>
  <si>
    <t>Check</t>
  </si>
  <si>
    <t>Arcane</t>
  </si>
  <si>
    <t>Speed</t>
  </si>
  <si>
    <t>Age:</t>
  </si>
  <si>
    <t>Region:</t>
  </si>
  <si>
    <t>Prepared Spells</t>
  </si>
  <si>
    <t>Speak Language</t>
  </si>
  <si>
    <t>Knowledge:  Nature</t>
  </si>
  <si>
    <t>Knowledge:  Arcana</t>
  </si>
  <si>
    <t>Knowledge:  Religion</t>
  </si>
  <si>
    <t>Perform:  (type)</t>
  </si>
  <si>
    <t>Male</t>
  </si>
  <si>
    <t>x3</t>
  </si>
  <si>
    <t>Potion of Cure Light Wounds</t>
  </si>
  <si>
    <t>Waterskin</t>
  </si>
  <si>
    <t>1 liter</t>
  </si>
  <si>
    <t>Sleight of Hand</t>
  </si>
  <si>
    <t>Survival</t>
  </si>
  <si>
    <t>Riding Saddle</t>
  </si>
  <si>
    <t>The Ride</t>
  </si>
  <si>
    <t>Barbarian</t>
  </si>
  <si>
    <t>Human</t>
  </si>
  <si>
    <t>Chaotic Good</t>
  </si>
  <si>
    <t>40'</t>
  </si>
  <si>
    <t>195 lb</t>
  </si>
  <si>
    <t>Right</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</si>
  <si>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</si>
  <si>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5’ 10”</t>
  </si>
  <si>
    <t>Fast Movement</t>
  </si>
  <si>
    <t>Rage 1/day</t>
  </si>
  <si>
    <t>2d4</t>
  </si>
  <si>
    <t>18-20, x2</t>
  </si>
  <si>
    <t>Slashing</t>
  </si>
  <si>
    <t>1d6</t>
  </si>
  <si>
    <t>70'</t>
  </si>
  <si>
    <t>Touch AC:</t>
  </si>
  <si>
    <t>Cleric of Tempus</t>
  </si>
  <si>
    <t>Weapon Focus:  Falchion</t>
  </si>
  <si>
    <t>Domain:  Strength</t>
  </si>
  <si>
    <t>School</t>
  </si>
  <si>
    <t>Components</t>
  </si>
  <si>
    <t>Casting</t>
  </si>
  <si>
    <t>Range</t>
  </si>
  <si>
    <t>Duration</t>
  </si>
  <si>
    <t>Create Water</t>
  </si>
  <si>
    <t>Conjuration</t>
  </si>
  <si>
    <t>V S</t>
  </si>
  <si>
    <t>1 SA</t>
  </si>
  <si>
    <t>25’ + 2½’/lvl</t>
  </si>
  <si>
    <t>Instant</t>
  </si>
  <si>
    <t>2 gallons/level</t>
  </si>
  <si>
    <t>Cure Minor Wounds</t>
  </si>
  <si>
    <t>Universal</t>
  </si>
  <si>
    <t>Touch</t>
  </si>
  <si>
    <t>1 HP</t>
  </si>
  <si>
    <t>Detect Magic</t>
  </si>
  <si>
    <t>60’</t>
  </si>
  <si>
    <t>1 min/lvl</t>
  </si>
  <si>
    <t>must concentrate</t>
  </si>
  <si>
    <t>Detect Poison</t>
  </si>
  <si>
    <t>Divination</t>
  </si>
  <si>
    <t>see PHB 219</t>
  </si>
  <si>
    <t>Guidance</t>
  </si>
  <si>
    <t>1 minute</t>
  </si>
  <si>
    <t>+1 to attack</t>
  </si>
  <si>
    <t>Light</t>
  </si>
  <si>
    <t>Evocation</t>
  </si>
  <si>
    <t>10 min/lvl</t>
  </si>
  <si>
    <t>7-meter radius</t>
  </si>
  <si>
    <t>Mending</t>
  </si>
  <si>
    <t>Transmut.</t>
  </si>
  <si>
    <t>10’</t>
  </si>
  <si>
    <t>see PHB 253</t>
  </si>
  <si>
    <t>Purify Food/Drk.</t>
  </si>
  <si>
    <t>1 cu. m /3 caster levels</t>
  </si>
  <si>
    <t>Read Magic</t>
  </si>
  <si>
    <t>V S F</t>
  </si>
  <si>
    <t>Personal</t>
  </si>
  <si>
    <t>see PHB 269</t>
  </si>
  <si>
    <t>Resistance</t>
  </si>
  <si>
    <t>Abjuration</t>
  </si>
  <si>
    <t>V S M/DF</t>
  </si>
  <si>
    <t>+1 all saves</t>
  </si>
  <si>
    <t>Virtue</t>
  </si>
  <si>
    <t>V S DF</t>
  </si>
  <si>
    <t>+1 HP to target</t>
  </si>
  <si>
    <t>Bane/Bless</t>
  </si>
  <si>
    <t>Enchant</t>
  </si>
  <si>
    <t>+/-1 Att. &amp; vs Fear</t>
  </si>
  <si>
    <t>Bless Water</t>
  </si>
  <si>
    <t>V S M</t>
  </si>
  <si>
    <t>Cause Fear</t>
  </si>
  <si>
    <t>1d4 rnds</t>
  </si>
  <si>
    <t>-2 Morale penalty</t>
  </si>
  <si>
    <t>Command</t>
  </si>
  <si>
    <t>V</t>
  </si>
  <si>
    <t>1 round</t>
  </si>
  <si>
    <t>Single word command, PHB 211</t>
  </si>
  <si>
    <t>Comprehend Lang.</t>
  </si>
  <si>
    <t>see PHB 212</t>
  </si>
  <si>
    <t>Cure Light Wounds</t>
  </si>
  <si>
    <t>1d8 + 5 HP</t>
  </si>
  <si>
    <t>Curse Water</t>
  </si>
  <si>
    <t>Deathwatch</t>
  </si>
  <si>
    <t>see PHB 217</t>
  </si>
  <si>
    <t>Detect C/E/G/L</t>
  </si>
  <si>
    <t>see PHB 218 - 219</t>
  </si>
  <si>
    <t>Divine Favor</t>
  </si>
  <si>
    <t>+1 Luck bonus / 3 levels</t>
  </si>
  <si>
    <t>Doom</t>
  </si>
  <si>
    <t>100’ + 10’/lvl</t>
  </si>
  <si>
    <t>see PHB 225</t>
  </si>
  <si>
    <t>Endure Elements</t>
  </si>
  <si>
    <t>24 hours</t>
  </si>
  <si>
    <t>Element (5)</t>
  </si>
  <si>
    <t>Entropic Shield</t>
  </si>
  <si>
    <t>+20% avoid ranged attacks</t>
  </si>
  <si>
    <t>Longstrider</t>
  </si>
  <si>
    <t>1 hour/lvl</t>
  </si>
  <si>
    <t>see PHB 249</t>
  </si>
  <si>
    <t>Magic Stone</t>
  </si>
  <si>
    <t>30 minutes</t>
  </si>
  <si>
    <t>see PHB 251</t>
  </si>
  <si>
    <t>Magic Weapon</t>
  </si>
  <si>
    <t>V S F/DF</t>
  </si>
  <si>
    <t>+1 enhancement</t>
  </si>
  <si>
    <t>Obscuring Mist</t>
  </si>
  <si>
    <t>30’ radius</t>
  </si>
  <si>
    <t>10-m radius, see PHB 258</t>
  </si>
  <si>
    <t>Prot. fr. C/E/G/L</t>
  </si>
  <si>
    <t>see PHB 266</t>
  </si>
  <si>
    <t>Remove Fear</t>
  </si>
  <si>
    <t>see PHB 271</t>
  </si>
  <si>
    <t>Sanctuary</t>
  </si>
  <si>
    <t>1 rnd/lvl</t>
  </si>
  <si>
    <t>see PHB 274</t>
  </si>
  <si>
    <t>Shield of Faith</t>
  </si>
  <si>
    <t>+2 to deflect +1/lvl. (5 max)</t>
  </si>
  <si>
    <t>Summon Monster I</t>
  </si>
  <si>
    <t>1 FR</t>
  </si>
  <si>
    <t>1 1st-level monster, p. 258</t>
  </si>
  <si>
    <t>Aid</t>
  </si>
  <si>
    <t>+1 Att. &amp; vs Fear + 1d8 temp HP</t>
  </si>
  <si>
    <t>Analyze Portal</t>
  </si>
  <si>
    <t>see FRC 66</t>
  </si>
  <si>
    <t>Animal Messenger</t>
  </si>
  <si>
    <t>1 day/lvl</t>
  </si>
  <si>
    <t>Target’s Int. must be &lt; 3</t>
  </si>
  <si>
    <t>Augury/Oracle</t>
  </si>
  <si>
    <t>Bone oracle is most revealing</t>
  </si>
  <si>
    <t>Bull’s Strength</t>
  </si>
  <si>
    <t>1d4+1 Str. bonus</t>
  </si>
  <si>
    <t>Calm Emotions</t>
  </si>
  <si>
    <t>Requires concentration</t>
  </si>
  <si>
    <t>Consecrate</t>
  </si>
  <si>
    <t>2 hrs/lvl</t>
  </si>
  <si>
    <t>Cure Moderate Wounds</t>
  </si>
  <si>
    <t>2d8 + 8 HP</t>
  </si>
  <si>
    <t>Darkness</t>
  </si>
  <si>
    <t>V M/DF</t>
  </si>
  <si>
    <t>Death Knell</t>
  </si>
  <si>
    <t>special</t>
  </si>
  <si>
    <t>Delay Poison</t>
  </si>
  <si>
    <t>Does not cure damage</t>
  </si>
  <si>
    <t>Desecrate</t>
  </si>
  <si>
    <t>see PHB 218</t>
  </si>
  <si>
    <t>Endurance</t>
  </si>
  <si>
    <t>1d4+1 Con. bonus</t>
  </si>
  <si>
    <t>Enthrall</t>
  </si>
  <si>
    <t>1 hour</t>
  </si>
  <si>
    <t>like 2.0 Friends</t>
  </si>
  <si>
    <t>Find Traps</t>
  </si>
  <si>
    <t>Search skill as rogue</t>
  </si>
  <si>
    <t>Gentle Repose</t>
  </si>
  <si>
    <t>see PHB 235</t>
  </si>
  <si>
    <t>Hold Person</t>
  </si>
  <si>
    <t>see PHB 241</t>
  </si>
  <si>
    <t>Lesser Restoration</t>
  </si>
  <si>
    <t>Restores attribute pts.</t>
  </si>
  <si>
    <t>Make Whole</t>
  </si>
  <si>
    <t>see PHB 252 and Mending (253)</t>
  </si>
  <si>
    <t>Remove Paralysis</t>
  </si>
  <si>
    <t>Shatter</t>
  </si>
  <si>
    <t>see PHB 278</t>
  </si>
  <si>
    <t>Shield Other</t>
  </si>
  <si>
    <t>Silence</t>
  </si>
  <si>
    <t>Illusion</t>
  </si>
  <si>
    <t>400’ + 40’/lvl</t>
  </si>
  <si>
    <t>5-meter radius</t>
  </si>
  <si>
    <t>Sound Burst</t>
  </si>
  <si>
    <t>1d8 + stun, PHB 281</t>
  </si>
  <si>
    <t>Speak with Animals</t>
  </si>
  <si>
    <t>see PHB 281</t>
  </si>
  <si>
    <t>Spiritual Weapon</t>
  </si>
  <si>
    <t>see PHB 283</t>
  </si>
  <si>
    <t>Summon Monster II</t>
  </si>
  <si>
    <t>1 2nd-l., or 1d3 1st-l., p. 287</t>
  </si>
  <si>
    <t>Undetectable Alignment</t>
  </si>
  <si>
    <t>see PHB 297</t>
  </si>
  <si>
    <t>Zone of Truth</t>
  </si>
  <si>
    <t>V S/DF</t>
  </si>
  <si>
    <t>see PHB 303</t>
  </si>
  <si>
    <t>Animate Dead</t>
  </si>
  <si>
    <t>see PHB 198</t>
  </si>
  <si>
    <t>Bestow Curse</t>
  </si>
  <si>
    <t>Permanent</t>
  </si>
  <si>
    <t>see PHB 203</t>
  </si>
  <si>
    <t>Contagion</t>
  </si>
  <si>
    <t>see PHB 213</t>
  </si>
  <si>
    <t>Continual Flame</t>
  </si>
  <si>
    <t>Torch-equivalent, no heat</t>
  </si>
  <si>
    <t>Create Food &amp; Water</t>
  </si>
  <si>
    <t>10 min.</t>
  </si>
  <si>
    <t>3 humans/day sustained</t>
  </si>
  <si>
    <t>Cure Serious Wounds</t>
  </si>
  <si>
    <t>3d8 + 8 HP</t>
  </si>
  <si>
    <t>Daylight</t>
  </si>
  <si>
    <t>20-meter radius</t>
  </si>
  <si>
    <t>Deeper Darkness</t>
  </si>
  <si>
    <t>Dispel Magic</t>
  </si>
  <si>
    <t>see PHB 223</t>
  </si>
  <si>
    <t>Glyph of Warding</t>
  </si>
  <si>
    <t>Discharge</t>
  </si>
  <si>
    <t>1d4 monstrous scorpions</t>
  </si>
  <si>
    <t>Invisibility Purge</t>
  </si>
  <si>
    <t>2 m/lvl</t>
  </si>
  <si>
    <t>Locate Object</t>
  </si>
  <si>
    <t>Magic Circle v C/E/G/L</t>
  </si>
  <si>
    <t>M</t>
  </si>
  <si>
    <t>3-meter radius</t>
  </si>
  <si>
    <t>Magic Vestment</t>
  </si>
  <si>
    <t>+1/3 levels</t>
  </si>
  <si>
    <t>Meld into Stone</t>
  </si>
  <si>
    <t>see PHB 252</t>
  </si>
  <si>
    <t>Obscure Object</t>
  </si>
  <si>
    <t>8 hours</t>
  </si>
  <si>
    <t>Hides from magical divination</t>
  </si>
  <si>
    <t>Prayer</t>
  </si>
  <si>
    <t>30’</t>
  </si>
  <si>
    <t>+/-1 attack, damage, saves, skills</t>
  </si>
  <si>
    <t>Rem. Blind/Deafness</t>
  </si>
  <si>
    <t>see PHB 270</t>
  </si>
  <si>
    <t>Remove Curse</t>
  </si>
  <si>
    <t>Remove Disease</t>
  </si>
  <si>
    <t>Does not prevent reinfection</t>
  </si>
  <si>
    <t>Searing Light</t>
  </si>
  <si>
    <t>1d8/2 lvls., see PHB 275</t>
  </si>
  <si>
    <t>Speak with Dead</t>
  </si>
  <si>
    <t>Speak with Plants</t>
  </si>
  <si>
    <t>see PHB 282</t>
  </si>
  <si>
    <t>Stone Shape</t>
  </si>
  <si>
    <t>see PHB 284</t>
  </si>
  <si>
    <t>Summon Monster III</t>
  </si>
  <si>
    <t>1 3rd-l., 1d3 2nd-l., 1d4+1 1st</t>
  </si>
  <si>
    <t>Water Breathing</t>
  </si>
  <si>
    <t>see PHB 300</t>
  </si>
  <si>
    <t>Water Walk</t>
  </si>
  <si>
    <t>Wind Wall</t>
  </si>
  <si>
    <t>1 meter thick</t>
  </si>
  <si>
    <t>Air Walk</t>
  </si>
  <si>
    <t>see PHB 196</t>
  </si>
  <si>
    <t>Control Water</t>
  </si>
  <si>
    <t>Lower or raise 1 m/level</t>
  </si>
  <si>
    <t>Cure Critical Wounds</t>
  </si>
  <si>
    <t>4d8 + 8 HP</t>
  </si>
  <si>
    <t>Dimension Door</t>
  </si>
  <si>
    <t>see PHB 221</t>
  </si>
  <si>
    <t>Dimensional Anchor</t>
  </si>
  <si>
    <t>Discern Lies</t>
  </si>
  <si>
    <t>Dismissal</t>
  </si>
  <si>
    <t>Banishes Extraplanar being</t>
  </si>
  <si>
    <t>see PHB 224</t>
  </si>
  <si>
    <t>Divine Power</t>
  </si>
  <si>
    <t>Free Movement</t>
  </si>
  <si>
    <t>see PHB 233</t>
  </si>
  <si>
    <t>Giant Vermin</t>
  </si>
  <si>
    <t>Imbue w Spell Ability</t>
  </si>
  <si>
    <t>see PHB 243</t>
  </si>
  <si>
    <t>Lesser Planar Ally</t>
  </si>
  <si>
    <t>see PHB 261</t>
  </si>
  <si>
    <t>Neutralize Poison</t>
  </si>
  <si>
    <t>see PHB 257</t>
  </si>
  <si>
    <t>Repel Vermin</t>
  </si>
  <si>
    <t>Restoration</t>
  </si>
  <si>
    <t>see PHB 272</t>
  </si>
  <si>
    <t>Sending</t>
  </si>
  <si>
    <t>12 hours</t>
  </si>
  <si>
    <t>see PHB 275</t>
  </si>
  <si>
    <t>Spell Immunity</t>
  </si>
  <si>
    <t>Status</t>
  </si>
  <si>
    <t>1 target/3 levels</t>
  </si>
  <si>
    <t>Summon Monster IV</t>
  </si>
  <si>
    <t>1 4th-l., 1d3 3rd-l., 1d4+1 2nd</t>
  </si>
  <si>
    <t>Tongues</t>
  </si>
  <si>
    <t>see PHB 294</t>
  </si>
  <si>
    <t>Turn Undead</t>
  </si>
  <si>
    <t>Enlarge Person</t>
  </si>
  <si>
    <t>Dagger</t>
  </si>
  <si>
    <t>1d4</t>
  </si>
  <si>
    <t>19-20, x2</t>
  </si>
  <si>
    <t>Piercing</t>
  </si>
  <si>
    <t>Feed, 1 day rations</t>
  </si>
  <si>
    <t>see PHB 227</t>
  </si>
  <si>
    <t>Protection from Energy</t>
  </si>
  <si>
    <t>20' radius, see PHB 248</t>
  </si>
  <si>
    <t>Uncanny Dodge</t>
  </si>
  <si>
    <t>1</t>
  </si>
  <si>
    <t>Spells Granted by Tempus</t>
  </si>
  <si>
    <t>Ring of Protection +1</t>
  </si>
  <si>
    <t>On Cloud Seeker:  Sky Pony horse (mare)</t>
  </si>
  <si>
    <t>Javelins</t>
  </si>
  <si>
    <t>x2</t>
  </si>
  <si>
    <t>30'</t>
  </si>
  <si>
    <t>Platinum Pieces</t>
  </si>
  <si>
    <t>Base 1</t>
  </si>
  <si>
    <t>Aura of Chaos</t>
  </si>
  <si>
    <t>Falchion +1</t>
  </si>
  <si>
    <t>Deity:</t>
  </si>
  <si>
    <t>Tempus</t>
  </si>
  <si>
    <t>General Feats</t>
  </si>
  <si>
    <t>Class Features</t>
  </si>
  <si>
    <t>Bag Encumbrance:</t>
  </si>
  <si>
    <t>Attack Bonus:</t>
  </si>
  <si>
    <t>DC</t>
  </si>
  <si>
    <t>Weapon Proficiencies</t>
  </si>
  <si>
    <t>Shields (not tower)</t>
  </si>
  <si>
    <t>Armor (all)</t>
  </si>
  <si>
    <t>Simple Weapons</t>
  </si>
  <si>
    <t>Martial Weapons</t>
  </si>
  <si>
    <t>Atk</t>
  </si>
  <si>
    <t>Weapon Focus bonus included</t>
  </si>
  <si>
    <t>Summon Holy Symbol</t>
  </si>
  <si>
    <t>0'</t>
  </si>
  <si>
    <t>Complete Champion 128</t>
  </si>
  <si>
    <t>Impede</t>
  </si>
  <si>
    <t>Enchant.</t>
  </si>
  <si>
    <t>Complete Champion 122</t>
  </si>
  <si>
    <t>Benediction</t>
  </si>
  <si>
    <t>Complete Champion 116</t>
  </si>
  <si>
    <t>Bewildering Substitution</t>
  </si>
  <si>
    <t>Bewildering Visions</t>
  </si>
  <si>
    <t>Complete Champion 117</t>
  </si>
  <si>
    <t>Body Ward</t>
  </si>
  <si>
    <t>Conduit of Life</t>
  </si>
  <si>
    <t>Complete Champion 118</t>
  </si>
  <si>
    <t>Divine Presence</t>
  </si>
  <si>
    <t>Complete Champion 119</t>
  </si>
  <si>
    <t>Execration</t>
  </si>
  <si>
    <t>Necro.</t>
  </si>
  <si>
    <t>Complete Champion 120</t>
  </si>
  <si>
    <t>Interfaith Blessing</t>
  </si>
  <si>
    <t>20'</t>
  </si>
  <si>
    <t>Complete Champion 123</t>
  </si>
  <si>
    <t>Light of Faith</t>
  </si>
  <si>
    <t>Lore of the Gods</t>
  </si>
  <si>
    <t>Complete Champion 124</t>
  </si>
  <si>
    <t>Master Cavalier</t>
  </si>
  <si>
    <t>Complete Champion 125</t>
  </si>
  <si>
    <t>Substitute Domain</t>
  </si>
  <si>
    <t>Turn Anathema</t>
  </si>
  <si>
    <t>10 minutes</t>
  </si>
  <si>
    <t>Complete Champion 129</t>
  </si>
  <si>
    <t>Bolster Aura</t>
  </si>
  <si>
    <t>Deific Bastion</t>
  </si>
  <si>
    <t>Footsteps of the Divine</t>
  </si>
  <si>
    <t>Light of Wisdom</t>
  </si>
  <si>
    <t>Subdue Aura</t>
  </si>
  <si>
    <t>Aligned Aura</t>
  </si>
  <si>
    <t>20' or 60'</t>
  </si>
  <si>
    <t>Confound</t>
  </si>
  <si>
    <t>Dampen Magic</t>
  </si>
  <si>
    <t>Light of Purity</t>
  </si>
  <si>
    <t>Moral Façade</t>
  </si>
  <si>
    <t>Sacred Item</t>
  </si>
  <si>
    <t>Complete Champion 126</t>
  </si>
  <si>
    <t>Seed of Life</t>
  </si>
  <si>
    <t>10+1 rnd/lvl</t>
  </si>
  <si>
    <t>Complete Champion 127</t>
  </si>
  <si>
    <t>Spiritual Advisor</t>
  </si>
  <si>
    <t>Crystal of Energy Assault</t>
  </si>
  <si>
    <t>Electricity, Lesser (7th level)</t>
  </si>
  <si>
    <t>+1d6 electrical damage</t>
  </si>
  <si>
    <t>Affixed to Falchion +1</t>
  </si>
  <si>
    <t>Domain:  War</t>
  </si>
  <si>
    <t>Battleaxes</t>
  </si>
  <si>
    <t>Combat Casting</t>
  </si>
  <si>
    <t>Craft:  Armorsmithing</t>
  </si>
  <si>
    <t>Craft:  Weaponsmithing</t>
  </si>
  <si>
    <t>Improved Initiative</t>
  </si>
  <si>
    <t>Battleguard of Tempus</t>
  </si>
  <si>
    <t>+7</t>
  </si>
  <si>
    <t>Base 10</t>
  </si>
  <si>
    <t>Base 4</t>
  </si>
  <si>
    <t>Leadership Score:</t>
  </si>
  <si>
    <t>Signature Spells</t>
  </si>
  <si>
    <t>Armor</t>
  </si>
  <si>
    <t>Weapons</t>
  </si>
  <si>
    <t>HP</t>
  </si>
  <si>
    <t>AC</t>
  </si>
  <si>
    <t>BAB</t>
  </si>
  <si>
    <t>Thing</t>
  </si>
  <si>
    <t>Mount</t>
  </si>
  <si>
    <t>Region</t>
  </si>
  <si>
    <t>Born</t>
  </si>
  <si>
    <t>Align</t>
  </si>
  <si>
    <t>Sex</t>
  </si>
  <si>
    <t>Race</t>
  </si>
  <si>
    <t>Name</t>
  </si>
  <si>
    <t>Stash:  Abbey of the Sword</t>
  </si>
  <si>
    <t>Heward’s Greater Haverpack (600-lb. limit)</t>
  </si>
  <si>
    <t>Mithral Breastplate +1</t>
  </si>
  <si>
    <t>Quiver of Ehlonna</t>
  </si>
  <si>
    <t>Gloves of Dexterity</t>
  </si>
  <si>
    <t>Bracers of Armor +1</t>
  </si>
  <si>
    <t>MW Composite Shortbow</t>
  </si>
  <si>
    <t>Spell Component Pouch</t>
  </si>
  <si>
    <t>Silver Holy Symbol</t>
  </si>
  <si>
    <t>Clear Crystal</t>
  </si>
  <si>
    <t>Pinch of Powdered Iron</t>
  </si>
  <si>
    <t>Parchment w/ Holy Text</t>
  </si>
  <si>
    <t>Augury</t>
  </si>
  <si>
    <t>Miniature Battleaxes</t>
  </si>
  <si>
    <t>Brambles, Spikes</t>
  </si>
  <si>
    <t>Small Thorns</t>
  </si>
  <si>
    <t>Pair of Platinum Rings</t>
  </si>
  <si>
    <t>Ruby Dust</t>
  </si>
  <si>
    <t>Flame of Faith</t>
  </si>
  <si>
    <t>Lump of Phosphorous</t>
  </si>
  <si>
    <t>n.a.</t>
  </si>
  <si>
    <t>Arrows</t>
  </si>
  <si>
    <t>see Ranged Weapons above</t>
  </si>
  <si>
    <t>Bedroll</t>
  </si>
  <si>
    <t>Flint and steel</t>
  </si>
  <si>
    <t>Rope, Silk (50ft)</t>
  </si>
  <si>
    <t>Rope, Silk (100ft)</t>
  </si>
  <si>
    <t>Sledge</t>
  </si>
  <si>
    <t>Whetstone</t>
  </si>
  <si>
    <t>Winter Blanket</t>
  </si>
  <si>
    <t>Grappling Hook</t>
  </si>
  <si>
    <t>Hammer</t>
  </si>
  <si>
    <t>Small Steel Mirror</t>
  </si>
  <si>
    <t>Rations, Trail</t>
  </si>
  <si>
    <t>Powdered Silver</t>
  </si>
  <si>
    <t>Bless Water, Consecrate</t>
  </si>
  <si>
    <t>Traveler’s Outfit</t>
  </si>
  <si>
    <t>Explorer’s Outfit</t>
  </si>
  <si>
    <t>Healer’s Kit</t>
  </si>
  <si>
    <t>Vial of Holy Water</t>
  </si>
  <si>
    <t>Burial Blessing, Consecrate</t>
  </si>
  <si>
    <t>Incense</t>
  </si>
  <si>
    <t>Augury, Glyph of Warding</t>
  </si>
  <si>
    <t>Powdered Diamond</t>
  </si>
  <si>
    <t>Shovel</t>
  </si>
  <si>
    <t>Sweet Water</t>
  </si>
  <si>
    <t>Warpriest</t>
  </si>
  <si>
    <t>Power Attack</t>
  </si>
  <si>
    <t>Bless [Domain]</t>
  </si>
  <si>
    <t>Bull’s Strength [Domain]</t>
  </si>
  <si>
    <t>Briar Web</t>
  </si>
  <si>
    <t>Prayer [Domain]</t>
  </si>
  <si>
    <t>Knife Spray</t>
  </si>
  <si>
    <t>Class</t>
  </si>
  <si>
    <t>Tharyn Elgaruth</t>
  </si>
  <si>
    <t>Fighter</t>
  </si>
  <si>
    <t>CG</t>
  </si>
  <si>
    <t>Dalelands</t>
  </si>
  <si>
    <t>Horse</t>
  </si>
  <si>
    <t>Battle Axe</t>
  </si>
  <si>
    <t>Chain Mail, Heavy Wooden Shield</t>
  </si>
  <si>
    <t>None</t>
  </si>
  <si>
    <t>Doun Ferel</t>
  </si>
  <si>
    <t>Arther Chulallus</t>
  </si>
  <si>
    <t>Cleric</t>
  </si>
  <si>
    <t>Jalmon Degart</t>
  </si>
  <si>
    <t xml:space="preserve">Cleric </t>
  </si>
  <si>
    <t>Samoth Remnlar</t>
  </si>
  <si>
    <t>Soldier of Tempus</t>
  </si>
  <si>
    <t>Crystal of Energy Assault (elect.)</t>
  </si>
  <si>
    <t>40260</t>
  </si>
  <si>
    <t>Regional:  (CHOOSE 1)</t>
  </si>
  <si>
    <t>General:  (CHOOSE 1)</t>
  </si>
  <si>
    <t>Common, Damaran</t>
  </si>
  <si>
    <t>Roll</t>
  </si>
  <si>
    <t>Blackrain</t>
  </si>
  <si>
    <t>NPC</t>
  </si>
  <si>
    <t>DECEASED</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</si>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</sst>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0">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sz val="13"/>
      <color indexed="22"/>
      <name val="Times New Roman"/>
      <family val="1"/>
    </font>
    <font>
      <u/>
      <sz val="12"/>
      <color indexed="12"/>
      <name val="Times New Roman"/>
      <family val="1"/>
    </font>
    <font>
      <b/>
      <sz val="12"/>
      <color indexed="10"/>
      <name val="Times New Roman"/>
      <family val="1"/>
    </font>
    <font>
      <i/>
      <sz val="12"/>
      <name val="Times New Roman"/>
      <family val="1"/>
    </font>
    <font>
      <b/>
      <sz val="12"/>
      <color indexed="46"/>
      <name val="Times New Roman"/>
      <family val="1"/>
    </font>
    <font>
      <b/>
      <sz val="12"/>
      <color indexed="12"/>
      <name val="Times New Roman"/>
      <family val="1"/>
    </font>
    <font>
      <sz val="13"/>
      <name val="Wingdings"/>
      <charset val="2"/>
    </font>
    <font>
      <b/>
      <sz val="13"/>
      <color indexed="13"/>
      <name val="Times New Roman"/>
      <family val="1"/>
    </font>
    <font>
      <i/>
      <sz val="12"/>
      <color indexed="42"/>
      <name val="Times New Roman"/>
      <family val="1"/>
    </font>
    <font>
      <i/>
      <sz val="22"/>
      <color indexed="43"/>
      <name val="Times New Roman"/>
      <family val="1"/>
    </font>
    <font>
      <sz val="18"/>
      <color indexed="12"/>
      <name val="Times New Roman"/>
      <family val="1"/>
    </font>
    <font>
      <sz val="12"/>
      <color indexed="81"/>
      <name val="Times New Roman"/>
      <family val="1"/>
    </font>
    <font>
      <sz val="12"/>
      <color indexed="20"/>
      <name val="Times New Roman"/>
      <family val="1"/>
    </font>
    <font>
      <b/>
      <sz val="12"/>
      <color indexed="81"/>
      <name val="Times New Roman"/>
      <family val="1"/>
    </font>
    <font>
      <sz val="12"/>
      <color indexed="12"/>
      <name val="Times New Roman"/>
      <family val="1"/>
    </font>
    <font>
      <sz val="10"/>
      <name val="Times New Roman"/>
      <family val="1"/>
    </font>
    <font>
      <b/>
      <i/>
      <sz val="12"/>
      <name val="Times New Roman"/>
      <family val="1"/>
    </font>
    <font>
      <b/>
      <sz val="12"/>
      <color indexed="8"/>
      <name val="Times New Roman"/>
      <family val="1"/>
    </font>
    <font>
      <i/>
      <sz val="17"/>
      <name val="Times New Roman"/>
      <family val="1"/>
    </font>
    <font>
      <sz val="13"/>
      <color rgb="FFFF0000"/>
      <name val="Times New Roman"/>
      <family val="1"/>
    </font>
    <font>
      <b/>
      <i/>
      <sz val="13"/>
      <color indexed="12"/>
      <name val="Times New Roman"/>
      <family val="1"/>
    </font>
    <font>
      <b/>
      <i/>
      <sz val="13"/>
      <color indexed="53"/>
      <name val="Times New Roman"/>
      <family val="1"/>
    </font>
    <font>
      <b/>
      <i/>
      <sz val="13"/>
      <color indexed="57"/>
      <name val="Times New Roman"/>
      <family val="1"/>
    </font>
    <font>
      <b/>
      <i/>
      <sz val="13"/>
      <color indexed="10"/>
      <name val="Times New Roman"/>
      <family val="1"/>
    </font>
    <font>
      <b/>
      <sz val="13"/>
      <color rgb="FF00CC00"/>
      <name val="Times New Roman"/>
      <family val="1"/>
    </font>
    <font>
      <b/>
      <i/>
      <sz val="12"/>
      <color rgb="FFFF0000"/>
      <name val="Times New Roman"/>
      <family val="1"/>
    </font>
    <font>
      <sz val="11"/>
      <color indexed="10"/>
      <name val="Times New Roman"/>
      <family val="1"/>
    </font>
  </fonts>
  <fills count="16">
    <fill>
      <patternFill patternType="none"/>
    </fill>
    <fill>
      <patternFill patternType="gray125"/>
    </fill>
    <fill>
      <patternFill patternType="solid">
        <fgColor indexed="8"/>
        <bgColor indexed="64"/>
      </patternFill>
    </fill>
    <fill>
      <patternFill patternType="solid">
        <fgColor indexed="1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11"/>
        <bgColor indexed="64"/>
      </patternFill>
    </fill>
    <fill>
      <patternFill patternType="solid">
        <fgColor indexed="12"/>
        <bgColor indexed="64"/>
      </patternFill>
    </fill>
    <fill>
      <patternFill patternType="solid">
        <fgColor indexed="65"/>
        <bgColor indexed="64"/>
      </patternFill>
    </fill>
    <fill>
      <patternFill patternType="solid">
        <fgColor rgb="FF99FF99"/>
        <bgColor indexed="64"/>
      </patternFill>
    </fill>
    <fill>
      <patternFill patternType="solid">
        <fgColor theme="0" tint="-0.249977111117893"/>
        <bgColor indexed="64"/>
      </patternFill>
    </fill>
    <fill>
      <patternFill patternType="solid">
        <fgColor rgb="FFFF0000"/>
        <bgColor indexed="64"/>
      </patternFill>
    </fill>
    <fill>
      <patternFill patternType="solid">
        <fgColor theme="7" tint="0.39997558519241921"/>
        <bgColor indexed="64"/>
      </patternFill>
    </fill>
    <fill>
      <patternFill patternType="solid">
        <fgColor rgb="FF0070C0"/>
        <bgColor indexed="64"/>
      </patternFill>
    </fill>
    <fill>
      <patternFill patternType="solid">
        <fgColor rgb="FFFFFF00"/>
        <bgColor indexed="64"/>
      </patternFill>
    </fill>
  </fills>
  <borders count="127">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bottom style="hair">
        <color indexed="64"/>
      </bottom>
      <diagonal/>
    </border>
    <border>
      <left style="double">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double">
        <color indexed="64"/>
      </left>
      <right/>
      <top style="double">
        <color indexed="64"/>
      </top>
      <bottom style="thick">
        <color indexed="16"/>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double">
        <color indexed="64"/>
      </top>
      <bottom style="thin">
        <color indexed="9"/>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hair">
        <color indexed="64"/>
      </bottom>
      <diagonal/>
    </border>
    <border>
      <left style="double">
        <color indexed="64"/>
      </left>
      <right style="double">
        <color indexed="64"/>
      </right>
      <top/>
      <bottom style="double">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thin">
        <color indexed="64"/>
      </bottom>
      <diagonal/>
    </border>
  </borders>
  <cellStyleXfs count="5">
    <xf numFmtId="0" fontId="0" fillId="0" borderId="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0" fontId="4" fillId="0" borderId="0"/>
    <xf numFmtId="9" fontId="4" fillId="0" borderId="0" applyFont="0" applyFill="0" applyBorder="0" applyAlignment="0" applyProtection="0"/>
  </cellStyleXfs>
  <cellXfs count="452">
    <xf numFmtId="0" fontId="0" fillId="0" borderId="0" xfId="0"/>
    <xf numFmtId="0" fontId="4" fillId="0" borderId="0" xfId="0" applyFont="1" applyBorder="1" applyAlignment="1"/>
    <xf numFmtId="0" fontId="5" fillId="0" borderId="1" xfId="0" applyFont="1" applyBorder="1" applyAlignment="1">
      <alignment horizontal="right"/>
    </xf>
    <xf numFmtId="0" fontId="6" fillId="0" borderId="0" xfId="0" applyFont="1" applyBorder="1" applyAlignment="1">
      <alignment horizontal="left"/>
    </xf>
    <xf numFmtId="0" fontId="5" fillId="0" borderId="0" xfId="0" applyFont="1" applyBorder="1" applyAlignment="1">
      <alignment horizontal="right"/>
    </xf>
    <xf numFmtId="0" fontId="6" fillId="0" borderId="2" xfId="0" applyFont="1" applyBorder="1" applyAlignment="1">
      <alignment horizontal="left"/>
    </xf>
    <xf numFmtId="0" fontId="8" fillId="0" borderId="3" xfId="0" applyFont="1" applyBorder="1" applyAlignment="1">
      <alignment horizontal="center"/>
    </xf>
    <xf numFmtId="0" fontId="12" fillId="2" borderId="4" xfId="0" applyFont="1" applyFill="1" applyBorder="1" applyAlignment="1">
      <alignment horizontal="right"/>
    </xf>
    <xf numFmtId="0" fontId="2" fillId="0" borderId="1" xfId="0" applyFont="1" applyBorder="1" applyAlignment="1"/>
    <xf numFmtId="0" fontId="14" fillId="0" borderId="0" xfId="0" applyFont="1" applyBorder="1" applyAlignment="1"/>
    <xf numFmtId="0" fontId="15" fillId="0" borderId="0" xfId="0" applyFont="1" applyBorder="1" applyAlignment="1"/>
    <xf numFmtId="0" fontId="15" fillId="0" borderId="2" xfId="0" applyFont="1" applyBorder="1" applyAlignment="1"/>
    <xf numFmtId="0" fontId="6" fillId="0" borderId="5" xfId="0" applyFont="1" applyBorder="1" applyAlignment="1"/>
    <xf numFmtId="0" fontId="6" fillId="0" borderId="6" xfId="0" applyFont="1" applyBorder="1" applyAlignment="1"/>
    <xf numFmtId="0" fontId="6" fillId="0" borderId="7" xfId="0" applyFont="1" applyBorder="1" applyAlignment="1"/>
    <xf numFmtId="0" fontId="3" fillId="0" borderId="0" xfId="0" applyFont="1" applyBorder="1" applyAlignment="1"/>
    <xf numFmtId="0" fontId="6" fillId="0" borderId="0" xfId="0" applyFont="1" applyBorder="1" applyAlignment="1"/>
    <xf numFmtId="0" fontId="6" fillId="0" borderId="8" xfId="0" applyFont="1" applyBorder="1" applyAlignment="1"/>
    <xf numFmtId="0" fontId="6" fillId="0" borderId="9" xfId="0" applyFont="1" applyBorder="1" applyAlignment="1"/>
    <xf numFmtId="0" fontId="6" fillId="0" borderId="10" xfId="0" applyFont="1" applyBorder="1" applyAlignment="1"/>
    <xf numFmtId="0" fontId="3" fillId="0" borderId="0" xfId="0" applyFont="1" applyBorder="1" applyAlignment="1">
      <alignment horizontal="right"/>
    </xf>
    <xf numFmtId="0" fontId="4" fillId="0" borderId="0" xfId="0" applyFont="1" applyBorder="1" applyAlignment="1">
      <alignment horizontal="left"/>
    </xf>
    <xf numFmtId="0" fontId="15" fillId="0" borderId="0" xfId="0" applyFont="1" applyBorder="1" applyAlignment="1">
      <alignment horizontal="centerContinuous"/>
    </xf>
    <xf numFmtId="0" fontId="2" fillId="0" borderId="0"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164" fontId="4" fillId="0" borderId="0" xfId="0" applyNumberFormat="1" applyFont="1" applyBorder="1" applyAlignment="1">
      <alignment horizontal="center"/>
    </xf>
    <xf numFmtId="0" fontId="18" fillId="0" borderId="0" xfId="0" applyFont="1" applyBorder="1" applyAlignment="1">
      <alignment horizontal="right"/>
    </xf>
    <xf numFmtId="0" fontId="4" fillId="0" borderId="0" xfId="0" applyFont="1" applyBorder="1" applyAlignment="1">
      <alignment wrapText="1"/>
    </xf>
    <xf numFmtId="0" fontId="9" fillId="2" borderId="4" xfId="0" applyFont="1" applyFill="1" applyBorder="1" applyAlignment="1">
      <alignment horizontal="right"/>
    </xf>
    <xf numFmtId="0" fontId="22" fillId="2" borderId="4" xfId="0" applyFont="1" applyFill="1" applyBorder="1" applyAlignment="1">
      <alignment horizontal="right"/>
    </xf>
    <xf numFmtId="0" fontId="7" fillId="2" borderId="12" xfId="0" applyFont="1" applyFill="1" applyBorder="1" applyAlignment="1">
      <alignment horizontal="right"/>
    </xf>
    <xf numFmtId="0" fontId="8" fillId="0" borderId="13" xfId="0" applyFont="1" applyBorder="1" applyAlignment="1">
      <alignment horizontal="center"/>
    </xf>
    <xf numFmtId="0" fontId="6" fillId="0" borderId="14" xfId="0" applyFont="1" applyBorder="1" applyAlignment="1">
      <alignment horizontal="center"/>
    </xf>
    <xf numFmtId="0" fontId="13" fillId="2" borderId="15" xfId="0" applyFont="1" applyFill="1" applyBorder="1" applyAlignment="1">
      <alignment horizontal="right"/>
    </xf>
    <xf numFmtId="0" fontId="3" fillId="0" borderId="0" xfId="0" applyFont="1" applyBorder="1" applyAlignment="1">
      <alignment horizontal="right" wrapText="1"/>
    </xf>
    <xf numFmtId="0" fontId="4" fillId="0" borderId="0" xfId="0" applyFont="1" applyBorder="1" applyAlignment="1">
      <alignment horizontal="left" wrapText="1"/>
    </xf>
    <xf numFmtId="0" fontId="21" fillId="3" borderId="16" xfId="0" applyFont="1" applyFill="1" applyBorder="1" applyAlignment="1">
      <alignment horizontal="center"/>
    </xf>
    <xf numFmtId="0" fontId="21" fillId="3" borderId="17" xfId="0" applyFont="1" applyFill="1" applyBorder="1" applyAlignment="1">
      <alignment horizontal="center"/>
    </xf>
    <xf numFmtId="49" fontId="21" fillId="3" borderId="17" xfId="0" applyNumberFormat="1" applyFont="1" applyFill="1" applyBorder="1" applyAlignment="1">
      <alignment horizontal="center"/>
    </xf>
    <xf numFmtId="0" fontId="21" fillId="3" borderId="18" xfId="0" applyFont="1" applyFill="1" applyBorder="1" applyAlignment="1">
      <alignment horizontal="center"/>
    </xf>
    <xf numFmtId="0" fontId="21" fillId="3" borderId="19" xfId="0" applyFont="1" applyFill="1" applyBorder="1" applyAlignment="1">
      <alignment horizontal="centerContinuous"/>
    </xf>
    <xf numFmtId="0" fontId="21" fillId="3" borderId="20" xfId="0" applyFont="1" applyFill="1" applyBorder="1" applyAlignment="1">
      <alignment horizontal="centerContinuous"/>
    </xf>
    <xf numFmtId="0" fontId="21" fillId="3" borderId="21" xfId="0" applyFont="1" applyFill="1" applyBorder="1" applyAlignment="1">
      <alignment horizontal="centerContinuous"/>
    </xf>
    <xf numFmtId="0" fontId="11" fillId="4" borderId="22" xfId="0" applyFont="1" applyFill="1" applyBorder="1" applyAlignment="1">
      <alignment horizontal="centerContinuous"/>
    </xf>
    <xf numFmtId="0" fontId="11" fillId="4" borderId="23" xfId="0" applyFont="1" applyFill="1" applyBorder="1" applyAlignment="1">
      <alignment horizontal="center"/>
    </xf>
    <xf numFmtId="0" fontId="11" fillId="4" borderId="24" xfId="0" applyFont="1" applyFill="1" applyBorder="1" applyAlignment="1">
      <alignment horizontal="center"/>
    </xf>
    <xf numFmtId="0" fontId="25" fillId="0" borderId="25" xfId="0" applyFont="1" applyBorder="1" applyAlignment="1">
      <alignment horizontal="centerContinuous"/>
    </xf>
    <xf numFmtId="0" fontId="6" fillId="0" borderId="0" xfId="0" applyFont="1" applyBorder="1" applyAlignment="1">
      <alignment horizontal="centerContinuous"/>
    </xf>
    <xf numFmtId="49" fontId="26" fillId="0" borderId="3" xfId="0" applyNumberFormat="1" applyFont="1" applyBorder="1" applyAlignment="1">
      <alignment horizontal="center"/>
    </xf>
    <xf numFmtId="49" fontId="26" fillId="0" borderId="26" xfId="0" applyNumberFormat="1" applyFont="1" applyBorder="1" applyAlignment="1">
      <alignment horizontal="center"/>
    </xf>
    <xf numFmtId="0" fontId="19" fillId="0" borderId="0" xfId="0" applyFont="1" applyBorder="1" applyAlignment="1"/>
    <xf numFmtId="0" fontId="29" fillId="0" borderId="0" xfId="0" applyFont="1" applyBorder="1" applyAlignment="1"/>
    <xf numFmtId="0" fontId="30" fillId="0" borderId="0" xfId="0" applyFont="1" applyBorder="1" applyAlignment="1"/>
    <xf numFmtId="0" fontId="31" fillId="0" borderId="0" xfId="0" applyFont="1" applyBorder="1" applyAlignment="1"/>
    <xf numFmtId="0" fontId="32" fillId="0" borderId="0" xfId="0" applyFont="1" applyBorder="1" applyAlignment="1"/>
    <xf numFmtId="0" fontId="11" fillId="4" borderId="23" xfId="0" applyFont="1" applyFill="1" applyBorder="1" applyAlignment="1">
      <alignment horizontal="center" wrapText="1"/>
    </xf>
    <xf numFmtId="49" fontId="26" fillId="0" borderId="13" xfId="0" applyNumberFormat="1" applyFont="1" applyBorder="1" applyAlignment="1">
      <alignment horizontal="center"/>
    </xf>
    <xf numFmtId="164" fontId="4" fillId="0" borderId="11" xfId="0" applyNumberFormat="1" applyFont="1" applyFill="1" applyBorder="1" applyAlignment="1">
      <alignment horizontal="center"/>
    </xf>
    <xf numFmtId="0" fontId="15" fillId="0" borderId="0" xfId="0" applyNumberFormat="1" applyFont="1" applyBorder="1" applyAlignment="1">
      <alignment horizontal="centerContinuous"/>
    </xf>
    <xf numFmtId="0" fontId="11" fillId="4" borderId="23" xfId="0" applyNumberFormat="1" applyFont="1" applyFill="1" applyBorder="1" applyAlignment="1">
      <alignment horizontal="center" wrapText="1"/>
    </xf>
    <xf numFmtId="0" fontId="4" fillId="0" borderId="0" xfId="0" applyNumberFormat="1" applyFont="1" applyBorder="1" applyAlignment="1">
      <alignment horizontal="left"/>
    </xf>
    <xf numFmtId="0" fontId="3" fillId="5" borderId="27" xfId="0" applyFont="1" applyFill="1" applyBorder="1" applyAlignment="1">
      <alignment horizontal="right"/>
    </xf>
    <xf numFmtId="49" fontId="6" fillId="0" borderId="28" xfId="0" applyNumberFormat="1" applyFont="1" applyBorder="1" applyAlignment="1">
      <alignment horizontal="centerContinuous"/>
    </xf>
    <xf numFmtId="0" fontId="6" fillId="0" borderId="0" xfId="0" applyFont="1" applyBorder="1" applyAlignment="1">
      <alignment horizontal="center"/>
    </xf>
    <xf numFmtId="0" fontId="6" fillId="6" borderId="29" xfId="0" applyNumberFormat="1" applyFont="1" applyFill="1" applyBorder="1" applyAlignment="1">
      <alignment horizontal="center"/>
    </xf>
    <xf numFmtId="49" fontId="6" fillId="6" borderId="30" xfId="0" applyNumberFormat="1" applyFont="1" applyFill="1" applyBorder="1" applyAlignment="1">
      <alignment horizontal="center"/>
    </xf>
    <xf numFmtId="0" fontId="33" fillId="6" borderId="30" xfId="0" applyNumberFormat="1" applyFont="1" applyFill="1" applyBorder="1" applyAlignment="1">
      <alignment horizontal="center"/>
    </xf>
    <xf numFmtId="0" fontId="6" fillId="6" borderId="31" xfId="0" applyNumberFormat="1" applyFont="1" applyFill="1" applyBorder="1" applyAlignment="1">
      <alignment horizontal="center"/>
    </xf>
    <xf numFmtId="0" fontId="13" fillId="6" borderId="1" xfId="0" applyFont="1" applyFill="1" applyBorder="1" applyAlignment="1"/>
    <xf numFmtId="49" fontId="23" fillId="6" borderId="29" xfId="0" applyNumberFormat="1" applyFont="1" applyFill="1" applyBorder="1" applyAlignment="1">
      <alignment horizontal="center"/>
    </xf>
    <xf numFmtId="0" fontId="23" fillId="6" borderId="30" xfId="0" applyNumberFormat="1" applyFont="1" applyFill="1" applyBorder="1" applyAlignment="1">
      <alignment horizontal="center"/>
    </xf>
    <xf numFmtId="49" fontId="28" fillId="6" borderId="29" xfId="0" applyNumberFormat="1" applyFont="1" applyFill="1" applyBorder="1" applyAlignment="1">
      <alignment horizontal="center"/>
    </xf>
    <xf numFmtId="0" fontId="28" fillId="6" borderId="30" xfId="0" applyNumberFormat="1" applyFont="1" applyFill="1" applyBorder="1" applyAlignment="1">
      <alignment horizontal="center"/>
    </xf>
    <xf numFmtId="0" fontId="5" fillId="0" borderId="32" xfId="0" applyFont="1" applyBorder="1" applyAlignment="1">
      <alignment horizontal="center"/>
    </xf>
    <xf numFmtId="49" fontId="6" fillId="0" borderId="32" xfId="0" applyNumberFormat="1" applyFont="1" applyBorder="1" applyAlignment="1">
      <alignment horizontal="center"/>
    </xf>
    <xf numFmtId="49" fontId="6" fillId="0" borderId="33" xfId="0" applyNumberFormat="1" applyFont="1" applyBorder="1" applyAlignment="1">
      <alignment horizontal="center"/>
    </xf>
    <xf numFmtId="164" fontId="5" fillId="7" borderId="34" xfId="0" applyNumberFormat="1" applyFont="1" applyFill="1" applyBorder="1" applyAlignment="1">
      <alignment horizontal="center"/>
    </xf>
    <xf numFmtId="164" fontId="4" fillId="0" borderId="35" xfId="0" applyNumberFormat="1" applyFont="1" applyFill="1" applyBorder="1" applyAlignment="1">
      <alignment horizontal="center"/>
    </xf>
    <xf numFmtId="0" fontId="4" fillId="0" borderId="35" xfId="0" applyFont="1" applyFill="1" applyBorder="1" applyAlignment="1">
      <alignment horizontal="center"/>
    </xf>
    <xf numFmtId="0" fontId="3" fillId="0" borderId="0" xfId="0" applyFont="1" applyBorder="1" applyAlignment="1">
      <alignment horizontal="center"/>
    </xf>
    <xf numFmtId="0" fontId="12" fillId="6" borderId="1" xfId="0" applyFont="1" applyFill="1" applyBorder="1" applyAlignment="1"/>
    <xf numFmtId="49" fontId="24" fillId="6" borderId="29" xfId="0" applyNumberFormat="1" applyFont="1" applyFill="1" applyBorder="1" applyAlignment="1">
      <alignment horizontal="center"/>
    </xf>
    <xf numFmtId="0" fontId="24" fillId="6" borderId="30" xfId="0" applyNumberFormat="1" applyFont="1" applyFill="1" applyBorder="1" applyAlignment="1">
      <alignment horizontal="center"/>
    </xf>
    <xf numFmtId="0" fontId="6" fillId="0" borderId="29" xfId="0" applyNumberFormat="1" applyFont="1" applyFill="1" applyBorder="1" applyAlignment="1">
      <alignment horizontal="center"/>
    </xf>
    <xf numFmtId="49" fontId="6" fillId="0" borderId="30" xfId="0" applyNumberFormat="1" applyFont="1" applyFill="1" applyBorder="1" applyAlignment="1">
      <alignment horizontal="center"/>
    </xf>
    <xf numFmtId="0" fontId="6" fillId="0" borderId="31" xfId="0" applyNumberFormat="1" applyFont="1" applyFill="1" applyBorder="1" applyAlignment="1">
      <alignment horizontal="center"/>
    </xf>
    <xf numFmtId="0" fontId="13" fillId="0" borderId="1" xfId="0" applyFont="1" applyFill="1" applyBorder="1" applyAlignment="1"/>
    <xf numFmtId="49" fontId="23" fillId="0" borderId="29" xfId="0" applyNumberFormat="1" applyFont="1" applyFill="1" applyBorder="1" applyAlignment="1">
      <alignment horizontal="center"/>
    </xf>
    <xf numFmtId="0" fontId="23" fillId="0" borderId="30" xfId="0" applyNumberFormat="1" applyFont="1" applyFill="1" applyBorder="1" applyAlignment="1">
      <alignment horizontal="center"/>
    </xf>
    <xf numFmtId="0" fontId="13" fillId="0" borderId="30" xfId="0" applyNumberFormat="1" applyFont="1" applyFill="1" applyBorder="1" applyAlignment="1">
      <alignment horizontal="center"/>
    </xf>
    <xf numFmtId="0" fontId="22" fillId="0" borderId="1" xfId="0" applyFont="1" applyFill="1" applyBorder="1" applyAlignment="1"/>
    <xf numFmtId="49" fontId="28" fillId="0" borderId="29" xfId="0" applyNumberFormat="1" applyFont="1" applyFill="1" applyBorder="1" applyAlignment="1">
      <alignment horizontal="center"/>
    </xf>
    <xf numFmtId="0" fontId="28" fillId="0" borderId="30" xfId="0" applyNumberFormat="1" applyFont="1" applyFill="1" applyBorder="1" applyAlignment="1">
      <alignment horizontal="center"/>
    </xf>
    <xf numFmtId="0" fontId="6" fillId="0" borderId="1" xfId="0" applyFont="1" applyBorder="1" applyAlignment="1"/>
    <xf numFmtId="0" fontId="6" fillId="0" borderId="2" xfId="0" applyFont="1" applyBorder="1" applyAlignment="1"/>
    <xf numFmtId="0" fontId="6" fillId="0" borderId="3" xfId="0" quotePrefix="1" applyFont="1" applyBorder="1" applyAlignment="1">
      <alignment horizontal="center"/>
    </xf>
    <xf numFmtId="0" fontId="8" fillId="0" borderId="3" xfId="0" quotePrefix="1" applyFont="1" applyBorder="1" applyAlignment="1">
      <alignment horizontal="center"/>
    </xf>
    <xf numFmtId="0" fontId="6" fillId="0" borderId="26" xfId="0" quotePrefix="1" applyFont="1" applyBorder="1" applyAlignment="1">
      <alignment horizontal="center"/>
    </xf>
    <xf numFmtId="0" fontId="11" fillId="8" borderId="37" xfId="0" applyFont="1" applyFill="1" applyBorder="1" applyAlignment="1">
      <alignment horizontal="centerContinuous" wrapText="1"/>
    </xf>
    <xf numFmtId="0" fontId="11" fillId="8" borderId="38" xfId="0" applyFont="1" applyFill="1" applyBorder="1" applyAlignment="1">
      <alignment horizontal="center" wrapText="1"/>
    </xf>
    <xf numFmtId="0" fontId="11" fillId="8" borderId="39" xfId="0" applyFont="1" applyFill="1" applyBorder="1" applyAlignment="1">
      <alignment horizontal="center" wrapText="1"/>
    </xf>
    <xf numFmtId="0" fontId="39" fillId="7" borderId="31" xfId="2" applyNumberFormat="1" applyFont="1" applyFill="1" applyBorder="1" applyAlignment="1">
      <alignment horizontal="center" shrinkToFit="1"/>
    </xf>
    <xf numFmtId="0" fontId="39" fillId="7" borderId="40" xfId="2" applyNumberFormat="1" applyFont="1" applyFill="1" applyBorder="1" applyAlignment="1">
      <alignment horizontal="center" shrinkToFit="1"/>
    </xf>
    <xf numFmtId="0" fontId="39" fillId="7" borderId="41" xfId="2" applyNumberFormat="1" applyFont="1" applyFill="1" applyBorder="1" applyAlignment="1">
      <alignment horizontal="center" shrinkToFit="1"/>
    </xf>
    <xf numFmtId="0" fontId="17" fillId="0" borderId="42" xfId="0" applyFont="1" applyBorder="1" applyAlignment="1">
      <alignment horizontal="centerContinuous"/>
    </xf>
    <xf numFmtId="0" fontId="10" fillId="0" borderId="1" xfId="0" applyFont="1" applyFill="1" applyBorder="1" applyAlignment="1"/>
    <xf numFmtId="49" fontId="16" fillId="0" borderId="29" xfId="0" applyNumberFormat="1" applyFont="1" applyFill="1" applyBorder="1" applyAlignment="1">
      <alignment horizontal="center"/>
    </xf>
    <xf numFmtId="0" fontId="16" fillId="0" borderId="30" xfId="0" applyNumberFormat="1" applyFont="1" applyFill="1" applyBorder="1" applyAlignment="1">
      <alignment horizontal="center"/>
    </xf>
    <xf numFmtId="164" fontId="2" fillId="0" borderId="0" xfId="0" applyNumberFormat="1" applyFont="1" applyBorder="1" applyAlignment="1">
      <alignment horizontal="centerContinuous"/>
    </xf>
    <xf numFmtId="0" fontId="21" fillId="4" borderId="43" xfId="0" applyFont="1" applyFill="1" applyBorder="1" applyAlignment="1">
      <alignment horizontal="center"/>
    </xf>
    <xf numFmtId="164" fontId="21" fillId="4" borderId="44" xfId="0" applyNumberFormat="1" applyFont="1" applyFill="1" applyBorder="1" applyAlignment="1">
      <alignment horizontal="center"/>
    </xf>
    <xf numFmtId="0" fontId="21" fillId="4" borderId="43" xfId="0" applyFont="1" applyFill="1" applyBorder="1" applyAlignment="1">
      <alignment horizontal="right"/>
    </xf>
    <xf numFmtId="0" fontId="21" fillId="4" borderId="45" xfId="0" applyFont="1" applyFill="1" applyBorder="1" applyAlignment="1"/>
    <xf numFmtId="0" fontId="4" fillId="0" borderId="46" xfId="0" applyFont="1" applyBorder="1" applyAlignment="1">
      <alignment horizontal="center" shrinkToFit="1"/>
    </xf>
    <xf numFmtId="164" fontId="4" fillId="0" borderId="47" xfId="0" applyNumberFormat="1" applyFont="1" applyBorder="1" applyAlignment="1">
      <alignment horizontal="center" shrinkToFit="1"/>
    </xf>
    <xf numFmtId="0" fontId="4" fillId="0" borderId="48" xfId="0" applyFont="1" applyBorder="1" applyAlignment="1">
      <alignment horizontal="left"/>
    </xf>
    <xf numFmtId="0" fontId="4" fillId="0" borderId="49" xfId="0" applyFont="1" applyBorder="1" applyAlignment="1">
      <alignment horizontal="left" shrinkToFit="1"/>
    </xf>
    <xf numFmtId="0" fontId="4" fillId="0" borderId="50" xfId="0" applyFont="1" applyBorder="1" applyAlignment="1">
      <alignment horizontal="center" shrinkToFit="1"/>
    </xf>
    <xf numFmtId="164" fontId="4" fillId="0" borderId="51" xfId="0" applyNumberFormat="1" applyFont="1" applyBorder="1" applyAlignment="1">
      <alignment horizontal="center" shrinkToFit="1"/>
    </xf>
    <xf numFmtId="0" fontId="4" fillId="0" borderId="52" xfId="0" applyFont="1" applyBorder="1" applyAlignment="1">
      <alignment horizontal="left"/>
    </xf>
    <xf numFmtId="0" fontId="4" fillId="0" borderId="53" xfId="0" applyFont="1" applyBorder="1" applyAlignment="1">
      <alignment horizontal="left" shrinkToFit="1"/>
    </xf>
    <xf numFmtId="0" fontId="4" fillId="0" borderId="54" xfId="0" applyFont="1" applyBorder="1" applyAlignment="1">
      <alignment horizontal="center" shrinkToFit="1"/>
    </xf>
    <xf numFmtId="164" fontId="4" fillId="0" borderId="55" xfId="0" applyNumberFormat="1" applyFont="1" applyBorder="1" applyAlignment="1">
      <alignment horizontal="center" shrinkToFit="1"/>
    </xf>
    <xf numFmtId="0" fontId="4" fillId="0" borderId="56" xfId="0" applyFont="1" applyBorder="1" applyAlignment="1">
      <alignment horizontal="left"/>
    </xf>
    <xf numFmtId="0" fontId="4" fillId="0" borderId="57" xfId="0" applyFont="1" applyBorder="1" applyAlignment="1">
      <alignment horizontal="left" shrinkToFit="1"/>
    </xf>
    <xf numFmtId="164" fontId="2" fillId="0" borderId="0" xfId="0" applyNumberFormat="1" applyFont="1" applyBorder="1" applyAlignment="1">
      <alignment horizontal="centerContinuous" shrinkToFit="1"/>
    </xf>
    <xf numFmtId="0" fontId="2" fillId="0" borderId="0" xfId="0" applyFont="1" applyBorder="1" applyAlignment="1">
      <alignment horizontal="centerContinuous" shrinkToFit="1"/>
    </xf>
    <xf numFmtId="0" fontId="2" fillId="0" borderId="0" xfId="0" applyFont="1" applyBorder="1" applyAlignment="1"/>
    <xf numFmtId="0" fontId="4" fillId="0" borderId="58" xfId="0" applyFont="1" applyBorder="1" applyAlignment="1">
      <alignment horizontal="left" shrinkToFit="1"/>
    </xf>
    <xf numFmtId="0" fontId="4" fillId="0" borderId="59" xfId="0" applyFont="1" applyBorder="1" applyAlignment="1">
      <alignment horizontal="left" shrinkToFit="1"/>
    </xf>
    <xf numFmtId="0" fontId="4" fillId="0" borderId="60" xfId="0" applyFont="1" applyBorder="1" applyAlignment="1">
      <alignment horizontal="center" shrinkToFit="1"/>
    </xf>
    <xf numFmtId="164" fontId="4" fillId="0" borderId="61" xfId="0" applyNumberFormat="1" applyFont="1" applyBorder="1" applyAlignment="1">
      <alignment horizontal="center" shrinkToFit="1"/>
    </xf>
    <xf numFmtId="0" fontId="4" fillId="0" borderId="62" xfId="0" applyFont="1" applyBorder="1" applyAlignment="1">
      <alignment horizontal="left"/>
    </xf>
    <xf numFmtId="164" fontId="4" fillId="0" borderId="63" xfId="0" applyNumberFormat="1" applyFont="1" applyBorder="1" applyAlignment="1">
      <alignment horizontal="center" shrinkToFit="1"/>
    </xf>
    <xf numFmtId="0" fontId="4" fillId="0" borderId="64" xfId="0" applyFont="1" applyBorder="1" applyAlignment="1">
      <alignment horizontal="left"/>
    </xf>
    <xf numFmtId="0" fontId="13" fillId="5" borderId="1" xfId="0" applyFont="1" applyFill="1" applyBorder="1" applyAlignment="1"/>
    <xf numFmtId="0" fontId="12" fillId="0" borderId="1" xfId="0" applyFont="1" applyFill="1" applyBorder="1" applyAlignment="1"/>
    <xf numFmtId="49" fontId="24" fillId="0" borderId="29" xfId="0" applyNumberFormat="1" applyFont="1" applyFill="1" applyBorder="1" applyAlignment="1">
      <alignment horizontal="center"/>
    </xf>
    <xf numFmtId="0" fontId="24" fillId="0" borderId="30" xfId="0" applyNumberFormat="1" applyFont="1" applyFill="1" applyBorder="1" applyAlignment="1">
      <alignment horizontal="center"/>
    </xf>
    <xf numFmtId="0" fontId="12" fillId="0" borderId="30" xfId="0" applyNumberFormat="1" applyFont="1" applyFill="1" applyBorder="1" applyAlignment="1">
      <alignment horizontal="center"/>
    </xf>
    <xf numFmtId="0" fontId="22" fillId="0" borderId="30" xfId="0" applyNumberFormat="1" applyFont="1" applyFill="1" applyBorder="1" applyAlignment="1">
      <alignment horizontal="center"/>
    </xf>
    <xf numFmtId="0" fontId="6" fillId="5" borderId="29" xfId="0" applyNumberFormat="1" applyFont="1" applyFill="1" applyBorder="1" applyAlignment="1">
      <alignment horizontal="center"/>
    </xf>
    <xf numFmtId="49" fontId="6" fillId="5" borderId="30" xfId="0" applyNumberFormat="1" applyFont="1" applyFill="1" applyBorder="1" applyAlignment="1">
      <alignment horizontal="center"/>
    </xf>
    <xf numFmtId="0" fontId="6" fillId="5" borderId="31" xfId="0" applyNumberFormat="1" applyFont="1" applyFill="1" applyBorder="1" applyAlignment="1">
      <alignment horizontal="center"/>
    </xf>
    <xf numFmtId="0" fontId="10" fillId="5" borderId="1" xfId="0" applyFont="1" applyFill="1" applyBorder="1" applyAlignment="1"/>
    <xf numFmtId="49" fontId="16" fillId="5" borderId="29" xfId="0" applyNumberFormat="1" applyFont="1" applyFill="1" applyBorder="1" applyAlignment="1">
      <alignment horizontal="center"/>
    </xf>
    <xf numFmtId="0" fontId="16" fillId="5" borderId="30" xfId="0" applyNumberFormat="1" applyFont="1" applyFill="1" applyBorder="1" applyAlignment="1">
      <alignment horizontal="center"/>
    </xf>
    <xf numFmtId="0" fontId="12" fillId="5" borderId="1" xfId="0" applyFont="1" applyFill="1" applyBorder="1" applyAlignment="1"/>
    <xf numFmtId="49" fontId="24" fillId="5" borderId="29" xfId="0" applyNumberFormat="1" applyFont="1" applyFill="1" applyBorder="1" applyAlignment="1">
      <alignment horizontal="center"/>
    </xf>
    <xf numFmtId="0" fontId="24" fillId="5" borderId="30" xfId="0" applyNumberFormat="1" applyFont="1" applyFill="1" applyBorder="1" applyAlignment="1">
      <alignment horizontal="center"/>
    </xf>
    <xf numFmtId="0" fontId="6" fillId="0" borderId="30" xfId="0" applyNumberFormat="1" applyFont="1" applyFill="1" applyBorder="1" applyAlignment="1">
      <alignment horizontal="center"/>
    </xf>
    <xf numFmtId="0" fontId="5" fillId="0" borderId="0" xfId="0" applyFont="1" applyBorder="1" applyAlignment="1">
      <alignment horizontal="centerContinuous"/>
    </xf>
    <xf numFmtId="0" fontId="6" fillId="0" borderId="2" xfId="0" applyFont="1" applyBorder="1" applyAlignment="1">
      <alignment horizontal="centerContinuous"/>
    </xf>
    <xf numFmtId="0" fontId="13" fillId="6" borderId="30" xfId="0" applyNumberFormat="1" applyFont="1" applyFill="1" applyBorder="1" applyAlignment="1">
      <alignment horizontal="center"/>
    </xf>
    <xf numFmtId="0" fontId="22" fillId="6" borderId="30" xfId="0" applyNumberFormat="1" applyFont="1" applyFill="1" applyBorder="1" applyAlignment="1">
      <alignment horizontal="center"/>
    </xf>
    <xf numFmtId="0" fontId="12" fillId="6" borderId="30" xfId="0" applyNumberFormat="1" applyFont="1" applyFill="1" applyBorder="1" applyAlignment="1">
      <alignment horizontal="center"/>
    </xf>
    <xf numFmtId="0" fontId="10" fillId="5" borderId="30" xfId="0" applyNumberFormat="1" applyFont="1" applyFill="1" applyBorder="1" applyAlignment="1">
      <alignment horizontal="center"/>
    </xf>
    <xf numFmtId="0" fontId="12" fillId="5" borderId="30" xfId="0" applyNumberFormat="1" applyFont="1" applyFill="1" applyBorder="1" applyAlignment="1">
      <alignment horizontal="center"/>
    </xf>
    <xf numFmtId="0" fontId="10" fillId="0" borderId="30" xfId="0" applyNumberFormat="1" applyFont="1" applyFill="1" applyBorder="1" applyAlignment="1">
      <alignment horizontal="center"/>
    </xf>
    <xf numFmtId="0" fontId="4" fillId="0" borderId="33" xfId="0" applyFont="1" applyFill="1" applyBorder="1" applyAlignment="1">
      <alignment horizontal="center" shrinkToFit="1"/>
    </xf>
    <xf numFmtId="0" fontId="27" fillId="0" borderId="42" xfId="0" applyFont="1" applyBorder="1" applyAlignment="1">
      <alignment horizontal="centerContinuous"/>
    </xf>
    <xf numFmtId="0" fontId="4" fillId="0" borderId="48" xfId="0" applyFont="1" applyFill="1" applyBorder="1" applyAlignment="1">
      <alignment horizontal="left"/>
    </xf>
    <xf numFmtId="0" fontId="4" fillId="0" borderId="59" xfId="0" applyFont="1" applyFill="1" applyBorder="1" applyAlignment="1">
      <alignment horizontal="left" shrinkToFit="1"/>
    </xf>
    <xf numFmtId="0" fontId="4" fillId="0" borderId="56" xfId="0" applyFont="1" applyFill="1" applyBorder="1" applyAlignment="1">
      <alignment horizontal="left"/>
    </xf>
    <xf numFmtId="0" fontId="4" fillId="0" borderId="57" xfId="0" applyFont="1" applyFill="1" applyBorder="1" applyAlignment="1">
      <alignment horizontal="left" shrinkToFit="1"/>
    </xf>
    <xf numFmtId="0" fontId="4" fillId="0" borderId="69" xfId="0" applyFont="1" applyFill="1" applyBorder="1" applyAlignment="1">
      <alignment horizontal="center"/>
    </xf>
    <xf numFmtId="49" fontId="4" fillId="0" borderId="35" xfId="2" applyNumberFormat="1" applyFont="1" applyFill="1" applyBorder="1" applyAlignment="1">
      <alignment horizontal="center"/>
    </xf>
    <xf numFmtId="0" fontId="20" fillId="2" borderId="70" xfId="0" applyFont="1" applyFill="1" applyBorder="1" applyAlignment="1">
      <alignment horizontal="left"/>
    </xf>
    <xf numFmtId="0" fontId="3" fillId="2" borderId="70" xfId="0" applyFont="1" applyFill="1" applyBorder="1" applyAlignment="1">
      <alignment horizontal="centerContinuous"/>
    </xf>
    <xf numFmtId="0" fontId="4" fillId="2" borderId="70" xfId="0" applyFont="1" applyFill="1" applyBorder="1" applyAlignment="1">
      <alignment horizontal="centerContinuous"/>
    </xf>
    <xf numFmtId="0" fontId="41" fillId="2" borderId="71" xfId="1" applyFont="1" applyFill="1" applyBorder="1" applyAlignment="1" applyProtection="1">
      <alignment horizontal="right"/>
    </xf>
    <xf numFmtId="0" fontId="42" fillId="2" borderId="72" xfId="0" applyFont="1" applyFill="1" applyBorder="1" applyAlignment="1">
      <alignment horizontal="right"/>
    </xf>
    <xf numFmtId="0" fontId="42" fillId="2" borderId="70" xfId="0" applyFont="1" applyFill="1" applyBorder="1" applyAlignment="1">
      <alignment horizontal="left"/>
    </xf>
    <xf numFmtId="0" fontId="12" fillId="9" borderId="8" xfId="0" applyFont="1" applyFill="1" applyBorder="1" applyAlignment="1"/>
    <xf numFmtId="0" fontId="6" fillId="9" borderId="65" xfId="0" applyNumberFormat="1" applyFont="1" applyFill="1" applyBorder="1" applyAlignment="1">
      <alignment horizontal="center"/>
    </xf>
    <xf numFmtId="49" fontId="24" fillId="9" borderId="65" xfId="0" applyNumberFormat="1" applyFont="1" applyFill="1" applyBorder="1" applyAlignment="1">
      <alignment horizontal="center"/>
    </xf>
    <xf numFmtId="0" fontId="24" fillId="9" borderId="73" xfId="0" applyNumberFormat="1" applyFont="1" applyFill="1" applyBorder="1" applyAlignment="1">
      <alignment horizontal="center"/>
    </xf>
    <xf numFmtId="0" fontId="12" fillId="9" borderId="73" xfId="0" applyNumberFormat="1" applyFont="1" applyFill="1" applyBorder="1" applyAlignment="1">
      <alignment horizontal="center"/>
    </xf>
    <xf numFmtId="49" fontId="6" fillId="9" borderId="73" xfId="0" applyNumberFormat="1" applyFont="1" applyFill="1" applyBorder="1" applyAlignment="1">
      <alignment horizontal="center"/>
    </xf>
    <xf numFmtId="0" fontId="6" fillId="9" borderId="41" xfId="0" applyNumberFormat="1" applyFont="1" applyFill="1" applyBorder="1" applyAlignment="1">
      <alignment horizontal="center"/>
    </xf>
    <xf numFmtId="49" fontId="16" fillId="0" borderId="40" xfId="0" applyNumberFormat="1" applyFont="1" applyBorder="1" applyAlignment="1">
      <alignment horizontal="center" shrinkToFit="1"/>
    </xf>
    <xf numFmtId="0" fontId="7" fillId="5" borderId="1" xfId="0" applyFont="1" applyFill="1" applyBorder="1" applyAlignment="1"/>
    <xf numFmtId="49" fontId="17" fillId="5" borderId="29" xfId="0" applyNumberFormat="1" applyFont="1" applyFill="1" applyBorder="1" applyAlignment="1">
      <alignment horizontal="center"/>
    </xf>
    <xf numFmtId="0" fontId="17" fillId="5" borderId="30" xfId="0" applyNumberFormat="1" applyFont="1" applyFill="1" applyBorder="1" applyAlignment="1">
      <alignment horizontal="center"/>
    </xf>
    <xf numFmtId="0" fontId="7" fillId="5" borderId="30" xfId="0" applyNumberFormat="1" applyFont="1" applyFill="1" applyBorder="1" applyAlignment="1">
      <alignment horizontal="center"/>
    </xf>
    <xf numFmtId="0" fontId="7" fillId="0" borderId="1" xfId="0" applyFont="1" applyFill="1" applyBorder="1" applyAlignment="1"/>
    <xf numFmtId="49" fontId="17" fillId="0" borderId="29" xfId="0" applyNumberFormat="1" applyFont="1" applyFill="1" applyBorder="1" applyAlignment="1">
      <alignment horizontal="center"/>
    </xf>
    <xf numFmtId="0" fontId="17" fillId="0" borderId="30" xfId="0" applyNumberFormat="1" applyFont="1" applyFill="1" applyBorder="1" applyAlignment="1">
      <alignment horizontal="center"/>
    </xf>
    <xf numFmtId="0" fontId="7" fillId="0" borderId="30" xfId="0" applyNumberFormat="1" applyFont="1" applyFill="1" applyBorder="1" applyAlignment="1">
      <alignment horizontal="center"/>
    </xf>
    <xf numFmtId="0" fontId="43" fillId="0" borderId="25" xfId="0" applyFont="1" applyBorder="1" applyAlignment="1">
      <alignment horizontal="centerContinuous" wrapText="1"/>
    </xf>
    <xf numFmtId="0" fontId="15" fillId="0" borderId="0" xfId="0" applyFont="1" applyBorder="1" applyAlignment="1">
      <alignment horizontal="centerContinuous" wrapText="1"/>
    </xf>
    <xf numFmtId="0" fontId="11" fillId="8" borderId="22" xfId="0" applyFont="1" applyFill="1" applyBorder="1" applyAlignment="1">
      <alignment horizontal="centerContinuous" wrapText="1"/>
    </xf>
    <xf numFmtId="0" fontId="11" fillId="8" borderId="23" xfId="0" applyFont="1" applyFill="1" applyBorder="1" applyAlignment="1">
      <alignment horizontal="center" wrapText="1"/>
    </xf>
    <xf numFmtId="0" fontId="21" fillId="8" borderId="23" xfId="0" applyFont="1" applyFill="1" applyBorder="1" applyAlignment="1">
      <alignment horizontal="center" wrapText="1"/>
    </xf>
    <xf numFmtId="0" fontId="11" fillId="8" borderId="24" xfId="0" applyFont="1" applyFill="1" applyBorder="1" applyAlignment="1">
      <alignment horizontal="centerContinuous" wrapText="1"/>
    </xf>
    <xf numFmtId="0" fontId="3" fillId="0" borderId="0" xfId="0" applyFont="1" applyBorder="1" applyAlignment="1">
      <alignment wrapText="1"/>
    </xf>
    <xf numFmtId="0" fontId="6" fillId="0" borderId="29" xfId="0" applyFont="1" applyBorder="1" applyAlignment="1">
      <alignment horizontal="center" wrapText="1"/>
    </xf>
    <xf numFmtId="9" fontId="6" fillId="0" borderId="29" xfId="2" applyFont="1" applyBorder="1" applyAlignment="1">
      <alignment horizontal="center" shrinkToFit="1"/>
    </xf>
    <xf numFmtId="9" fontId="6" fillId="0" borderId="30" xfId="2" applyFont="1" applyBorder="1" applyAlignment="1">
      <alignment horizontal="center" shrinkToFit="1"/>
    </xf>
    <xf numFmtId="0" fontId="6" fillId="0" borderId="30" xfId="2" applyNumberFormat="1" applyFont="1" applyBorder="1" applyAlignment="1">
      <alignment horizontal="center" shrinkToFit="1"/>
    </xf>
    <xf numFmtId="0" fontId="6" fillId="0" borderId="31" xfId="0" applyNumberFormat="1" applyFont="1" applyBorder="1" applyAlignment="1">
      <alignment horizontal="center" wrapText="1"/>
    </xf>
    <xf numFmtId="49" fontId="6" fillId="0" borderId="31" xfId="0" applyNumberFormat="1" applyFont="1" applyBorder="1" applyAlignment="1">
      <alignment horizontal="center" vertical="center" wrapText="1"/>
    </xf>
    <xf numFmtId="49" fontId="6" fillId="0" borderId="31" xfId="0" quotePrefix="1" applyNumberFormat="1" applyFont="1" applyBorder="1" applyAlignment="1">
      <alignment horizontal="center" wrapText="1"/>
    </xf>
    <xf numFmtId="0" fontId="27" fillId="0" borderId="1" xfId="0" applyFont="1" applyFill="1" applyBorder="1" applyAlignment="1">
      <alignment horizontal="center" shrinkToFit="1"/>
    </xf>
    <xf numFmtId="0" fontId="6" fillId="0" borderId="29" xfId="0" applyFont="1" applyFill="1" applyBorder="1" applyAlignment="1">
      <alignment horizontal="center" wrapText="1"/>
    </xf>
    <xf numFmtId="9" fontId="6" fillId="0" borderId="29" xfId="2" applyFont="1" applyFill="1" applyBorder="1" applyAlignment="1">
      <alignment horizontal="center" shrinkToFit="1"/>
    </xf>
    <xf numFmtId="9" fontId="6" fillId="0" borderId="30" xfId="2" applyFont="1" applyFill="1" applyBorder="1" applyAlignment="1">
      <alignment horizontal="center" shrinkToFit="1"/>
    </xf>
    <xf numFmtId="0" fontId="6" fillId="0" borderId="30" xfId="2" applyNumberFormat="1" applyFont="1" applyFill="1" applyBorder="1" applyAlignment="1">
      <alignment horizontal="center" shrinkToFit="1"/>
    </xf>
    <xf numFmtId="0" fontId="6" fillId="0" borderId="31" xfId="0" applyNumberFormat="1" applyFont="1" applyFill="1" applyBorder="1" applyAlignment="1">
      <alignment horizontal="center" wrapText="1"/>
    </xf>
    <xf numFmtId="0" fontId="6" fillId="0" borderId="31" xfId="0" applyNumberFormat="1" applyFont="1" applyBorder="1" applyAlignment="1">
      <alignment horizontal="center" vertical="center" wrapText="1"/>
    </xf>
    <xf numFmtId="9" fontId="6" fillId="0" borderId="30" xfId="2" applyFont="1" applyBorder="1" applyAlignment="1">
      <alignment horizontal="center" vertical="center" shrinkToFit="1"/>
    </xf>
    <xf numFmtId="0" fontId="6" fillId="0" borderId="74" xfId="0" applyFont="1" applyBorder="1" applyAlignment="1">
      <alignment horizontal="center" wrapText="1"/>
    </xf>
    <xf numFmtId="9" fontId="6" fillId="0" borderId="74" xfId="2" applyFont="1" applyBorder="1" applyAlignment="1">
      <alignment horizontal="center" shrinkToFit="1"/>
    </xf>
    <xf numFmtId="9" fontId="6" fillId="0" borderId="13" xfId="2" applyFont="1" applyBorder="1" applyAlignment="1">
      <alignment horizontal="center" shrinkToFit="1"/>
    </xf>
    <xf numFmtId="0" fontId="6" fillId="0" borderId="13" xfId="2" applyNumberFormat="1" applyFont="1" applyBorder="1" applyAlignment="1">
      <alignment horizontal="center" shrinkToFit="1"/>
    </xf>
    <xf numFmtId="49" fontId="6" fillId="0" borderId="40" xfId="0" applyNumberFormat="1" applyFont="1" applyBorder="1" applyAlignment="1">
      <alignment horizontal="center" vertical="center" wrapText="1"/>
    </xf>
    <xf numFmtId="0" fontId="6" fillId="0" borderId="31" xfId="0" quotePrefix="1" applyNumberFormat="1" applyFont="1" applyBorder="1" applyAlignment="1">
      <alignment horizontal="center" wrapText="1"/>
    </xf>
    <xf numFmtId="0" fontId="6" fillId="0" borderId="29" xfId="0" applyFont="1" applyBorder="1" applyAlignment="1">
      <alignment horizontal="center" vertical="center" wrapText="1"/>
    </xf>
    <xf numFmtId="9" fontId="6" fillId="0" borderId="29" xfId="2" applyFont="1" applyBorder="1" applyAlignment="1">
      <alignment horizontal="center" vertical="center" shrinkToFit="1"/>
    </xf>
    <xf numFmtId="0" fontId="6" fillId="0" borderId="30" xfId="2" applyNumberFormat="1" applyFont="1" applyBorder="1" applyAlignment="1">
      <alignment horizontal="center" vertical="center" shrinkToFit="1"/>
    </xf>
    <xf numFmtId="9" fontId="6" fillId="0" borderId="30" xfId="2" applyFont="1" applyFill="1" applyBorder="1" applyAlignment="1">
      <alignment horizontal="center" vertical="center" shrinkToFit="1"/>
    </xf>
    <xf numFmtId="9" fontId="6" fillId="0" borderId="74" xfId="2" applyFont="1" applyBorder="1" applyAlignment="1">
      <alignment horizontal="center" vertical="center" shrinkToFit="1"/>
    </xf>
    <xf numFmtId="9" fontId="6" fillId="0" borderId="13" xfId="2" applyFont="1" applyBorder="1" applyAlignment="1">
      <alignment horizontal="center" vertical="center" shrinkToFit="1"/>
    </xf>
    <xf numFmtId="0" fontId="6" fillId="0" borderId="13" xfId="2" applyNumberFormat="1" applyFont="1" applyBorder="1" applyAlignment="1">
      <alignment horizontal="center" vertical="center" shrinkToFit="1"/>
    </xf>
    <xf numFmtId="49" fontId="6" fillId="0" borderId="40" xfId="0" applyNumberFormat="1" applyFont="1" applyBorder="1" applyAlignment="1">
      <alignment horizontal="center" vertical="center" shrinkToFit="1"/>
    </xf>
    <xf numFmtId="0" fontId="27" fillId="5" borderId="1" xfId="0" applyFont="1" applyFill="1" applyBorder="1" applyAlignment="1">
      <alignment horizontal="center" shrinkToFit="1"/>
    </xf>
    <xf numFmtId="0" fontId="6" fillId="5" borderId="29" xfId="0" applyFont="1" applyFill="1" applyBorder="1" applyAlignment="1">
      <alignment horizontal="center" wrapText="1"/>
    </xf>
    <xf numFmtId="9" fontId="6" fillId="5" borderId="29" xfId="2" applyFont="1" applyFill="1" applyBorder="1" applyAlignment="1">
      <alignment horizontal="center" shrinkToFit="1"/>
    </xf>
    <xf numFmtId="9" fontId="6" fillId="5" borderId="30" xfId="2" applyFont="1" applyFill="1" applyBorder="1" applyAlignment="1">
      <alignment horizontal="center" shrinkToFit="1"/>
    </xf>
    <xf numFmtId="0" fontId="6" fillId="5" borderId="30" xfId="2" applyNumberFormat="1" applyFont="1" applyFill="1" applyBorder="1" applyAlignment="1">
      <alignment horizontal="center" shrinkToFit="1"/>
    </xf>
    <xf numFmtId="9" fontId="6" fillId="5" borderId="30" xfId="2" applyFont="1" applyFill="1" applyBorder="1" applyAlignment="1">
      <alignment horizontal="center" vertical="center" shrinkToFit="1"/>
    </xf>
    <xf numFmtId="0" fontId="6" fillId="5" borderId="31" xfId="0" applyNumberFormat="1" applyFont="1" applyFill="1" applyBorder="1" applyAlignment="1">
      <alignment horizontal="center" wrapText="1"/>
    </xf>
    <xf numFmtId="0" fontId="6" fillId="5" borderId="30" xfId="2" applyNumberFormat="1" applyFont="1" applyFill="1" applyBorder="1" applyAlignment="1">
      <alignment horizontal="center" vertical="center" shrinkToFit="1"/>
    </xf>
    <xf numFmtId="0" fontId="6" fillId="5" borderId="31" xfId="0" applyNumberFormat="1" applyFont="1" applyFill="1" applyBorder="1" applyAlignment="1">
      <alignment horizontal="center" vertical="center" wrapText="1"/>
    </xf>
    <xf numFmtId="9" fontId="6" fillId="5" borderId="29" xfId="2" applyFont="1" applyFill="1" applyBorder="1" applyAlignment="1">
      <alignment horizontal="center" vertical="center" shrinkToFit="1"/>
    </xf>
    <xf numFmtId="49" fontId="6" fillId="5" borderId="31" xfId="0" applyNumberFormat="1" applyFont="1" applyFill="1" applyBorder="1" applyAlignment="1">
      <alignment horizontal="center" vertical="center" shrinkToFit="1"/>
    </xf>
    <xf numFmtId="0" fontId="27" fillId="5" borderId="8" xfId="0" applyFont="1" applyFill="1" applyBorder="1" applyAlignment="1">
      <alignment horizontal="center" shrinkToFit="1"/>
    </xf>
    <xf numFmtId="0" fontId="6" fillId="5" borderId="65" xfId="0" applyFont="1" applyFill="1" applyBorder="1" applyAlignment="1">
      <alignment horizontal="center" wrapText="1"/>
    </xf>
    <xf numFmtId="9" fontId="6" fillId="5" borderId="65" xfId="2" applyFont="1" applyFill="1" applyBorder="1" applyAlignment="1">
      <alignment horizontal="center" shrinkToFit="1"/>
    </xf>
    <xf numFmtId="9" fontId="6" fillId="5" borderId="73" xfId="2" applyFont="1" applyFill="1" applyBorder="1" applyAlignment="1">
      <alignment horizontal="center" vertical="center" shrinkToFit="1"/>
    </xf>
    <xf numFmtId="0" fontId="6" fillId="5" borderId="73" xfId="2" applyNumberFormat="1" applyFont="1" applyFill="1" applyBorder="1" applyAlignment="1">
      <alignment horizontal="center" shrinkToFit="1"/>
    </xf>
    <xf numFmtId="0" fontId="6" fillId="5" borderId="41" xfId="0" applyNumberFormat="1" applyFont="1" applyFill="1" applyBorder="1" applyAlignment="1">
      <alignment horizontal="center" wrapText="1"/>
    </xf>
    <xf numFmtId="0" fontId="6" fillId="0" borderId="1" xfId="0" applyFont="1" applyFill="1" applyBorder="1" applyAlignment="1">
      <alignment horizontal="center" shrinkToFit="1"/>
    </xf>
    <xf numFmtId="0" fontId="6" fillId="0" borderId="29" xfId="0" applyFont="1" applyFill="1" applyBorder="1" applyAlignment="1">
      <alignment horizontal="center"/>
    </xf>
    <xf numFmtId="0" fontId="6" fillId="0" borderId="37" xfId="0" applyFont="1" applyFill="1" applyBorder="1" applyAlignment="1">
      <alignment horizontal="center" shrinkToFit="1"/>
    </xf>
    <xf numFmtId="0" fontId="6" fillId="0" borderId="74" xfId="0" applyFont="1" applyFill="1" applyBorder="1" applyAlignment="1">
      <alignment horizontal="center"/>
    </xf>
    <xf numFmtId="0" fontId="4" fillId="0" borderId="30" xfId="0" applyFont="1" applyFill="1" applyBorder="1" applyAlignment="1">
      <alignment horizontal="center" wrapText="1"/>
    </xf>
    <xf numFmtId="0" fontId="4" fillId="0" borderId="30" xfId="2" applyNumberFormat="1" applyFont="1" applyFill="1" applyBorder="1" applyAlignment="1">
      <alignment horizontal="center" shrinkToFit="1"/>
    </xf>
    <xf numFmtId="0" fontId="5" fillId="0" borderId="29" xfId="0" applyFont="1" applyBorder="1" applyAlignment="1">
      <alignment horizontal="center" wrapText="1"/>
    </xf>
    <xf numFmtId="0" fontId="9" fillId="5" borderId="1" xfId="0" applyFont="1" applyFill="1" applyBorder="1" applyAlignment="1">
      <alignment horizontal="center" shrinkToFit="1"/>
    </xf>
    <xf numFmtId="0" fontId="5" fillId="5" borderId="29" xfId="0" applyFont="1" applyFill="1" applyBorder="1" applyAlignment="1">
      <alignment horizontal="center" wrapText="1"/>
    </xf>
    <xf numFmtId="0" fontId="4" fillId="0" borderId="65" xfId="0" applyFont="1" applyBorder="1" applyAlignment="1">
      <alignment horizontal="center"/>
    </xf>
    <xf numFmtId="49" fontId="4" fillId="0" borderId="65" xfId="0" applyNumberFormat="1" applyFont="1" applyBorder="1" applyAlignment="1">
      <alignment horizontal="center"/>
    </xf>
    <xf numFmtId="164" fontId="4" fillId="0" borderId="65" xfId="0" applyNumberFormat="1" applyFont="1" applyBorder="1" applyAlignment="1">
      <alignment horizontal="center"/>
    </xf>
    <xf numFmtId="0" fontId="4" fillId="0" borderId="41" xfId="0" applyFont="1" applyBorder="1" applyAlignment="1">
      <alignment horizontal="center"/>
    </xf>
    <xf numFmtId="0" fontId="4" fillId="0" borderId="76" xfId="0" applyFont="1" applyFill="1" applyBorder="1" applyAlignment="1">
      <alignment horizontal="center"/>
    </xf>
    <xf numFmtId="49" fontId="4" fillId="0" borderId="76" xfId="0" applyNumberFormat="1" applyFont="1" applyFill="1" applyBorder="1" applyAlignment="1">
      <alignment horizontal="center"/>
    </xf>
    <xf numFmtId="164" fontId="4" fillId="0" borderId="76" xfId="0" applyNumberFormat="1" applyFont="1" applyFill="1" applyBorder="1" applyAlignment="1">
      <alignment horizontal="center"/>
    </xf>
    <xf numFmtId="0" fontId="4" fillId="0" borderId="77" xfId="0" applyFont="1" applyFill="1" applyBorder="1" applyAlignment="1">
      <alignment horizontal="center"/>
    </xf>
    <xf numFmtId="0" fontId="4" fillId="0" borderId="35" xfId="0" quotePrefix="1" applyFont="1" applyFill="1" applyBorder="1" applyAlignment="1">
      <alignment horizontal="center"/>
    </xf>
    <xf numFmtId="0" fontId="4" fillId="0" borderId="78" xfId="0" applyFont="1" applyFill="1" applyBorder="1" applyAlignment="1">
      <alignment horizontal="center" shrinkToFit="1"/>
    </xf>
    <xf numFmtId="0" fontId="4" fillId="0" borderId="15" xfId="0" applyFont="1" applyBorder="1" applyAlignment="1">
      <alignment horizontal="center" shrinkToFit="1"/>
    </xf>
    <xf numFmtId="0" fontId="3" fillId="0" borderId="69" xfId="0" applyFont="1" applyFill="1" applyBorder="1" applyAlignment="1">
      <alignment horizontal="center"/>
    </xf>
    <xf numFmtId="0" fontId="6" fillId="0" borderId="31" xfId="0" quotePrefix="1" applyNumberFormat="1" applyFont="1" applyFill="1" applyBorder="1" applyAlignment="1">
      <alignment horizontal="center" wrapText="1"/>
    </xf>
    <xf numFmtId="0" fontId="9" fillId="0" borderId="1" xfId="0" applyFont="1" applyFill="1" applyBorder="1" applyAlignment="1">
      <alignment horizontal="center" shrinkToFit="1"/>
    </xf>
    <xf numFmtId="0" fontId="5" fillId="0" borderId="29" xfId="0" applyFont="1" applyFill="1" applyBorder="1" applyAlignment="1">
      <alignment horizontal="center" wrapText="1"/>
    </xf>
    <xf numFmtId="0" fontId="6" fillId="0" borderId="30" xfId="2"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wrapText="1"/>
    </xf>
    <xf numFmtId="9" fontId="6" fillId="0" borderId="29" xfId="2" applyFont="1" applyFill="1" applyBorder="1" applyAlignment="1">
      <alignment horizontal="center" vertical="center" shrinkToFit="1"/>
    </xf>
    <xf numFmtId="49" fontId="6" fillId="0" borderId="31" xfId="0" applyNumberFormat="1" applyFont="1" applyFill="1" applyBorder="1" applyAlignment="1">
      <alignment horizontal="center" vertical="center" shrinkToFit="1"/>
    </xf>
    <xf numFmtId="0" fontId="27" fillId="0" borderId="37" xfId="0" applyFont="1" applyFill="1" applyBorder="1" applyAlignment="1">
      <alignment horizontal="center" shrinkToFit="1"/>
    </xf>
    <xf numFmtId="0" fontId="6" fillId="0" borderId="74" xfId="0" applyFont="1" applyFill="1" applyBorder="1" applyAlignment="1">
      <alignment horizontal="center" wrapText="1"/>
    </xf>
    <xf numFmtId="9" fontId="6" fillId="0" borderId="74" xfId="2" applyFont="1" applyFill="1" applyBorder="1" applyAlignment="1">
      <alignment horizontal="center" shrinkToFit="1"/>
    </xf>
    <xf numFmtId="9" fontId="6" fillId="0" borderId="13" xfId="2" applyFont="1" applyFill="1" applyBorder="1" applyAlignment="1">
      <alignment horizontal="center" shrinkToFit="1"/>
    </xf>
    <xf numFmtId="0" fontId="6" fillId="0" borderId="13" xfId="2" applyNumberFormat="1" applyFont="1" applyFill="1" applyBorder="1" applyAlignment="1">
      <alignment horizontal="center" shrinkToFit="1"/>
    </xf>
    <xf numFmtId="0" fontId="6" fillId="0" borderId="40" xfId="0" applyNumberFormat="1" applyFont="1" applyFill="1" applyBorder="1" applyAlignment="1">
      <alignment horizontal="center" wrapText="1"/>
    </xf>
    <xf numFmtId="49" fontId="6" fillId="0" borderId="79" xfId="0" applyNumberFormat="1" applyFont="1" applyFill="1" applyBorder="1" applyAlignment="1">
      <alignment horizontal="center"/>
    </xf>
    <xf numFmtId="49" fontId="6" fillId="0" borderId="80" xfId="0" applyNumberFormat="1" applyFont="1" applyBorder="1" applyAlignment="1">
      <alignment horizontal="center"/>
    </xf>
    <xf numFmtId="49" fontId="6" fillId="0" borderId="33" xfId="0" applyNumberFormat="1" applyFont="1" applyFill="1" applyBorder="1" applyAlignment="1">
      <alignment horizontal="center"/>
    </xf>
    <xf numFmtId="0" fontId="35" fillId="0" borderId="81" xfId="0" applyFont="1" applyFill="1" applyBorder="1" applyAlignment="1">
      <alignment horizontal="centerContinuous"/>
    </xf>
    <xf numFmtId="0" fontId="36" fillId="0" borderId="82" xfId="0" applyNumberFormat="1" applyFont="1" applyBorder="1" applyAlignment="1">
      <alignment horizontal="center"/>
    </xf>
    <xf numFmtId="0" fontId="37" fillId="0" borderId="84" xfId="0" applyNumberFormat="1" applyFont="1" applyFill="1" applyBorder="1" applyAlignment="1">
      <alignment horizontal="centerContinuous"/>
    </xf>
    <xf numFmtId="0" fontId="36" fillId="0" borderId="85" xfId="0" applyNumberFormat="1" applyFont="1" applyBorder="1" applyAlignment="1">
      <alignment horizontal="center"/>
    </xf>
    <xf numFmtId="0" fontId="38" fillId="0" borderId="69" xfId="0" applyNumberFormat="1" applyFont="1" applyFill="1" applyBorder="1" applyAlignment="1">
      <alignment horizontal="centerContinuous"/>
    </xf>
    <xf numFmtId="0" fontId="36" fillId="0" borderId="35" xfId="0" applyNumberFormat="1" applyFont="1" applyBorder="1" applyAlignment="1">
      <alignment horizontal="center"/>
    </xf>
    <xf numFmtId="0" fontId="17" fillId="0" borderId="86" xfId="0" applyFont="1" applyFill="1" applyBorder="1" applyAlignment="1">
      <alignment horizontal="center" shrinkToFit="1"/>
    </xf>
    <xf numFmtId="0" fontId="5" fillId="5" borderId="88" xfId="0" applyFont="1" applyFill="1" applyBorder="1" applyAlignment="1">
      <alignment horizontal="right"/>
    </xf>
    <xf numFmtId="0" fontId="5" fillId="5" borderId="89" xfId="0" applyFont="1" applyFill="1" applyBorder="1" applyAlignment="1">
      <alignment horizontal="right"/>
    </xf>
    <xf numFmtId="0" fontId="5" fillId="5" borderId="90" xfId="0" applyFont="1" applyFill="1" applyBorder="1" applyAlignment="1">
      <alignment horizontal="right"/>
    </xf>
    <xf numFmtId="0" fontId="40" fillId="5" borderId="91" xfId="0" applyFont="1" applyFill="1" applyBorder="1" applyAlignment="1">
      <alignment horizontal="right"/>
    </xf>
    <xf numFmtId="0" fontId="7" fillId="5" borderId="92" xfId="0" applyFont="1" applyFill="1" applyBorder="1" applyAlignment="1">
      <alignment horizontal="right"/>
    </xf>
    <xf numFmtId="0" fontId="7" fillId="5" borderId="89" xfId="0" applyFont="1" applyFill="1" applyBorder="1" applyAlignment="1">
      <alignment horizontal="right"/>
    </xf>
    <xf numFmtId="0" fontId="10" fillId="5" borderId="89" xfId="0" applyFont="1" applyFill="1" applyBorder="1" applyAlignment="1">
      <alignment horizontal="right"/>
    </xf>
    <xf numFmtId="0" fontId="10" fillId="5" borderId="90" xfId="0" applyFont="1" applyFill="1" applyBorder="1" applyAlignment="1">
      <alignment horizontal="right"/>
    </xf>
    <xf numFmtId="49" fontId="6" fillId="0" borderId="29" xfId="0" applyNumberFormat="1" applyFont="1" applyFill="1" applyBorder="1" applyAlignment="1">
      <alignment horizontal="center"/>
    </xf>
    <xf numFmtId="49" fontId="6" fillId="0" borderId="74" xfId="0" applyNumberFormat="1" applyFont="1" applyFill="1" applyBorder="1" applyAlignment="1">
      <alignment horizontal="center"/>
    </xf>
    <xf numFmtId="0" fontId="21" fillId="3" borderId="21" xfId="0" applyFont="1" applyFill="1" applyBorder="1" applyAlignment="1">
      <alignment horizontal="center"/>
    </xf>
    <xf numFmtId="164" fontId="4" fillId="0" borderId="3" xfId="0" applyNumberFormat="1" applyFont="1" applyBorder="1" applyAlignment="1">
      <alignment horizontal="center" vertical="center"/>
    </xf>
    <xf numFmtId="164" fontId="4" fillId="0" borderId="26" xfId="0" applyNumberFormat="1" applyFont="1" applyFill="1" applyBorder="1" applyAlignment="1">
      <alignment horizontal="center"/>
    </xf>
    <xf numFmtId="0" fontId="21" fillId="3" borderId="87" xfId="0" applyFont="1" applyFill="1" applyBorder="1" applyAlignment="1">
      <alignment horizontal="centerContinuous"/>
    </xf>
    <xf numFmtId="164" fontId="4" fillId="0" borderId="93" xfId="0" applyNumberFormat="1" applyFont="1" applyFill="1" applyBorder="1" applyAlignment="1">
      <alignment horizontal="centerContinuous"/>
    </xf>
    <xf numFmtId="164" fontId="4" fillId="0" borderId="26" xfId="0" applyNumberFormat="1" applyFont="1" applyBorder="1" applyAlignment="1">
      <alignment horizontal="centerContinuous"/>
    </xf>
    <xf numFmtId="0" fontId="4" fillId="0" borderId="95" xfId="0" applyFont="1" applyBorder="1" applyAlignment="1">
      <alignment horizontal="centerContinuous"/>
    </xf>
    <xf numFmtId="0" fontId="4" fillId="0" borderId="30" xfId="2" applyNumberFormat="1" applyFont="1" applyFill="1" applyBorder="1" applyAlignment="1">
      <alignment horizontal="center" vertical="center" shrinkToFit="1"/>
    </xf>
    <xf numFmtId="0" fontId="4" fillId="5" borderId="30" xfId="0" applyFont="1" applyFill="1" applyBorder="1" applyAlignment="1">
      <alignment horizontal="center" wrapText="1"/>
    </xf>
    <xf numFmtId="0" fontId="4" fillId="5" borderId="30" xfId="2" applyNumberFormat="1" applyFont="1" applyFill="1" applyBorder="1" applyAlignment="1">
      <alignment horizontal="center" shrinkToFit="1"/>
    </xf>
    <xf numFmtId="0" fontId="4" fillId="5" borderId="30" xfId="2" applyNumberFormat="1" applyFont="1" applyFill="1" applyBorder="1" applyAlignment="1">
      <alignment horizontal="center" vertical="center" shrinkToFit="1"/>
    </xf>
    <xf numFmtId="0" fontId="4" fillId="0" borderId="49" xfId="0" quotePrefix="1" applyFont="1" applyBorder="1" applyAlignment="1">
      <alignment horizontal="left" shrinkToFit="1"/>
    </xf>
    <xf numFmtId="0" fontId="3" fillId="0" borderId="96" xfId="0" applyFont="1" applyBorder="1" applyAlignment="1">
      <alignment horizontal="center" vertical="center"/>
    </xf>
    <xf numFmtId="0" fontId="4" fillId="0" borderId="97" xfId="0" applyFont="1" applyBorder="1" applyAlignment="1">
      <alignment horizontal="center" vertical="center"/>
    </xf>
    <xf numFmtId="0" fontId="45" fillId="0" borderId="97" xfId="0" quotePrefix="1" applyFont="1" applyBorder="1" applyAlignment="1">
      <alignment horizontal="center" vertical="center" wrapText="1"/>
    </xf>
    <xf numFmtId="49" fontId="45" fillId="0" borderId="97" xfId="2" applyNumberFormat="1" applyFont="1" applyBorder="1" applyAlignment="1">
      <alignment horizontal="center" vertical="center"/>
    </xf>
    <xf numFmtId="49" fontId="4" fillId="0" borderId="97" xfId="2" applyNumberFormat="1" applyFont="1" applyBorder="1" applyAlignment="1">
      <alignment horizontal="center" vertical="center"/>
    </xf>
    <xf numFmtId="0" fontId="4" fillId="0" borderId="97" xfId="0" applyFont="1" applyBorder="1" applyAlignment="1">
      <alignment horizontal="center" vertical="center" shrinkToFit="1"/>
    </xf>
    <xf numFmtId="164" fontId="4" fillId="0" borderId="97" xfId="0" applyNumberFormat="1" applyFont="1" applyBorder="1" applyAlignment="1">
      <alignment horizontal="center" vertical="center"/>
    </xf>
    <xf numFmtId="164" fontId="4" fillId="0" borderId="98" xfId="0" applyNumberFormat="1" applyFont="1" applyBorder="1" applyAlignment="1">
      <alignment horizontal="center" vertical="center"/>
    </xf>
    <xf numFmtId="0" fontId="4" fillId="0" borderId="99" xfId="0" applyFont="1" applyFill="1" applyBorder="1" applyAlignment="1">
      <alignment horizontal="center"/>
    </xf>
    <xf numFmtId="0" fontId="4" fillId="0" borderId="100" xfId="0" applyFont="1" applyBorder="1" applyAlignment="1">
      <alignment horizontal="left"/>
    </xf>
    <xf numFmtId="0" fontId="4" fillId="0" borderId="101" xfId="0" quotePrefix="1" applyFont="1" applyBorder="1" applyAlignment="1">
      <alignment horizontal="left" shrinkToFit="1"/>
    </xf>
    <xf numFmtId="49" fontId="45" fillId="0" borderId="101" xfId="2" applyNumberFormat="1" applyFont="1" applyBorder="1" applyAlignment="1">
      <alignment horizontal="center" vertical="center"/>
    </xf>
    <xf numFmtId="0" fontId="47" fillId="0" borderId="13" xfId="0" quotePrefix="1" applyFont="1" applyBorder="1" applyAlignment="1">
      <alignment horizontal="left"/>
    </xf>
    <xf numFmtId="0" fontId="4" fillId="0" borderId="101" xfId="0" applyFont="1" applyBorder="1" applyAlignment="1">
      <alignment horizontal="center" vertical="center"/>
    </xf>
    <xf numFmtId="164" fontId="4" fillId="0" borderId="102" xfId="0" applyNumberFormat="1" applyFont="1" applyBorder="1" applyAlignment="1">
      <alignment horizontal="center" vertical="center"/>
    </xf>
    <xf numFmtId="164" fontId="4" fillId="0" borderId="13" xfId="0" applyNumberFormat="1" applyFont="1" applyBorder="1" applyAlignment="1">
      <alignment horizontal="center" vertical="center"/>
    </xf>
    <xf numFmtId="0" fontId="4" fillId="0" borderId="40" xfId="0" applyFont="1" applyFill="1" applyBorder="1" applyAlignment="1">
      <alignment horizontal="center"/>
    </xf>
    <xf numFmtId="0" fontId="6" fillId="0" borderId="103" xfId="0" applyFont="1" applyFill="1" applyBorder="1" applyAlignment="1">
      <alignment horizontal="centerContinuous"/>
    </xf>
    <xf numFmtId="0" fontId="6" fillId="0" borderId="104" xfId="0" applyFont="1" applyFill="1" applyBorder="1" applyAlignment="1">
      <alignment horizontal="centerContinuous"/>
    </xf>
    <xf numFmtId="0" fontId="6" fillId="0" borderId="42" xfId="0" applyFont="1" applyFill="1" applyBorder="1" applyAlignment="1">
      <alignment horizontal="centerContinuous"/>
    </xf>
    <xf numFmtId="0" fontId="6" fillId="0" borderId="105" xfId="0" applyFont="1" applyFill="1" applyBorder="1" applyAlignment="1">
      <alignment horizontal="centerContinuous"/>
    </xf>
    <xf numFmtId="0" fontId="10" fillId="10" borderId="1" xfId="0" applyFont="1" applyFill="1" applyBorder="1" applyAlignment="1"/>
    <xf numFmtId="0" fontId="6" fillId="10" borderId="29" xfId="0" applyNumberFormat="1" applyFont="1" applyFill="1" applyBorder="1" applyAlignment="1">
      <alignment horizontal="center"/>
    </xf>
    <xf numFmtId="49" fontId="16" fillId="10" borderId="29" xfId="0" applyNumberFormat="1" applyFont="1" applyFill="1" applyBorder="1" applyAlignment="1">
      <alignment horizontal="center"/>
    </xf>
    <xf numFmtId="0" fontId="16" fillId="10" borderId="30" xfId="0" applyNumberFormat="1" applyFont="1" applyFill="1" applyBorder="1" applyAlignment="1">
      <alignment horizontal="center"/>
    </xf>
    <xf numFmtId="0" fontId="10" fillId="10" borderId="30" xfId="0" applyNumberFormat="1" applyFont="1" applyFill="1" applyBorder="1" applyAlignment="1">
      <alignment horizontal="center"/>
    </xf>
    <xf numFmtId="49" fontId="6" fillId="10" borderId="30" xfId="0" applyNumberFormat="1" applyFont="1" applyFill="1" applyBorder="1" applyAlignment="1">
      <alignment horizontal="center"/>
    </xf>
    <xf numFmtId="0" fontId="6" fillId="10" borderId="31" xfId="0" applyNumberFormat="1" applyFont="1" applyFill="1" applyBorder="1" applyAlignment="1">
      <alignment horizontal="center"/>
    </xf>
    <xf numFmtId="0" fontId="9" fillId="10" borderId="1" xfId="0" applyFont="1" applyFill="1" applyBorder="1" applyAlignment="1"/>
    <xf numFmtId="49" fontId="27" fillId="10" borderId="29" xfId="0" applyNumberFormat="1" applyFont="1" applyFill="1" applyBorder="1" applyAlignment="1">
      <alignment horizontal="center"/>
    </xf>
    <xf numFmtId="0" fontId="27" fillId="10" borderId="30" xfId="0" applyNumberFormat="1" applyFont="1" applyFill="1" applyBorder="1" applyAlignment="1">
      <alignment horizontal="center"/>
    </xf>
    <xf numFmtId="0" fontId="9" fillId="10" borderId="30" xfId="0" applyNumberFormat="1" applyFont="1" applyFill="1" applyBorder="1" applyAlignment="1">
      <alignment horizontal="center"/>
    </xf>
    <xf numFmtId="0" fontId="13" fillId="10" borderId="1" xfId="0" applyFont="1" applyFill="1" applyBorder="1" applyAlignment="1"/>
    <xf numFmtId="49" fontId="23" fillId="10" borderId="29" xfId="0" applyNumberFormat="1" applyFont="1" applyFill="1" applyBorder="1" applyAlignment="1">
      <alignment horizontal="center"/>
    </xf>
    <xf numFmtId="0" fontId="23" fillId="10" borderId="30" xfId="0" applyNumberFormat="1" applyFont="1" applyFill="1" applyBorder="1" applyAlignment="1">
      <alignment horizontal="center"/>
    </xf>
    <xf numFmtId="0" fontId="13" fillId="10" borderId="30" xfId="0" applyNumberFormat="1" applyFont="1" applyFill="1" applyBorder="1" applyAlignment="1">
      <alignment horizontal="center"/>
    </xf>
    <xf numFmtId="0" fontId="12" fillId="10" borderId="1" xfId="0" applyFont="1" applyFill="1" applyBorder="1" applyAlignment="1"/>
    <xf numFmtId="49" fontId="24" fillId="10" borderId="29" xfId="0" applyNumberFormat="1" applyFont="1" applyFill="1" applyBorder="1" applyAlignment="1">
      <alignment horizontal="center"/>
    </xf>
    <xf numFmtId="0" fontId="24" fillId="10" borderId="30" xfId="0" applyNumberFormat="1" applyFont="1" applyFill="1" applyBorder="1" applyAlignment="1">
      <alignment horizontal="center"/>
    </xf>
    <xf numFmtId="0" fontId="12" fillId="10" borderId="30" xfId="0" applyNumberFormat="1" applyFont="1" applyFill="1" applyBorder="1" applyAlignment="1">
      <alignment horizontal="center"/>
    </xf>
    <xf numFmtId="0" fontId="22" fillId="10" borderId="1" xfId="0" applyFont="1" applyFill="1" applyBorder="1" applyAlignment="1"/>
    <xf numFmtId="49" fontId="28" fillId="10" borderId="29" xfId="0" applyNumberFormat="1" applyFont="1" applyFill="1" applyBorder="1" applyAlignment="1">
      <alignment horizontal="center"/>
    </xf>
    <xf numFmtId="0" fontId="28" fillId="10" borderId="30" xfId="0" applyNumberFormat="1" applyFont="1" applyFill="1" applyBorder="1" applyAlignment="1">
      <alignment horizontal="center"/>
    </xf>
    <xf numFmtId="0" fontId="22" fillId="10" borderId="30" xfId="0" applyNumberFormat="1" applyFont="1" applyFill="1" applyBorder="1" applyAlignment="1">
      <alignment horizontal="center"/>
    </xf>
    <xf numFmtId="0" fontId="4" fillId="0" borderId="0" xfId="0" applyFont="1" applyFill="1" applyBorder="1" applyAlignment="1"/>
    <xf numFmtId="0" fontId="6" fillId="10" borderId="31" xfId="0" quotePrefix="1" applyNumberFormat="1" applyFont="1" applyFill="1" applyBorder="1" applyAlignment="1">
      <alignment horizontal="center"/>
    </xf>
    <xf numFmtId="0" fontId="48" fillId="0" borderId="0" xfId="0" applyFont="1" applyBorder="1" applyAlignment="1"/>
    <xf numFmtId="0" fontId="6" fillId="0" borderId="31" xfId="0" quotePrefix="1" applyNumberFormat="1" applyFont="1" applyFill="1" applyBorder="1" applyAlignment="1">
      <alignment horizontal="center" vertical="center" wrapText="1"/>
    </xf>
    <xf numFmtId="9" fontId="6" fillId="0" borderId="13" xfId="2" applyFont="1" applyFill="1" applyBorder="1" applyAlignment="1">
      <alignment horizontal="center" vertical="center" shrinkToFit="1"/>
    </xf>
    <xf numFmtId="0" fontId="6" fillId="0" borderId="13" xfId="2" applyNumberFormat="1" applyFont="1" applyFill="1" applyBorder="1" applyAlignment="1">
      <alignment horizontal="center" vertical="center" shrinkToFit="1"/>
    </xf>
    <xf numFmtId="0" fontId="6" fillId="0" borderId="40" xfId="0" applyNumberFormat="1" applyFont="1" applyFill="1" applyBorder="1" applyAlignment="1">
      <alignment horizontal="center" vertical="center" wrapText="1"/>
    </xf>
    <xf numFmtId="0" fontId="6" fillId="11" borderId="1" xfId="0" applyFont="1" applyFill="1" applyBorder="1" applyAlignment="1">
      <alignment horizontal="center" shrinkToFit="1"/>
    </xf>
    <xf numFmtId="0" fontId="6" fillId="11" borderId="29" xfId="0" applyFont="1" applyFill="1" applyBorder="1" applyAlignment="1">
      <alignment horizontal="center"/>
    </xf>
    <xf numFmtId="0" fontId="6" fillId="11" borderId="8" xfId="0" applyFont="1" applyFill="1" applyBorder="1" applyAlignment="1">
      <alignment horizontal="center" shrinkToFit="1"/>
    </xf>
    <xf numFmtId="0" fontId="4" fillId="0" borderId="0" xfId="3" applyAlignment="1">
      <alignment vertical="center" wrapText="1"/>
    </xf>
    <xf numFmtId="0" fontId="4" fillId="0" borderId="0" xfId="3" applyAlignment="1">
      <alignment horizontal="center" vertical="center" wrapText="1"/>
    </xf>
    <xf numFmtId="0" fontId="4" fillId="0" borderId="0" xfId="3" applyFont="1" applyAlignment="1">
      <alignment horizontal="center" vertical="center" wrapText="1"/>
    </xf>
    <xf numFmtId="0" fontId="49" fillId="0" borderId="0" xfId="3" applyFont="1" applyAlignment="1">
      <alignment vertical="center" wrapText="1"/>
    </xf>
    <xf numFmtId="0" fontId="49" fillId="0" borderId="0" xfId="3" applyFont="1" applyAlignment="1">
      <alignment horizontal="right" vertical="center" wrapText="1"/>
    </xf>
    <xf numFmtId="0" fontId="3" fillId="0" borderId="0" xfId="3" applyNumberFormat="1" applyFont="1" applyAlignment="1">
      <alignment horizontal="center" vertical="center" wrapText="1"/>
    </xf>
    <xf numFmtId="0" fontId="51" fillId="0" borderId="0" xfId="0" applyFont="1" applyBorder="1" applyAlignment="1"/>
    <xf numFmtId="49" fontId="5" fillId="12" borderId="83" xfId="0" applyNumberFormat="1" applyFont="1" applyFill="1" applyBorder="1" applyAlignment="1">
      <alignment horizontal="centerContinuous"/>
    </xf>
    <xf numFmtId="49" fontId="5" fillId="13" borderId="3" xfId="0" applyNumberFormat="1" applyFont="1" applyFill="1" applyBorder="1" applyAlignment="1">
      <alignment horizontal="centerContinuous"/>
    </xf>
    <xf numFmtId="49" fontId="5" fillId="14" borderId="26" xfId="0" applyNumberFormat="1" applyFont="1" applyFill="1" applyBorder="1" applyAlignment="1">
      <alignment horizontal="centerContinuous"/>
    </xf>
    <xf numFmtId="0" fontId="3" fillId="0" borderId="75" xfId="0" applyFont="1" applyFill="1" applyBorder="1" applyAlignment="1">
      <alignment horizontal="center" shrinkToFit="1"/>
    </xf>
    <xf numFmtId="0" fontId="4" fillId="0" borderId="11" xfId="0" applyFont="1" applyFill="1" applyBorder="1" applyAlignment="1">
      <alignment horizontal="center"/>
    </xf>
    <xf numFmtId="0" fontId="4" fillId="0" borderId="94" xfId="0" quotePrefix="1" applyFont="1" applyFill="1" applyBorder="1" applyAlignment="1">
      <alignment horizontal="centerContinuous"/>
    </xf>
    <xf numFmtId="0" fontId="4" fillId="0" borderId="114" xfId="0" applyFont="1" applyFill="1" applyBorder="1" applyAlignment="1">
      <alignment horizontal="centerContinuous"/>
    </xf>
    <xf numFmtId="0" fontId="4" fillId="0" borderId="115" xfId="0" applyFont="1" applyFill="1" applyBorder="1" applyAlignment="1">
      <alignment horizontal="centerContinuous"/>
    </xf>
    <xf numFmtId="164" fontId="4" fillId="0" borderId="116" xfId="0" applyNumberFormat="1" applyFont="1" applyFill="1" applyBorder="1" applyAlignment="1">
      <alignment horizontal="center"/>
    </xf>
    <xf numFmtId="0" fontId="4" fillId="0" borderId="117" xfId="0" applyFont="1" applyFill="1" applyBorder="1" applyAlignment="1">
      <alignment horizontal="center"/>
    </xf>
    <xf numFmtId="0" fontId="4" fillId="0" borderId="118" xfId="0" applyFont="1" applyFill="1" applyBorder="1" applyAlignment="1">
      <alignment horizontal="centerContinuous"/>
    </xf>
    <xf numFmtId="0" fontId="4" fillId="0" borderId="119" xfId="0" applyFont="1" applyFill="1" applyBorder="1" applyAlignment="1">
      <alignment horizontal="centerContinuous"/>
    </xf>
    <xf numFmtId="164" fontId="4" fillId="0" borderId="120" xfId="0" applyNumberFormat="1" applyFont="1" applyFill="1" applyBorder="1" applyAlignment="1">
      <alignment horizontal="center"/>
    </xf>
    <xf numFmtId="0" fontId="4" fillId="0" borderId="121" xfId="0" applyFont="1" applyFill="1" applyBorder="1" applyAlignment="1">
      <alignment horizontal="center"/>
    </xf>
    <xf numFmtId="49" fontId="4" fillId="0" borderId="116" xfId="0" applyNumberFormat="1" applyFont="1" applyFill="1" applyBorder="1" applyAlignment="1">
      <alignment horizontal="center"/>
    </xf>
    <xf numFmtId="49" fontId="4" fillId="0" borderId="120" xfId="0" applyNumberFormat="1" applyFont="1" applyFill="1" applyBorder="1" applyAlignment="1">
      <alignment horizontal="center"/>
    </xf>
    <xf numFmtId="0" fontId="4" fillId="11" borderId="122" xfId="0" applyFont="1" applyFill="1" applyBorder="1" applyAlignment="1">
      <alignment horizontal="centerContinuous"/>
    </xf>
    <xf numFmtId="0" fontId="4" fillId="11" borderId="123" xfId="0" applyFont="1" applyFill="1" applyBorder="1" applyAlignment="1">
      <alignment horizontal="centerContinuous"/>
    </xf>
    <xf numFmtId="164" fontId="4" fillId="11" borderId="124" xfId="0" applyNumberFormat="1" applyFont="1" applyFill="1" applyBorder="1" applyAlignment="1">
      <alignment horizontal="center"/>
    </xf>
    <xf numFmtId="49" fontId="4" fillId="11" borderId="124" xfId="0" applyNumberFormat="1" applyFont="1" applyFill="1" applyBorder="1" applyAlignment="1">
      <alignment horizontal="center"/>
    </xf>
    <xf numFmtId="0" fontId="4" fillId="11" borderId="125" xfId="0" applyFont="1" applyFill="1" applyBorder="1" applyAlignment="1">
      <alignment horizontal="center"/>
    </xf>
    <xf numFmtId="0" fontId="4" fillId="0" borderId="58" xfId="0" applyFont="1" applyFill="1" applyBorder="1" applyAlignment="1">
      <alignment horizontal="left" shrinkToFit="1"/>
    </xf>
    <xf numFmtId="0" fontId="4" fillId="0" borderId="113" xfId="0" applyFont="1" applyFill="1" applyBorder="1" applyAlignment="1">
      <alignment horizontal="centerContinuous"/>
    </xf>
    <xf numFmtId="0" fontId="4" fillId="0" borderId="46" xfId="0" applyFont="1" applyFill="1" applyBorder="1" applyAlignment="1">
      <alignment horizontal="centerContinuous"/>
    </xf>
    <xf numFmtId="0" fontId="4" fillId="11" borderId="54" xfId="0" applyFont="1" applyFill="1" applyBorder="1" applyAlignment="1">
      <alignment horizontal="centerContinuous"/>
    </xf>
    <xf numFmtId="0" fontId="5" fillId="0" borderId="74" xfId="0" applyFont="1" applyFill="1" applyBorder="1" applyAlignment="1">
      <alignment horizontal="center"/>
    </xf>
    <xf numFmtId="49" fontId="5" fillId="0" borderId="74" xfId="0" applyNumberFormat="1" applyFont="1" applyFill="1" applyBorder="1" applyAlignment="1">
      <alignment horizontal="center"/>
    </xf>
    <xf numFmtId="0" fontId="5" fillId="11" borderId="65" xfId="0" applyFont="1" applyFill="1" applyBorder="1" applyAlignment="1">
      <alignment horizontal="center"/>
    </xf>
    <xf numFmtId="49" fontId="5" fillId="11" borderId="65" xfId="0" applyNumberFormat="1" applyFont="1" applyFill="1" applyBorder="1" applyAlignment="1">
      <alignment horizontal="center"/>
    </xf>
    <xf numFmtId="49" fontId="6" fillId="11" borderId="29" xfId="0" applyNumberFormat="1" applyFont="1" applyFill="1" applyBorder="1" applyAlignment="1">
      <alignment horizontal="center"/>
    </xf>
    <xf numFmtId="0" fontId="5" fillId="0" borderId="37" xfId="0" applyFont="1" applyFill="1" applyBorder="1" applyAlignment="1">
      <alignment horizontal="center" shrinkToFit="1"/>
    </xf>
    <xf numFmtId="0" fontId="49" fillId="0" borderId="25" xfId="0" applyFont="1" applyBorder="1" applyAlignment="1">
      <alignment horizontal="right" vertical="center" wrapText="1"/>
    </xf>
    <xf numFmtId="0" fontId="3" fillId="0" borderId="25" xfId="0" applyFont="1" applyBorder="1" applyAlignment="1">
      <alignment horizontal="center" vertical="center" wrapText="1"/>
    </xf>
    <xf numFmtId="0" fontId="7" fillId="0" borderId="25" xfId="0" applyFont="1" applyFill="1" applyBorder="1" applyAlignment="1">
      <alignment horizontal="right"/>
    </xf>
    <xf numFmtId="0" fontId="12" fillId="0" borderId="25" xfId="0" applyFont="1" applyFill="1" applyBorder="1" applyAlignment="1">
      <alignment horizontal="right"/>
    </xf>
    <xf numFmtId="0" fontId="9" fillId="0" borderId="25" xfId="0" applyFont="1" applyFill="1" applyBorder="1" applyAlignment="1">
      <alignment horizontal="right"/>
    </xf>
    <xf numFmtId="0" fontId="10" fillId="0" borderId="25" xfId="0" applyFont="1" applyFill="1" applyBorder="1" applyAlignment="1">
      <alignment horizontal="right"/>
    </xf>
    <xf numFmtId="0" fontId="22" fillId="0" borderId="25" xfId="0" applyFont="1" applyFill="1" applyBorder="1" applyAlignment="1">
      <alignment horizontal="right"/>
    </xf>
    <xf numFmtId="0" fontId="13" fillId="0" borderId="25" xfId="0" applyFont="1" applyFill="1" applyBorder="1" applyAlignment="1">
      <alignment horizontal="right"/>
    </xf>
    <xf numFmtId="0" fontId="5" fillId="0" borderId="25" xfId="0" applyFont="1" applyFill="1" applyBorder="1" applyAlignment="1">
      <alignment horizontal="right"/>
    </xf>
    <xf numFmtId="0" fontId="50" fillId="0" borderId="2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0" fillId="0" borderId="61" xfId="0" applyFill="1" applyBorder="1" applyAlignment="1">
      <alignment horizontal="center" vertical="center" wrapText="1"/>
    </xf>
    <xf numFmtId="0" fontId="0" fillId="0" borderId="61" xfId="0" applyFill="1" applyBorder="1" applyAlignment="1">
      <alignment horizontal="center" vertical="center"/>
    </xf>
    <xf numFmtId="0" fontId="1" fillId="0" borderId="61" xfId="0" applyFont="1" applyFill="1" applyBorder="1" applyAlignment="1">
      <alignment horizontal="center" vertical="center" wrapText="1"/>
    </xf>
    <xf numFmtId="0" fontId="0" fillId="0" borderId="109" xfId="0" applyFill="1" applyBorder="1" applyAlignment="1">
      <alignment horizontal="center" vertical="center" wrapText="1"/>
    </xf>
    <xf numFmtId="0" fontId="0" fillId="0" borderId="47" xfId="0" applyFill="1" applyBorder="1" applyAlignment="1">
      <alignment horizontal="center" vertical="center" wrapText="1"/>
    </xf>
    <xf numFmtId="0" fontId="1" fillId="0" borderId="47" xfId="0" applyFont="1" applyFill="1" applyBorder="1" applyAlignment="1">
      <alignment horizontal="center" vertical="center" wrapText="1"/>
    </xf>
    <xf numFmtId="0" fontId="0" fillId="0" borderId="111" xfId="0" applyFill="1" applyBorder="1" applyAlignment="1">
      <alignment horizontal="center" vertical="center" wrapText="1"/>
    </xf>
    <xf numFmtId="9" fontId="4" fillId="0" borderId="35" xfId="0" applyNumberFormat="1" applyFont="1" applyFill="1" applyBorder="1" applyAlignment="1">
      <alignment horizontal="center"/>
    </xf>
    <xf numFmtId="0" fontId="1" fillId="0" borderId="35" xfId="0" quotePrefix="1" applyFont="1" applyFill="1" applyBorder="1" applyAlignment="1">
      <alignment horizontal="center"/>
    </xf>
    <xf numFmtId="0" fontId="1" fillId="0" borderId="11" xfId="0" applyFont="1" applyFill="1" applyBorder="1" applyAlignment="1">
      <alignment horizontal="center"/>
    </xf>
    <xf numFmtId="9" fontId="1" fillId="0" borderId="11" xfId="0" applyNumberFormat="1" applyFont="1" applyFill="1" applyBorder="1" applyAlignment="1">
      <alignment horizontal="center"/>
    </xf>
    <xf numFmtId="0" fontId="1" fillId="0" borderId="37" xfId="0" applyFont="1" applyBorder="1" applyAlignment="1">
      <alignment horizontal="center" shrinkToFit="1"/>
    </xf>
    <xf numFmtId="49" fontId="1" fillId="0" borderId="65" xfId="0" applyNumberFormat="1" applyFont="1" applyBorder="1" applyAlignment="1">
      <alignment horizontal="center"/>
    </xf>
    <xf numFmtId="0" fontId="6" fillId="0" borderId="25" xfId="0" applyFont="1" applyBorder="1" applyAlignment="1">
      <alignment horizontal="centerContinuous"/>
    </xf>
    <xf numFmtId="0" fontId="0" fillId="0" borderId="47" xfId="0" applyFill="1" applyBorder="1" applyAlignment="1">
      <alignment horizontal="center" vertical="center"/>
    </xf>
    <xf numFmtId="0" fontId="4" fillId="0" borderId="107" xfId="3" applyFill="1" applyBorder="1" applyAlignment="1">
      <alignment horizontal="center" vertical="center" wrapText="1"/>
    </xf>
    <xf numFmtId="0" fontId="4" fillId="0" borderId="107" xfId="3" applyFill="1" applyBorder="1" applyAlignment="1">
      <alignment horizontal="center" vertical="center"/>
    </xf>
    <xf numFmtId="0" fontId="4" fillId="0" borderId="107" xfId="3" applyFont="1" applyFill="1" applyBorder="1" applyAlignment="1">
      <alignment horizontal="center" vertical="center" wrapText="1"/>
    </xf>
    <xf numFmtId="0" fontId="1" fillId="0" borderId="107" xfId="3" applyFont="1" applyFill="1" applyBorder="1" applyAlignment="1">
      <alignment horizontal="center" vertical="center" wrapText="1"/>
    </xf>
    <xf numFmtId="0" fontId="4" fillId="0" borderId="106" xfId="3" applyFill="1" applyBorder="1" applyAlignment="1">
      <alignment horizontal="center" vertical="center" wrapText="1"/>
    </xf>
    <xf numFmtId="0" fontId="17" fillId="15" borderId="42" xfId="0" applyFont="1" applyFill="1" applyBorder="1" applyAlignment="1">
      <alignment horizontal="centerContinuous"/>
    </xf>
    <xf numFmtId="0" fontId="52" fillId="15" borderId="42" xfId="0" applyFont="1" applyFill="1" applyBorder="1" applyAlignment="1">
      <alignment horizontal="center" shrinkToFit="1"/>
    </xf>
    <xf numFmtId="0" fontId="17" fillId="0" borderId="86" xfId="0" applyFont="1" applyBorder="1" applyAlignment="1">
      <alignment horizontal="centerContinuous"/>
    </xf>
    <xf numFmtId="0" fontId="5" fillId="0" borderId="67" xfId="0" applyFont="1" applyFill="1" applyBorder="1" applyAlignment="1">
      <alignment horizontal="centerContinuous" wrapText="1"/>
    </xf>
    <xf numFmtId="0" fontId="5" fillId="0" borderId="68" xfId="0" applyFont="1" applyFill="1" applyBorder="1" applyAlignment="1">
      <alignment horizontal="centerContinuous" wrapText="1"/>
    </xf>
    <xf numFmtId="0" fontId="6" fillId="0" borderId="0" xfId="0" applyFont="1" applyBorder="1" applyAlignment="1">
      <alignment wrapText="1"/>
    </xf>
    <xf numFmtId="0" fontId="6" fillId="0" borderId="0" xfId="0" applyFont="1" applyBorder="1" applyAlignment="1">
      <alignment horizontal="left" wrapText="1"/>
    </xf>
    <xf numFmtId="0" fontId="5" fillId="0" borderId="0" xfId="0" applyFont="1" applyBorder="1" applyAlignment="1">
      <alignment horizontal="right" wrapText="1"/>
    </xf>
    <xf numFmtId="0" fontId="53" fillId="0" borderId="66" xfId="0" applyFont="1" applyFill="1" applyBorder="1" applyAlignment="1">
      <alignment horizontal="centerContinuous" wrapText="1"/>
    </xf>
    <xf numFmtId="0" fontId="54" fillId="0" borderId="36" xfId="0" applyFont="1" applyBorder="1" applyAlignment="1">
      <alignment horizontal="centerContinuous"/>
    </xf>
    <xf numFmtId="0" fontId="55" fillId="0" borderId="36" xfId="0" applyFont="1" applyBorder="1" applyAlignment="1">
      <alignment horizontal="centerContinuous" vertical="center" wrapText="1"/>
    </xf>
    <xf numFmtId="0" fontId="56" fillId="0" borderId="36" xfId="0" applyFont="1" applyBorder="1" applyAlignment="1">
      <alignment horizontal="centerContinuous" vertical="center" wrapText="1"/>
    </xf>
    <xf numFmtId="0" fontId="57" fillId="2" borderId="4" xfId="0" applyFont="1" applyFill="1" applyBorder="1" applyAlignment="1">
      <alignment horizontal="right"/>
    </xf>
    <xf numFmtId="0" fontId="11" fillId="4" borderId="126" xfId="0" applyNumberFormat="1" applyFont="1" applyFill="1" applyBorder="1" applyAlignment="1">
      <alignment horizontal="center" wrapText="1"/>
    </xf>
    <xf numFmtId="0" fontId="58" fillId="0" borderId="110" xfId="0" applyFont="1" applyFill="1" applyBorder="1" applyAlignment="1">
      <alignment horizontal="right" vertical="center" wrapText="1"/>
    </xf>
    <xf numFmtId="0" fontId="58" fillId="0" borderId="112" xfId="0" applyFont="1" applyFill="1" applyBorder="1" applyAlignment="1">
      <alignment horizontal="right" vertical="center" wrapText="1"/>
    </xf>
    <xf numFmtId="0" fontId="58" fillId="0" borderId="108" xfId="3" applyFont="1" applyFill="1" applyBorder="1" applyAlignment="1">
      <alignment horizontal="right" vertical="center" wrapText="1"/>
    </xf>
    <xf numFmtId="0" fontId="58" fillId="0" borderId="0" xfId="3" applyFont="1" applyAlignment="1">
      <alignment vertical="center" wrapText="1"/>
    </xf>
    <xf numFmtId="0" fontId="26" fillId="0" borderId="13" xfId="0" applyNumberFormat="1" applyFont="1" applyBorder="1" applyAlignment="1">
      <alignment horizontal="center"/>
    </xf>
    <xf numFmtId="0" fontId="59" fillId="0" borderId="42" xfId="0" applyFont="1" applyBorder="1" applyAlignment="1">
      <alignment horizontal="centerContinuous"/>
    </xf>
  </cellXfs>
  <cellStyles count="5">
    <cellStyle name="Hyperlink" xfId="1" builtinId="8"/>
    <cellStyle name="Normal" xfId="0" builtinId="0"/>
    <cellStyle name="Normal 2" xfId="3"/>
    <cellStyle name="Percent" xfId="2" builtinId="5"/>
    <cellStyle name="Percent 2" xfId="4"/>
  </cellStyles>
  <dxfs count="12">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
      <font>
        <b/>
        <i val="0"/>
        <condense val="0"/>
        <extend val="0"/>
      </font>
      <fill>
        <patternFill>
          <bgColor indexed="11"/>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1</xdr:row>
      <xdr:rowOff>38100</xdr:rowOff>
    </xdr:from>
    <xdr:to>
      <xdr:col>6</xdr:col>
      <xdr:colOff>1095375</xdr:colOff>
      <xdr:row>15</xdr:row>
      <xdr:rowOff>95250</xdr:rowOff>
    </xdr:to>
    <xdr:pic>
      <xdr:nvPicPr>
        <xdr:cNvPr id="1091" name="Picture 66" descr="black rain 2344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67275" y="409575"/>
          <a:ext cx="1971675" cy="304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19</xdr:row>
      <xdr:rowOff>47625</xdr:rowOff>
    </xdr:from>
    <xdr:to>
      <xdr:col>6</xdr:col>
      <xdr:colOff>1190625</xdr:colOff>
      <xdr:row>34</xdr:row>
      <xdr:rowOff>133350</xdr:rowOff>
    </xdr:to>
    <xdr:sp macro="" textlink="">
      <xdr:nvSpPr>
        <xdr:cNvPr id="1025" name="Text 6"/>
        <xdr:cNvSpPr txBox="1">
          <a:spLocks noChangeArrowheads="1"/>
        </xdr:cNvSpPr>
      </xdr:nvSpPr>
      <xdr:spPr bwMode="auto">
        <a:xfrm>
          <a:off x="47625" y="4152900"/>
          <a:ext cx="6886575" cy="3238500"/>
        </a:xfrm>
        <a:prstGeom prst="rect">
          <a:avLst/>
        </a:prstGeom>
        <a:solidFill>
          <a:srgbClr val="FFFFFF"/>
        </a:solidFill>
        <a:ln w="9525">
          <a:no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Appearance:  </a:t>
          </a:r>
          <a:r>
            <a:rPr lang="en-US" sz="1200" b="0" i="0" u="none" strike="noStrike" baseline="0">
              <a:solidFill>
                <a:srgbClr val="000000"/>
              </a:solidFill>
              <a:latin typeface="Times New Roman"/>
              <a:cs typeface="Times New Roman"/>
            </a:rPr>
            <a:t>Black Rain is a young human who has lived the harsh life of a tribesman.  He is a rather tall and skinny for a horseman and he walks with a horseman’s gait.  He has a sun and wind chapped face and body.  His face is most prominent with his large chiseled nose, and his hair is long and in a braid.</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History:  </a:t>
          </a:r>
          <a:r>
            <a:rPr lang="en-US" sz="1200" b="0" i="0" u="none" strike="noStrike" baseline="0">
              <a:solidFill>
                <a:srgbClr val="000000"/>
              </a:solidFill>
              <a:latin typeface="Times New Roman"/>
              <a:cs typeface="Times New Roman"/>
            </a:rPr>
            <a:t>Early Life - Black Rain was born the second son of a minor tribesman of the Broken Spear tribe.  He learned at an early age that survival depended on knowing your surroundings, relying on others and that only the strong survive.  Black Rain was sent to tend a young mare giving birth when his tribe was set upon by the Blood Wolf tribe.  He arrived late in the battle, only to see his tribe wiped out.  He was struck in the head and his horse galloped away, carrying him and his few belongs.  He awoke to find his horse dead, the leg snapped in a gopher hole and the horse overcome with pain, bleeding from the wound where the bones struck through.  He knew it would be certain death if he tried to go back into the Ride so he set out to the west, hoping to return one day to avenge his family and tribe.</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1" i="0" u="none" strike="noStrike" baseline="0">
              <a:solidFill>
                <a:srgbClr val="000000"/>
              </a:solidFill>
              <a:latin typeface="Times New Roman"/>
              <a:cs typeface="Times New Roman"/>
            </a:rPr>
            <a:t>Personality:  </a:t>
          </a:r>
          <a:r>
            <a:rPr lang="en-US" sz="1200" b="0" i="0" u="none" strike="noStrike" baseline="0">
              <a:solidFill>
                <a:srgbClr val="000000"/>
              </a:solidFill>
              <a:latin typeface="Times New Roman"/>
              <a:cs typeface="Times New Roman"/>
            </a:rPr>
            <a:t>He prefers horses to people and youngsters to adults.  He fears closed places like stone or wooden enclosures, caves, and anything underground.  He loves to sleep under the stars.  He only trusts those who do good deeds in his eyes, who prove themselves and will then gain his loyalty.  He vows revenge on the Blood Wolf tribe and vows to unite all the tribes so that no one will have to live with that fear again.</a:t>
          </a:r>
        </a:p>
      </xdr:txBody>
    </xdr:sp>
    <xdr:clientData/>
  </xdr:twoCellAnchor>
  <xdr:twoCellAnchor>
    <xdr:from>
      <xdr:col>5</xdr:col>
      <xdr:colOff>76200</xdr:colOff>
      <xdr:row>13</xdr:row>
      <xdr:rowOff>200025</xdr:rowOff>
    </xdr:from>
    <xdr:to>
      <xdr:col>6</xdr:col>
      <xdr:colOff>1247775</xdr:colOff>
      <xdr:row>18</xdr:row>
      <xdr:rowOff>266700</xdr:rowOff>
    </xdr:to>
    <xdr:sp macro="" textlink="">
      <xdr:nvSpPr>
        <xdr:cNvPr id="1088" name="Text Box 64"/>
        <xdr:cNvSpPr txBox="1">
          <a:spLocks noChangeArrowheads="1"/>
        </xdr:cNvSpPr>
      </xdr:nvSpPr>
      <xdr:spPr bwMode="auto">
        <a:xfrm>
          <a:off x="4695825" y="2933700"/>
          <a:ext cx="2295525" cy="1123950"/>
        </a:xfrm>
        <a:prstGeom prst="rect">
          <a:avLst/>
        </a:prstGeom>
        <a:solidFill>
          <a:srgbClr val="CCFFFF"/>
        </a:solidFill>
        <a:ln w="38100" cmpd="dbl">
          <a:solidFill>
            <a:srgbClr val="00FF00"/>
          </a:solidFill>
          <a:miter lim="800000"/>
          <a:headEnd/>
          <a:tailEnd/>
        </a:ln>
      </xdr:spPr>
      <xdr:txBody>
        <a:bodyPr vertOverflow="clip" wrap="square" lIns="27432" tIns="27432" rIns="0" bIns="0" anchor="t" upright="1"/>
        <a:lstStyle/>
        <a:p>
          <a:pPr algn="l" rtl="0">
            <a:defRPr sz="1000"/>
          </a:pPr>
          <a:r>
            <a:rPr lang="en-US" sz="1200" b="1" i="0" u="none" strike="noStrike" baseline="0">
              <a:solidFill>
                <a:srgbClr val="000000"/>
              </a:solidFill>
              <a:latin typeface="Times New Roman"/>
              <a:cs typeface="Times New Roman"/>
            </a:rPr>
            <a:t>Current status:</a:t>
          </a:r>
          <a:r>
            <a:rPr lang="en-US" sz="1200" b="0" i="0" u="none" strike="noStrike" baseline="0">
              <a:solidFill>
                <a:srgbClr val="000000"/>
              </a:solidFill>
              <a:latin typeface="Times New Roman"/>
              <a:cs typeface="Times New Roman"/>
            </a:rPr>
            <a:t>  Moving at 30' while wearing breastplate.</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86" name="Rectangle 1"/>
        <xdr:cNvSpPr>
          <a:spLocks noChangeArrowheads="1"/>
        </xdr:cNvSpPr>
      </xdr:nvSpPr>
      <xdr:spPr bwMode="auto">
        <a:xfrm>
          <a:off x="4619625" y="0"/>
          <a:ext cx="28670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8457" name="Rectangle 1"/>
        <xdr:cNvSpPr>
          <a:spLocks noChangeArrowheads="1"/>
        </xdr:cNvSpPr>
      </xdr:nvSpPr>
      <xdr:spPr bwMode="auto">
        <a:xfrm>
          <a:off x="5724525" y="0"/>
          <a:ext cx="20478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228600</xdr:colOff>
      <xdr:row>0</xdr:row>
      <xdr:rowOff>0</xdr:rowOff>
    </xdr:from>
    <xdr:to>
      <xdr:col>7</xdr:col>
      <xdr:colOff>0</xdr:colOff>
      <xdr:row>0</xdr:row>
      <xdr:rowOff>0</xdr:rowOff>
    </xdr:to>
    <xdr:sp macro="" textlink="">
      <xdr:nvSpPr>
        <xdr:cNvPr id="20485" name="Rectangle 1"/>
        <xdr:cNvSpPr>
          <a:spLocks noChangeArrowheads="1"/>
        </xdr:cNvSpPr>
      </xdr:nvSpPr>
      <xdr:spPr bwMode="auto">
        <a:xfrm>
          <a:off x="5867400" y="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363855</xdr:colOff>
      <xdr:row>1</xdr:row>
      <xdr:rowOff>123825</xdr:rowOff>
    </xdr:from>
    <xdr:to>
      <xdr:col>2</xdr:col>
      <xdr:colOff>401955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showGridLines="0" tabSelected="1" workbookViewId="0"/>
  </sheetViews>
  <sheetFormatPr defaultColWidth="13" defaultRowHeight="15.6"/>
  <cols>
    <col min="1" max="1" width="18.09765625" style="20" customWidth="1"/>
    <col min="2" max="2" width="10.59765625" style="21" customWidth="1"/>
    <col min="3" max="3" width="5.8984375" style="21" customWidth="1"/>
    <col min="4" max="4" width="13.69921875" style="20" bestFit="1" customWidth="1"/>
    <col min="5" max="5" width="9.09765625" style="21" bestFit="1" customWidth="1"/>
    <col min="6" max="6" width="14.69921875" style="20" customWidth="1"/>
    <col min="7" max="7" width="17.09765625" style="21" customWidth="1"/>
    <col min="8" max="16384" width="13" style="1"/>
  </cols>
  <sheetData>
    <row r="1" spans="1:7" ht="29.4" thickTop="1" thickBot="1">
      <c r="A1" s="172" t="s">
        <v>555</v>
      </c>
      <c r="B1" s="173" t="s">
        <v>584</v>
      </c>
      <c r="C1" s="168"/>
      <c r="D1" s="169"/>
      <c r="E1" s="170"/>
      <c r="F1" s="169"/>
      <c r="G1" s="171" t="s">
        <v>585</v>
      </c>
    </row>
    <row r="2" spans="1:7" ht="17.399999999999999" thickTop="1">
      <c r="A2" s="2" t="s">
        <v>0</v>
      </c>
      <c r="B2" s="16" t="s">
        <v>122</v>
      </c>
      <c r="C2" s="64"/>
      <c r="D2" s="4" t="s">
        <v>1</v>
      </c>
      <c r="E2" s="64" t="s">
        <v>112</v>
      </c>
      <c r="F2"/>
      <c r="G2" s="5"/>
    </row>
    <row r="3" spans="1:7" ht="16.8">
      <c r="A3" s="2" t="s">
        <v>75</v>
      </c>
      <c r="B3" s="16" t="s">
        <v>121</v>
      </c>
      <c r="C3" s="48"/>
      <c r="D3" s="4" t="s">
        <v>76</v>
      </c>
      <c r="E3" s="64">
        <v>2</v>
      </c>
      <c r="F3" s="4"/>
      <c r="G3" s="5"/>
    </row>
    <row r="4" spans="1:7" ht="16.8">
      <c r="A4" s="2" t="s">
        <v>75</v>
      </c>
      <c r="B4" s="1" t="s">
        <v>137</v>
      </c>
      <c r="C4" s="48"/>
      <c r="D4" s="4" t="s">
        <v>76</v>
      </c>
      <c r="E4" s="64">
        <v>4</v>
      </c>
      <c r="F4" s="4"/>
      <c r="G4" s="5"/>
    </row>
    <row r="5" spans="1:7" ht="16.8">
      <c r="A5" s="2" t="s">
        <v>75</v>
      </c>
      <c r="B5" s="355" t="s">
        <v>490</v>
      </c>
      <c r="C5" s="48"/>
      <c r="D5" s="4" t="s">
        <v>76</v>
      </c>
      <c r="E5" s="64">
        <v>2</v>
      </c>
      <c r="F5" s="4"/>
      <c r="G5" s="5"/>
    </row>
    <row r="6" spans="1:7" ht="16.8">
      <c r="A6" s="2" t="s">
        <v>105</v>
      </c>
      <c r="B6" s="16" t="s">
        <v>120</v>
      </c>
      <c r="C6" s="64"/>
      <c r="D6" s="4" t="s">
        <v>104</v>
      </c>
      <c r="E6" s="64">
        <v>21</v>
      </c>
      <c r="F6" s="4"/>
      <c r="G6" s="5"/>
    </row>
    <row r="7" spans="1:7" ht="16.8">
      <c r="A7" s="2" t="s">
        <v>77</v>
      </c>
      <c r="B7" s="16" t="s">
        <v>123</v>
      </c>
      <c r="C7" s="64"/>
      <c r="D7" s="4" t="s">
        <v>2</v>
      </c>
      <c r="E7" s="64" t="s">
        <v>128</v>
      </c>
      <c r="F7" s="152"/>
      <c r="G7" s="153"/>
    </row>
    <row r="8" spans="1:7" ht="17.399999999999999" thickBot="1">
      <c r="A8" s="2" t="s">
        <v>78</v>
      </c>
      <c r="B8" s="16" t="s">
        <v>126</v>
      </c>
      <c r="C8" s="48"/>
      <c r="D8" s="4" t="s">
        <v>3</v>
      </c>
      <c r="E8" s="64" t="s">
        <v>125</v>
      </c>
      <c r="F8" s="152"/>
      <c r="G8" s="153"/>
    </row>
    <row r="9" spans="1:7" ht="17.399999999999999" thickTop="1">
      <c r="A9" s="280" t="s">
        <v>81</v>
      </c>
      <c r="B9" s="281" t="s">
        <v>492</v>
      </c>
      <c r="C9" s="370">
        <f>RIGHT(B9,2)+'Personal File'!C15</f>
        <v>11</v>
      </c>
      <c r="D9" s="287" t="s">
        <v>423</v>
      </c>
      <c r="E9" s="277" t="s">
        <v>491</v>
      </c>
      <c r="F9" s="152"/>
      <c r="G9" s="153"/>
    </row>
    <row r="10" spans="1:7" ht="16.8">
      <c r="A10" s="282" t="s">
        <v>82</v>
      </c>
      <c r="B10" s="283" t="s">
        <v>415</v>
      </c>
      <c r="C10" s="371">
        <f>RIGHT(B10,1)+'Personal File'!C14</f>
        <v>1</v>
      </c>
      <c r="D10" s="288" t="s">
        <v>88</v>
      </c>
      <c r="E10" s="278" t="s">
        <v>124</v>
      </c>
      <c r="F10" s="152"/>
      <c r="G10" s="153"/>
    </row>
    <row r="11" spans="1:7" ht="17.399999999999999" thickBot="1">
      <c r="A11" s="284" t="s">
        <v>83</v>
      </c>
      <c r="B11" s="285" t="s">
        <v>493</v>
      </c>
      <c r="C11" s="372">
        <f>RIGHT(B11,1)+'Personal File'!C17</f>
        <v>7</v>
      </c>
      <c r="D11" s="289" t="s">
        <v>418</v>
      </c>
      <c r="E11" s="279" t="s">
        <v>419</v>
      </c>
      <c r="F11" s="152"/>
      <c r="G11" s="153"/>
    </row>
    <row r="12" spans="1:7" ht="18" thickTop="1" thickBot="1">
      <c r="A12" s="62" t="s">
        <v>17</v>
      </c>
      <c r="B12" s="63" t="s">
        <v>579</v>
      </c>
      <c r="C12" s="425"/>
      <c r="D12" s="290" t="s">
        <v>16</v>
      </c>
      <c r="E12" s="33">
        <v>105</v>
      </c>
      <c r="F12" s="152"/>
      <c r="G12" s="153"/>
    </row>
    <row r="13" spans="1:7" ht="16.8">
      <c r="A13" s="31" t="s">
        <v>4</v>
      </c>
      <c r="B13" s="32">
        <v>14</v>
      </c>
      <c r="C13" s="450" t="str">
        <f t="shared" ref="C13:C18" si="0">IF(B13&gt;9.9,CONCATENATE("+",ROUNDDOWN((B13-10)/2,0)),ROUNDUP((B13-10)/2,0))</f>
        <v>+2</v>
      </c>
      <c r="D13" s="291" t="s">
        <v>86</v>
      </c>
      <c r="E13" s="181" t="s">
        <v>127</v>
      </c>
      <c r="F13" s="3"/>
      <c r="G13" s="5"/>
    </row>
    <row r="14" spans="1:7" ht="16.8">
      <c r="A14" s="7" t="s">
        <v>5</v>
      </c>
      <c r="B14" s="96">
        <v>10</v>
      </c>
      <c r="C14" s="57" t="str">
        <f t="shared" si="0"/>
        <v>+0</v>
      </c>
      <c r="D14" s="292" t="s">
        <v>87</v>
      </c>
      <c r="E14" s="77">
        <f>Martial!B15+Equipment!B21+(E12/100)</f>
        <v>52.449999999999996</v>
      </c>
      <c r="F14" s="3"/>
      <c r="G14" s="5"/>
    </row>
    <row r="15" spans="1:7" ht="16.8">
      <c r="A15" s="29" t="s">
        <v>20</v>
      </c>
      <c r="B15" s="97">
        <v>12</v>
      </c>
      <c r="C15" s="49" t="str">
        <f t="shared" si="0"/>
        <v>+1</v>
      </c>
      <c r="D15" s="292" t="s">
        <v>22</v>
      </c>
      <c r="E15" s="74">
        <v>65</v>
      </c>
      <c r="F15" s="3"/>
      <c r="G15" s="5"/>
    </row>
    <row r="16" spans="1:7" ht="16.8">
      <c r="A16" s="444" t="s">
        <v>21</v>
      </c>
      <c r="B16" s="97">
        <v>10</v>
      </c>
      <c r="C16" s="57" t="str">
        <f t="shared" si="0"/>
        <v>+0</v>
      </c>
      <c r="D16" s="292" t="s">
        <v>74</v>
      </c>
      <c r="E16" s="74">
        <v>52</v>
      </c>
      <c r="F16" s="2"/>
      <c r="G16" s="5"/>
    </row>
    <row r="17" spans="1:8" ht="16.8">
      <c r="A17" s="30" t="s">
        <v>23</v>
      </c>
      <c r="B17" s="6">
        <v>16</v>
      </c>
      <c r="C17" s="57" t="str">
        <f t="shared" si="0"/>
        <v>+3</v>
      </c>
      <c r="D17" s="293" t="s">
        <v>136</v>
      </c>
      <c r="E17" s="75">
        <f>10+C14+1</f>
        <v>11</v>
      </c>
      <c r="F17" s="3"/>
      <c r="G17" s="5"/>
    </row>
    <row r="18" spans="1:8" ht="17.399999999999999" thickBot="1">
      <c r="A18" s="34" t="s">
        <v>19</v>
      </c>
      <c r="B18" s="98">
        <v>14</v>
      </c>
      <c r="C18" s="50" t="str">
        <f t="shared" si="0"/>
        <v>+2</v>
      </c>
      <c r="D18" s="294" t="s">
        <v>73</v>
      </c>
      <c r="E18" s="76">
        <f>E17+SUM(Martial!B12:B13)</f>
        <v>17</v>
      </c>
      <c r="F18" s="3"/>
      <c r="G18" s="5"/>
      <c r="H18" s="353"/>
    </row>
    <row r="19" spans="1:8" ht="24" thickTop="1" thickBot="1">
      <c r="A19" s="8" t="s">
        <v>33</v>
      </c>
      <c r="B19" s="9"/>
      <c r="C19" s="9"/>
      <c r="D19" s="10"/>
      <c r="E19" s="10"/>
      <c r="F19" s="10"/>
      <c r="G19" s="11"/>
    </row>
    <row r="20" spans="1:8" s="15" customFormat="1" ht="17.399999999999999" thickTop="1">
      <c r="A20" s="12"/>
      <c r="B20" s="13"/>
      <c r="C20" s="13"/>
      <c r="D20" s="13"/>
      <c r="E20" s="13"/>
      <c r="F20" s="13"/>
      <c r="G20" s="14"/>
    </row>
    <row r="21" spans="1:8" s="15" customFormat="1" ht="16.8">
      <c r="A21" s="94"/>
      <c r="B21" s="16"/>
      <c r="C21" s="16"/>
      <c r="D21" s="16"/>
      <c r="E21" s="16"/>
      <c r="F21" s="16"/>
      <c r="G21" s="95"/>
    </row>
    <row r="22" spans="1:8" s="15" customFormat="1" ht="16.8">
      <c r="A22" s="94"/>
      <c r="B22" s="16"/>
      <c r="C22" s="16"/>
      <c r="D22" s="16"/>
      <c r="E22" s="16"/>
      <c r="F22" s="16"/>
      <c r="G22" s="95"/>
    </row>
    <row r="23" spans="1:8" s="15" customFormat="1" ht="16.8">
      <c r="A23" s="94"/>
      <c r="B23" s="16"/>
      <c r="C23" s="16"/>
      <c r="D23" s="16"/>
      <c r="E23" s="16"/>
      <c r="F23" s="16"/>
      <c r="G23" s="95"/>
    </row>
    <row r="24" spans="1:8" s="15" customFormat="1" ht="16.8">
      <c r="A24" s="94"/>
      <c r="B24" s="16"/>
      <c r="C24" s="16"/>
      <c r="D24" s="16"/>
      <c r="E24" s="16"/>
      <c r="F24" s="16"/>
      <c r="G24" s="95"/>
    </row>
    <row r="25" spans="1:8" s="15" customFormat="1" ht="16.8">
      <c r="A25" s="94"/>
      <c r="B25" s="16"/>
      <c r="C25" s="16"/>
      <c r="D25" s="16"/>
      <c r="E25" s="16"/>
      <c r="F25" s="16"/>
      <c r="G25" s="95"/>
    </row>
    <row r="26" spans="1:8" s="15" customFormat="1" ht="16.8">
      <c r="A26" s="94"/>
      <c r="B26" s="16"/>
      <c r="C26" s="16"/>
      <c r="D26" s="16"/>
      <c r="E26" s="16"/>
      <c r="F26" s="16"/>
      <c r="G26" s="95"/>
    </row>
    <row r="27" spans="1:8" s="15" customFormat="1" ht="16.8">
      <c r="A27" s="94"/>
      <c r="B27" s="16"/>
      <c r="C27" s="16"/>
      <c r="D27" s="16"/>
      <c r="E27" s="16"/>
      <c r="F27" s="16"/>
      <c r="G27" s="95"/>
    </row>
    <row r="28" spans="1:8" s="15" customFormat="1" ht="16.8">
      <c r="A28" s="94"/>
      <c r="B28" s="16"/>
      <c r="C28" s="16"/>
      <c r="D28" s="16"/>
      <c r="E28" s="16"/>
      <c r="F28" s="16"/>
      <c r="G28" s="95"/>
    </row>
    <row r="29" spans="1:8" s="15" customFormat="1" ht="16.8">
      <c r="A29" s="94"/>
      <c r="B29" s="16"/>
      <c r="C29" s="16"/>
      <c r="D29" s="16"/>
      <c r="E29" s="16"/>
      <c r="F29" s="16"/>
      <c r="G29" s="95"/>
    </row>
    <row r="30" spans="1:8" s="15" customFormat="1" ht="16.8">
      <c r="A30" s="94"/>
      <c r="B30" s="16"/>
      <c r="C30" s="16"/>
      <c r="D30" s="16"/>
      <c r="E30" s="16"/>
      <c r="F30" s="16"/>
      <c r="G30" s="95"/>
    </row>
    <row r="31" spans="1:8" s="15" customFormat="1" ht="16.8">
      <c r="A31" s="94"/>
      <c r="B31" s="16"/>
      <c r="C31" s="16"/>
      <c r="D31" s="16"/>
      <c r="E31" s="16"/>
      <c r="F31" s="16"/>
      <c r="G31" s="95"/>
    </row>
    <row r="32" spans="1:8" s="15" customFormat="1" ht="16.8">
      <c r="A32" s="94"/>
      <c r="B32" s="16"/>
      <c r="C32" s="16"/>
      <c r="D32" s="16"/>
      <c r="E32" s="16"/>
      <c r="F32" s="16"/>
      <c r="G32" s="95"/>
    </row>
    <row r="33" spans="1:7" s="15" customFormat="1" ht="16.8">
      <c r="A33" s="94"/>
      <c r="B33" s="16"/>
      <c r="C33" s="16"/>
      <c r="D33" s="16"/>
      <c r="E33" s="16"/>
      <c r="F33" s="16"/>
      <c r="G33" s="95"/>
    </row>
    <row r="34" spans="1:7" s="15" customFormat="1" ht="16.8">
      <c r="A34" s="94"/>
      <c r="B34" s="16"/>
      <c r="C34" s="16"/>
      <c r="D34" s="16"/>
      <c r="E34" s="16"/>
      <c r="F34" s="16"/>
      <c r="G34" s="95"/>
    </row>
    <row r="35" spans="1:7" ht="17.399999999999999" thickBot="1">
      <c r="A35" s="17"/>
      <c r="B35" s="18"/>
      <c r="C35" s="18"/>
      <c r="D35" s="18"/>
      <c r="E35" s="18"/>
      <c r="F35" s="18"/>
      <c r="G35" s="19"/>
    </row>
    <row r="36" spans="1:7" ht="16.2" thickTop="1"/>
  </sheetData>
  <phoneticPr fontId="0" type="noConversion"/>
  <conditionalFormatting sqref="E16">
    <cfRule type="cellIs" dxfId="11" priority="1" stopIfTrue="1" operator="lessThan">
      <formula>$E$15/3</formula>
    </cfRule>
    <cfRule type="cellIs" dxfId="10" priority="2" stopIfTrue="1" operator="between">
      <formula>$E$15/3</formula>
      <formula>$E$15/2</formula>
    </cfRule>
    <cfRule type="cellIs" dxfId="9" priority="3" stopIfTrue="1" operator="greaterThan">
      <formula>$E$15/2</formula>
    </cfRule>
  </conditionalFormatting>
  <conditionalFormatting sqref="E14">
    <cfRule type="cellIs" dxfId="8" priority="4" stopIfTrue="1" operator="greaterThan">
      <formula>116</formula>
    </cfRule>
    <cfRule type="cellIs" dxfId="7"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pane ySplit="2" topLeftCell="A3" activePane="bottomLeft" state="frozen"/>
      <selection pane="bottomLeft" activeCell="A3" sqref="A3"/>
    </sheetView>
  </sheetViews>
  <sheetFormatPr defaultColWidth="13" defaultRowHeight="15.6"/>
  <cols>
    <col min="1" max="1" width="28.69921875" style="20" bestFit="1" customWidth="1"/>
    <col min="2" max="2" width="6.19921875" style="20" customWidth="1"/>
    <col min="3" max="4" width="6.19921875" style="21" hidden="1" customWidth="1"/>
    <col min="5" max="5" width="9.09765625" style="21" bestFit="1" customWidth="1"/>
    <col min="6" max="6" width="6.69921875" style="21" bestFit="1" customWidth="1"/>
    <col min="7" max="9" width="6.69921875" style="61" customWidth="1"/>
    <col min="10" max="10" width="40.59765625" style="20" customWidth="1"/>
    <col min="11" max="16384" width="13" style="1"/>
  </cols>
  <sheetData>
    <row r="1" spans="1:10" ht="23.4" thickBot="1">
      <c r="A1" s="47" t="s">
        <v>18</v>
      </c>
      <c r="B1" s="22"/>
      <c r="C1" s="22"/>
      <c r="D1" s="22"/>
      <c r="E1" s="22"/>
      <c r="F1" s="22"/>
      <c r="G1" s="59"/>
      <c r="H1" s="59"/>
      <c r="I1" s="59"/>
      <c r="J1" s="22"/>
    </row>
    <row r="2" spans="1:10" s="15" customFormat="1" ht="33.6">
      <c r="A2" s="44" t="s">
        <v>6</v>
      </c>
      <c r="B2" s="45" t="s">
        <v>38</v>
      </c>
      <c r="C2" s="45" t="s">
        <v>45</v>
      </c>
      <c r="D2" s="45" t="s">
        <v>37</v>
      </c>
      <c r="E2" s="56" t="s">
        <v>71</v>
      </c>
      <c r="F2" s="56" t="s">
        <v>46</v>
      </c>
      <c r="G2" s="60" t="s">
        <v>79</v>
      </c>
      <c r="H2" s="445" t="s">
        <v>583</v>
      </c>
      <c r="I2" s="60" t="s">
        <v>101</v>
      </c>
      <c r="J2" s="46" t="s">
        <v>8</v>
      </c>
    </row>
    <row r="3" spans="1:10" s="51" customFormat="1" ht="16.8">
      <c r="A3" s="106" t="s">
        <v>47</v>
      </c>
      <c r="B3" s="84">
        <v>0</v>
      </c>
      <c r="C3" s="107" t="s">
        <v>41</v>
      </c>
      <c r="D3" s="108" t="str">
        <f>IF(C3="Str",'Personal File'!$C$13,IF(C3="Dex",'Personal File'!$C$14,IF(C3="Con",'Personal File'!$C$15,IF(C3="Int",'Personal File'!$C$16,IF(C3="Wis",'Personal File'!$C$17,IF(C3="Cha",'Personal File'!$C$18))))))</f>
        <v>+0</v>
      </c>
      <c r="E3" s="159" t="str">
        <f t="shared" ref="E3:E41" si="0">CONCATENATE(C3," (",D3,")")</f>
        <v>Int (+0)</v>
      </c>
      <c r="F3" s="151" t="s">
        <v>72</v>
      </c>
      <c r="G3" s="85">
        <f t="shared" ref="G3:G8" si="1">B3+MID(E3,6,2)+F3</f>
        <v>0</v>
      </c>
      <c r="H3" s="85">
        <f ca="1">RANDBETWEEN(1,20)</f>
        <v>1</v>
      </c>
      <c r="I3" s="85">
        <f t="shared" ref="I3:I4" ca="1" si="2">SUM(G3:H3)</f>
        <v>1</v>
      </c>
      <c r="J3" s="86"/>
    </row>
    <row r="4" spans="1:10" s="55" customFormat="1" ht="16.8">
      <c r="A4" s="137" t="s">
        <v>48</v>
      </c>
      <c r="B4" s="84">
        <v>0</v>
      </c>
      <c r="C4" s="138" t="s">
        <v>43</v>
      </c>
      <c r="D4" s="139" t="str">
        <f>IF(C4="Str",'Personal File'!$C$13,IF(C4="Dex",'Personal File'!$C$14,IF(C4="Con",'Personal File'!$C$15,IF(C4="Int",'Personal File'!$C$16,IF(C4="Wis",'Personal File'!$C$17,IF(C4="Cha",'Personal File'!$C$18))))))</f>
        <v>+0</v>
      </c>
      <c r="E4" s="140" t="str">
        <f t="shared" si="0"/>
        <v>Dex (+0)</v>
      </c>
      <c r="F4" s="85" t="s">
        <v>72</v>
      </c>
      <c r="G4" s="85">
        <f t="shared" si="1"/>
        <v>0</v>
      </c>
      <c r="H4" s="85">
        <f ca="1">RANDBETWEEN(1,20)</f>
        <v>5</v>
      </c>
      <c r="I4" s="85">
        <f t="shared" ca="1" si="2"/>
        <v>5</v>
      </c>
      <c r="J4" s="86"/>
    </row>
    <row r="5" spans="1:10" s="53" customFormat="1" ht="16.8">
      <c r="A5" s="87" t="s">
        <v>49</v>
      </c>
      <c r="B5" s="84">
        <v>0</v>
      </c>
      <c r="C5" s="88" t="s">
        <v>39</v>
      </c>
      <c r="D5" s="89" t="str">
        <f>IF(C5="Str",'Personal File'!$C$13,IF(C5="Dex",'Personal File'!$C$14,IF(C5="Con",'Personal File'!$C$15,IF(C5="Int",'Personal File'!$C$16,IF(C5="Wis",'Personal File'!$C$17,IF(C5="Cha",'Personal File'!$C$18))))))</f>
        <v>+2</v>
      </c>
      <c r="E5" s="90" t="str">
        <f t="shared" si="0"/>
        <v>Cha (+2)</v>
      </c>
      <c r="F5" s="85" t="s">
        <v>72</v>
      </c>
      <c r="G5" s="85">
        <f t="shared" si="1"/>
        <v>2</v>
      </c>
      <c r="H5" s="85">
        <f t="shared" ref="H5:H41" ca="1" si="3">RANDBETWEEN(1,20)</f>
        <v>6</v>
      </c>
      <c r="I5" s="85">
        <f t="shared" ref="I5" ca="1" si="4">SUM(G5:H5)</f>
        <v>8</v>
      </c>
      <c r="J5" s="86"/>
    </row>
    <row r="6" spans="1:10" s="52" customFormat="1" ht="16.8">
      <c r="A6" s="186" t="s">
        <v>50</v>
      </c>
      <c r="B6" s="84">
        <v>0</v>
      </c>
      <c r="C6" s="187" t="s">
        <v>44</v>
      </c>
      <c r="D6" s="188" t="str">
        <f>IF(C6="Str",'Personal File'!$C$13,IF(C6="Dex",'Personal File'!$C$14,IF(C6="Con",'Personal File'!$C$15,IF(C6="Int",'Personal File'!$C$16,IF(C6="Wis",'Personal File'!$C$17,IF(C6="Cha",'Personal File'!$C$18))))))</f>
        <v>+2</v>
      </c>
      <c r="E6" s="189" t="str">
        <f t="shared" si="0"/>
        <v>Str (+2)</v>
      </c>
      <c r="F6" s="85" t="s">
        <v>72</v>
      </c>
      <c r="G6" s="85">
        <f t="shared" si="1"/>
        <v>2</v>
      </c>
      <c r="H6" s="85">
        <f t="shared" ca="1" si="3"/>
        <v>5</v>
      </c>
      <c r="I6" s="85">
        <f t="shared" ref="I6:I41" ca="1" si="5">SUM(G6:H6)</f>
        <v>7</v>
      </c>
      <c r="J6" s="86"/>
    </row>
    <row r="7" spans="1:10" s="52" customFormat="1" ht="16.8">
      <c r="A7" s="337" t="s">
        <v>24</v>
      </c>
      <c r="B7" s="331">
        <v>3</v>
      </c>
      <c r="C7" s="338" t="s">
        <v>40</v>
      </c>
      <c r="D7" s="339" t="str">
        <f>IF(C7="Str",'Personal File'!$C$13,IF(C7="Dex",'Personal File'!$C$14,IF(C7="Con",'Personal File'!$C$15,IF(C7="Int",'Personal File'!$C$16,IF(C7="Wis",'Personal File'!$C$17,IF(C7="Cha",'Personal File'!$C$18))))))</f>
        <v>+1</v>
      </c>
      <c r="E7" s="340" t="str">
        <f t="shared" si="0"/>
        <v>Con (+1)</v>
      </c>
      <c r="F7" s="335" t="s">
        <v>72</v>
      </c>
      <c r="G7" s="335">
        <f t="shared" si="1"/>
        <v>4</v>
      </c>
      <c r="H7" s="335">
        <f t="shared" ca="1" si="3"/>
        <v>14</v>
      </c>
      <c r="I7" s="335">
        <f t="shared" ca="1" si="5"/>
        <v>18</v>
      </c>
      <c r="J7" s="336"/>
    </row>
    <row r="8" spans="1:10" s="51" customFormat="1" ht="16.8">
      <c r="A8" s="330" t="s">
        <v>487</v>
      </c>
      <c r="B8" s="331">
        <v>5</v>
      </c>
      <c r="C8" s="332" t="s">
        <v>41</v>
      </c>
      <c r="D8" s="333" t="str">
        <f>IF(C8="Str",'Personal File'!$C$13,IF(C8="Dex",'Personal File'!$C$14,IF(C8="Con",'Personal File'!$C$15,IF(C8="Int",'Personal File'!$C$16,IF(C8="Wis",'Personal File'!$C$17,IF(C8="Cha",'Personal File'!$C$18))))))</f>
        <v>+0</v>
      </c>
      <c r="E8" s="334" t="str">
        <f t="shared" si="0"/>
        <v>Int (+0)</v>
      </c>
      <c r="F8" s="335" t="s">
        <v>72</v>
      </c>
      <c r="G8" s="335">
        <f t="shared" si="1"/>
        <v>5</v>
      </c>
      <c r="H8" s="335">
        <f t="shared" ca="1" si="3"/>
        <v>15</v>
      </c>
      <c r="I8" s="335">
        <f t="shared" ca="1" si="5"/>
        <v>20</v>
      </c>
      <c r="J8" s="336"/>
    </row>
    <row r="9" spans="1:10" s="51" customFormat="1" ht="16.8">
      <c r="A9" s="330" t="s">
        <v>488</v>
      </c>
      <c r="B9" s="331">
        <v>5</v>
      </c>
      <c r="C9" s="332" t="s">
        <v>41</v>
      </c>
      <c r="D9" s="333" t="str">
        <f>IF(C9="Str",'Personal File'!$C$13,IF(C9="Dex",'Personal File'!$C$14,IF(C9="Con",'Personal File'!$C$15,IF(C9="Int",'Personal File'!$C$16,IF(C9="Wis",'Personal File'!$C$17,IF(C9="Cha",'Personal File'!$C$18))))))</f>
        <v>+0</v>
      </c>
      <c r="E9" s="334" t="str">
        <f t="shared" ref="E9" si="6">CONCATENATE(C9," (",D9,")")</f>
        <v>Int (+0)</v>
      </c>
      <c r="F9" s="335" t="s">
        <v>72</v>
      </c>
      <c r="G9" s="335">
        <f t="shared" ref="G9" si="7">B9+MID(E9,6,2)+F9</f>
        <v>5</v>
      </c>
      <c r="H9" s="335">
        <f t="shared" ca="1" si="3"/>
        <v>8</v>
      </c>
      <c r="I9" s="335">
        <f t="shared" ca="1" si="5"/>
        <v>13</v>
      </c>
      <c r="J9" s="336"/>
    </row>
    <row r="10" spans="1:10" s="54" customFormat="1" ht="16.8">
      <c r="A10" s="145" t="s">
        <v>51</v>
      </c>
      <c r="B10" s="142">
        <v>0</v>
      </c>
      <c r="C10" s="146" t="s">
        <v>41</v>
      </c>
      <c r="D10" s="147" t="str">
        <f>IF(C10="Str",'Personal File'!$C$13,IF(C10="Dex",'Personal File'!$C$14,IF(C10="Con",'Personal File'!$C$15,IF(C10="Int",'Personal File'!$C$16,IF(C10="Wis",'Personal File'!$C$17,IF(C10="Cha",'Personal File'!$C$18))))))</f>
        <v>+0</v>
      </c>
      <c r="E10" s="157" t="str">
        <f t="shared" si="0"/>
        <v>Int (+0)</v>
      </c>
      <c r="F10" s="143" t="s">
        <v>72</v>
      </c>
      <c r="G10" s="67">
        <v>0</v>
      </c>
      <c r="H10" s="67">
        <f t="shared" ca="1" si="3"/>
        <v>18</v>
      </c>
      <c r="I10" s="67">
        <f t="shared" ca="1" si="5"/>
        <v>18</v>
      </c>
      <c r="J10" s="144"/>
    </row>
    <row r="11" spans="1:10" s="55" customFormat="1" ht="16.8">
      <c r="A11" s="87" t="s">
        <v>52</v>
      </c>
      <c r="B11" s="84">
        <v>0</v>
      </c>
      <c r="C11" s="88" t="s">
        <v>39</v>
      </c>
      <c r="D11" s="89" t="str">
        <f>IF(C11="Str",'Personal File'!$C$13,IF(C11="Dex",'Personal File'!$C$14,IF(C11="Con",'Personal File'!$C$15,IF(C11="Int",'Personal File'!$C$16,IF(C11="Wis",'Personal File'!$C$17,IF(C11="Cha",'Personal File'!$C$18))))))</f>
        <v>+2</v>
      </c>
      <c r="E11" s="90" t="str">
        <f t="shared" si="0"/>
        <v>Cha (+2)</v>
      </c>
      <c r="F11" s="85" t="s">
        <v>72</v>
      </c>
      <c r="G11" s="85">
        <f>B11+MID(E11,6,2)+F11</f>
        <v>2</v>
      </c>
      <c r="H11" s="85">
        <f t="shared" ca="1" si="3"/>
        <v>7</v>
      </c>
      <c r="I11" s="85">
        <f t="shared" ca="1" si="5"/>
        <v>9</v>
      </c>
      <c r="J11" s="86"/>
    </row>
    <row r="12" spans="1:10" s="55" customFormat="1" ht="16.8">
      <c r="A12" s="145" t="s">
        <v>53</v>
      </c>
      <c r="B12" s="142">
        <v>0</v>
      </c>
      <c r="C12" s="146" t="s">
        <v>41</v>
      </c>
      <c r="D12" s="147" t="str">
        <f>IF(C12="Str",'Personal File'!$C$13,IF(C12="Dex",'Personal File'!$C$14,IF(C12="Con",'Personal File'!$C$15,IF(C12="Int",'Personal File'!$C$16,IF(C12="Wis",'Personal File'!$C$17,IF(C12="Cha",'Personal File'!$C$18))))))</f>
        <v>+0</v>
      </c>
      <c r="E12" s="157" t="str">
        <f t="shared" si="0"/>
        <v>Int (+0)</v>
      </c>
      <c r="F12" s="143" t="s">
        <v>72</v>
      </c>
      <c r="G12" s="67">
        <v>0</v>
      </c>
      <c r="H12" s="67">
        <f t="shared" ca="1" si="3"/>
        <v>5</v>
      </c>
      <c r="I12" s="67">
        <f t="shared" ca="1" si="5"/>
        <v>5</v>
      </c>
      <c r="J12" s="144"/>
    </row>
    <row r="13" spans="1:10" s="55" customFormat="1" ht="16.8">
      <c r="A13" s="87" t="s">
        <v>54</v>
      </c>
      <c r="B13" s="84">
        <v>0</v>
      </c>
      <c r="C13" s="88" t="s">
        <v>39</v>
      </c>
      <c r="D13" s="89" t="str">
        <f>IF(C13="Str",'Personal File'!$C$13,IF(C13="Dex",'Personal File'!$C$14,IF(C13="Con",'Personal File'!$C$15,IF(C13="Int",'Personal File'!$C$16,IF(C13="Wis",'Personal File'!$C$17,IF(C13="Cha",'Personal File'!$C$18))))))</f>
        <v>+2</v>
      </c>
      <c r="E13" s="90" t="str">
        <f t="shared" si="0"/>
        <v>Cha (+2)</v>
      </c>
      <c r="F13" s="85" t="s">
        <v>72</v>
      </c>
      <c r="G13" s="85">
        <f t="shared" ref="G13:G19" si="8">B13+MID(E13,6,2)+F13</f>
        <v>2</v>
      </c>
      <c r="H13" s="85">
        <f t="shared" ca="1" si="3"/>
        <v>19</v>
      </c>
      <c r="I13" s="85">
        <f t="shared" ca="1" si="5"/>
        <v>21</v>
      </c>
      <c r="J13" s="86"/>
    </row>
    <row r="14" spans="1:10" s="55" customFormat="1" ht="16.8">
      <c r="A14" s="137" t="s">
        <v>55</v>
      </c>
      <c r="B14" s="84">
        <v>0</v>
      </c>
      <c r="C14" s="138" t="s">
        <v>43</v>
      </c>
      <c r="D14" s="139" t="str">
        <f>IF(C14="Str",'Personal File'!$C$13,IF(C14="Dex",'Personal File'!$C$14,IF(C14="Con",'Personal File'!$C$15,IF(C14="Int",'Personal File'!$C$16,IF(C14="Wis",'Personal File'!$C$17,IF(C14="Cha",'Personal File'!$C$18))))))</f>
        <v>+0</v>
      </c>
      <c r="E14" s="140" t="str">
        <f t="shared" si="0"/>
        <v>Dex (+0)</v>
      </c>
      <c r="F14" s="85" t="s">
        <v>72</v>
      </c>
      <c r="G14" s="85">
        <f t="shared" si="8"/>
        <v>0</v>
      </c>
      <c r="H14" s="85">
        <f t="shared" ca="1" si="3"/>
        <v>7</v>
      </c>
      <c r="I14" s="85">
        <f t="shared" ca="1" si="5"/>
        <v>7</v>
      </c>
      <c r="J14" s="86"/>
    </row>
    <row r="15" spans="1:10" s="55" customFormat="1" ht="16.8">
      <c r="A15" s="106" t="s">
        <v>56</v>
      </c>
      <c r="B15" s="84">
        <v>0</v>
      </c>
      <c r="C15" s="107" t="s">
        <v>41</v>
      </c>
      <c r="D15" s="108" t="str">
        <f>IF(C15="Str",'Personal File'!$C$13,IF(C15="Dex",'Personal File'!$C$14,IF(C15="Con",'Personal File'!$C$15,IF(C15="Int",'Personal File'!$C$16,IF(C15="Wis",'Personal File'!$C$17,IF(C15="Cha",'Personal File'!$C$18))))))</f>
        <v>+0</v>
      </c>
      <c r="E15" s="159" t="str">
        <f t="shared" si="0"/>
        <v>Int (+0)</v>
      </c>
      <c r="F15" s="85" t="s">
        <v>72</v>
      </c>
      <c r="G15" s="85">
        <f t="shared" si="8"/>
        <v>0</v>
      </c>
      <c r="H15" s="85">
        <f t="shared" ca="1" si="3"/>
        <v>11</v>
      </c>
      <c r="I15" s="85">
        <f t="shared" ca="1" si="5"/>
        <v>11</v>
      </c>
      <c r="J15" s="86"/>
    </row>
    <row r="16" spans="1:10" s="55" customFormat="1" ht="16.8">
      <c r="A16" s="87" t="s">
        <v>57</v>
      </c>
      <c r="B16" s="84">
        <v>0</v>
      </c>
      <c r="C16" s="88" t="s">
        <v>39</v>
      </c>
      <c r="D16" s="89" t="str">
        <f>IF(C16="Str",'Personal File'!$C$13,IF(C16="Dex",'Personal File'!$C$14,IF(C16="Con",'Personal File'!$C$15,IF(C16="Int",'Personal File'!$C$16,IF(C16="Wis",'Personal File'!$C$17,IF(C16="Cha",'Personal File'!$C$18))))))</f>
        <v>+2</v>
      </c>
      <c r="E16" s="90" t="str">
        <f t="shared" si="0"/>
        <v>Cha (+2)</v>
      </c>
      <c r="F16" s="85" t="s">
        <v>72</v>
      </c>
      <c r="G16" s="85">
        <f t="shared" si="8"/>
        <v>2</v>
      </c>
      <c r="H16" s="85">
        <f t="shared" ca="1" si="3"/>
        <v>4</v>
      </c>
      <c r="I16" s="85">
        <f t="shared" ca="1" si="5"/>
        <v>6</v>
      </c>
      <c r="J16" s="86"/>
    </row>
    <row r="17" spans="1:10" s="55" customFormat="1" ht="16.8">
      <c r="A17" s="341" t="s">
        <v>26</v>
      </c>
      <c r="B17" s="331">
        <v>3</v>
      </c>
      <c r="C17" s="342" t="s">
        <v>39</v>
      </c>
      <c r="D17" s="343" t="str">
        <f>IF(C17="Str",'Personal File'!$C$13,IF(C17="Dex",'Personal File'!$C$14,IF(C17="Con",'Personal File'!$C$15,IF(C17="Int",'Personal File'!$C$16,IF(C17="Wis",'Personal File'!$C$17,IF(C17="Cha",'Personal File'!$C$18))))))</f>
        <v>+2</v>
      </c>
      <c r="E17" s="344" t="str">
        <f t="shared" si="0"/>
        <v>Cha (+2)</v>
      </c>
      <c r="F17" s="335" t="s">
        <v>72</v>
      </c>
      <c r="G17" s="335">
        <f t="shared" si="8"/>
        <v>5</v>
      </c>
      <c r="H17" s="335">
        <f t="shared" ca="1" si="3"/>
        <v>10</v>
      </c>
      <c r="I17" s="335">
        <f t="shared" ca="1" si="5"/>
        <v>15</v>
      </c>
      <c r="J17" s="336"/>
    </row>
    <row r="18" spans="1:10" s="55" customFormat="1" ht="16.8">
      <c r="A18" s="349" t="s">
        <v>58</v>
      </c>
      <c r="B18" s="331">
        <v>1</v>
      </c>
      <c r="C18" s="350" t="s">
        <v>42</v>
      </c>
      <c r="D18" s="351" t="str">
        <f>IF(C18="Str",'Personal File'!$C$13,IF(C18="Dex",'Personal File'!$C$14,IF(C18="Con",'Personal File'!$C$15,IF(C18="Int",'Personal File'!$C$16,IF(C18="Wis",'Personal File'!$C$17,IF(C18="Cha",'Personal File'!$C$18))))))</f>
        <v>+3</v>
      </c>
      <c r="E18" s="352" t="str">
        <f t="shared" si="0"/>
        <v>Wis (+3)</v>
      </c>
      <c r="F18" s="335" t="s">
        <v>72</v>
      </c>
      <c r="G18" s="335">
        <f t="shared" si="8"/>
        <v>4</v>
      </c>
      <c r="H18" s="335">
        <f t="shared" ca="1" si="3"/>
        <v>12</v>
      </c>
      <c r="I18" s="335">
        <f t="shared" ca="1" si="5"/>
        <v>16</v>
      </c>
      <c r="J18" s="336"/>
    </row>
    <row r="19" spans="1:10" s="55" customFormat="1" ht="16.8">
      <c r="A19" s="345" t="s">
        <v>59</v>
      </c>
      <c r="B19" s="331">
        <v>1</v>
      </c>
      <c r="C19" s="346" t="s">
        <v>43</v>
      </c>
      <c r="D19" s="347" t="str">
        <f>IF(C19="Str",'Personal File'!$C$13,IF(C19="Dex",'Personal File'!$C$14,IF(C19="Con",'Personal File'!$C$15,IF(C19="Int",'Personal File'!$C$16,IF(C19="Wis",'Personal File'!$C$17,IF(C19="Cha",'Personal File'!$C$18))))))</f>
        <v>+0</v>
      </c>
      <c r="E19" s="348" t="str">
        <f t="shared" si="0"/>
        <v>Dex (+0)</v>
      </c>
      <c r="F19" s="335" t="s">
        <v>72</v>
      </c>
      <c r="G19" s="335">
        <f t="shared" si="8"/>
        <v>1</v>
      </c>
      <c r="H19" s="335">
        <f t="shared" ca="1" si="3"/>
        <v>20</v>
      </c>
      <c r="I19" s="335">
        <f t="shared" ca="1" si="5"/>
        <v>21</v>
      </c>
      <c r="J19" s="336"/>
    </row>
    <row r="20" spans="1:10" s="55" customFormat="1" ht="16.8">
      <c r="A20" s="341" t="s">
        <v>60</v>
      </c>
      <c r="B20" s="331">
        <v>2</v>
      </c>
      <c r="C20" s="342" t="s">
        <v>39</v>
      </c>
      <c r="D20" s="343" t="str">
        <f>IF(C20="Str",'Personal File'!$C$13,IF(C20="Dex",'Personal File'!$C$14,IF(C20="Con",'Personal File'!$C$15,IF(C20="Int",'Personal File'!$C$16,IF(C20="Wis",'Personal File'!$C$17,IF(C20="Cha",'Personal File'!$C$18))))))</f>
        <v>+2</v>
      </c>
      <c r="E20" s="344" t="str">
        <f t="shared" si="0"/>
        <v>Cha (+2)</v>
      </c>
      <c r="F20" s="335" t="s">
        <v>72</v>
      </c>
      <c r="G20" s="335">
        <f>B20+MID(E20,6,2)+F20</f>
        <v>4</v>
      </c>
      <c r="H20" s="335">
        <f t="shared" ca="1" si="3"/>
        <v>18</v>
      </c>
      <c r="I20" s="335">
        <f t="shared" ca="1" si="5"/>
        <v>22</v>
      </c>
      <c r="J20" s="336"/>
    </row>
    <row r="21" spans="1:10" s="55" customFormat="1" ht="16.8">
      <c r="A21" s="186" t="s">
        <v>61</v>
      </c>
      <c r="B21" s="84">
        <v>0</v>
      </c>
      <c r="C21" s="187" t="s">
        <v>44</v>
      </c>
      <c r="D21" s="188" t="str">
        <f>IF(C21="Str",'Personal File'!$C$13,IF(C21="Dex",'Personal File'!$C$14,IF(C21="Con",'Personal File'!$C$15,IF(C21="Int",'Personal File'!$C$16,IF(C21="Wis",'Personal File'!$C$17,IF(C21="Cha",'Personal File'!$C$18))))))</f>
        <v>+2</v>
      </c>
      <c r="E21" s="189" t="str">
        <f t="shared" si="0"/>
        <v>Str (+2)</v>
      </c>
      <c r="F21" s="85" t="s">
        <v>72</v>
      </c>
      <c r="G21" s="85">
        <f>B21+MID(E21,6,2)+F21</f>
        <v>2</v>
      </c>
      <c r="H21" s="85">
        <f t="shared" ca="1" si="3"/>
        <v>7</v>
      </c>
      <c r="I21" s="85">
        <f t="shared" ca="1" si="5"/>
        <v>9</v>
      </c>
      <c r="J21" s="86"/>
    </row>
    <row r="22" spans="1:10" s="55" customFormat="1" ht="16.8">
      <c r="A22" s="145" t="s">
        <v>109</v>
      </c>
      <c r="B22" s="142">
        <v>0</v>
      </c>
      <c r="C22" s="146" t="s">
        <v>41</v>
      </c>
      <c r="D22" s="147" t="str">
        <f>IF(C22="Str",'Personal File'!$C$13,IF(C22="Dex",'Personal File'!$C$14,IF(C22="Con",'Personal File'!$C$15,IF(C22="Int",'Personal File'!$C$16,IF(C22="Wis",'Personal File'!$C$17,IF(C22="Cha",'Personal File'!$C$18))))))</f>
        <v>+0</v>
      </c>
      <c r="E22" s="157" t="str">
        <f t="shared" si="0"/>
        <v>Int (+0)</v>
      </c>
      <c r="F22" s="143" t="s">
        <v>72</v>
      </c>
      <c r="G22" s="67">
        <v>0</v>
      </c>
      <c r="H22" s="67">
        <f t="shared" ca="1" si="3"/>
        <v>5</v>
      </c>
      <c r="I22" s="67">
        <f t="shared" ca="1" si="5"/>
        <v>5</v>
      </c>
      <c r="J22" s="144"/>
    </row>
    <row r="23" spans="1:10" s="55" customFormat="1" ht="16.8">
      <c r="A23" s="330" t="s">
        <v>108</v>
      </c>
      <c r="B23" s="331">
        <v>1</v>
      </c>
      <c r="C23" s="332" t="s">
        <v>41</v>
      </c>
      <c r="D23" s="333" t="str">
        <f>IF(C23="Str",'Personal File'!$C$13,IF(C23="Dex",'Personal File'!$C$14,IF(C23="Con",'Personal File'!$C$15,IF(C23="Int",'Personal File'!$C$16,IF(C23="Wis",'Personal File'!$C$17,IF(C23="Cha",'Personal File'!$C$18))))))</f>
        <v>+0</v>
      </c>
      <c r="E23" s="334" t="str">
        <f t="shared" si="0"/>
        <v>Int (+0)</v>
      </c>
      <c r="F23" s="335" t="s">
        <v>72</v>
      </c>
      <c r="G23" s="335">
        <f>B23+MID(E23,6,2)+F23</f>
        <v>1</v>
      </c>
      <c r="H23" s="335">
        <f t="shared" ca="1" si="3"/>
        <v>18</v>
      </c>
      <c r="I23" s="335">
        <f t="shared" ca="1" si="5"/>
        <v>19</v>
      </c>
      <c r="J23" s="336"/>
    </row>
    <row r="24" spans="1:10" s="55" customFormat="1" ht="16.8">
      <c r="A24" s="330" t="s">
        <v>110</v>
      </c>
      <c r="B24" s="331">
        <v>6</v>
      </c>
      <c r="C24" s="332" t="s">
        <v>41</v>
      </c>
      <c r="D24" s="333" t="str">
        <f>IF(C24="Str",'Personal File'!$C$13,IF(C24="Dex",'Personal File'!$C$14,IF(C24="Con",'Personal File'!$C$15,IF(C24="Int",'Personal File'!$C$16,IF(C24="Wis",'Personal File'!$C$17,IF(C24="Cha",'Personal File'!$C$18))))))</f>
        <v>+0</v>
      </c>
      <c r="E24" s="334" t="str">
        <f t="shared" si="0"/>
        <v>Int (+0)</v>
      </c>
      <c r="F24" s="335" t="s">
        <v>72</v>
      </c>
      <c r="G24" s="335">
        <f>B24+MID(E24,6,2)+F24</f>
        <v>6</v>
      </c>
      <c r="H24" s="335">
        <f t="shared" ca="1" si="3"/>
        <v>6</v>
      </c>
      <c r="I24" s="335">
        <f t="shared" ca="1" si="5"/>
        <v>12</v>
      </c>
      <c r="J24" s="336"/>
    </row>
    <row r="25" spans="1:10" s="55" customFormat="1" ht="16.8">
      <c r="A25" s="349" t="s">
        <v>62</v>
      </c>
      <c r="B25" s="331">
        <v>3</v>
      </c>
      <c r="C25" s="350" t="s">
        <v>42</v>
      </c>
      <c r="D25" s="351" t="str">
        <f>IF(C25="Str",'Personal File'!$C$13,IF(C25="Dex",'Personal File'!$C$14,IF(C25="Con",'Personal File'!$C$15,IF(C25="Int",'Personal File'!$C$16,IF(C25="Wis",'Personal File'!$C$17,IF(C25="Cha",'Personal File'!$C$18))))))</f>
        <v>+3</v>
      </c>
      <c r="E25" s="352" t="str">
        <f t="shared" si="0"/>
        <v>Wis (+3)</v>
      </c>
      <c r="F25" s="335" t="s">
        <v>72</v>
      </c>
      <c r="G25" s="335">
        <f>B25+MID(E25,6,2)+F25</f>
        <v>6</v>
      </c>
      <c r="H25" s="335">
        <f t="shared" ca="1" si="3"/>
        <v>13</v>
      </c>
      <c r="I25" s="335">
        <f t="shared" ca="1" si="5"/>
        <v>19</v>
      </c>
      <c r="J25" s="336"/>
    </row>
    <row r="26" spans="1:10" s="55" customFormat="1" ht="16.8">
      <c r="A26" s="137" t="s">
        <v>27</v>
      </c>
      <c r="B26" s="84">
        <v>0</v>
      </c>
      <c r="C26" s="138" t="s">
        <v>43</v>
      </c>
      <c r="D26" s="139" t="str">
        <f>IF(C26="Str",'Personal File'!$C$13,IF(C26="Dex",'Personal File'!$C$14,IF(C26="Con",'Personal File'!$C$15,IF(C26="Int",'Personal File'!$C$16,IF(C26="Wis",'Personal File'!$C$17,IF(C26="Cha",'Personal File'!$C$18))))))</f>
        <v>+0</v>
      </c>
      <c r="E26" s="140" t="str">
        <f t="shared" si="0"/>
        <v>Dex (+0)</v>
      </c>
      <c r="F26" s="85" t="s">
        <v>72</v>
      </c>
      <c r="G26" s="85">
        <f>B26+MID(E26,6,2)+F26</f>
        <v>0</v>
      </c>
      <c r="H26" s="85">
        <f t="shared" ca="1" si="3"/>
        <v>18</v>
      </c>
      <c r="I26" s="85">
        <f t="shared" ca="1" si="5"/>
        <v>18</v>
      </c>
      <c r="J26" s="86"/>
    </row>
    <row r="27" spans="1:10" s="55" customFormat="1" ht="16.8">
      <c r="A27" s="81" t="s">
        <v>63</v>
      </c>
      <c r="B27" s="65">
        <v>0</v>
      </c>
      <c r="C27" s="82" t="s">
        <v>43</v>
      </c>
      <c r="D27" s="83" t="str">
        <f>IF(C27="Str",'Personal File'!$C$13,IF(C27="Dex",'Personal File'!$C$14,IF(C27="Con",'Personal File'!$C$15,IF(C27="Int",'Personal File'!$C$16,IF(C27="Wis",'Personal File'!$C$17,IF(C27="Cha",'Personal File'!$C$18))))))</f>
        <v>+0</v>
      </c>
      <c r="E27" s="156" t="str">
        <f t="shared" si="0"/>
        <v>Dex (+0)</v>
      </c>
      <c r="F27" s="66" t="s">
        <v>72</v>
      </c>
      <c r="G27" s="67">
        <v>0</v>
      </c>
      <c r="H27" s="67">
        <f t="shared" ca="1" si="3"/>
        <v>19</v>
      </c>
      <c r="I27" s="67">
        <f t="shared" ca="1" si="5"/>
        <v>19</v>
      </c>
      <c r="J27" s="68"/>
    </row>
    <row r="28" spans="1:10" ht="16.8">
      <c r="A28" s="87" t="s">
        <v>111</v>
      </c>
      <c r="B28" s="84">
        <v>0</v>
      </c>
      <c r="C28" s="88" t="s">
        <v>39</v>
      </c>
      <c r="D28" s="89" t="str">
        <f>IF(C28="Str",'Personal File'!$C$13,IF(C28="Dex",'Personal File'!$C$14,IF(C28="Con",'Personal File'!$C$15,IF(C28="Int",'Personal File'!$C$16,IF(C28="Wis",'Personal File'!$C$17,IF(C28="Cha",'Personal File'!$C$18))))))</f>
        <v>+2</v>
      </c>
      <c r="E28" s="90" t="str">
        <f t="shared" si="0"/>
        <v>Cha (+2)</v>
      </c>
      <c r="F28" s="85" t="s">
        <v>72</v>
      </c>
      <c r="G28" s="85">
        <f>B28+MID(E28,6,2)+F28</f>
        <v>2</v>
      </c>
      <c r="H28" s="85">
        <f t="shared" ca="1" si="3"/>
        <v>10</v>
      </c>
      <c r="I28" s="85">
        <f t="shared" ca="1" si="5"/>
        <v>12</v>
      </c>
      <c r="J28" s="86"/>
    </row>
    <row r="29" spans="1:10" ht="16.8">
      <c r="A29" s="136" t="s">
        <v>64</v>
      </c>
      <c r="B29" s="65">
        <v>0</v>
      </c>
      <c r="C29" s="72" t="s">
        <v>42</v>
      </c>
      <c r="D29" s="73" t="str">
        <f>IF(C29="Str",'Personal File'!$C$13,IF(C29="Dex",'Personal File'!$C$14,IF(C29="Con",'Personal File'!$C$15,IF(C29="Int",'Personal File'!$C$16,IF(C29="Wis",'Personal File'!$C$17,IF(C29="Cha",'Personal File'!$C$18))))))</f>
        <v>+3</v>
      </c>
      <c r="E29" s="155" t="str">
        <f t="shared" si="0"/>
        <v>Wis (+3)</v>
      </c>
      <c r="F29" s="66" t="s">
        <v>72</v>
      </c>
      <c r="G29" s="67">
        <v>0</v>
      </c>
      <c r="H29" s="67">
        <f t="shared" ca="1" si="3"/>
        <v>5</v>
      </c>
      <c r="I29" s="67">
        <f t="shared" ca="1" si="5"/>
        <v>5</v>
      </c>
      <c r="J29" s="68"/>
    </row>
    <row r="30" spans="1:10" ht="16.8">
      <c r="A30" s="345" t="s">
        <v>28</v>
      </c>
      <c r="B30" s="331">
        <v>5</v>
      </c>
      <c r="C30" s="346" t="s">
        <v>43</v>
      </c>
      <c r="D30" s="347" t="str">
        <f>IF(C30="Str",'Personal File'!$C$13,IF(C30="Dex",'Personal File'!$C$14,IF(C30="Con",'Personal File'!$C$15,IF(C30="Int",'Personal File'!$C$16,IF(C30="Wis",'Personal File'!$C$17,IF(C30="Cha",'Personal File'!$C$18))))))</f>
        <v>+0</v>
      </c>
      <c r="E30" s="348" t="str">
        <f t="shared" si="0"/>
        <v>Dex (+0)</v>
      </c>
      <c r="F30" s="335" t="s">
        <v>72</v>
      </c>
      <c r="G30" s="335">
        <f>B30+MID(E30,6,2)+F30</f>
        <v>5</v>
      </c>
      <c r="H30" s="335">
        <f t="shared" ca="1" si="3"/>
        <v>16</v>
      </c>
      <c r="I30" s="335">
        <f t="shared" ca="1" si="5"/>
        <v>21</v>
      </c>
      <c r="J30" s="336"/>
    </row>
    <row r="31" spans="1:10" ht="16.8">
      <c r="A31" s="330" t="s">
        <v>29</v>
      </c>
      <c r="B31" s="331">
        <v>2</v>
      </c>
      <c r="C31" s="332" t="s">
        <v>41</v>
      </c>
      <c r="D31" s="333" t="str">
        <f>IF(C31="Str",'Personal File'!$C$13,IF(C31="Dex",'Personal File'!$C$14,IF(C31="Con",'Personal File'!$C$15,IF(C31="Int",'Personal File'!$C$16,IF(C31="Wis",'Personal File'!$C$17,IF(C31="Cha",'Personal File'!$C$18))))))</f>
        <v>+0</v>
      </c>
      <c r="E31" s="334" t="str">
        <f t="shared" si="0"/>
        <v>Int (+0)</v>
      </c>
      <c r="F31" s="335" t="s">
        <v>72</v>
      </c>
      <c r="G31" s="335">
        <f>B31+MID(E31,6,2)+F31</f>
        <v>2</v>
      </c>
      <c r="H31" s="335">
        <f t="shared" ca="1" si="3"/>
        <v>15</v>
      </c>
      <c r="I31" s="335">
        <f t="shared" ca="1" si="5"/>
        <v>17</v>
      </c>
      <c r="J31" s="336"/>
    </row>
    <row r="32" spans="1:10" ht="16.8">
      <c r="A32" s="91" t="s">
        <v>65</v>
      </c>
      <c r="B32" s="84">
        <v>0</v>
      </c>
      <c r="C32" s="92" t="s">
        <v>42</v>
      </c>
      <c r="D32" s="93" t="str">
        <f>IF(C32="Str",'Personal File'!$C$13,IF(C32="Dex",'Personal File'!$C$14,IF(C32="Con",'Personal File'!$C$15,IF(C32="Int",'Personal File'!$C$16,IF(C32="Wis",'Personal File'!$C$17,IF(C32="Cha",'Personal File'!$C$18))))))</f>
        <v>+3</v>
      </c>
      <c r="E32" s="141" t="str">
        <f t="shared" si="0"/>
        <v>Wis (+3)</v>
      </c>
      <c r="F32" s="85" t="s">
        <v>72</v>
      </c>
      <c r="G32" s="85">
        <f>B32+MID(E32,6,2)+F32</f>
        <v>3</v>
      </c>
      <c r="H32" s="85">
        <f t="shared" ca="1" si="3"/>
        <v>16</v>
      </c>
      <c r="I32" s="85">
        <f t="shared" ca="1" si="5"/>
        <v>19</v>
      </c>
      <c r="J32" s="86"/>
    </row>
    <row r="33" spans="1:10" ht="16.8">
      <c r="A33" s="81" t="s">
        <v>117</v>
      </c>
      <c r="B33" s="65">
        <v>0</v>
      </c>
      <c r="C33" s="82" t="s">
        <v>43</v>
      </c>
      <c r="D33" s="83" t="str">
        <f>IF(C33="Str",'Personal File'!$C$13,IF(C33="Dex",'Personal File'!$C$14,IF(C33="Con",'Personal File'!$C$15,IF(C33="Int",'Personal File'!$C$16,IF(C33="Wis",'Personal File'!$C$17,IF(C33="Cha",'Personal File'!$C$18))))))</f>
        <v>+0</v>
      </c>
      <c r="E33" s="156" t="str">
        <f t="shared" si="0"/>
        <v>Dex (+0)</v>
      </c>
      <c r="F33" s="66" t="s">
        <v>72</v>
      </c>
      <c r="G33" s="67">
        <v>0</v>
      </c>
      <c r="H33" s="67">
        <f t="shared" ca="1" si="3"/>
        <v>3</v>
      </c>
      <c r="I33" s="67">
        <f t="shared" ca="1" si="5"/>
        <v>3</v>
      </c>
      <c r="J33" s="68"/>
    </row>
    <row r="34" spans="1:10" ht="16.8">
      <c r="A34" s="145" t="s">
        <v>107</v>
      </c>
      <c r="B34" s="142">
        <v>0</v>
      </c>
      <c r="C34" s="146" t="s">
        <v>41</v>
      </c>
      <c r="D34" s="147" t="str">
        <f>IF(C34="Str",'Personal File'!$C$13,IF(C34="Dex",'Personal File'!$C$14,IF(C34="Con",'Personal File'!$C$15,IF(C34="Int",'Personal File'!$C$16,IF(C34="Wis",'Personal File'!$C$17,IF(C34="Cha",'Personal File'!$C$18))))))</f>
        <v>+0</v>
      </c>
      <c r="E34" s="157" t="str">
        <f t="shared" si="0"/>
        <v>Int (+0)</v>
      </c>
      <c r="F34" s="143" t="s">
        <v>72</v>
      </c>
      <c r="G34" s="67">
        <v>0</v>
      </c>
      <c r="H34" s="67">
        <f t="shared" ca="1" si="3"/>
        <v>9</v>
      </c>
      <c r="I34" s="67">
        <f t="shared" ca="1" si="5"/>
        <v>9</v>
      </c>
      <c r="J34" s="144"/>
    </row>
    <row r="35" spans="1:10" ht="16.8">
      <c r="A35" s="330" t="s">
        <v>66</v>
      </c>
      <c r="B35" s="331">
        <v>1</v>
      </c>
      <c r="C35" s="332" t="s">
        <v>41</v>
      </c>
      <c r="D35" s="333" t="str">
        <f>IF(C35="Str",'Personal File'!$C$13,IF(C35="Dex",'Personal File'!$C$14,IF(C35="Con",'Personal File'!$C$15,IF(C35="Int",'Personal File'!$C$16,IF(C35="Wis",'Personal File'!$C$17,IF(C35="Cha",'Personal File'!$C$18))))))</f>
        <v>+0</v>
      </c>
      <c r="E35" s="334" t="str">
        <f t="shared" si="0"/>
        <v>Int (+0)</v>
      </c>
      <c r="F35" s="335" t="s">
        <v>72</v>
      </c>
      <c r="G35" s="335">
        <f>B35+MID(E35,6,2)+F35</f>
        <v>1</v>
      </c>
      <c r="H35" s="335">
        <f t="shared" ca="1" si="3"/>
        <v>7</v>
      </c>
      <c r="I35" s="335">
        <f t="shared" ca="1" si="5"/>
        <v>8</v>
      </c>
      <c r="J35" s="354"/>
    </row>
    <row r="36" spans="1:10" ht="16.8">
      <c r="A36" s="349" t="s">
        <v>67</v>
      </c>
      <c r="B36" s="331">
        <v>2</v>
      </c>
      <c r="C36" s="350" t="s">
        <v>42</v>
      </c>
      <c r="D36" s="351" t="str">
        <f>IF(C36="Str",'Personal File'!$C$13,IF(C36="Dex",'Personal File'!$C$14,IF(C36="Con",'Personal File'!$C$15,IF(C36="Int",'Personal File'!$C$16,IF(C36="Wis",'Personal File'!$C$17,IF(C36="Cha",'Personal File'!$C$18))))))</f>
        <v>+3</v>
      </c>
      <c r="E36" s="352" t="str">
        <f t="shared" si="0"/>
        <v>Wis (+3)</v>
      </c>
      <c r="F36" s="335" t="s">
        <v>72</v>
      </c>
      <c r="G36" s="335">
        <f>B36+MID(E36,6,2)+F36</f>
        <v>5</v>
      </c>
      <c r="H36" s="335">
        <f t="shared" ca="1" si="3"/>
        <v>19</v>
      </c>
      <c r="I36" s="335">
        <f t="shared" ca="1" si="5"/>
        <v>24</v>
      </c>
      <c r="J36" s="336"/>
    </row>
    <row r="37" spans="1:10" ht="16.8">
      <c r="A37" s="349" t="s">
        <v>118</v>
      </c>
      <c r="B37" s="331">
        <v>3</v>
      </c>
      <c r="C37" s="350" t="s">
        <v>42</v>
      </c>
      <c r="D37" s="351" t="str">
        <f>IF(C37="Str",'Personal File'!$C$13,IF(C37="Dex",'Personal File'!$C$14,IF(C37="Con",'Personal File'!$C$15,IF(C37="Int",'Personal File'!$C$16,IF(C37="Wis",'Personal File'!$C$17,IF(C37="Cha",'Personal File'!$C$18))))))</f>
        <v>+3</v>
      </c>
      <c r="E37" s="352" t="str">
        <f t="shared" si="0"/>
        <v>Wis (+3)</v>
      </c>
      <c r="F37" s="335" t="s">
        <v>72</v>
      </c>
      <c r="G37" s="335">
        <f>B37+MID(E37,6,2)+F37</f>
        <v>6</v>
      </c>
      <c r="H37" s="335">
        <f t="shared" ca="1" si="3"/>
        <v>4</v>
      </c>
      <c r="I37" s="335">
        <f t="shared" ca="1" si="5"/>
        <v>10</v>
      </c>
      <c r="J37" s="336"/>
    </row>
    <row r="38" spans="1:10" ht="16.8">
      <c r="A38" s="182" t="s">
        <v>30</v>
      </c>
      <c r="B38" s="142">
        <v>0</v>
      </c>
      <c r="C38" s="183" t="s">
        <v>44</v>
      </c>
      <c r="D38" s="184" t="str">
        <f>IF(C38="Str",'Personal File'!$C$13,IF(C38="Dex",'Personal File'!$C$14,IF(C38="Con",'Personal File'!$C$15,IF(C38="Int",'Personal File'!$C$16,IF(C38="Wis",'Personal File'!$C$17,IF(C38="Cha",'Personal File'!$C$18))))))</f>
        <v>+2</v>
      </c>
      <c r="E38" s="185" t="str">
        <f t="shared" si="0"/>
        <v>Str (+2)</v>
      </c>
      <c r="F38" s="143" t="s">
        <v>72</v>
      </c>
      <c r="G38" s="67">
        <v>0</v>
      </c>
      <c r="H38" s="67">
        <f t="shared" ca="1" si="3"/>
        <v>8</v>
      </c>
      <c r="I38" s="67">
        <f t="shared" ca="1" si="5"/>
        <v>8</v>
      </c>
      <c r="J38" s="144"/>
    </row>
    <row r="39" spans="1:10" ht="16.8">
      <c r="A39" s="148" t="s">
        <v>68</v>
      </c>
      <c r="B39" s="142">
        <v>0</v>
      </c>
      <c r="C39" s="149" t="s">
        <v>43</v>
      </c>
      <c r="D39" s="150" t="str">
        <f>IF(C39="Str",'Personal File'!$C$13,IF(C39="Dex",'Personal File'!$C$14,IF(C39="Con",'Personal File'!$C$15,IF(C39="Int",'Personal File'!$C$16,IF(C39="Wis",'Personal File'!$C$17,IF(C39="Cha",'Personal File'!$C$18))))))</f>
        <v>+0</v>
      </c>
      <c r="E39" s="158" t="str">
        <f t="shared" si="0"/>
        <v>Dex (+0)</v>
      </c>
      <c r="F39" s="143" t="s">
        <v>72</v>
      </c>
      <c r="G39" s="67">
        <v>0</v>
      </c>
      <c r="H39" s="67">
        <f t="shared" ca="1" si="3"/>
        <v>17</v>
      </c>
      <c r="I39" s="67">
        <f t="shared" ca="1" si="5"/>
        <v>17</v>
      </c>
      <c r="J39" s="144"/>
    </row>
    <row r="40" spans="1:10" ht="16.8">
      <c r="A40" s="69" t="s">
        <v>69</v>
      </c>
      <c r="B40" s="65">
        <v>0</v>
      </c>
      <c r="C40" s="70" t="s">
        <v>39</v>
      </c>
      <c r="D40" s="71" t="str">
        <f>IF(C40="Str",'Personal File'!$C$13,IF(C40="Dex",'Personal File'!$C$14,IF(C40="Con",'Personal File'!$C$15,IF(C40="Int",'Personal File'!$C$16,IF(C40="Wis",'Personal File'!$C$17,IF(C40="Cha",'Personal File'!$C$18))))))</f>
        <v>+2</v>
      </c>
      <c r="E40" s="154" t="str">
        <f t="shared" si="0"/>
        <v>Cha (+2)</v>
      </c>
      <c r="F40" s="66" t="s">
        <v>72</v>
      </c>
      <c r="G40" s="67">
        <v>0</v>
      </c>
      <c r="H40" s="67">
        <f t="shared" ca="1" si="3"/>
        <v>18</v>
      </c>
      <c r="I40" s="67">
        <f t="shared" ca="1" si="5"/>
        <v>18</v>
      </c>
      <c r="J40" s="68"/>
    </row>
    <row r="41" spans="1:10" ht="17.399999999999999" thickBot="1">
      <c r="A41" s="174" t="s">
        <v>70</v>
      </c>
      <c r="B41" s="175">
        <v>0</v>
      </c>
      <c r="C41" s="176" t="s">
        <v>43</v>
      </c>
      <c r="D41" s="177" t="str">
        <f>IF(C41="Str",'Personal File'!$C$13,IF(C41="Dex",'Personal File'!$C$14,IF(C41="Con",'Personal File'!$C$15,IF(C41="Int",'Personal File'!$C$16,IF(C41="Wis",'Personal File'!$C$17,IF(C41="Cha",'Personal File'!$C$18))))))</f>
        <v>+0</v>
      </c>
      <c r="E41" s="178" t="str">
        <f t="shared" si="0"/>
        <v>Dex (+0)</v>
      </c>
      <c r="F41" s="179" t="s">
        <v>72</v>
      </c>
      <c r="G41" s="179">
        <f>B41+MID(E41,6,2)+F41</f>
        <v>0</v>
      </c>
      <c r="H41" s="179">
        <f t="shared" ca="1" si="3"/>
        <v>9</v>
      </c>
      <c r="I41" s="179">
        <f t="shared" ca="1" si="5"/>
        <v>9</v>
      </c>
      <c r="J41" s="180"/>
    </row>
    <row r="42" spans="1:10" ht="16.2" thickTop="1">
      <c r="B42" s="80"/>
    </row>
    <row r="43" spans="1:10">
      <c r="B43" s="80"/>
    </row>
  </sheetData>
  <phoneticPr fontId="0" type="noConversion"/>
  <printOptions gridLinesSet="0"/>
  <pageMargins left="0.62" right="0.33" top="0.5" bottom="0.63" header="0.5" footer="0.5"/>
  <pageSetup orientation="portrait" horizontalDpi="120" verticalDpi="144"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44"/>
  <sheetViews>
    <sheetView showGridLines="0" workbookViewId="0">
      <pane ySplit="2" topLeftCell="A3" activePane="bottomLeft" state="frozen"/>
      <selection pane="bottomLeft" activeCell="A3" sqref="A3"/>
    </sheetView>
  </sheetViews>
  <sheetFormatPr defaultColWidth="13" defaultRowHeight="15.6"/>
  <cols>
    <col min="1" max="1" width="15.8984375" style="35" customWidth="1"/>
    <col min="2" max="2" width="6.19921875" style="35" bestFit="1" customWidth="1"/>
    <col min="3" max="3" width="9.59765625" style="36" bestFit="1" customWidth="1"/>
    <col min="4" max="4" width="11.19921875" style="36" bestFit="1" customWidth="1"/>
    <col min="5" max="5" width="8.59765625" style="36" bestFit="1" customWidth="1"/>
    <col min="6" max="6" width="11" style="36" customWidth="1"/>
    <col min="7" max="7" width="9.5" style="36" bestFit="1" customWidth="1"/>
    <col min="8" max="8" width="29.8984375" style="35" customWidth="1"/>
    <col min="9" max="16384" width="13" style="28"/>
  </cols>
  <sheetData>
    <row r="1" spans="1:8" ht="23.4" thickBot="1">
      <c r="A1" s="190" t="s">
        <v>408</v>
      </c>
      <c r="B1" s="191"/>
      <c r="C1" s="191"/>
      <c r="D1" s="191"/>
      <c r="E1" s="191"/>
      <c r="F1" s="191"/>
      <c r="G1" s="191"/>
      <c r="H1" s="191"/>
    </row>
    <row r="2" spans="1:8" s="196" customFormat="1" ht="31.2">
      <c r="A2" s="192" t="s">
        <v>90</v>
      </c>
      <c r="B2" s="193" t="s">
        <v>7</v>
      </c>
      <c r="C2" s="193" t="s">
        <v>140</v>
      </c>
      <c r="D2" s="194" t="s">
        <v>141</v>
      </c>
      <c r="E2" s="194" t="s">
        <v>142</v>
      </c>
      <c r="F2" s="193" t="s">
        <v>143</v>
      </c>
      <c r="G2" s="193" t="s">
        <v>144</v>
      </c>
      <c r="H2" s="195" t="s">
        <v>8</v>
      </c>
    </row>
    <row r="3" spans="1:8" s="196" customFormat="1" ht="16.8">
      <c r="A3" s="204" t="s">
        <v>145</v>
      </c>
      <c r="B3" s="197">
        <v>0</v>
      </c>
      <c r="C3" s="198" t="s">
        <v>146</v>
      </c>
      <c r="D3" s="199" t="s">
        <v>147</v>
      </c>
      <c r="E3" s="199" t="s">
        <v>148</v>
      </c>
      <c r="F3" s="200" t="s">
        <v>149</v>
      </c>
      <c r="G3" s="200" t="s">
        <v>150</v>
      </c>
      <c r="H3" s="201" t="s">
        <v>151</v>
      </c>
    </row>
    <row r="4" spans="1:8" ht="16.8">
      <c r="A4" s="204" t="s">
        <v>152</v>
      </c>
      <c r="B4" s="197">
        <v>0</v>
      </c>
      <c r="C4" s="198" t="s">
        <v>153</v>
      </c>
      <c r="D4" s="199" t="s">
        <v>147</v>
      </c>
      <c r="E4" s="199" t="s">
        <v>148</v>
      </c>
      <c r="F4" s="200" t="s">
        <v>154</v>
      </c>
      <c r="G4" s="200" t="s">
        <v>150</v>
      </c>
      <c r="H4" s="201" t="s">
        <v>155</v>
      </c>
    </row>
    <row r="5" spans="1:8" ht="16.8">
      <c r="A5" s="204" t="s">
        <v>156</v>
      </c>
      <c r="B5" s="197">
        <v>0</v>
      </c>
      <c r="C5" s="198" t="s">
        <v>153</v>
      </c>
      <c r="D5" s="199" t="s">
        <v>147</v>
      </c>
      <c r="E5" s="199" t="s">
        <v>148</v>
      </c>
      <c r="F5" s="200" t="s">
        <v>157</v>
      </c>
      <c r="G5" s="200" t="s">
        <v>158</v>
      </c>
      <c r="H5" s="202" t="s">
        <v>159</v>
      </c>
    </row>
    <row r="6" spans="1:8" ht="16.8">
      <c r="A6" s="204" t="s">
        <v>160</v>
      </c>
      <c r="B6" s="197">
        <v>0</v>
      </c>
      <c r="C6" s="198" t="s">
        <v>161</v>
      </c>
      <c r="D6" s="199" t="s">
        <v>147</v>
      </c>
      <c r="E6" s="199" t="s">
        <v>148</v>
      </c>
      <c r="F6" s="200" t="s">
        <v>149</v>
      </c>
      <c r="G6" s="200" t="s">
        <v>150</v>
      </c>
      <c r="H6" s="201" t="s">
        <v>162</v>
      </c>
    </row>
    <row r="7" spans="1:8" ht="16.8">
      <c r="A7" s="204" t="s">
        <v>163</v>
      </c>
      <c r="B7" s="197">
        <v>0</v>
      </c>
      <c r="C7" s="198" t="s">
        <v>161</v>
      </c>
      <c r="D7" s="199" t="s">
        <v>147</v>
      </c>
      <c r="E7" s="199" t="s">
        <v>148</v>
      </c>
      <c r="F7" s="200" t="s">
        <v>154</v>
      </c>
      <c r="G7" s="200" t="s">
        <v>164</v>
      </c>
      <c r="H7" s="203" t="s">
        <v>165</v>
      </c>
    </row>
    <row r="8" spans="1:8" ht="16.8">
      <c r="A8" s="204" t="s">
        <v>166</v>
      </c>
      <c r="B8" s="205">
        <v>0</v>
      </c>
      <c r="C8" s="206" t="s">
        <v>167</v>
      </c>
      <c r="D8" s="221" t="s">
        <v>260</v>
      </c>
      <c r="E8" s="207" t="s">
        <v>148</v>
      </c>
      <c r="F8" s="208" t="s">
        <v>154</v>
      </c>
      <c r="G8" s="208" t="s">
        <v>168</v>
      </c>
      <c r="H8" s="209" t="s">
        <v>405</v>
      </c>
    </row>
    <row r="9" spans="1:8" ht="16.8">
      <c r="A9" s="204" t="s">
        <v>170</v>
      </c>
      <c r="B9" s="205">
        <v>0</v>
      </c>
      <c r="C9" s="206" t="s">
        <v>171</v>
      </c>
      <c r="D9" s="199" t="s">
        <v>147</v>
      </c>
      <c r="E9" s="199" t="s">
        <v>148</v>
      </c>
      <c r="F9" s="208" t="s">
        <v>172</v>
      </c>
      <c r="G9" s="208" t="s">
        <v>150</v>
      </c>
      <c r="H9" s="210" t="s">
        <v>173</v>
      </c>
    </row>
    <row r="10" spans="1:8" ht="16.8">
      <c r="A10" s="204" t="s">
        <v>174</v>
      </c>
      <c r="B10" s="205">
        <v>0</v>
      </c>
      <c r="C10" s="206" t="s">
        <v>153</v>
      </c>
      <c r="D10" s="199" t="s">
        <v>147</v>
      </c>
      <c r="E10" s="199" t="s">
        <v>148</v>
      </c>
      <c r="F10" s="208" t="s">
        <v>172</v>
      </c>
      <c r="G10" s="208" t="s">
        <v>150</v>
      </c>
      <c r="H10" s="209" t="s">
        <v>175</v>
      </c>
    </row>
    <row r="11" spans="1:8" ht="16.8">
      <c r="A11" s="204" t="s">
        <v>176</v>
      </c>
      <c r="B11" s="197">
        <v>0</v>
      </c>
      <c r="C11" s="198" t="s">
        <v>153</v>
      </c>
      <c r="D11" s="211" t="s">
        <v>177</v>
      </c>
      <c r="E11" s="211" t="s">
        <v>148</v>
      </c>
      <c r="F11" s="200" t="s">
        <v>178</v>
      </c>
      <c r="G11" s="200" t="s">
        <v>168</v>
      </c>
      <c r="H11" s="210" t="s">
        <v>179</v>
      </c>
    </row>
    <row r="12" spans="1:8" ht="16.8">
      <c r="A12" s="204" t="s">
        <v>180</v>
      </c>
      <c r="B12" s="197">
        <v>0</v>
      </c>
      <c r="C12" s="198" t="s">
        <v>181</v>
      </c>
      <c r="D12" s="199" t="s">
        <v>182</v>
      </c>
      <c r="E12" s="199" t="s">
        <v>148</v>
      </c>
      <c r="F12" s="200" t="s">
        <v>154</v>
      </c>
      <c r="G12" s="200" t="s">
        <v>164</v>
      </c>
      <c r="H12" s="202" t="s">
        <v>183</v>
      </c>
    </row>
    <row r="13" spans="1:8" ht="16.8">
      <c r="A13" s="204" t="s">
        <v>432</v>
      </c>
      <c r="B13" s="205">
        <v>0</v>
      </c>
      <c r="C13" s="206" t="s">
        <v>146</v>
      </c>
      <c r="D13" s="221" t="s">
        <v>147</v>
      </c>
      <c r="E13" s="247" t="s">
        <v>148</v>
      </c>
      <c r="F13" s="208" t="s">
        <v>433</v>
      </c>
      <c r="G13" s="208" t="s">
        <v>235</v>
      </c>
      <c r="H13" s="209" t="s">
        <v>434</v>
      </c>
    </row>
    <row r="14" spans="1:8" ht="16.8">
      <c r="A14" s="271" t="s">
        <v>184</v>
      </c>
      <c r="B14" s="212">
        <v>0</v>
      </c>
      <c r="C14" s="213" t="s">
        <v>171</v>
      </c>
      <c r="D14" s="214" t="s">
        <v>185</v>
      </c>
      <c r="E14" s="214" t="s">
        <v>148</v>
      </c>
      <c r="F14" s="215" t="s">
        <v>154</v>
      </c>
      <c r="G14" s="215" t="s">
        <v>164</v>
      </c>
      <c r="H14" s="216" t="s">
        <v>186</v>
      </c>
    </row>
    <row r="15" spans="1:8" ht="16.8">
      <c r="A15" s="204" t="s">
        <v>187</v>
      </c>
      <c r="B15" s="197">
        <v>1</v>
      </c>
      <c r="C15" s="198" t="s">
        <v>188</v>
      </c>
      <c r="D15" s="199" t="s">
        <v>185</v>
      </c>
      <c r="E15" s="199" t="s">
        <v>148</v>
      </c>
      <c r="F15" s="200" t="s">
        <v>157</v>
      </c>
      <c r="G15" s="200" t="s">
        <v>158</v>
      </c>
      <c r="H15" s="217" t="s">
        <v>189</v>
      </c>
    </row>
    <row r="16" spans="1:8" ht="16.8">
      <c r="A16" s="204" t="s">
        <v>190</v>
      </c>
      <c r="B16" s="197">
        <v>1</v>
      </c>
      <c r="C16" s="198" t="s">
        <v>171</v>
      </c>
      <c r="D16" s="199" t="s">
        <v>191</v>
      </c>
      <c r="E16" s="199" t="s">
        <v>148</v>
      </c>
      <c r="F16" s="200" t="s">
        <v>154</v>
      </c>
      <c r="G16" s="200" t="s">
        <v>150</v>
      </c>
      <c r="H16" s="202" t="s">
        <v>116</v>
      </c>
    </row>
    <row r="17" spans="1:8" ht="16.8">
      <c r="A17" s="204" t="s">
        <v>192</v>
      </c>
      <c r="B17" s="197">
        <v>1</v>
      </c>
      <c r="C17" s="198" t="s">
        <v>449</v>
      </c>
      <c r="D17" s="199" t="s">
        <v>147</v>
      </c>
      <c r="E17" s="199" t="s">
        <v>148</v>
      </c>
      <c r="F17" s="200" t="s">
        <v>149</v>
      </c>
      <c r="G17" s="200" t="s">
        <v>193</v>
      </c>
      <c r="H17" s="202" t="s">
        <v>194</v>
      </c>
    </row>
    <row r="18" spans="1:8" ht="16.8">
      <c r="A18" s="204" t="s">
        <v>195</v>
      </c>
      <c r="B18" s="197">
        <v>1</v>
      </c>
      <c r="C18" s="198" t="s">
        <v>188</v>
      </c>
      <c r="D18" s="199" t="s">
        <v>196</v>
      </c>
      <c r="E18" s="199" t="s">
        <v>148</v>
      </c>
      <c r="F18" s="200" t="s">
        <v>149</v>
      </c>
      <c r="G18" s="200" t="s">
        <v>197</v>
      </c>
      <c r="H18" s="201" t="s">
        <v>198</v>
      </c>
    </row>
    <row r="19" spans="1:8" ht="16.8">
      <c r="A19" s="204" t="s">
        <v>199</v>
      </c>
      <c r="B19" s="218">
        <v>1</v>
      </c>
      <c r="C19" s="219" t="s">
        <v>161</v>
      </c>
      <c r="D19" s="211" t="s">
        <v>182</v>
      </c>
      <c r="E19" s="211" t="s">
        <v>148</v>
      </c>
      <c r="F19" s="220" t="s">
        <v>178</v>
      </c>
      <c r="G19" s="220" t="s">
        <v>168</v>
      </c>
      <c r="H19" s="201" t="s">
        <v>200</v>
      </c>
    </row>
    <row r="20" spans="1:8" ht="16.8">
      <c r="A20" s="204" t="s">
        <v>201</v>
      </c>
      <c r="B20" s="197">
        <v>1</v>
      </c>
      <c r="C20" s="198" t="s">
        <v>153</v>
      </c>
      <c r="D20" s="199" t="s">
        <v>147</v>
      </c>
      <c r="E20" s="199" t="s">
        <v>148</v>
      </c>
      <c r="F20" s="200" t="s">
        <v>154</v>
      </c>
      <c r="G20" s="200" t="s">
        <v>150</v>
      </c>
      <c r="H20" s="201" t="s">
        <v>202</v>
      </c>
    </row>
    <row r="21" spans="1:8" ht="16.8">
      <c r="A21" s="204" t="s">
        <v>203</v>
      </c>
      <c r="B21" s="197">
        <v>1</v>
      </c>
      <c r="C21" s="198" t="s">
        <v>171</v>
      </c>
      <c r="D21" s="199" t="s">
        <v>191</v>
      </c>
      <c r="E21" s="199" t="s">
        <v>164</v>
      </c>
      <c r="F21" s="200" t="s">
        <v>154</v>
      </c>
      <c r="G21" s="200" t="s">
        <v>150</v>
      </c>
      <c r="H21" s="201" t="s">
        <v>116</v>
      </c>
    </row>
    <row r="22" spans="1:8" ht="16.8">
      <c r="A22" s="204" t="s">
        <v>204</v>
      </c>
      <c r="B22" s="197">
        <v>1</v>
      </c>
      <c r="C22" s="198" t="s">
        <v>449</v>
      </c>
      <c r="D22" s="199" t="s">
        <v>147</v>
      </c>
      <c r="E22" s="199" t="s">
        <v>148</v>
      </c>
      <c r="F22" s="200" t="s">
        <v>149</v>
      </c>
      <c r="G22" s="220" t="s">
        <v>168</v>
      </c>
      <c r="H22" s="201" t="s">
        <v>205</v>
      </c>
    </row>
    <row r="23" spans="1:8" ht="16.8">
      <c r="A23" s="204" t="s">
        <v>206</v>
      </c>
      <c r="B23" s="197">
        <v>1</v>
      </c>
      <c r="C23" s="198" t="s">
        <v>161</v>
      </c>
      <c r="D23" s="211" t="s">
        <v>185</v>
      </c>
      <c r="E23" s="211" t="s">
        <v>148</v>
      </c>
      <c r="F23" s="200" t="s">
        <v>157</v>
      </c>
      <c r="G23" s="200" t="s">
        <v>168</v>
      </c>
      <c r="H23" s="201" t="s">
        <v>207</v>
      </c>
    </row>
    <row r="24" spans="1:8" ht="16.8">
      <c r="A24" s="204" t="s">
        <v>208</v>
      </c>
      <c r="B24" s="197">
        <v>1</v>
      </c>
      <c r="C24" s="198" t="s">
        <v>167</v>
      </c>
      <c r="D24" s="199" t="s">
        <v>185</v>
      </c>
      <c r="E24" s="199" t="s">
        <v>148</v>
      </c>
      <c r="F24" s="200" t="s">
        <v>178</v>
      </c>
      <c r="G24" s="200" t="s">
        <v>164</v>
      </c>
      <c r="H24" s="217" t="s">
        <v>209</v>
      </c>
    </row>
    <row r="25" spans="1:8" ht="16.8">
      <c r="A25" s="204" t="s">
        <v>210</v>
      </c>
      <c r="B25" s="197">
        <v>1</v>
      </c>
      <c r="C25" s="198" t="s">
        <v>188</v>
      </c>
      <c r="D25" s="199" t="s">
        <v>185</v>
      </c>
      <c r="E25" s="199" t="s">
        <v>148</v>
      </c>
      <c r="F25" s="200" t="s">
        <v>211</v>
      </c>
      <c r="G25" s="200" t="s">
        <v>158</v>
      </c>
      <c r="H25" s="210" t="s">
        <v>212</v>
      </c>
    </row>
    <row r="26" spans="1:8" ht="16.8">
      <c r="A26" s="204" t="s">
        <v>213</v>
      </c>
      <c r="B26" s="197">
        <v>1</v>
      </c>
      <c r="C26" s="198" t="s">
        <v>181</v>
      </c>
      <c r="D26" s="199" t="s">
        <v>147</v>
      </c>
      <c r="E26" s="199" t="s">
        <v>148</v>
      </c>
      <c r="F26" s="200" t="s">
        <v>154</v>
      </c>
      <c r="G26" s="200" t="s">
        <v>214</v>
      </c>
      <c r="H26" s="201" t="s">
        <v>215</v>
      </c>
    </row>
    <row r="27" spans="1:8" ht="16.8">
      <c r="A27" s="265" t="s">
        <v>397</v>
      </c>
      <c r="B27" s="249">
        <v>1</v>
      </c>
      <c r="C27" s="206" t="s">
        <v>171</v>
      </c>
      <c r="D27" s="207" t="s">
        <v>191</v>
      </c>
      <c r="E27" s="247" t="s">
        <v>240</v>
      </c>
      <c r="F27" s="248" t="s">
        <v>149</v>
      </c>
      <c r="G27" s="208" t="s">
        <v>158</v>
      </c>
      <c r="H27" s="209" t="s">
        <v>403</v>
      </c>
    </row>
    <row r="28" spans="1:8" ht="16.8">
      <c r="A28" s="204" t="s">
        <v>216</v>
      </c>
      <c r="B28" s="197">
        <v>1</v>
      </c>
      <c r="C28" s="198" t="s">
        <v>181</v>
      </c>
      <c r="D28" s="199" t="s">
        <v>147</v>
      </c>
      <c r="E28" s="199" t="s">
        <v>148</v>
      </c>
      <c r="F28" s="200" t="s">
        <v>178</v>
      </c>
      <c r="G28" s="200" t="s">
        <v>158</v>
      </c>
      <c r="H28" s="217" t="s">
        <v>217</v>
      </c>
    </row>
    <row r="29" spans="1:8" ht="16.8">
      <c r="A29" s="204" t="s">
        <v>435</v>
      </c>
      <c r="B29" s="205">
        <v>1</v>
      </c>
      <c r="C29" s="206" t="s">
        <v>436</v>
      </c>
      <c r="D29" s="221" t="s">
        <v>185</v>
      </c>
      <c r="E29" s="247" t="s">
        <v>148</v>
      </c>
      <c r="F29" s="304" t="s">
        <v>211</v>
      </c>
      <c r="G29" s="208" t="s">
        <v>235</v>
      </c>
      <c r="H29" s="209" t="s">
        <v>437</v>
      </c>
    </row>
    <row r="30" spans="1:8" ht="16.8">
      <c r="A30" s="204" t="s">
        <v>218</v>
      </c>
      <c r="B30" s="197">
        <v>1</v>
      </c>
      <c r="C30" s="198" t="s">
        <v>171</v>
      </c>
      <c r="D30" s="199" t="s">
        <v>191</v>
      </c>
      <c r="E30" s="199" t="s">
        <v>148</v>
      </c>
      <c r="F30" s="200" t="s">
        <v>178</v>
      </c>
      <c r="G30" s="200" t="s">
        <v>219</v>
      </c>
      <c r="H30" s="210" t="s">
        <v>220</v>
      </c>
    </row>
    <row r="31" spans="1:8" ht="16.8">
      <c r="A31" s="204" t="s">
        <v>221</v>
      </c>
      <c r="B31" s="197">
        <v>1</v>
      </c>
      <c r="C31" s="198" t="s">
        <v>171</v>
      </c>
      <c r="D31" s="199" t="s">
        <v>185</v>
      </c>
      <c r="E31" s="199" t="s">
        <v>148</v>
      </c>
      <c r="F31" s="200" t="s">
        <v>154</v>
      </c>
      <c r="G31" s="200" t="s">
        <v>222</v>
      </c>
      <c r="H31" s="210" t="s">
        <v>223</v>
      </c>
    </row>
    <row r="32" spans="1:8" ht="16.8">
      <c r="A32" s="265" t="s">
        <v>224</v>
      </c>
      <c r="B32" s="249">
        <v>1</v>
      </c>
      <c r="C32" s="198" t="s">
        <v>171</v>
      </c>
      <c r="D32" s="199" t="s">
        <v>225</v>
      </c>
      <c r="E32" s="199" t="s">
        <v>148</v>
      </c>
      <c r="F32" s="200" t="s">
        <v>154</v>
      </c>
      <c r="G32" s="200" t="s">
        <v>158</v>
      </c>
      <c r="H32" s="217" t="s">
        <v>226</v>
      </c>
    </row>
    <row r="33" spans="1:8" ht="16.8">
      <c r="A33" s="204" t="s">
        <v>227</v>
      </c>
      <c r="B33" s="197">
        <v>1</v>
      </c>
      <c r="C33" s="198" t="s">
        <v>146</v>
      </c>
      <c r="D33" s="199" t="s">
        <v>147</v>
      </c>
      <c r="E33" s="199" t="s">
        <v>148</v>
      </c>
      <c r="F33" s="200" t="s">
        <v>228</v>
      </c>
      <c r="G33" s="200" t="s">
        <v>158</v>
      </c>
      <c r="H33" s="201" t="s">
        <v>229</v>
      </c>
    </row>
    <row r="34" spans="1:8" ht="16.8">
      <c r="A34" s="204" t="s">
        <v>230</v>
      </c>
      <c r="B34" s="197">
        <v>1</v>
      </c>
      <c r="C34" s="198" t="s">
        <v>181</v>
      </c>
      <c r="D34" s="199" t="s">
        <v>182</v>
      </c>
      <c r="E34" s="199" t="s">
        <v>148</v>
      </c>
      <c r="F34" s="200" t="s">
        <v>154</v>
      </c>
      <c r="G34" s="200" t="s">
        <v>158</v>
      </c>
      <c r="H34" s="210" t="s">
        <v>231</v>
      </c>
    </row>
    <row r="35" spans="1:8" ht="16.8">
      <c r="A35" s="204" t="s">
        <v>232</v>
      </c>
      <c r="B35" s="197">
        <v>1</v>
      </c>
      <c r="C35" s="198" t="s">
        <v>181</v>
      </c>
      <c r="D35" s="199" t="s">
        <v>147</v>
      </c>
      <c r="E35" s="199" t="s">
        <v>148</v>
      </c>
      <c r="F35" s="200" t="s">
        <v>149</v>
      </c>
      <c r="G35" s="200" t="s">
        <v>168</v>
      </c>
      <c r="H35" s="210" t="s">
        <v>233</v>
      </c>
    </row>
    <row r="36" spans="1:8" ht="16.8">
      <c r="A36" s="204" t="s">
        <v>234</v>
      </c>
      <c r="B36" s="197">
        <v>1</v>
      </c>
      <c r="C36" s="198" t="s">
        <v>181</v>
      </c>
      <c r="D36" s="221" t="s">
        <v>185</v>
      </c>
      <c r="E36" s="221" t="s">
        <v>148</v>
      </c>
      <c r="F36" s="200" t="s">
        <v>154</v>
      </c>
      <c r="G36" s="200" t="s">
        <v>235</v>
      </c>
      <c r="H36" s="210" t="s">
        <v>236</v>
      </c>
    </row>
    <row r="37" spans="1:8" ht="16.8">
      <c r="A37" s="204" t="s">
        <v>237</v>
      </c>
      <c r="B37" s="197">
        <v>1</v>
      </c>
      <c r="C37" s="198" t="s">
        <v>181</v>
      </c>
      <c r="D37" s="199" t="s">
        <v>191</v>
      </c>
      <c r="E37" s="199" t="s">
        <v>148</v>
      </c>
      <c r="F37" s="200" t="s">
        <v>154</v>
      </c>
      <c r="G37" s="200" t="s">
        <v>158</v>
      </c>
      <c r="H37" s="217" t="s">
        <v>238</v>
      </c>
    </row>
    <row r="38" spans="1:8" ht="16.8">
      <c r="A38" s="271" t="s">
        <v>239</v>
      </c>
      <c r="B38" s="212">
        <v>1</v>
      </c>
      <c r="C38" s="222" t="s">
        <v>146</v>
      </c>
      <c r="D38" s="223" t="s">
        <v>182</v>
      </c>
      <c r="E38" s="223" t="s">
        <v>240</v>
      </c>
      <c r="F38" s="224" t="s">
        <v>149</v>
      </c>
      <c r="G38" s="224" t="s">
        <v>235</v>
      </c>
      <c r="H38" s="225" t="s">
        <v>241</v>
      </c>
    </row>
    <row r="39" spans="1:8" ht="33.6">
      <c r="A39" s="204" t="s">
        <v>242</v>
      </c>
      <c r="B39" s="205">
        <v>2</v>
      </c>
      <c r="C39" s="206" t="s">
        <v>188</v>
      </c>
      <c r="D39" s="207" t="s">
        <v>185</v>
      </c>
      <c r="E39" s="207" t="s">
        <v>148</v>
      </c>
      <c r="F39" s="208" t="s">
        <v>154</v>
      </c>
      <c r="G39" s="208" t="s">
        <v>158</v>
      </c>
      <c r="H39" s="264" t="s">
        <v>243</v>
      </c>
    </row>
    <row r="40" spans="1:8" ht="16.8">
      <c r="A40" s="204" t="s">
        <v>244</v>
      </c>
      <c r="B40" s="205">
        <v>2</v>
      </c>
      <c r="C40" s="206" t="s">
        <v>161</v>
      </c>
      <c r="D40" s="221" t="s">
        <v>182</v>
      </c>
      <c r="E40" s="221" t="s">
        <v>164</v>
      </c>
      <c r="F40" s="208" t="s">
        <v>157</v>
      </c>
      <c r="G40" s="208" t="s">
        <v>235</v>
      </c>
      <c r="H40" s="209" t="s">
        <v>245</v>
      </c>
    </row>
    <row r="41" spans="1:8" ht="16.8">
      <c r="A41" s="204" t="s">
        <v>246</v>
      </c>
      <c r="B41" s="205">
        <v>2</v>
      </c>
      <c r="C41" s="206" t="s">
        <v>188</v>
      </c>
      <c r="D41" s="207" t="s">
        <v>191</v>
      </c>
      <c r="E41" s="207" t="s">
        <v>148</v>
      </c>
      <c r="F41" s="208" t="s">
        <v>149</v>
      </c>
      <c r="G41" s="208" t="s">
        <v>247</v>
      </c>
      <c r="H41" s="209" t="s">
        <v>248</v>
      </c>
    </row>
    <row r="42" spans="1:8" ht="16.8">
      <c r="A42" s="204" t="s">
        <v>249</v>
      </c>
      <c r="B42" s="205">
        <v>2</v>
      </c>
      <c r="C42" s="206" t="s">
        <v>161</v>
      </c>
      <c r="D42" s="221" t="s">
        <v>177</v>
      </c>
      <c r="E42" s="221" t="s">
        <v>148</v>
      </c>
      <c r="F42" s="208" t="s">
        <v>178</v>
      </c>
      <c r="G42" s="208" t="s">
        <v>150</v>
      </c>
      <c r="H42" s="209" t="s">
        <v>250</v>
      </c>
    </row>
    <row r="43" spans="1:8" ht="16.8">
      <c r="A43" s="204" t="s">
        <v>438</v>
      </c>
      <c r="B43" s="266">
        <v>2</v>
      </c>
      <c r="C43" s="206" t="s">
        <v>181</v>
      </c>
      <c r="D43" s="221" t="s">
        <v>185</v>
      </c>
      <c r="E43" s="247" t="s">
        <v>240</v>
      </c>
      <c r="F43" s="248" t="s">
        <v>154</v>
      </c>
      <c r="G43" s="208" t="s">
        <v>168</v>
      </c>
      <c r="H43" s="209" t="s">
        <v>439</v>
      </c>
    </row>
    <row r="44" spans="1:8" ht="16.8">
      <c r="A44" s="204" t="s">
        <v>440</v>
      </c>
      <c r="B44" s="266">
        <v>2</v>
      </c>
      <c r="C44" s="206" t="s">
        <v>287</v>
      </c>
      <c r="D44" s="221" t="s">
        <v>185</v>
      </c>
      <c r="E44" s="247" t="s">
        <v>148</v>
      </c>
      <c r="F44" s="208" t="s">
        <v>149</v>
      </c>
      <c r="G44" s="208" t="s">
        <v>235</v>
      </c>
      <c r="H44" s="209" t="s">
        <v>439</v>
      </c>
    </row>
    <row r="45" spans="1:8" ht="16.8">
      <c r="A45" s="204" t="s">
        <v>441</v>
      </c>
      <c r="B45" s="266">
        <v>2</v>
      </c>
      <c r="C45" s="206" t="s">
        <v>287</v>
      </c>
      <c r="D45" s="221" t="s">
        <v>185</v>
      </c>
      <c r="E45" s="247" t="s">
        <v>148</v>
      </c>
      <c r="F45" s="208" t="s">
        <v>149</v>
      </c>
      <c r="G45" s="208" t="s">
        <v>235</v>
      </c>
      <c r="H45" s="209" t="s">
        <v>442</v>
      </c>
    </row>
    <row r="46" spans="1:8" ht="16.8">
      <c r="A46" s="204" t="s">
        <v>443</v>
      </c>
      <c r="B46" s="266">
        <v>2</v>
      </c>
      <c r="C46" s="206" t="s">
        <v>181</v>
      </c>
      <c r="D46" s="221" t="s">
        <v>185</v>
      </c>
      <c r="E46" s="247" t="s">
        <v>148</v>
      </c>
      <c r="F46" s="208" t="s">
        <v>154</v>
      </c>
      <c r="G46" s="208" t="s">
        <v>158</v>
      </c>
      <c r="H46" s="209" t="s">
        <v>442</v>
      </c>
    </row>
    <row r="47" spans="1:8" ht="16.8">
      <c r="A47" s="265" t="s">
        <v>251</v>
      </c>
      <c r="B47" s="266">
        <v>2</v>
      </c>
      <c r="C47" s="206" t="s">
        <v>171</v>
      </c>
      <c r="D47" s="221" t="s">
        <v>182</v>
      </c>
      <c r="E47" s="221" t="s">
        <v>148</v>
      </c>
      <c r="F47" s="208" t="s">
        <v>154</v>
      </c>
      <c r="G47" s="208" t="s">
        <v>219</v>
      </c>
      <c r="H47" s="209" t="s">
        <v>252</v>
      </c>
    </row>
    <row r="48" spans="1:8" ht="16.8">
      <c r="A48" s="204" t="s">
        <v>253</v>
      </c>
      <c r="B48" s="205">
        <v>2</v>
      </c>
      <c r="C48" s="206" t="s">
        <v>188</v>
      </c>
      <c r="D48" s="207" t="s">
        <v>185</v>
      </c>
      <c r="E48" s="207" t="s">
        <v>148</v>
      </c>
      <c r="F48" s="267" t="s">
        <v>211</v>
      </c>
      <c r="G48" s="208" t="s">
        <v>235</v>
      </c>
      <c r="H48" s="209" t="s">
        <v>254</v>
      </c>
    </row>
    <row r="49" spans="1:8" ht="16.8">
      <c r="A49" s="204" t="s">
        <v>444</v>
      </c>
      <c r="B49" s="266">
        <v>2</v>
      </c>
      <c r="C49" s="206" t="s">
        <v>146</v>
      </c>
      <c r="D49" s="221" t="s">
        <v>147</v>
      </c>
      <c r="E49" s="247" t="s">
        <v>148</v>
      </c>
      <c r="F49" s="208" t="s">
        <v>178</v>
      </c>
      <c r="G49" s="208" t="s">
        <v>168</v>
      </c>
      <c r="H49" s="209" t="s">
        <v>445</v>
      </c>
    </row>
    <row r="50" spans="1:8" ht="16.8">
      <c r="A50" s="204" t="s">
        <v>255</v>
      </c>
      <c r="B50" s="205">
        <v>2</v>
      </c>
      <c r="C50" s="206" t="s">
        <v>167</v>
      </c>
      <c r="D50" s="221" t="s">
        <v>182</v>
      </c>
      <c r="E50" s="221" t="s">
        <v>148</v>
      </c>
      <c r="F50" s="208" t="s">
        <v>149</v>
      </c>
      <c r="G50" s="208" t="s">
        <v>256</v>
      </c>
      <c r="H50" s="209" t="s">
        <v>200</v>
      </c>
    </row>
    <row r="51" spans="1:8" ht="16.8">
      <c r="A51" s="204" t="s">
        <v>257</v>
      </c>
      <c r="B51" s="205">
        <v>2</v>
      </c>
      <c r="C51" s="206" t="s">
        <v>153</v>
      </c>
      <c r="D51" s="207" t="s">
        <v>147</v>
      </c>
      <c r="E51" s="207" t="s">
        <v>148</v>
      </c>
      <c r="F51" s="208" t="s">
        <v>154</v>
      </c>
      <c r="G51" s="208" t="s">
        <v>150</v>
      </c>
      <c r="H51" s="209" t="s">
        <v>258</v>
      </c>
    </row>
    <row r="52" spans="1:8" ht="16.8">
      <c r="A52" s="204" t="s">
        <v>259</v>
      </c>
      <c r="B52" s="205">
        <v>2</v>
      </c>
      <c r="C52" s="206" t="s">
        <v>167</v>
      </c>
      <c r="D52" s="221" t="s">
        <v>260</v>
      </c>
      <c r="E52" s="221" t="s">
        <v>148</v>
      </c>
      <c r="F52" s="208" t="s">
        <v>154</v>
      </c>
      <c r="G52" s="208" t="s">
        <v>168</v>
      </c>
      <c r="H52" s="209" t="s">
        <v>169</v>
      </c>
    </row>
    <row r="53" spans="1:8" ht="16.8">
      <c r="A53" s="204" t="s">
        <v>261</v>
      </c>
      <c r="B53" s="205">
        <v>2</v>
      </c>
      <c r="C53" s="206" t="s">
        <v>449</v>
      </c>
      <c r="D53" s="207" t="s">
        <v>147</v>
      </c>
      <c r="E53" s="207" t="s">
        <v>148</v>
      </c>
      <c r="F53" s="208" t="s">
        <v>154</v>
      </c>
      <c r="G53" s="208" t="s">
        <v>262</v>
      </c>
      <c r="H53" s="209" t="s">
        <v>205</v>
      </c>
    </row>
    <row r="54" spans="1:8" ht="16.8">
      <c r="A54" s="204" t="s">
        <v>263</v>
      </c>
      <c r="B54" s="205">
        <v>2</v>
      </c>
      <c r="C54" s="206" t="s">
        <v>146</v>
      </c>
      <c r="D54" s="221" t="s">
        <v>185</v>
      </c>
      <c r="E54" s="221" t="s">
        <v>148</v>
      </c>
      <c r="F54" s="208" t="s">
        <v>154</v>
      </c>
      <c r="G54" s="208" t="s">
        <v>219</v>
      </c>
      <c r="H54" s="209" t="s">
        <v>264</v>
      </c>
    </row>
    <row r="55" spans="1:8" ht="16.8">
      <c r="A55" s="204" t="s">
        <v>265</v>
      </c>
      <c r="B55" s="205">
        <v>2</v>
      </c>
      <c r="C55" s="206" t="s">
        <v>167</v>
      </c>
      <c r="D55" s="221" t="s">
        <v>182</v>
      </c>
      <c r="E55" s="221" t="s">
        <v>148</v>
      </c>
      <c r="F55" s="208" t="s">
        <v>149</v>
      </c>
      <c r="G55" s="208" t="s">
        <v>256</v>
      </c>
      <c r="H55" s="209" t="s">
        <v>266</v>
      </c>
    </row>
    <row r="56" spans="1:8" ht="16.8">
      <c r="A56" s="204" t="s">
        <v>446</v>
      </c>
      <c r="B56" s="205">
        <v>2</v>
      </c>
      <c r="C56" s="206" t="s">
        <v>171</v>
      </c>
      <c r="D56" s="221" t="s">
        <v>147</v>
      </c>
      <c r="E56" s="247" t="s">
        <v>148</v>
      </c>
      <c r="F56" s="208" t="s">
        <v>178</v>
      </c>
      <c r="G56" s="208" t="s">
        <v>168</v>
      </c>
      <c r="H56" s="209" t="s">
        <v>447</v>
      </c>
    </row>
    <row r="57" spans="1:8" ht="16.8">
      <c r="A57" s="204" t="s">
        <v>267</v>
      </c>
      <c r="B57" s="205">
        <v>2</v>
      </c>
      <c r="C57" s="206" t="s">
        <v>171</v>
      </c>
      <c r="D57" s="207" t="s">
        <v>185</v>
      </c>
      <c r="E57" s="207" t="s">
        <v>148</v>
      </c>
      <c r="F57" s="208" t="s">
        <v>154</v>
      </c>
      <c r="G57" s="208" t="s">
        <v>219</v>
      </c>
      <c r="H57" s="209" t="s">
        <v>268</v>
      </c>
    </row>
    <row r="58" spans="1:8" ht="16.8">
      <c r="A58" s="204" t="s">
        <v>269</v>
      </c>
      <c r="B58" s="205">
        <v>2</v>
      </c>
      <c r="C58" s="206" t="s">
        <v>188</v>
      </c>
      <c r="D58" s="207" t="s">
        <v>147</v>
      </c>
      <c r="E58" s="207" t="s">
        <v>148</v>
      </c>
      <c r="F58" s="208" t="s">
        <v>211</v>
      </c>
      <c r="G58" s="208" t="s">
        <v>270</v>
      </c>
      <c r="H58" s="209" t="s">
        <v>271</v>
      </c>
    </row>
    <row r="59" spans="1:8" ht="16.8">
      <c r="A59" s="204" t="s">
        <v>448</v>
      </c>
      <c r="B59" s="205">
        <v>2</v>
      </c>
      <c r="C59" s="206" t="s">
        <v>449</v>
      </c>
      <c r="D59" s="221" t="s">
        <v>185</v>
      </c>
      <c r="E59" s="247" t="s">
        <v>148</v>
      </c>
      <c r="F59" s="208" t="s">
        <v>154</v>
      </c>
      <c r="G59" s="208" t="s">
        <v>168</v>
      </c>
      <c r="H59" s="209" t="s">
        <v>450</v>
      </c>
    </row>
    <row r="60" spans="1:8" ht="16.8">
      <c r="A60" s="204" t="s">
        <v>272</v>
      </c>
      <c r="B60" s="205">
        <v>2</v>
      </c>
      <c r="C60" s="206" t="s">
        <v>161</v>
      </c>
      <c r="D60" s="207" t="s">
        <v>147</v>
      </c>
      <c r="E60" s="207" t="s">
        <v>148</v>
      </c>
      <c r="F60" s="208" t="s">
        <v>211</v>
      </c>
      <c r="G60" s="208" t="s">
        <v>158</v>
      </c>
      <c r="H60" s="209" t="s">
        <v>273</v>
      </c>
    </row>
    <row r="61" spans="1:8" ht="16.8">
      <c r="A61" s="204" t="s">
        <v>274</v>
      </c>
      <c r="B61" s="205">
        <v>2</v>
      </c>
      <c r="C61" s="206" t="s">
        <v>449</v>
      </c>
      <c r="D61" s="207" t="s">
        <v>182</v>
      </c>
      <c r="E61" s="207" t="s">
        <v>148</v>
      </c>
      <c r="F61" s="208" t="s">
        <v>154</v>
      </c>
      <c r="G61" s="208" t="s">
        <v>247</v>
      </c>
      <c r="H61" s="209" t="s">
        <v>275</v>
      </c>
    </row>
    <row r="62" spans="1:8" ht="16.8">
      <c r="A62" s="204" t="s">
        <v>276</v>
      </c>
      <c r="B62" s="205">
        <v>2</v>
      </c>
      <c r="C62" s="206" t="s">
        <v>188</v>
      </c>
      <c r="D62" s="207" t="s">
        <v>185</v>
      </c>
      <c r="E62" s="207" t="s">
        <v>148</v>
      </c>
      <c r="F62" s="208" t="s">
        <v>211</v>
      </c>
      <c r="G62" s="208" t="s">
        <v>235</v>
      </c>
      <c r="H62" s="209" t="s">
        <v>277</v>
      </c>
    </row>
    <row r="63" spans="1:8" ht="16.8">
      <c r="A63" s="204" t="s">
        <v>451</v>
      </c>
      <c r="B63" s="205">
        <v>2</v>
      </c>
      <c r="C63" s="206" t="s">
        <v>436</v>
      </c>
      <c r="D63" s="221" t="s">
        <v>185</v>
      </c>
      <c r="E63" s="247" t="s">
        <v>240</v>
      </c>
      <c r="F63" s="208" t="s">
        <v>452</v>
      </c>
      <c r="G63" s="208" t="s">
        <v>235</v>
      </c>
      <c r="H63" s="209" t="s">
        <v>453</v>
      </c>
    </row>
    <row r="64" spans="1:8" ht="16.8">
      <c r="A64" s="204" t="s">
        <v>278</v>
      </c>
      <c r="B64" s="205">
        <v>2</v>
      </c>
      <c r="C64" s="206" t="s">
        <v>146</v>
      </c>
      <c r="D64" s="207" t="s">
        <v>147</v>
      </c>
      <c r="E64" s="207" t="s">
        <v>148</v>
      </c>
      <c r="F64" s="208" t="s">
        <v>154</v>
      </c>
      <c r="G64" s="208" t="s">
        <v>150</v>
      </c>
      <c r="H64" s="209" t="s">
        <v>279</v>
      </c>
    </row>
    <row r="65" spans="1:8" ht="16.8">
      <c r="A65" s="204" t="s">
        <v>454</v>
      </c>
      <c r="B65" s="205">
        <v>2</v>
      </c>
      <c r="C65" s="206" t="s">
        <v>181</v>
      </c>
      <c r="D65" s="221" t="s">
        <v>185</v>
      </c>
      <c r="E65" s="247" t="s">
        <v>148</v>
      </c>
      <c r="F65" s="208" t="s">
        <v>154</v>
      </c>
      <c r="G65" s="208" t="s">
        <v>235</v>
      </c>
      <c r="H65" s="209" t="s">
        <v>453</v>
      </c>
    </row>
    <row r="66" spans="1:8" ht="16.8">
      <c r="A66" s="204" t="s">
        <v>455</v>
      </c>
      <c r="B66" s="205">
        <v>2</v>
      </c>
      <c r="C66" s="206" t="s">
        <v>161</v>
      </c>
      <c r="D66" s="221" t="s">
        <v>147</v>
      </c>
      <c r="E66" s="247" t="s">
        <v>148</v>
      </c>
      <c r="F66" s="208" t="s">
        <v>154</v>
      </c>
      <c r="G66" s="208" t="s">
        <v>168</v>
      </c>
      <c r="H66" s="209" t="s">
        <v>456</v>
      </c>
    </row>
    <row r="67" spans="1:8" ht="33.6">
      <c r="A67" s="204" t="s">
        <v>280</v>
      </c>
      <c r="B67" s="205">
        <v>2</v>
      </c>
      <c r="C67" s="206" t="s">
        <v>171</v>
      </c>
      <c r="D67" s="207" t="s">
        <v>147</v>
      </c>
      <c r="E67" s="207" t="s">
        <v>148</v>
      </c>
      <c r="F67" s="208" t="s">
        <v>149</v>
      </c>
      <c r="G67" s="208" t="s">
        <v>150</v>
      </c>
      <c r="H67" s="268" t="s">
        <v>281</v>
      </c>
    </row>
    <row r="68" spans="1:8" ht="16.8">
      <c r="A68" s="204" t="s">
        <v>457</v>
      </c>
      <c r="B68" s="205">
        <v>2</v>
      </c>
      <c r="C68" s="206" t="s">
        <v>171</v>
      </c>
      <c r="D68" s="221" t="s">
        <v>147</v>
      </c>
      <c r="E68" s="247" t="s">
        <v>148</v>
      </c>
      <c r="F68" s="208" t="s">
        <v>178</v>
      </c>
      <c r="G68" s="208" t="s">
        <v>235</v>
      </c>
      <c r="H68" s="209" t="s">
        <v>458</v>
      </c>
    </row>
    <row r="69" spans="1:8" ht="16.8">
      <c r="A69" s="204" t="s">
        <v>282</v>
      </c>
      <c r="B69" s="205">
        <v>2</v>
      </c>
      <c r="C69" s="206" t="s">
        <v>146</v>
      </c>
      <c r="D69" s="207" t="s">
        <v>147</v>
      </c>
      <c r="E69" s="207" t="s">
        <v>148</v>
      </c>
      <c r="F69" s="208" t="s">
        <v>149</v>
      </c>
      <c r="G69" s="208" t="s">
        <v>150</v>
      </c>
      <c r="H69" s="209" t="s">
        <v>233</v>
      </c>
    </row>
    <row r="70" spans="1:8" ht="16.8">
      <c r="A70" s="204" t="s">
        <v>283</v>
      </c>
      <c r="B70" s="205">
        <v>2</v>
      </c>
      <c r="C70" s="269" t="s">
        <v>167</v>
      </c>
      <c r="D70" s="207" t="s">
        <v>182</v>
      </c>
      <c r="E70" s="207" t="s">
        <v>148</v>
      </c>
      <c r="F70" s="208" t="s">
        <v>149</v>
      </c>
      <c r="G70" s="267" t="s">
        <v>150</v>
      </c>
      <c r="H70" s="209" t="s">
        <v>284</v>
      </c>
    </row>
    <row r="71" spans="1:8" ht="16.8">
      <c r="A71" s="204" t="s">
        <v>285</v>
      </c>
      <c r="B71" s="205">
        <v>2</v>
      </c>
      <c r="C71" s="269" t="s">
        <v>181</v>
      </c>
      <c r="D71" s="221" t="s">
        <v>177</v>
      </c>
      <c r="E71" s="221" t="s">
        <v>148</v>
      </c>
      <c r="F71" s="208" t="s">
        <v>149</v>
      </c>
      <c r="G71" s="267" t="s">
        <v>219</v>
      </c>
      <c r="H71" s="209" t="s">
        <v>284</v>
      </c>
    </row>
    <row r="72" spans="1:8" ht="16.8">
      <c r="A72" s="204" t="s">
        <v>286</v>
      </c>
      <c r="B72" s="205">
        <v>2</v>
      </c>
      <c r="C72" s="206" t="s">
        <v>287</v>
      </c>
      <c r="D72" s="207" t="s">
        <v>147</v>
      </c>
      <c r="E72" s="207" t="s">
        <v>148</v>
      </c>
      <c r="F72" s="208" t="s">
        <v>288</v>
      </c>
      <c r="G72" s="208" t="s">
        <v>158</v>
      </c>
      <c r="H72" s="209" t="s">
        <v>289</v>
      </c>
    </row>
    <row r="73" spans="1:8" ht="16.8">
      <c r="A73" s="204" t="s">
        <v>290</v>
      </c>
      <c r="B73" s="205">
        <v>2</v>
      </c>
      <c r="C73" s="206" t="s">
        <v>167</v>
      </c>
      <c r="D73" s="207" t="s">
        <v>225</v>
      </c>
      <c r="E73" s="207" t="s">
        <v>148</v>
      </c>
      <c r="F73" s="208" t="s">
        <v>149</v>
      </c>
      <c r="G73" s="208" t="s">
        <v>150</v>
      </c>
      <c r="H73" s="209" t="s">
        <v>291</v>
      </c>
    </row>
    <row r="74" spans="1:8" ht="16.8">
      <c r="A74" s="204" t="s">
        <v>292</v>
      </c>
      <c r="B74" s="205">
        <v>2</v>
      </c>
      <c r="C74" s="206" t="s">
        <v>161</v>
      </c>
      <c r="D74" s="207" t="s">
        <v>147</v>
      </c>
      <c r="E74" s="207" t="s">
        <v>148</v>
      </c>
      <c r="F74" s="208" t="s">
        <v>178</v>
      </c>
      <c r="G74" s="208" t="s">
        <v>158</v>
      </c>
      <c r="H74" s="268" t="s">
        <v>293</v>
      </c>
    </row>
    <row r="75" spans="1:8" ht="16.8">
      <c r="A75" s="265" t="s">
        <v>294</v>
      </c>
      <c r="B75" s="266">
        <v>2</v>
      </c>
      <c r="C75" s="206" t="s">
        <v>167</v>
      </c>
      <c r="D75" s="207" t="s">
        <v>185</v>
      </c>
      <c r="E75" s="207" t="s">
        <v>148</v>
      </c>
      <c r="F75" s="208" t="s">
        <v>211</v>
      </c>
      <c r="G75" s="208" t="s">
        <v>235</v>
      </c>
      <c r="H75" s="268" t="s">
        <v>295</v>
      </c>
    </row>
    <row r="76" spans="1:8" ht="16.8">
      <c r="A76" s="204" t="s">
        <v>459</v>
      </c>
      <c r="B76" s="205">
        <v>2</v>
      </c>
      <c r="C76" s="206" t="s">
        <v>171</v>
      </c>
      <c r="D76" s="221" t="s">
        <v>185</v>
      </c>
      <c r="E76" s="247" t="s">
        <v>313</v>
      </c>
      <c r="F76" s="208" t="s">
        <v>178</v>
      </c>
      <c r="G76" s="208" t="s">
        <v>247</v>
      </c>
      <c r="H76" s="209" t="s">
        <v>434</v>
      </c>
    </row>
    <row r="77" spans="1:8" ht="16.8">
      <c r="A77" s="204" t="s">
        <v>296</v>
      </c>
      <c r="B77" s="205">
        <v>2</v>
      </c>
      <c r="C77" s="269" t="s">
        <v>146</v>
      </c>
      <c r="D77" s="221" t="s">
        <v>182</v>
      </c>
      <c r="E77" s="221" t="s">
        <v>240</v>
      </c>
      <c r="F77" s="267" t="s">
        <v>149</v>
      </c>
      <c r="G77" s="267" t="s">
        <v>235</v>
      </c>
      <c r="H77" s="270" t="s">
        <v>297</v>
      </c>
    </row>
    <row r="78" spans="1:8" ht="16.8">
      <c r="A78" s="204" t="s">
        <v>460</v>
      </c>
      <c r="B78" s="205">
        <v>2</v>
      </c>
      <c r="C78" s="206" t="s">
        <v>436</v>
      </c>
      <c r="D78" s="221" t="s">
        <v>185</v>
      </c>
      <c r="E78" s="247" t="s">
        <v>148</v>
      </c>
      <c r="F78" s="208" t="s">
        <v>178</v>
      </c>
      <c r="G78" s="208" t="s">
        <v>461</v>
      </c>
      <c r="H78" s="209" t="s">
        <v>462</v>
      </c>
    </row>
    <row r="79" spans="1:8" ht="16.8">
      <c r="A79" s="204" t="s">
        <v>298</v>
      </c>
      <c r="B79" s="205">
        <v>2</v>
      </c>
      <c r="C79" s="206" t="s">
        <v>181</v>
      </c>
      <c r="D79" s="207" t="s">
        <v>147</v>
      </c>
      <c r="E79" s="207" t="s">
        <v>148</v>
      </c>
      <c r="F79" s="267" t="s">
        <v>149</v>
      </c>
      <c r="G79" s="208" t="s">
        <v>214</v>
      </c>
      <c r="H79" s="209" t="s">
        <v>299</v>
      </c>
    </row>
    <row r="80" spans="1:8" ht="16.8">
      <c r="A80" s="271" t="s">
        <v>300</v>
      </c>
      <c r="B80" s="272">
        <v>2</v>
      </c>
      <c r="C80" s="273" t="s">
        <v>188</v>
      </c>
      <c r="D80" s="274" t="s">
        <v>301</v>
      </c>
      <c r="E80" s="274" t="s">
        <v>148</v>
      </c>
      <c r="F80" s="275" t="s">
        <v>149</v>
      </c>
      <c r="G80" s="275" t="s">
        <v>158</v>
      </c>
      <c r="H80" s="276" t="s">
        <v>302</v>
      </c>
    </row>
    <row r="81" spans="1:8" ht="16.8">
      <c r="A81" s="204" t="s">
        <v>303</v>
      </c>
      <c r="B81" s="205">
        <v>3</v>
      </c>
      <c r="C81" s="206" t="s">
        <v>449</v>
      </c>
      <c r="D81" s="207" t="s">
        <v>191</v>
      </c>
      <c r="E81" s="207" t="s">
        <v>148</v>
      </c>
      <c r="F81" s="208" t="s">
        <v>154</v>
      </c>
      <c r="G81" s="208" t="s">
        <v>150</v>
      </c>
      <c r="H81" s="268" t="s">
        <v>304</v>
      </c>
    </row>
    <row r="82" spans="1:8" ht="16.8">
      <c r="A82" s="204" t="s">
        <v>305</v>
      </c>
      <c r="B82" s="205">
        <v>3</v>
      </c>
      <c r="C82" s="206" t="s">
        <v>171</v>
      </c>
      <c r="D82" s="207" t="s">
        <v>147</v>
      </c>
      <c r="E82" s="207" t="s">
        <v>148</v>
      </c>
      <c r="F82" s="208" t="s">
        <v>154</v>
      </c>
      <c r="G82" s="208" t="s">
        <v>306</v>
      </c>
      <c r="H82" s="268" t="s">
        <v>307</v>
      </c>
    </row>
    <row r="83" spans="1:8" ht="16.8">
      <c r="A83" s="204" t="s">
        <v>463</v>
      </c>
      <c r="B83" s="205">
        <v>3</v>
      </c>
      <c r="C83" s="206" t="s">
        <v>181</v>
      </c>
      <c r="D83" s="207" t="s">
        <v>147</v>
      </c>
      <c r="E83" s="207" t="s">
        <v>148</v>
      </c>
      <c r="F83" s="208" t="s">
        <v>154</v>
      </c>
      <c r="G83" s="208" t="s">
        <v>168</v>
      </c>
      <c r="H83" s="268" t="s">
        <v>442</v>
      </c>
    </row>
    <row r="84" spans="1:8" ht="16.8">
      <c r="A84" s="204" t="s">
        <v>308</v>
      </c>
      <c r="B84" s="205">
        <v>3</v>
      </c>
      <c r="C84" s="206" t="s">
        <v>449</v>
      </c>
      <c r="D84" s="207" t="s">
        <v>147</v>
      </c>
      <c r="E84" s="207" t="s">
        <v>148</v>
      </c>
      <c r="F84" s="267" t="s">
        <v>154</v>
      </c>
      <c r="G84" s="208" t="s">
        <v>150</v>
      </c>
      <c r="H84" s="268" t="s">
        <v>309</v>
      </c>
    </row>
    <row r="85" spans="1:8" ht="16.8">
      <c r="A85" s="204" t="s">
        <v>310</v>
      </c>
      <c r="B85" s="205">
        <v>3</v>
      </c>
      <c r="C85" s="206" t="s">
        <v>287</v>
      </c>
      <c r="D85" s="207" t="s">
        <v>191</v>
      </c>
      <c r="E85" s="207" t="s">
        <v>148</v>
      </c>
      <c r="F85" s="208" t="s">
        <v>154</v>
      </c>
      <c r="G85" s="208" t="s">
        <v>306</v>
      </c>
      <c r="H85" s="209" t="s">
        <v>311</v>
      </c>
    </row>
    <row r="86" spans="1:8" ht="16.8">
      <c r="A86" s="204" t="s">
        <v>312</v>
      </c>
      <c r="B86" s="205">
        <v>3</v>
      </c>
      <c r="C86" s="206" t="s">
        <v>146</v>
      </c>
      <c r="D86" s="207" t="s">
        <v>147</v>
      </c>
      <c r="E86" s="207" t="s">
        <v>313</v>
      </c>
      <c r="F86" s="208" t="s">
        <v>149</v>
      </c>
      <c r="G86" s="208" t="s">
        <v>214</v>
      </c>
      <c r="H86" s="209" t="s">
        <v>314</v>
      </c>
    </row>
    <row r="87" spans="1:8" ht="16.8">
      <c r="A87" s="204" t="s">
        <v>315</v>
      </c>
      <c r="B87" s="205">
        <v>3</v>
      </c>
      <c r="C87" s="206" t="s">
        <v>153</v>
      </c>
      <c r="D87" s="207" t="s">
        <v>147</v>
      </c>
      <c r="E87" s="207" t="s">
        <v>148</v>
      </c>
      <c r="F87" s="208" t="s">
        <v>154</v>
      </c>
      <c r="G87" s="208" t="s">
        <v>150</v>
      </c>
      <c r="H87" s="209" t="s">
        <v>316</v>
      </c>
    </row>
    <row r="88" spans="1:8" ht="16.8">
      <c r="A88" s="204" t="s">
        <v>317</v>
      </c>
      <c r="B88" s="205">
        <v>3</v>
      </c>
      <c r="C88" s="206" t="s">
        <v>167</v>
      </c>
      <c r="D88" s="207" t="s">
        <v>147</v>
      </c>
      <c r="E88" s="207" t="s">
        <v>148</v>
      </c>
      <c r="F88" s="208" t="s">
        <v>154</v>
      </c>
      <c r="G88" s="208" t="s">
        <v>168</v>
      </c>
      <c r="H88" s="209" t="s">
        <v>318</v>
      </c>
    </row>
    <row r="89" spans="1:8" ht="16.8">
      <c r="A89" s="204" t="s">
        <v>319</v>
      </c>
      <c r="B89" s="205">
        <v>3</v>
      </c>
      <c r="C89" s="206" t="s">
        <v>167</v>
      </c>
      <c r="D89" s="207" t="s">
        <v>147</v>
      </c>
      <c r="E89" s="207" t="s">
        <v>148</v>
      </c>
      <c r="F89" s="208" t="s">
        <v>154</v>
      </c>
      <c r="G89" s="208" t="s">
        <v>247</v>
      </c>
      <c r="H89" s="209" t="s">
        <v>318</v>
      </c>
    </row>
    <row r="90" spans="1:8" ht="16.8">
      <c r="A90" s="204" t="s">
        <v>464</v>
      </c>
      <c r="B90" s="205">
        <v>3</v>
      </c>
      <c r="C90" s="206" t="s">
        <v>171</v>
      </c>
      <c r="D90" s="221" t="s">
        <v>185</v>
      </c>
      <c r="E90" s="247" t="s">
        <v>148</v>
      </c>
      <c r="F90" s="208" t="s">
        <v>154</v>
      </c>
      <c r="G90" s="208" t="s">
        <v>235</v>
      </c>
      <c r="H90" s="209" t="s">
        <v>447</v>
      </c>
    </row>
    <row r="91" spans="1:8" ht="16.8">
      <c r="A91" s="204" t="s">
        <v>320</v>
      </c>
      <c r="B91" s="205">
        <v>3</v>
      </c>
      <c r="C91" s="269" t="s">
        <v>181</v>
      </c>
      <c r="D91" s="221" t="s">
        <v>147</v>
      </c>
      <c r="E91" s="221" t="s">
        <v>148</v>
      </c>
      <c r="F91" s="267" t="s">
        <v>211</v>
      </c>
      <c r="G91" s="267" t="s">
        <v>150</v>
      </c>
      <c r="H91" s="268" t="s">
        <v>321</v>
      </c>
    </row>
    <row r="92" spans="1:8" ht="16.8">
      <c r="A92" s="204" t="s">
        <v>465</v>
      </c>
      <c r="B92" s="205">
        <v>3</v>
      </c>
      <c r="C92" s="206" t="s">
        <v>171</v>
      </c>
      <c r="D92" s="221" t="s">
        <v>185</v>
      </c>
      <c r="E92" s="247" t="s">
        <v>148</v>
      </c>
      <c r="F92" s="208" t="s">
        <v>178</v>
      </c>
      <c r="G92" s="208" t="s">
        <v>235</v>
      </c>
      <c r="H92" s="209" t="s">
        <v>450</v>
      </c>
    </row>
    <row r="93" spans="1:8" ht="16.8">
      <c r="A93" s="204" t="s">
        <v>322</v>
      </c>
      <c r="B93" s="205">
        <v>3</v>
      </c>
      <c r="C93" s="269" t="s">
        <v>181</v>
      </c>
      <c r="D93" s="207" t="s">
        <v>185</v>
      </c>
      <c r="E93" s="207" t="s">
        <v>313</v>
      </c>
      <c r="F93" s="267" t="s">
        <v>154</v>
      </c>
      <c r="G93" s="267" t="s">
        <v>323</v>
      </c>
      <c r="H93" s="268" t="s">
        <v>324</v>
      </c>
    </row>
    <row r="94" spans="1:8" ht="16.8">
      <c r="A94" s="204" t="s">
        <v>325</v>
      </c>
      <c r="B94" s="205">
        <v>3</v>
      </c>
      <c r="C94" s="269" t="s">
        <v>167</v>
      </c>
      <c r="D94" s="207" t="s">
        <v>147</v>
      </c>
      <c r="E94" s="207" t="s">
        <v>148</v>
      </c>
      <c r="F94" s="267" t="s">
        <v>178</v>
      </c>
      <c r="G94" s="208" t="s">
        <v>158</v>
      </c>
      <c r="H94" s="268" t="s">
        <v>326</v>
      </c>
    </row>
    <row r="95" spans="1:8" ht="16.8">
      <c r="A95" s="204" t="s">
        <v>466</v>
      </c>
      <c r="B95" s="205">
        <v>3</v>
      </c>
      <c r="C95" s="206" t="s">
        <v>181</v>
      </c>
      <c r="D95" s="221" t="s">
        <v>185</v>
      </c>
      <c r="E95" s="247" t="s">
        <v>148</v>
      </c>
      <c r="F95" s="208" t="s">
        <v>154</v>
      </c>
      <c r="G95" s="208" t="s">
        <v>235</v>
      </c>
      <c r="H95" s="209" t="s">
        <v>456</v>
      </c>
    </row>
    <row r="96" spans="1:8" ht="16.8">
      <c r="A96" s="204" t="s">
        <v>327</v>
      </c>
      <c r="B96" s="205">
        <v>3</v>
      </c>
      <c r="C96" s="269" t="s">
        <v>161</v>
      </c>
      <c r="D96" s="207" t="s">
        <v>225</v>
      </c>
      <c r="E96" s="207" t="s">
        <v>148</v>
      </c>
      <c r="F96" s="208" t="s">
        <v>288</v>
      </c>
      <c r="G96" s="267" t="s">
        <v>158</v>
      </c>
      <c r="H96" s="209" t="s">
        <v>220</v>
      </c>
    </row>
    <row r="97" spans="1:8" ht="16.8">
      <c r="A97" s="204" t="s">
        <v>328</v>
      </c>
      <c r="B97" s="205">
        <v>3</v>
      </c>
      <c r="C97" s="269" t="s">
        <v>181</v>
      </c>
      <c r="D97" s="207" t="s">
        <v>329</v>
      </c>
      <c r="E97" s="207" t="s">
        <v>148</v>
      </c>
      <c r="F97" s="267" t="s">
        <v>154</v>
      </c>
      <c r="G97" s="267" t="s">
        <v>168</v>
      </c>
      <c r="H97" s="268" t="s">
        <v>330</v>
      </c>
    </row>
    <row r="98" spans="1:8" ht="16.8">
      <c r="A98" s="265" t="s">
        <v>331</v>
      </c>
      <c r="B98" s="266">
        <v>3</v>
      </c>
      <c r="C98" s="269" t="s">
        <v>171</v>
      </c>
      <c r="D98" s="207" t="s">
        <v>185</v>
      </c>
      <c r="E98" s="207" t="s">
        <v>148</v>
      </c>
      <c r="F98" s="267" t="s">
        <v>154</v>
      </c>
      <c r="G98" s="267" t="s">
        <v>219</v>
      </c>
      <c r="H98" s="356" t="s">
        <v>332</v>
      </c>
    </row>
    <row r="99" spans="1:8" ht="16.8">
      <c r="A99" s="204" t="s">
        <v>333</v>
      </c>
      <c r="B99" s="205">
        <v>3</v>
      </c>
      <c r="C99" s="269" t="s">
        <v>171</v>
      </c>
      <c r="D99" s="207" t="s">
        <v>185</v>
      </c>
      <c r="E99" s="207" t="s">
        <v>148</v>
      </c>
      <c r="F99" s="267" t="s">
        <v>178</v>
      </c>
      <c r="G99" s="267" t="s">
        <v>168</v>
      </c>
      <c r="H99" s="268" t="s">
        <v>334</v>
      </c>
    </row>
    <row r="100" spans="1:8" ht="16.8">
      <c r="A100" s="204" t="s">
        <v>335</v>
      </c>
      <c r="B100" s="205">
        <v>3</v>
      </c>
      <c r="C100" s="206" t="s">
        <v>181</v>
      </c>
      <c r="D100" s="207" t="s">
        <v>182</v>
      </c>
      <c r="E100" s="207" t="s">
        <v>148</v>
      </c>
      <c r="F100" s="208" t="s">
        <v>154</v>
      </c>
      <c r="G100" s="208" t="s">
        <v>336</v>
      </c>
      <c r="H100" s="268" t="s">
        <v>337</v>
      </c>
    </row>
    <row r="101" spans="1:8" ht="33.6">
      <c r="A101" s="204" t="s">
        <v>338</v>
      </c>
      <c r="B101" s="205">
        <v>3</v>
      </c>
      <c r="C101" s="206" t="s">
        <v>146</v>
      </c>
      <c r="D101" s="207" t="s">
        <v>185</v>
      </c>
      <c r="E101" s="207" t="s">
        <v>148</v>
      </c>
      <c r="F101" s="208" t="s">
        <v>339</v>
      </c>
      <c r="G101" s="208" t="s">
        <v>235</v>
      </c>
      <c r="H101" s="356" t="s">
        <v>340</v>
      </c>
    </row>
    <row r="102" spans="1:8" ht="16.8">
      <c r="A102" s="204" t="s">
        <v>404</v>
      </c>
      <c r="B102" s="205">
        <v>3</v>
      </c>
      <c r="C102" s="206" t="s">
        <v>181</v>
      </c>
      <c r="D102" s="207" t="s">
        <v>185</v>
      </c>
      <c r="E102" s="207" t="s">
        <v>148</v>
      </c>
      <c r="F102" s="208" t="s">
        <v>154</v>
      </c>
      <c r="G102" s="208" t="s">
        <v>168</v>
      </c>
      <c r="H102" s="356" t="s">
        <v>231</v>
      </c>
    </row>
    <row r="103" spans="1:8" ht="16.8">
      <c r="A103" s="204" t="s">
        <v>341</v>
      </c>
      <c r="B103" s="205">
        <v>3</v>
      </c>
      <c r="C103" s="206" t="s">
        <v>146</v>
      </c>
      <c r="D103" s="207" t="s">
        <v>147</v>
      </c>
      <c r="E103" s="207" t="s">
        <v>148</v>
      </c>
      <c r="F103" s="208" t="s">
        <v>154</v>
      </c>
      <c r="G103" s="208" t="s">
        <v>150</v>
      </c>
      <c r="H103" s="268" t="s">
        <v>342</v>
      </c>
    </row>
    <row r="104" spans="1:8" ht="16.8">
      <c r="A104" s="204" t="s">
        <v>343</v>
      </c>
      <c r="B104" s="205">
        <v>3</v>
      </c>
      <c r="C104" s="206" t="s">
        <v>181</v>
      </c>
      <c r="D104" s="207" t="s">
        <v>147</v>
      </c>
      <c r="E104" s="207" t="s">
        <v>148</v>
      </c>
      <c r="F104" s="208" t="s">
        <v>154</v>
      </c>
      <c r="G104" s="208" t="s">
        <v>150</v>
      </c>
      <c r="H104" s="268" t="s">
        <v>342</v>
      </c>
    </row>
    <row r="105" spans="1:8" ht="16.8">
      <c r="A105" s="204" t="s">
        <v>344</v>
      </c>
      <c r="B105" s="205">
        <v>3</v>
      </c>
      <c r="C105" s="206" t="s">
        <v>146</v>
      </c>
      <c r="D105" s="207" t="s">
        <v>147</v>
      </c>
      <c r="E105" s="207" t="s">
        <v>148</v>
      </c>
      <c r="F105" s="208" t="s">
        <v>154</v>
      </c>
      <c r="G105" s="208" t="s">
        <v>150</v>
      </c>
      <c r="H105" s="268" t="s">
        <v>345</v>
      </c>
    </row>
    <row r="106" spans="1:8" ht="16.8">
      <c r="A106" s="204" t="s">
        <v>346</v>
      </c>
      <c r="B106" s="205">
        <v>3</v>
      </c>
      <c r="C106" s="206" t="s">
        <v>167</v>
      </c>
      <c r="D106" s="207" t="s">
        <v>147</v>
      </c>
      <c r="E106" s="207" t="s">
        <v>148</v>
      </c>
      <c r="F106" s="267" t="s">
        <v>211</v>
      </c>
      <c r="G106" s="208" t="s">
        <v>150</v>
      </c>
      <c r="H106" s="209" t="s">
        <v>347</v>
      </c>
    </row>
    <row r="107" spans="1:8" ht="16.8">
      <c r="A107" s="204" t="s">
        <v>348</v>
      </c>
      <c r="B107" s="205">
        <v>3</v>
      </c>
      <c r="C107" s="206" t="s">
        <v>449</v>
      </c>
      <c r="D107" s="207" t="s">
        <v>185</v>
      </c>
      <c r="E107" s="207" t="s">
        <v>148</v>
      </c>
      <c r="F107" s="267" t="s">
        <v>172</v>
      </c>
      <c r="G107" s="208" t="s">
        <v>158</v>
      </c>
      <c r="H107" s="268" t="s">
        <v>293</v>
      </c>
    </row>
    <row r="108" spans="1:8" ht="16.8">
      <c r="A108" s="204" t="s">
        <v>349</v>
      </c>
      <c r="B108" s="205">
        <v>3</v>
      </c>
      <c r="C108" s="206" t="s">
        <v>161</v>
      </c>
      <c r="D108" s="207" t="s">
        <v>147</v>
      </c>
      <c r="E108" s="207" t="s">
        <v>148</v>
      </c>
      <c r="F108" s="208" t="s">
        <v>178</v>
      </c>
      <c r="G108" s="208" t="s">
        <v>158</v>
      </c>
      <c r="H108" s="268" t="s">
        <v>350</v>
      </c>
    </row>
    <row r="109" spans="1:8" ht="16.8">
      <c r="A109" s="204" t="s">
        <v>351</v>
      </c>
      <c r="B109" s="205">
        <v>3</v>
      </c>
      <c r="C109" s="206" t="s">
        <v>171</v>
      </c>
      <c r="D109" s="221" t="s">
        <v>182</v>
      </c>
      <c r="E109" s="221" t="s">
        <v>148</v>
      </c>
      <c r="F109" s="208" t="s">
        <v>154</v>
      </c>
      <c r="G109" s="208" t="s">
        <v>150</v>
      </c>
      <c r="H109" s="268" t="s">
        <v>352</v>
      </c>
    </row>
    <row r="110" spans="1:8" ht="16.8">
      <c r="A110" s="204" t="s">
        <v>467</v>
      </c>
      <c r="B110" s="205">
        <v>3</v>
      </c>
      <c r="C110" s="206" t="s">
        <v>181</v>
      </c>
      <c r="D110" s="221" t="s">
        <v>147</v>
      </c>
      <c r="E110" s="247" t="s">
        <v>148</v>
      </c>
      <c r="F110" s="208" t="s">
        <v>154</v>
      </c>
      <c r="G110" s="208" t="s">
        <v>168</v>
      </c>
      <c r="H110" s="209" t="s">
        <v>434</v>
      </c>
    </row>
    <row r="111" spans="1:8" ht="16.8">
      <c r="A111" s="204" t="s">
        <v>353</v>
      </c>
      <c r="B111" s="205">
        <v>3</v>
      </c>
      <c r="C111" s="269" t="s">
        <v>146</v>
      </c>
      <c r="D111" s="221" t="s">
        <v>182</v>
      </c>
      <c r="E111" s="221" t="s">
        <v>240</v>
      </c>
      <c r="F111" s="267" t="s">
        <v>149</v>
      </c>
      <c r="G111" s="267" t="s">
        <v>235</v>
      </c>
      <c r="H111" s="270" t="s">
        <v>354</v>
      </c>
    </row>
    <row r="112" spans="1:8" ht="16.8">
      <c r="A112" s="204" t="s">
        <v>355</v>
      </c>
      <c r="B112" s="205">
        <v>3</v>
      </c>
      <c r="C112" s="206" t="s">
        <v>171</v>
      </c>
      <c r="D112" s="221" t="s">
        <v>182</v>
      </c>
      <c r="E112" s="221" t="s">
        <v>148</v>
      </c>
      <c r="F112" s="208" t="s">
        <v>154</v>
      </c>
      <c r="G112" s="208" t="s">
        <v>256</v>
      </c>
      <c r="H112" s="268" t="s">
        <v>356</v>
      </c>
    </row>
    <row r="113" spans="1:8" ht="16.8">
      <c r="A113" s="204" t="s">
        <v>357</v>
      </c>
      <c r="B113" s="205">
        <v>3</v>
      </c>
      <c r="C113" s="206" t="s">
        <v>171</v>
      </c>
      <c r="D113" s="221" t="s">
        <v>301</v>
      </c>
      <c r="E113" s="221" t="s">
        <v>148</v>
      </c>
      <c r="F113" s="208" t="s">
        <v>154</v>
      </c>
      <c r="G113" s="208" t="s">
        <v>168</v>
      </c>
      <c r="H113" s="268" t="s">
        <v>356</v>
      </c>
    </row>
    <row r="114" spans="1:8" ht="16.8">
      <c r="A114" s="271" t="s">
        <v>358</v>
      </c>
      <c r="B114" s="272">
        <v>3</v>
      </c>
      <c r="C114" s="273" t="s">
        <v>167</v>
      </c>
      <c r="D114" s="357" t="s">
        <v>182</v>
      </c>
      <c r="E114" s="357" t="s">
        <v>148</v>
      </c>
      <c r="F114" s="358" t="s">
        <v>211</v>
      </c>
      <c r="G114" s="275" t="s">
        <v>235</v>
      </c>
      <c r="H114" s="359" t="s">
        <v>359</v>
      </c>
    </row>
    <row r="115" spans="1:8" ht="16.8">
      <c r="A115" s="226" t="s">
        <v>360</v>
      </c>
      <c r="B115" s="227">
        <v>4</v>
      </c>
      <c r="C115" s="228" t="s">
        <v>171</v>
      </c>
      <c r="D115" s="229" t="s">
        <v>185</v>
      </c>
      <c r="E115" s="229" t="s">
        <v>148</v>
      </c>
      <c r="F115" s="230" t="s">
        <v>154</v>
      </c>
      <c r="G115" s="230" t="s">
        <v>168</v>
      </c>
      <c r="H115" s="234" t="s">
        <v>361</v>
      </c>
    </row>
    <row r="116" spans="1:8" ht="16.8">
      <c r="A116" s="226" t="s">
        <v>468</v>
      </c>
      <c r="B116" s="227">
        <v>4</v>
      </c>
      <c r="C116" s="228" t="s">
        <v>181</v>
      </c>
      <c r="D116" s="231" t="s">
        <v>185</v>
      </c>
      <c r="E116" s="305" t="s">
        <v>148</v>
      </c>
      <c r="F116" s="306" t="s">
        <v>469</v>
      </c>
      <c r="G116" s="230" t="s">
        <v>235</v>
      </c>
      <c r="H116" s="232" t="s">
        <v>439</v>
      </c>
    </row>
    <row r="117" spans="1:8" ht="16.8">
      <c r="A117" s="226" t="s">
        <v>470</v>
      </c>
      <c r="B117" s="227">
        <v>4</v>
      </c>
      <c r="C117" s="228" t="s">
        <v>436</v>
      </c>
      <c r="D117" s="231" t="s">
        <v>185</v>
      </c>
      <c r="E117" s="305" t="s">
        <v>148</v>
      </c>
      <c r="F117" s="230" t="s">
        <v>149</v>
      </c>
      <c r="G117" s="230" t="s">
        <v>235</v>
      </c>
      <c r="H117" s="232" t="s">
        <v>445</v>
      </c>
    </row>
    <row r="118" spans="1:8" ht="16.8">
      <c r="A118" s="226" t="s">
        <v>362</v>
      </c>
      <c r="B118" s="227">
        <v>4</v>
      </c>
      <c r="C118" s="228" t="s">
        <v>171</v>
      </c>
      <c r="D118" s="231" t="s">
        <v>182</v>
      </c>
      <c r="E118" s="231" t="s">
        <v>148</v>
      </c>
      <c r="F118" s="230" t="s">
        <v>288</v>
      </c>
      <c r="G118" s="233" t="s">
        <v>168</v>
      </c>
      <c r="H118" s="232" t="s">
        <v>363</v>
      </c>
    </row>
    <row r="119" spans="1:8" ht="16.8">
      <c r="A119" s="226" t="s">
        <v>364</v>
      </c>
      <c r="B119" s="227">
        <v>4</v>
      </c>
      <c r="C119" s="228" t="s">
        <v>153</v>
      </c>
      <c r="D119" s="229" t="s">
        <v>147</v>
      </c>
      <c r="E119" s="229" t="s">
        <v>148</v>
      </c>
      <c r="F119" s="230" t="s">
        <v>154</v>
      </c>
      <c r="G119" s="230" t="s">
        <v>150</v>
      </c>
      <c r="H119" s="232" t="s">
        <v>365</v>
      </c>
    </row>
    <row r="120" spans="1:8" ht="16.8">
      <c r="A120" s="226" t="s">
        <v>471</v>
      </c>
      <c r="B120" s="227">
        <v>4</v>
      </c>
      <c r="C120" s="228" t="s">
        <v>181</v>
      </c>
      <c r="D120" s="231" t="s">
        <v>185</v>
      </c>
      <c r="E120" s="305" t="s">
        <v>148</v>
      </c>
      <c r="F120" s="230" t="s">
        <v>154</v>
      </c>
      <c r="G120" s="230" t="s">
        <v>235</v>
      </c>
      <c r="H120" s="232" t="s">
        <v>445</v>
      </c>
    </row>
    <row r="121" spans="1:8" ht="16.8">
      <c r="A121" s="226" t="s">
        <v>366</v>
      </c>
      <c r="B121" s="227">
        <v>4</v>
      </c>
      <c r="C121" s="228" t="s">
        <v>171</v>
      </c>
      <c r="D121" s="231" t="s">
        <v>196</v>
      </c>
      <c r="E121" s="231" t="s">
        <v>148</v>
      </c>
      <c r="F121" s="233" t="s">
        <v>288</v>
      </c>
      <c r="G121" s="230" t="s">
        <v>150</v>
      </c>
      <c r="H121" s="232" t="s">
        <v>367</v>
      </c>
    </row>
    <row r="122" spans="1:8" ht="16.8">
      <c r="A122" s="226" t="s">
        <v>368</v>
      </c>
      <c r="B122" s="227">
        <v>4</v>
      </c>
      <c r="C122" s="228" t="s">
        <v>181</v>
      </c>
      <c r="D122" s="231" t="s">
        <v>147</v>
      </c>
      <c r="E122" s="231" t="s">
        <v>148</v>
      </c>
      <c r="F122" s="233" t="s">
        <v>211</v>
      </c>
      <c r="G122" s="230" t="s">
        <v>158</v>
      </c>
      <c r="H122" s="232" t="s">
        <v>367</v>
      </c>
    </row>
    <row r="123" spans="1:8" ht="16.8">
      <c r="A123" s="226" t="s">
        <v>369</v>
      </c>
      <c r="B123" s="227">
        <v>4</v>
      </c>
      <c r="C123" s="228" t="s">
        <v>161</v>
      </c>
      <c r="D123" s="231" t="s">
        <v>185</v>
      </c>
      <c r="E123" s="231" t="s">
        <v>148</v>
      </c>
      <c r="F123" s="230" t="s">
        <v>149</v>
      </c>
      <c r="G123" s="230" t="s">
        <v>235</v>
      </c>
      <c r="H123" s="232" t="s">
        <v>367</v>
      </c>
    </row>
    <row r="124" spans="1:8" ht="16.8">
      <c r="A124" s="226" t="s">
        <v>370</v>
      </c>
      <c r="B124" s="227">
        <v>4</v>
      </c>
      <c r="C124" s="228" t="s">
        <v>181</v>
      </c>
      <c r="D124" s="229" t="s">
        <v>225</v>
      </c>
      <c r="E124" s="229" t="s">
        <v>148</v>
      </c>
      <c r="F124" s="230" t="s">
        <v>149</v>
      </c>
      <c r="G124" s="230" t="s">
        <v>150</v>
      </c>
      <c r="H124" s="232" t="s">
        <v>371</v>
      </c>
    </row>
    <row r="125" spans="1:8" ht="16.8">
      <c r="A125" s="226" t="s">
        <v>161</v>
      </c>
      <c r="B125" s="227">
        <v>4</v>
      </c>
      <c r="C125" s="228" t="s">
        <v>161</v>
      </c>
      <c r="D125" s="229" t="s">
        <v>191</v>
      </c>
      <c r="E125" s="229" t="s">
        <v>313</v>
      </c>
      <c r="F125" s="230" t="s">
        <v>178</v>
      </c>
      <c r="G125" s="230" t="s">
        <v>150</v>
      </c>
      <c r="H125" s="234" t="s">
        <v>372</v>
      </c>
    </row>
    <row r="126" spans="1:8" ht="16.8">
      <c r="A126" s="250" t="s">
        <v>373</v>
      </c>
      <c r="B126" s="251">
        <v>4</v>
      </c>
      <c r="C126" s="228" t="s">
        <v>167</v>
      </c>
      <c r="D126" s="229" t="s">
        <v>185</v>
      </c>
      <c r="E126" s="229" t="s">
        <v>148</v>
      </c>
      <c r="F126" s="230" t="s">
        <v>178</v>
      </c>
      <c r="G126" s="230" t="s">
        <v>235</v>
      </c>
      <c r="H126" s="234" t="s">
        <v>372</v>
      </c>
    </row>
    <row r="127" spans="1:8" ht="16.8">
      <c r="A127" s="226" t="s">
        <v>374</v>
      </c>
      <c r="B127" s="227">
        <v>4</v>
      </c>
      <c r="C127" s="228" t="s">
        <v>181</v>
      </c>
      <c r="D127" s="229" t="s">
        <v>182</v>
      </c>
      <c r="E127" s="229" t="s">
        <v>148</v>
      </c>
      <c r="F127" s="230" t="s">
        <v>154</v>
      </c>
      <c r="G127" s="230" t="s">
        <v>168</v>
      </c>
      <c r="H127" s="234" t="s">
        <v>375</v>
      </c>
    </row>
    <row r="128" spans="1:8" ht="16.8">
      <c r="A128" s="226" t="s">
        <v>376</v>
      </c>
      <c r="B128" s="227">
        <v>4</v>
      </c>
      <c r="C128" s="228" t="s">
        <v>171</v>
      </c>
      <c r="D128" s="229" t="s">
        <v>185</v>
      </c>
      <c r="E128" s="229" t="s">
        <v>148</v>
      </c>
      <c r="F128" s="230" t="s">
        <v>149</v>
      </c>
      <c r="G128" s="230" t="s">
        <v>158</v>
      </c>
      <c r="H128" s="234" t="s">
        <v>275</v>
      </c>
    </row>
    <row r="129" spans="1:8" ht="16.8">
      <c r="A129" s="226" t="s">
        <v>377</v>
      </c>
      <c r="B129" s="227">
        <v>4</v>
      </c>
      <c r="C129" s="228" t="s">
        <v>167</v>
      </c>
      <c r="D129" s="229" t="s">
        <v>185</v>
      </c>
      <c r="E129" s="229" t="s">
        <v>313</v>
      </c>
      <c r="F129" s="230" t="s">
        <v>154</v>
      </c>
      <c r="G129" s="230" t="s">
        <v>262</v>
      </c>
      <c r="H129" s="234" t="s">
        <v>378</v>
      </c>
    </row>
    <row r="130" spans="1:8" ht="16.8">
      <c r="A130" s="226" t="s">
        <v>379</v>
      </c>
      <c r="B130" s="227">
        <v>4</v>
      </c>
      <c r="C130" s="228" t="s">
        <v>146</v>
      </c>
      <c r="D130" s="229" t="s">
        <v>185</v>
      </c>
      <c r="E130" s="229" t="s">
        <v>148</v>
      </c>
      <c r="F130" s="230" t="s">
        <v>149</v>
      </c>
      <c r="G130" s="230" t="s">
        <v>150</v>
      </c>
      <c r="H130" s="234" t="s">
        <v>380</v>
      </c>
    </row>
    <row r="131" spans="1:8" ht="16.8">
      <c r="A131" s="226" t="s">
        <v>472</v>
      </c>
      <c r="B131" s="227">
        <v>4</v>
      </c>
      <c r="C131" s="228" t="s">
        <v>181</v>
      </c>
      <c r="D131" s="231" t="s">
        <v>185</v>
      </c>
      <c r="E131" s="305" t="s">
        <v>148</v>
      </c>
      <c r="F131" s="230" t="s">
        <v>154</v>
      </c>
      <c r="G131" s="230" t="s">
        <v>235</v>
      </c>
      <c r="H131" s="232" t="s">
        <v>453</v>
      </c>
    </row>
    <row r="132" spans="1:8" ht="16.8">
      <c r="A132" s="226" t="s">
        <v>473</v>
      </c>
      <c r="B132" s="227">
        <v>4</v>
      </c>
      <c r="C132" s="228" t="s">
        <v>181</v>
      </c>
      <c r="D132" s="231" t="s">
        <v>147</v>
      </c>
      <c r="E132" s="305" t="s">
        <v>148</v>
      </c>
      <c r="F132" s="307" t="s">
        <v>149</v>
      </c>
      <c r="G132" s="230" t="s">
        <v>214</v>
      </c>
      <c r="H132" s="232" t="s">
        <v>458</v>
      </c>
    </row>
    <row r="133" spans="1:8" ht="16.8">
      <c r="A133" s="226" t="s">
        <v>381</v>
      </c>
      <c r="B133" s="227">
        <v>4</v>
      </c>
      <c r="C133" s="228" t="s">
        <v>146</v>
      </c>
      <c r="D133" s="229" t="s">
        <v>182</v>
      </c>
      <c r="E133" s="229" t="s">
        <v>148</v>
      </c>
      <c r="F133" s="230" t="s">
        <v>154</v>
      </c>
      <c r="G133" s="230" t="s">
        <v>150</v>
      </c>
      <c r="H133" s="234" t="s">
        <v>382</v>
      </c>
    </row>
    <row r="134" spans="1:8" ht="16.8">
      <c r="A134" s="226" t="s">
        <v>383</v>
      </c>
      <c r="B134" s="227">
        <v>4</v>
      </c>
      <c r="C134" s="228" t="s">
        <v>181</v>
      </c>
      <c r="D134" s="231" t="s">
        <v>185</v>
      </c>
      <c r="E134" s="231" t="s">
        <v>148</v>
      </c>
      <c r="F134" s="230" t="s">
        <v>172</v>
      </c>
      <c r="G134" s="230" t="s">
        <v>168</v>
      </c>
      <c r="H134" s="234" t="s">
        <v>233</v>
      </c>
    </row>
    <row r="135" spans="1:8" ht="16.8">
      <c r="A135" s="226" t="s">
        <v>384</v>
      </c>
      <c r="B135" s="227">
        <v>4</v>
      </c>
      <c r="C135" s="228" t="s">
        <v>146</v>
      </c>
      <c r="D135" s="229" t="s">
        <v>191</v>
      </c>
      <c r="E135" s="229" t="s">
        <v>148</v>
      </c>
      <c r="F135" s="230" t="s">
        <v>154</v>
      </c>
      <c r="G135" s="230" t="s">
        <v>150</v>
      </c>
      <c r="H135" s="234" t="s">
        <v>385</v>
      </c>
    </row>
    <row r="136" spans="1:8" ht="16.8">
      <c r="A136" s="226" t="s">
        <v>474</v>
      </c>
      <c r="B136" s="227">
        <v>4</v>
      </c>
      <c r="C136" s="228" t="s">
        <v>171</v>
      </c>
      <c r="D136" s="231" t="s">
        <v>185</v>
      </c>
      <c r="E136" s="305" t="s">
        <v>148</v>
      </c>
      <c r="F136" s="230" t="s">
        <v>154</v>
      </c>
      <c r="G136" s="230" t="s">
        <v>306</v>
      </c>
      <c r="H136" s="232" t="s">
        <v>475</v>
      </c>
    </row>
    <row r="137" spans="1:8" ht="16.8">
      <c r="A137" s="226" t="s">
        <v>476</v>
      </c>
      <c r="B137" s="227">
        <v>4</v>
      </c>
      <c r="C137" s="228" t="s">
        <v>146</v>
      </c>
      <c r="D137" s="231" t="s">
        <v>185</v>
      </c>
      <c r="E137" s="305" t="s">
        <v>148</v>
      </c>
      <c r="F137" s="230" t="s">
        <v>154</v>
      </c>
      <c r="G137" s="230" t="s">
        <v>477</v>
      </c>
      <c r="H137" s="232" t="s">
        <v>478</v>
      </c>
    </row>
    <row r="138" spans="1:8" ht="16.8">
      <c r="A138" s="226" t="s">
        <v>386</v>
      </c>
      <c r="B138" s="227">
        <v>4</v>
      </c>
      <c r="C138" s="228" t="s">
        <v>167</v>
      </c>
      <c r="D138" s="229" t="s">
        <v>182</v>
      </c>
      <c r="E138" s="229" t="s">
        <v>313</v>
      </c>
      <c r="F138" s="230" t="s">
        <v>149</v>
      </c>
      <c r="G138" s="230" t="s">
        <v>387</v>
      </c>
      <c r="H138" s="234" t="s">
        <v>388</v>
      </c>
    </row>
    <row r="139" spans="1:8" ht="16.8">
      <c r="A139" s="226" t="s">
        <v>389</v>
      </c>
      <c r="B139" s="227">
        <v>4</v>
      </c>
      <c r="C139" s="228" t="s">
        <v>181</v>
      </c>
      <c r="D139" s="229" t="s">
        <v>185</v>
      </c>
      <c r="E139" s="229" t="s">
        <v>148</v>
      </c>
      <c r="F139" s="230" t="s">
        <v>154</v>
      </c>
      <c r="G139" s="230" t="s">
        <v>168</v>
      </c>
      <c r="H139" s="234" t="s">
        <v>350</v>
      </c>
    </row>
    <row r="140" spans="1:8" ht="16.8">
      <c r="A140" s="226" t="s">
        <v>479</v>
      </c>
      <c r="B140" s="227">
        <v>4</v>
      </c>
      <c r="C140" s="228" t="s">
        <v>161</v>
      </c>
      <c r="D140" s="231" t="s">
        <v>147</v>
      </c>
      <c r="E140" s="305" t="s">
        <v>148</v>
      </c>
      <c r="F140" s="230" t="s">
        <v>178</v>
      </c>
      <c r="G140" s="230" t="s">
        <v>235</v>
      </c>
      <c r="H140" s="232" t="s">
        <v>478</v>
      </c>
    </row>
    <row r="141" spans="1:8" ht="16.8">
      <c r="A141" s="226" t="s">
        <v>390</v>
      </c>
      <c r="B141" s="227">
        <v>4</v>
      </c>
      <c r="C141" s="228" t="s">
        <v>161</v>
      </c>
      <c r="D141" s="229" t="s">
        <v>147</v>
      </c>
      <c r="E141" s="229" t="s">
        <v>148</v>
      </c>
      <c r="F141" s="230" t="s">
        <v>154</v>
      </c>
      <c r="G141" s="230" t="s">
        <v>219</v>
      </c>
      <c r="H141" s="232" t="s">
        <v>391</v>
      </c>
    </row>
    <row r="142" spans="1:8" ht="16.8">
      <c r="A142" s="226" t="s">
        <v>392</v>
      </c>
      <c r="B142" s="227">
        <v>4</v>
      </c>
      <c r="C142" s="235" t="s">
        <v>146</v>
      </c>
      <c r="D142" s="231" t="s">
        <v>182</v>
      </c>
      <c r="E142" s="231" t="s">
        <v>240</v>
      </c>
      <c r="F142" s="233" t="s">
        <v>149</v>
      </c>
      <c r="G142" s="233" t="s">
        <v>235</v>
      </c>
      <c r="H142" s="236" t="s">
        <v>393</v>
      </c>
    </row>
    <row r="143" spans="1:8" ht="17.399999999999999" thickBot="1">
      <c r="A143" s="237" t="s">
        <v>394</v>
      </c>
      <c r="B143" s="238">
        <v>4</v>
      </c>
      <c r="C143" s="239" t="s">
        <v>161</v>
      </c>
      <c r="D143" s="240" t="s">
        <v>260</v>
      </c>
      <c r="E143" s="240" t="s">
        <v>148</v>
      </c>
      <c r="F143" s="241" t="s">
        <v>154</v>
      </c>
      <c r="G143" s="241" t="s">
        <v>168</v>
      </c>
      <c r="H143" s="242" t="s">
        <v>395</v>
      </c>
    </row>
    <row r="144" spans="1:8"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0"/>
  <sheetViews>
    <sheetView showGridLines="0" workbookViewId="0"/>
  </sheetViews>
  <sheetFormatPr defaultColWidth="13" defaultRowHeight="16.8"/>
  <cols>
    <col min="1" max="1" width="25" style="439" bestFit="1" customWidth="1"/>
    <col min="2" max="2" width="6.19921875" style="439" bestFit="1" customWidth="1"/>
    <col min="3" max="3" width="4.09765625" style="439" bestFit="1" customWidth="1"/>
    <col min="4" max="4" width="6.3984375" style="438" bestFit="1" customWidth="1"/>
    <col min="5" max="5" width="1.8984375" style="438" customWidth="1"/>
    <col min="6" max="6" width="23.09765625" style="438" bestFit="1" customWidth="1"/>
    <col min="7" max="7" width="1.8984375" style="439" customWidth="1"/>
    <col min="8" max="8" width="33" style="437" bestFit="1" customWidth="1"/>
    <col min="9" max="16384" width="13" style="437"/>
  </cols>
  <sheetData>
    <row r="1" spans="1:8" ht="18" thickTop="1" thickBot="1">
      <c r="A1" s="440" t="s">
        <v>106</v>
      </c>
      <c r="B1" s="435"/>
      <c r="C1" s="435"/>
      <c r="D1" s="436"/>
      <c r="E1" s="437"/>
      <c r="F1" s="441" t="s">
        <v>420</v>
      </c>
      <c r="G1" s="437"/>
      <c r="H1" s="441" t="s">
        <v>421</v>
      </c>
    </row>
    <row r="2" spans="1:8" ht="17.399999999999999" thickTop="1">
      <c r="A2" s="99" t="s">
        <v>90</v>
      </c>
      <c r="B2" s="100" t="s">
        <v>7</v>
      </c>
      <c r="C2" s="100" t="s">
        <v>424</v>
      </c>
      <c r="D2" s="101" t="s">
        <v>91</v>
      </c>
      <c r="E2" s="3"/>
      <c r="F2" s="161" t="s">
        <v>486</v>
      </c>
      <c r="G2" s="437"/>
      <c r="H2" s="161" t="s">
        <v>129</v>
      </c>
    </row>
    <row r="3" spans="1:8">
      <c r="A3" s="243" t="s">
        <v>152</v>
      </c>
      <c r="B3" s="244">
        <v>0</v>
      </c>
      <c r="C3" s="295">
        <f>10+B3+'Personal File'!$C$17</f>
        <v>13</v>
      </c>
      <c r="D3" s="102" t="s">
        <v>587</v>
      </c>
      <c r="E3" s="3"/>
      <c r="F3" s="433" t="s">
        <v>581</v>
      </c>
      <c r="G3" s="437"/>
      <c r="H3" s="105" t="s">
        <v>130</v>
      </c>
    </row>
    <row r="4" spans="1:8">
      <c r="A4" s="243" t="s">
        <v>152</v>
      </c>
      <c r="B4" s="244">
        <v>0</v>
      </c>
      <c r="C4" s="295">
        <f>10+B4+'Personal File'!$C$17</f>
        <v>13</v>
      </c>
      <c r="D4" s="102" t="s">
        <v>587</v>
      </c>
      <c r="E4" s="3"/>
      <c r="F4" s="161" t="s">
        <v>489</v>
      </c>
      <c r="G4" s="437"/>
      <c r="H4" s="161" t="s">
        <v>139</v>
      </c>
    </row>
    <row r="5" spans="1:8">
      <c r="A5" s="243" t="s">
        <v>152</v>
      </c>
      <c r="B5" s="244">
        <v>0</v>
      </c>
      <c r="C5" s="295">
        <f>10+B5+'Personal File'!$C$17</f>
        <v>13</v>
      </c>
      <c r="D5" s="102" t="s">
        <v>587</v>
      </c>
      <c r="E5" s="3"/>
      <c r="F5" s="105" t="s">
        <v>556</v>
      </c>
      <c r="G5" s="437"/>
      <c r="H5" s="161" t="s">
        <v>484</v>
      </c>
    </row>
    <row r="6" spans="1:8">
      <c r="A6" s="243" t="s">
        <v>156</v>
      </c>
      <c r="B6" s="244">
        <v>0</v>
      </c>
      <c r="C6" s="295">
        <f>10+B6+'Personal File'!$C$17</f>
        <v>13</v>
      </c>
      <c r="D6" s="102" t="s">
        <v>587</v>
      </c>
      <c r="E6" s="3"/>
      <c r="F6" s="432" t="s">
        <v>580</v>
      </c>
      <c r="G6" s="437"/>
      <c r="H6" s="451" t="str">
        <f>CONCATENATE("Feat of Strength (+",'Personal File'!E4," to Str. mod 1 rnd/day)")</f>
        <v>Feat of Strength (+4 to Str. mod 1 rnd/day)</v>
      </c>
    </row>
    <row r="7" spans="1:8" ht="17.399999999999999" thickBot="1">
      <c r="A7" s="245" t="s">
        <v>180</v>
      </c>
      <c r="B7" s="246">
        <v>0</v>
      </c>
      <c r="C7" s="296">
        <f>10+B7+'Personal File'!$C$17</f>
        <v>13</v>
      </c>
      <c r="D7" s="103" t="s">
        <v>587</v>
      </c>
      <c r="E7" s="3"/>
      <c r="F7" s="434" t="s">
        <v>138</v>
      </c>
      <c r="G7" s="437"/>
      <c r="H7" s="161" t="s">
        <v>416</v>
      </c>
    </row>
    <row r="8" spans="1:8" ht="18" thickTop="1" thickBot="1">
      <c r="A8" s="243" t="s">
        <v>201</v>
      </c>
      <c r="B8" s="244">
        <v>1</v>
      </c>
      <c r="C8" s="295">
        <f>10+B8+'Personal File'!$C$17</f>
        <v>14</v>
      </c>
      <c r="D8" s="102" t="s">
        <v>587</v>
      </c>
      <c r="E8" s="3"/>
      <c r="G8" s="437"/>
      <c r="H8" s="161" t="s">
        <v>396</v>
      </c>
    </row>
    <row r="9" spans="1:8" ht="18" thickTop="1" thickBot="1">
      <c r="A9" s="243" t="s">
        <v>201</v>
      </c>
      <c r="B9" s="244">
        <v>1</v>
      </c>
      <c r="C9" s="295">
        <f>10+B9+'Personal File'!$C$17</f>
        <v>14</v>
      </c>
      <c r="D9" s="102" t="s">
        <v>587</v>
      </c>
      <c r="E9" s="3"/>
      <c r="F9" s="443" t="s">
        <v>425</v>
      </c>
      <c r="G9" s="437"/>
      <c r="H9" s="286" t="s">
        <v>406</v>
      </c>
    </row>
    <row r="10" spans="1:8" ht="17.399999999999999" thickBot="1">
      <c r="A10" s="243" t="s">
        <v>237</v>
      </c>
      <c r="B10" s="244">
        <v>1</v>
      </c>
      <c r="C10" s="295">
        <f>10+B10+'Personal File'!$C$17</f>
        <v>14</v>
      </c>
      <c r="D10" s="102" t="s">
        <v>587</v>
      </c>
      <c r="E10" s="3"/>
      <c r="F10" s="326" t="s">
        <v>427</v>
      </c>
      <c r="G10" s="437"/>
    </row>
    <row r="11" spans="1:8" ht="18" thickTop="1" thickBot="1">
      <c r="A11" s="243" t="s">
        <v>227</v>
      </c>
      <c r="B11" s="244">
        <v>1</v>
      </c>
      <c r="C11" s="295">
        <f>10+B11+'Personal File'!$C$17</f>
        <v>14</v>
      </c>
      <c r="D11" s="102" t="s">
        <v>587</v>
      </c>
      <c r="E11" s="3"/>
      <c r="F11" s="327" t="s">
        <v>485</v>
      </c>
      <c r="G11" s="437"/>
      <c r="H11" s="442" t="s">
        <v>92</v>
      </c>
    </row>
    <row r="12" spans="1:8" ht="17.399999999999999" thickBot="1">
      <c r="A12" s="400" t="s">
        <v>557</v>
      </c>
      <c r="B12" s="395">
        <v>1</v>
      </c>
      <c r="C12" s="396">
        <f>10+B12+'Personal File'!$C$17</f>
        <v>14</v>
      </c>
      <c r="D12" s="103" t="s">
        <v>587</v>
      </c>
      <c r="E12" s="3"/>
      <c r="F12" s="328" t="s">
        <v>429</v>
      </c>
      <c r="G12" s="437"/>
      <c r="H12" s="329" t="s">
        <v>582</v>
      </c>
    </row>
    <row r="13" spans="1:8" ht="18" thickTop="1" thickBot="1">
      <c r="A13" s="243" t="s">
        <v>257</v>
      </c>
      <c r="B13" s="244">
        <v>2</v>
      </c>
      <c r="C13" s="295">
        <f>10+B13+'Personal File'!$C$17</f>
        <v>15</v>
      </c>
      <c r="D13" s="102" t="s">
        <v>587</v>
      </c>
      <c r="E13" s="3"/>
      <c r="F13" s="328" t="s">
        <v>426</v>
      </c>
      <c r="H13" s="329" t="s">
        <v>582</v>
      </c>
    </row>
    <row r="14" spans="1:8" ht="18" thickTop="1" thickBot="1">
      <c r="A14" s="243" t="s">
        <v>257</v>
      </c>
      <c r="B14" s="244">
        <v>2</v>
      </c>
      <c r="C14" s="295">
        <f>10+B14+'Personal File'!$C$17</f>
        <v>15</v>
      </c>
      <c r="D14" s="102" t="s">
        <v>587</v>
      </c>
      <c r="E14" s="3"/>
      <c r="F14" s="329" t="s">
        <v>428</v>
      </c>
    </row>
    <row r="15" spans="1:8" ht="17.399999999999999" thickTop="1">
      <c r="A15" s="243" t="s">
        <v>561</v>
      </c>
      <c r="B15" s="244">
        <v>2</v>
      </c>
      <c r="C15" s="295">
        <f>10+B15+'Personal File'!$C$17</f>
        <v>15</v>
      </c>
      <c r="D15" s="102" t="s">
        <v>587</v>
      </c>
      <c r="E15" s="3"/>
    </row>
    <row r="16" spans="1:8">
      <c r="A16" s="400" t="s">
        <v>558</v>
      </c>
      <c r="B16" s="395">
        <v>2</v>
      </c>
      <c r="C16" s="396">
        <f>10+B16+'Personal File'!$C$17</f>
        <v>15</v>
      </c>
      <c r="D16" s="103" t="s">
        <v>587</v>
      </c>
      <c r="E16" s="3"/>
    </row>
    <row r="17" spans="1:7">
      <c r="A17" s="243" t="s">
        <v>559</v>
      </c>
      <c r="B17" s="244">
        <v>3</v>
      </c>
      <c r="C17" s="295">
        <f>10+B17+'Personal File'!$C$17</f>
        <v>16</v>
      </c>
      <c r="D17" s="102" t="s">
        <v>587</v>
      </c>
      <c r="E17" s="3"/>
    </row>
    <row r="18" spans="1:7">
      <c r="A18" s="243" t="s">
        <v>346</v>
      </c>
      <c r="B18" s="244">
        <v>3</v>
      </c>
      <c r="C18" s="295">
        <f>10+B18+'Personal File'!$C$17</f>
        <v>16</v>
      </c>
      <c r="D18" s="102" t="s">
        <v>587</v>
      </c>
      <c r="E18" s="3"/>
    </row>
    <row r="19" spans="1:7">
      <c r="A19" s="400" t="s">
        <v>560</v>
      </c>
      <c r="B19" s="395">
        <v>3</v>
      </c>
      <c r="C19" s="396">
        <f>10+B19+'Personal File'!$C$17</f>
        <v>16</v>
      </c>
      <c r="D19" s="103" t="s">
        <v>587</v>
      </c>
      <c r="E19" s="3"/>
    </row>
    <row r="20" spans="1:7">
      <c r="A20" s="360"/>
      <c r="B20" s="361">
        <v>4</v>
      </c>
      <c r="C20" s="399">
        <f>10+B20+'Personal File'!$C$17</f>
        <v>17</v>
      </c>
      <c r="D20" s="102" t="s">
        <v>587</v>
      </c>
      <c r="E20" s="3"/>
    </row>
    <row r="21" spans="1:7" ht="17.399999999999999" thickBot="1">
      <c r="A21" s="362"/>
      <c r="B21" s="397">
        <v>4</v>
      </c>
      <c r="C21" s="398">
        <f>10+B21+'Personal File'!$C$17</f>
        <v>17</v>
      </c>
      <c r="D21" s="104" t="s">
        <v>587</v>
      </c>
      <c r="E21" s="3"/>
    </row>
    <row r="22" spans="1:7" ht="17.399999999999999" thickTop="1">
      <c r="D22" s="439"/>
      <c r="E22" s="3"/>
    </row>
    <row r="23" spans="1:7">
      <c r="D23" s="439"/>
      <c r="G23" s="437"/>
    </row>
    <row r="24" spans="1:7">
      <c r="D24" s="439"/>
    </row>
    <row r="25" spans="1:7">
      <c r="D25" s="439"/>
      <c r="E25" s="3"/>
      <c r="G25" s="437"/>
    </row>
    <row r="26" spans="1:7">
      <c r="D26" s="439"/>
      <c r="E26" s="439"/>
      <c r="G26" s="437"/>
    </row>
    <row r="27" spans="1:7">
      <c r="D27" s="439"/>
      <c r="E27" s="439"/>
      <c r="F27" s="437"/>
      <c r="G27" s="437"/>
    </row>
    <row r="28" spans="1:7">
      <c r="D28" s="439"/>
      <c r="E28" s="439"/>
      <c r="F28" s="437"/>
      <c r="G28" s="437"/>
    </row>
    <row r="29" spans="1:7">
      <c r="E29" s="439"/>
    </row>
    <row r="30" spans="1:7">
      <c r="E30" s="439"/>
    </row>
  </sheetData>
  <sortState ref="F2:F7">
    <sortCondition ref="F2:F7"/>
  </sortState>
  <phoneticPr fontId="0" type="noConversion"/>
  <conditionalFormatting sqref="D3:D14 D17:D21">
    <cfRule type="cellIs" dxfId="6" priority="7" stopIfTrue="1" operator="equal">
      <formula>"þ"</formula>
    </cfRule>
  </conditionalFormatting>
  <conditionalFormatting sqref="D17">
    <cfRule type="cellIs" dxfId="5" priority="6" stopIfTrue="1" operator="equal">
      <formula>"þ"</formula>
    </cfRule>
  </conditionalFormatting>
  <conditionalFormatting sqref="D18">
    <cfRule type="cellIs" dxfId="4" priority="5" stopIfTrue="1" operator="equal">
      <formula>"þ"</formula>
    </cfRule>
  </conditionalFormatting>
  <conditionalFormatting sqref="D18">
    <cfRule type="cellIs" dxfId="3" priority="4" stopIfTrue="1" operator="equal">
      <formula>"þ"</formula>
    </cfRule>
  </conditionalFormatting>
  <conditionalFormatting sqref="D19">
    <cfRule type="cellIs" dxfId="2" priority="3" stopIfTrue="1" operator="equal">
      <formula>"þ"</formula>
    </cfRule>
  </conditionalFormatting>
  <conditionalFormatting sqref="D16">
    <cfRule type="cellIs" dxfId="1" priority="2" stopIfTrue="1" operator="equal">
      <formula>"þ"</formula>
    </cfRule>
  </conditionalFormatting>
  <conditionalFormatting sqref="D15">
    <cfRule type="cellIs" dxfId="0"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9"/>
  <sheetViews>
    <sheetView showGridLines="0" workbookViewId="0"/>
  </sheetViews>
  <sheetFormatPr defaultColWidth="13" defaultRowHeight="15.6"/>
  <cols>
    <col min="1" max="1" width="27.69921875" style="24" bestFit="1" customWidth="1"/>
    <col min="2" max="2" width="8.59765625" style="24" customWidth="1"/>
    <col min="3" max="3" width="6.09765625" style="24" customWidth="1"/>
    <col min="4" max="4" width="8.19921875" style="24" customWidth="1"/>
    <col min="5" max="5" width="8.3984375" style="24" customWidth="1"/>
    <col min="6" max="6" width="8.3984375" style="24" bestFit="1" customWidth="1"/>
    <col min="7" max="8" width="5.59765625" style="24" customWidth="1"/>
    <col min="9" max="9" width="26.59765625" style="24" customWidth="1"/>
    <col min="10" max="16384" width="13" style="1"/>
  </cols>
  <sheetData>
    <row r="1" spans="1:9" ht="23.4" thickBot="1">
      <c r="A1" s="23" t="s">
        <v>31</v>
      </c>
      <c r="B1" s="23"/>
      <c r="C1" s="23"/>
      <c r="D1" s="23"/>
      <c r="E1" s="23"/>
      <c r="F1" s="23"/>
      <c r="G1" s="23"/>
      <c r="H1" s="23"/>
      <c r="I1" s="23"/>
    </row>
    <row r="2" spans="1:9" ht="16.8" thickTop="1" thickBot="1">
      <c r="A2" s="37" t="s">
        <v>9</v>
      </c>
      <c r="B2" s="38" t="s">
        <v>10</v>
      </c>
      <c r="C2" s="38" t="s">
        <v>34</v>
      </c>
      <c r="D2" s="38" t="s">
        <v>35</v>
      </c>
      <c r="E2" s="39" t="s">
        <v>80</v>
      </c>
      <c r="F2" s="38" t="s">
        <v>32</v>
      </c>
      <c r="G2" s="38" t="s">
        <v>36</v>
      </c>
      <c r="H2" s="297" t="s">
        <v>430</v>
      </c>
      <c r="I2" s="40" t="s">
        <v>8</v>
      </c>
    </row>
    <row r="3" spans="1:9">
      <c r="A3" s="309" t="s">
        <v>417</v>
      </c>
      <c r="B3" s="310" t="s">
        <v>131</v>
      </c>
      <c r="C3" s="311">
        <v>1</v>
      </c>
      <c r="D3" s="312" t="s">
        <v>407</v>
      </c>
      <c r="E3" s="313" t="s">
        <v>132</v>
      </c>
      <c r="F3" s="314" t="s">
        <v>133</v>
      </c>
      <c r="G3" s="315">
        <v>8</v>
      </c>
      <c r="H3" s="316" t="str">
        <f>CONCATENATE("+",RIGHT('Personal File'!$E$9)+RIGHT('Personal File'!$C$13,1)+D3+1)</f>
        <v>+11</v>
      </c>
      <c r="I3" s="317" t="s">
        <v>431</v>
      </c>
    </row>
    <row r="4" spans="1:9">
      <c r="A4" s="423" t="s">
        <v>578</v>
      </c>
      <c r="B4" s="318" t="s">
        <v>481</v>
      </c>
      <c r="C4" s="319"/>
      <c r="D4" s="320"/>
      <c r="E4" s="321" t="s">
        <v>482</v>
      </c>
      <c r="F4" s="322"/>
      <c r="G4" s="323"/>
      <c r="H4" s="324"/>
      <c r="I4" s="325" t="s">
        <v>483</v>
      </c>
    </row>
    <row r="5" spans="1:9" ht="16.2" thickBot="1">
      <c r="A5" s="166" t="s">
        <v>398</v>
      </c>
      <c r="B5" s="79" t="s">
        <v>399</v>
      </c>
      <c r="C5" s="167">
        <v>0</v>
      </c>
      <c r="D5" s="79" t="s">
        <v>72</v>
      </c>
      <c r="E5" s="79" t="s">
        <v>400</v>
      </c>
      <c r="F5" s="79" t="s">
        <v>401</v>
      </c>
      <c r="G5" s="78">
        <v>1</v>
      </c>
      <c r="H5" s="299" t="str">
        <f>CONCATENATE("+",RIGHT('Personal File'!$E$9)+RIGHT('Personal File'!$C$13,1)+D5)</f>
        <v>+9</v>
      </c>
      <c r="I5" s="160"/>
    </row>
    <row r="6" spans="1:9" ht="6" customHeight="1" thickTop="1" thickBot="1"/>
    <row r="7" spans="1:9" ht="16.8" thickTop="1" thickBot="1">
      <c r="A7" s="37" t="s">
        <v>12</v>
      </c>
      <c r="B7" s="38" t="s">
        <v>13</v>
      </c>
      <c r="C7" s="38" t="s">
        <v>34</v>
      </c>
      <c r="D7" s="38" t="s">
        <v>35</v>
      </c>
      <c r="E7" s="39" t="s">
        <v>80</v>
      </c>
      <c r="F7" s="38" t="s">
        <v>14</v>
      </c>
      <c r="G7" s="38" t="s">
        <v>36</v>
      </c>
      <c r="H7" s="297"/>
      <c r="I7" s="40" t="s">
        <v>8</v>
      </c>
    </row>
    <row r="8" spans="1:9">
      <c r="A8" s="261" t="s">
        <v>411</v>
      </c>
      <c r="B8" s="256" t="s">
        <v>134</v>
      </c>
      <c r="C8" s="257" t="s">
        <v>72</v>
      </c>
      <c r="D8" s="257" t="s">
        <v>72</v>
      </c>
      <c r="E8" s="256" t="s">
        <v>412</v>
      </c>
      <c r="F8" s="257" t="s">
        <v>413</v>
      </c>
      <c r="G8" s="258">
        <f>2*I8</f>
        <v>16</v>
      </c>
      <c r="H8" s="298" t="str">
        <f>CONCATENATE("+",RIGHT('Personal File'!$E$9)+RIGHT('Personal File'!$C$14,1)+D8)</f>
        <v>+7</v>
      </c>
      <c r="I8" s="259">
        <v>8</v>
      </c>
    </row>
    <row r="9" spans="1:9" ht="16.2" thickBot="1">
      <c r="A9" s="262" t="s">
        <v>515</v>
      </c>
      <c r="B9" s="252" t="s">
        <v>134</v>
      </c>
      <c r="C9" s="253" t="s">
        <v>72</v>
      </c>
      <c r="D9" s="424" t="s">
        <v>407</v>
      </c>
      <c r="E9" s="252" t="s">
        <v>113</v>
      </c>
      <c r="F9" s="253" t="s">
        <v>135</v>
      </c>
      <c r="G9" s="254">
        <v>2</v>
      </c>
      <c r="H9" s="299" t="str">
        <f>CONCATENATE("+",RIGHT('Personal File'!$E$9)+RIGHT('Personal File'!$C$14,1)+D9)</f>
        <v>+8</v>
      </c>
      <c r="I9" s="255"/>
    </row>
    <row r="10" spans="1:9" ht="6" customHeight="1" thickTop="1" thickBot="1">
      <c r="D10" s="25"/>
      <c r="E10" s="25"/>
      <c r="G10" s="26"/>
      <c r="H10" s="26"/>
    </row>
    <row r="11" spans="1:9" ht="16.8" thickTop="1" thickBot="1">
      <c r="A11" s="37" t="s">
        <v>84</v>
      </c>
      <c r="B11" s="38" t="s">
        <v>25</v>
      </c>
      <c r="C11" s="38" t="s">
        <v>43</v>
      </c>
      <c r="D11" s="38" t="s">
        <v>101</v>
      </c>
      <c r="E11" s="38" t="s">
        <v>102</v>
      </c>
      <c r="F11" s="38" t="s">
        <v>103</v>
      </c>
      <c r="G11" s="38" t="s">
        <v>36</v>
      </c>
      <c r="H11" s="43" t="s">
        <v>8</v>
      </c>
      <c r="I11" s="300"/>
    </row>
    <row r="12" spans="1:9">
      <c r="A12" s="373" t="s">
        <v>514</v>
      </c>
      <c r="B12" s="374">
        <v>1</v>
      </c>
      <c r="C12" s="421" t="s">
        <v>529</v>
      </c>
      <c r="D12" s="421" t="s">
        <v>529</v>
      </c>
      <c r="E12" s="422" t="s">
        <v>529</v>
      </c>
      <c r="F12" s="421" t="s">
        <v>529</v>
      </c>
      <c r="G12" s="58">
        <v>1</v>
      </c>
      <c r="H12" s="301"/>
      <c r="I12" s="375"/>
    </row>
    <row r="13" spans="1:9" ht="16.2" thickBot="1">
      <c r="A13" s="263" t="s">
        <v>511</v>
      </c>
      <c r="B13" s="79">
        <v>5</v>
      </c>
      <c r="C13" s="260">
        <v>5</v>
      </c>
      <c r="D13" s="79">
        <v>-1</v>
      </c>
      <c r="E13" s="419">
        <v>0.15</v>
      </c>
      <c r="F13" s="420" t="s">
        <v>413</v>
      </c>
      <c r="G13" s="78">
        <v>7.5</v>
      </c>
      <c r="H13" s="302"/>
      <c r="I13" s="303"/>
    </row>
    <row r="14" spans="1:9" ht="6.75" customHeight="1" thickTop="1" thickBot="1"/>
    <row r="15" spans="1:9" ht="16.8" thickTop="1" thickBot="1">
      <c r="A15" s="27" t="s">
        <v>15</v>
      </c>
      <c r="B15" s="26">
        <f>SUM(G3:G16)</f>
        <v>37.5</v>
      </c>
      <c r="D15" s="41" t="s">
        <v>85</v>
      </c>
      <c r="E15" s="42"/>
      <c r="F15" s="43" t="s">
        <v>11</v>
      </c>
      <c r="G15" s="38" t="s">
        <v>36</v>
      </c>
      <c r="H15" s="297" t="s">
        <v>430</v>
      </c>
      <c r="I15" s="40" t="s">
        <v>8</v>
      </c>
    </row>
    <row r="16" spans="1:9">
      <c r="A16" s="27"/>
      <c r="B16" s="26"/>
      <c r="D16" s="392" t="s">
        <v>512</v>
      </c>
      <c r="E16" s="376"/>
      <c r="F16" s="377">
        <v>1</v>
      </c>
      <c r="G16" s="378">
        <v>2</v>
      </c>
      <c r="H16" s="384" t="s">
        <v>529</v>
      </c>
      <c r="I16" s="379"/>
    </row>
    <row r="17" spans="4:9">
      <c r="D17" s="393" t="s">
        <v>530</v>
      </c>
      <c r="E17" s="380"/>
      <c r="F17" s="381">
        <v>60</v>
      </c>
      <c r="G17" s="382">
        <f>F17*0.05</f>
        <v>3</v>
      </c>
      <c r="H17" s="385" t="s">
        <v>89</v>
      </c>
      <c r="I17" s="383"/>
    </row>
    <row r="18" spans="4:9" ht="16.2" thickBot="1">
      <c r="D18" s="394" t="s">
        <v>411</v>
      </c>
      <c r="E18" s="386"/>
      <c r="F18" s="387">
        <f>I8</f>
        <v>8</v>
      </c>
      <c r="G18" s="388">
        <f>2*F18</f>
        <v>16</v>
      </c>
      <c r="H18" s="389" t="s">
        <v>89</v>
      </c>
      <c r="I18" s="390" t="s">
        <v>531</v>
      </c>
    </row>
    <row r="19" spans="4:9" ht="16.2" thickTop="1"/>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63"/>
  <sheetViews>
    <sheetView showGridLines="0" workbookViewId="0"/>
  </sheetViews>
  <sheetFormatPr defaultColWidth="13" defaultRowHeight="15.6"/>
  <cols>
    <col min="1" max="1" width="24.19921875" style="24" customWidth="1"/>
    <col min="2" max="2" width="5.59765625" style="26" bestFit="1" customWidth="1"/>
    <col min="3" max="4" width="26.59765625" style="1" customWidth="1"/>
    <col min="5" max="16384" width="13" style="1"/>
  </cols>
  <sheetData>
    <row r="1" spans="1:4" ht="23.4" thickBot="1">
      <c r="A1" s="23" t="s">
        <v>93</v>
      </c>
      <c r="B1" s="109"/>
      <c r="C1" s="23"/>
      <c r="D1" s="23"/>
    </row>
    <row r="2" spans="1:4" s="24" customFormat="1" ht="16.2" thickBot="1">
      <c r="A2" s="110" t="s">
        <v>94</v>
      </c>
      <c r="B2" s="111" t="s">
        <v>95</v>
      </c>
      <c r="C2" s="112" t="s">
        <v>96</v>
      </c>
      <c r="D2" s="113" t="s">
        <v>97</v>
      </c>
    </row>
    <row r="3" spans="1:4">
      <c r="A3" s="114" t="s">
        <v>545</v>
      </c>
      <c r="B3" s="115">
        <v>5</v>
      </c>
      <c r="C3" s="116"/>
      <c r="D3" s="117"/>
    </row>
    <row r="4" spans="1:4">
      <c r="A4" s="118" t="s">
        <v>517</v>
      </c>
      <c r="B4" s="119">
        <v>0</v>
      </c>
      <c r="C4" s="120"/>
      <c r="D4" s="121"/>
    </row>
    <row r="5" spans="1:4">
      <c r="A5" s="118" t="s">
        <v>409</v>
      </c>
      <c r="B5" s="119">
        <v>0</v>
      </c>
      <c r="C5" s="120"/>
      <c r="D5" s="121"/>
    </row>
    <row r="6" spans="1:4" ht="16.2" thickBot="1">
      <c r="A6" s="122" t="s">
        <v>513</v>
      </c>
      <c r="B6" s="123">
        <v>1</v>
      </c>
      <c r="C6" s="124"/>
      <c r="D6" s="125"/>
    </row>
    <row r="7" spans="1:4" ht="24" thickTop="1" thickBot="1">
      <c r="A7" s="23" t="s">
        <v>98</v>
      </c>
      <c r="B7" s="126"/>
      <c r="C7" s="23"/>
      <c r="D7" s="127"/>
    </row>
    <row r="8" spans="1:4" ht="16.2" thickBot="1">
      <c r="A8" s="110" t="s">
        <v>94</v>
      </c>
      <c r="B8" s="111" t="s">
        <v>95</v>
      </c>
      <c r="C8" s="112" t="s">
        <v>96</v>
      </c>
      <c r="D8" s="113" t="s">
        <v>97</v>
      </c>
    </row>
    <row r="9" spans="1:4">
      <c r="A9" s="114" t="s">
        <v>114</v>
      </c>
      <c r="B9" s="115">
        <f>C9/2</f>
        <v>2.5</v>
      </c>
      <c r="C9" s="116">
        <v>5</v>
      </c>
      <c r="D9" s="117"/>
    </row>
    <row r="10" spans="1:4">
      <c r="A10" s="114" t="s">
        <v>518</v>
      </c>
      <c r="B10" s="115">
        <v>0</v>
      </c>
      <c r="C10" s="116"/>
      <c r="D10" s="117" t="s">
        <v>176</v>
      </c>
    </row>
    <row r="11" spans="1:4">
      <c r="A11" s="114" t="s">
        <v>520</v>
      </c>
      <c r="B11" s="115">
        <v>0.5</v>
      </c>
      <c r="C11" s="116">
        <v>10</v>
      </c>
      <c r="D11" s="117" t="s">
        <v>237</v>
      </c>
    </row>
    <row r="12" spans="1:4">
      <c r="A12" s="114" t="s">
        <v>524</v>
      </c>
      <c r="B12" s="115">
        <v>0</v>
      </c>
      <c r="C12" s="116">
        <v>10</v>
      </c>
      <c r="D12" s="117" t="s">
        <v>523</v>
      </c>
    </row>
    <row r="13" spans="1:4">
      <c r="A13" s="114" t="s">
        <v>528</v>
      </c>
      <c r="B13" s="115">
        <v>0.5</v>
      </c>
      <c r="C13" s="116">
        <v>10</v>
      </c>
      <c r="D13" s="117" t="s">
        <v>527</v>
      </c>
    </row>
    <row r="14" spans="1:4">
      <c r="A14" s="114" t="s">
        <v>526</v>
      </c>
      <c r="B14" s="115">
        <v>0.5</v>
      </c>
      <c r="C14" s="116">
        <v>4</v>
      </c>
      <c r="D14" s="117" t="s">
        <v>310</v>
      </c>
    </row>
    <row r="15" spans="1:4">
      <c r="A15" s="114" t="s">
        <v>525</v>
      </c>
      <c r="B15" s="115">
        <v>0</v>
      </c>
      <c r="C15" s="116"/>
      <c r="D15" s="117" t="s">
        <v>285</v>
      </c>
    </row>
    <row r="16" spans="1:4">
      <c r="A16" s="114" t="s">
        <v>522</v>
      </c>
      <c r="B16" s="115">
        <v>0.5</v>
      </c>
      <c r="C16" s="116">
        <v>10</v>
      </c>
      <c r="D16" s="117" t="s">
        <v>521</v>
      </c>
    </row>
    <row r="17" spans="1:4">
      <c r="A17" s="114" t="s">
        <v>519</v>
      </c>
      <c r="B17" s="115">
        <f>C17/20</f>
        <v>1</v>
      </c>
      <c r="C17" s="116">
        <v>20</v>
      </c>
      <c r="D17" s="117" t="s">
        <v>397</v>
      </c>
    </row>
    <row r="18" spans="1:4">
      <c r="A18" s="114" t="s">
        <v>414</v>
      </c>
      <c r="B18" s="115">
        <f>C18/100</f>
        <v>0.4</v>
      </c>
      <c r="C18" s="116">
        <v>40</v>
      </c>
      <c r="D18" s="117"/>
    </row>
    <row r="19" spans="1:4">
      <c r="A19" s="114" t="s">
        <v>480</v>
      </c>
      <c r="B19" s="115">
        <v>0</v>
      </c>
      <c r="C19" s="116" t="s">
        <v>481</v>
      </c>
      <c r="D19" s="308" t="s">
        <v>482</v>
      </c>
    </row>
    <row r="20" spans="1:4" ht="16.2" thickBot="1">
      <c r="A20" s="122" t="s">
        <v>516</v>
      </c>
      <c r="B20" s="123">
        <v>2</v>
      </c>
      <c r="C20" s="124"/>
      <c r="D20" s="125"/>
    </row>
    <row r="21" spans="1:4" ht="24" thickTop="1" thickBot="1">
      <c r="A21" s="20" t="s">
        <v>99</v>
      </c>
      <c r="B21" s="26">
        <f>SUM(B3:B20)</f>
        <v>13.9</v>
      </c>
      <c r="C21" s="369" t="s">
        <v>510</v>
      </c>
      <c r="D21" s="127"/>
    </row>
    <row r="22" spans="1:4" s="24" customFormat="1" ht="16.2" thickBot="1">
      <c r="A22" s="110" t="s">
        <v>94</v>
      </c>
      <c r="B22" s="111" t="s">
        <v>95</v>
      </c>
      <c r="C22" s="112" t="s">
        <v>96</v>
      </c>
      <c r="D22" s="113" t="s">
        <v>97</v>
      </c>
    </row>
    <row r="23" spans="1:4">
      <c r="A23" s="114" t="s">
        <v>546</v>
      </c>
      <c r="B23" s="115">
        <v>8</v>
      </c>
      <c r="C23" s="162"/>
      <c r="D23" s="391"/>
    </row>
    <row r="24" spans="1:4">
      <c r="A24" s="114" t="s">
        <v>532</v>
      </c>
      <c r="B24" s="115">
        <v>5</v>
      </c>
      <c r="C24" s="162"/>
      <c r="D24" s="163"/>
    </row>
    <row r="25" spans="1:4">
      <c r="A25" s="114" t="s">
        <v>538</v>
      </c>
      <c r="B25" s="115">
        <f>3*C25</f>
        <v>6</v>
      </c>
      <c r="C25" s="162">
        <v>2</v>
      </c>
      <c r="D25" s="163"/>
    </row>
    <row r="26" spans="1:4">
      <c r="A26" s="114" t="s">
        <v>533</v>
      </c>
      <c r="B26" s="115">
        <v>0</v>
      </c>
      <c r="C26" s="162"/>
      <c r="D26" s="163"/>
    </row>
    <row r="27" spans="1:4">
      <c r="A27" s="114" t="s">
        <v>539</v>
      </c>
      <c r="B27" s="115">
        <f>4*C27</f>
        <v>8</v>
      </c>
      <c r="C27" s="162">
        <v>2</v>
      </c>
      <c r="D27" s="163"/>
    </row>
    <row r="28" spans="1:4">
      <c r="A28" s="114" t="s">
        <v>540</v>
      </c>
      <c r="B28" s="115">
        <f>2*C28</f>
        <v>4</v>
      </c>
      <c r="C28" s="162">
        <v>2</v>
      </c>
      <c r="D28" s="163"/>
    </row>
    <row r="29" spans="1:4">
      <c r="A29" s="114" t="s">
        <v>541</v>
      </c>
      <c r="B29" s="115">
        <f>0.5*C29</f>
        <v>1</v>
      </c>
      <c r="C29" s="162">
        <v>2</v>
      </c>
      <c r="D29" s="163"/>
    </row>
    <row r="30" spans="1:4">
      <c r="A30" s="114" t="s">
        <v>542</v>
      </c>
      <c r="B30" s="115">
        <f>C30</f>
        <v>10</v>
      </c>
      <c r="C30" s="162">
        <v>10</v>
      </c>
      <c r="D30" s="163"/>
    </row>
    <row r="31" spans="1:4">
      <c r="A31" s="114" t="s">
        <v>534</v>
      </c>
      <c r="B31" s="115">
        <v>5</v>
      </c>
      <c r="C31" s="162"/>
      <c r="D31" s="163"/>
    </row>
    <row r="32" spans="1:4">
      <c r="A32" s="114" t="s">
        <v>535</v>
      </c>
      <c r="B32" s="115">
        <v>10</v>
      </c>
      <c r="C32" s="162"/>
      <c r="D32" s="163"/>
    </row>
    <row r="33" spans="1:4">
      <c r="A33" s="114" t="s">
        <v>536</v>
      </c>
      <c r="B33" s="115">
        <v>10</v>
      </c>
      <c r="C33" s="162"/>
      <c r="D33" s="163"/>
    </row>
    <row r="34" spans="1:4">
      <c r="A34" s="114" t="s">
        <v>115</v>
      </c>
      <c r="B34" s="115">
        <v>4</v>
      </c>
      <c r="C34" s="162"/>
      <c r="D34" s="163"/>
    </row>
    <row r="35" spans="1:4">
      <c r="A35" s="114" t="s">
        <v>537</v>
      </c>
      <c r="B35" s="115">
        <v>1</v>
      </c>
      <c r="C35" s="162"/>
      <c r="D35" s="163"/>
    </row>
    <row r="36" spans="1:4">
      <c r="A36" s="114" t="s">
        <v>547</v>
      </c>
      <c r="B36" s="115">
        <v>1</v>
      </c>
      <c r="C36" s="162"/>
      <c r="D36" s="163"/>
    </row>
    <row r="37" spans="1:4">
      <c r="A37" s="114" t="s">
        <v>546</v>
      </c>
      <c r="B37" s="115">
        <v>8</v>
      </c>
      <c r="C37" s="162"/>
      <c r="D37" s="163"/>
    </row>
    <row r="38" spans="1:4">
      <c r="A38" s="114" t="s">
        <v>543</v>
      </c>
      <c r="B38" s="115">
        <f>C38*5</f>
        <v>20</v>
      </c>
      <c r="C38" s="162">
        <v>4</v>
      </c>
      <c r="D38" s="163" t="s">
        <v>544</v>
      </c>
    </row>
    <row r="39" spans="1:4">
      <c r="A39" s="114" t="s">
        <v>548</v>
      </c>
      <c r="B39" s="115">
        <v>8</v>
      </c>
      <c r="C39" s="162">
        <v>8</v>
      </c>
      <c r="D39" s="163" t="s">
        <v>549</v>
      </c>
    </row>
    <row r="40" spans="1:4">
      <c r="A40" s="114" t="s">
        <v>550</v>
      </c>
      <c r="B40" s="115">
        <v>1</v>
      </c>
      <c r="C40" s="162">
        <v>10</v>
      </c>
      <c r="D40" s="163" t="s">
        <v>551</v>
      </c>
    </row>
    <row r="41" spans="1:4">
      <c r="A41" s="114" t="s">
        <v>552</v>
      </c>
      <c r="B41" s="115">
        <v>2</v>
      </c>
      <c r="C41" s="162">
        <v>2</v>
      </c>
      <c r="D41" s="163" t="s">
        <v>322</v>
      </c>
    </row>
    <row r="42" spans="1:4" ht="16.2" thickBot="1">
      <c r="A42" s="122" t="s">
        <v>553</v>
      </c>
      <c r="B42" s="123">
        <v>8</v>
      </c>
      <c r="C42" s="164"/>
      <c r="D42" s="165" t="s">
        <v>554</v>
      </c>
    </row>
    <row r="43" spans="1:4" ht="24" thickTop="1" thickBot="1">
      <c r="A43" s="20" t="s">
        <v>422</v>
      </c>
      <c r="B43" s="26">
        <f>(SUM(B23:B42)/600)*5</f>
        <v>1</v>
      </c>
      <c r="C43" s="128" t="s">
        <v>410</v>
      </c>
      <c r="D43" s="127"/>
    </row>
    <row r="44" spans="1:4" ht="16.2" thickBot="1">
      <c r="A44" s="110" t="s">
        <v>94</v>
      </c>
      <c r="B44" s="111" t="s">
        <v>95</v>
      </c>
      <c r="C44" s="112" t="s">
        <v>96</v>
      </c>
      <c r="D44" s="113" t="s">
        <v>97</v>
      </c>
    </row>
    <row r="45" spans="1:4">
      <c r="A45" s="131" t="s">
        <v>119</v>
      </c>
      <c r="B45" s="132">
        <v>25</v>
      </c>
      <c r="C45" s="133"/>
      <c r="D45" s="129"/>
    </row>
    <row r="46" spans="1:4">
      <c r="A46" s="131" t="s">
        <v>402</v>
      </c>
      <c r="B46" s="134">
        <v>10</v>
      </c>
      <c r="C46" s="135"/>
      <c r="D46" s="130"/>
    </row>
    <row r="47" spans="1:4">
      <c r="A47" s="131"/>
      <c r="B47" s="134"/>
      <c r="C47" s="135"/>
      <c r="D47" s="130"/>
    </row>
    <row r="48" spans="1:4">
      <c r="A48" s="131"/>
      <c r="B48" s="134"/>
      <c r="C48" s="135"/>
      <c r="D48" s="130"/>
    </row>
    <row r="49" spans="1:4" ht="16.2" thickBot="1">
      <c r="A49" s="122"/>
      <c r="B49" s="123"/>
      <c r="C49" s="124"/>
      <c r="D49" s="125"/>
    </row>
    <row r="50" spans="1:4" ht="24" thickTop="1" thickBot="1">
      <c r="A50" s="20" t="s">
        <v>100</v>
      </c>
      <c r="B50" s="26">
        <f>SUM(B45:B49)</f>
        <v>35</v>
      </c>
      <c r="C50" s="128" t="s">
        <v>509</v>
      </c>
      <c r="D50" s="127"/>
    </row>
    <row r="51" spans="1:4" s="24" customFormat="1" ht="16.2" thickBot="1">
      <c r="A51" s="110" t="s">
        <v>94</v>
      </c>
      <c r="B51" s="111" t="s">
        <v>95</v>
      </c>
      <c r="C51" s="112" t="s">
        <v>96</v>
      </c>
      <c r="D51" s="113" t="s">
        <v>97</v>
      </c>
    </row>
    <row r="52" spans="1:4">
      <c r="A52" s="131"/>
      <c r="B52" s="132"/>
      <c r="C52" s="133"/>
      <c r="D52" s="129"/>
    </row>
    <row r="53" spans="1:4">
      <c r="A53" s="131"/>
      <c r="B53" s="134"/>
      <c r="C53" s="135"/>
      <c r="D53" s="130"/>
    </row>
    <row r="54" spans="1:4">
      <c r="A54" s="114"/>
      <c r="B54" s="115"/>
      <c r="C54" s="135"/>
      <c r="D54" s="130"/>
    </row>
    <row r="55" spans="1:4">
      <c r="A55" s="131"/>
      <c r="B55" s="134"/>
      <c r="C55" s="135"/>
      <c r="D55" s="130"/>
    </row>
    <row r="56" spans="1:4">
      <c r="A56" s="131"/>
      <c r="B56" s="134"/>
      <c r="C56" s="135"/>
      <c r="D56" s="130"/>
    </row>
    <row r="57" spans="1:4">
      <c r="A57" s="131"/>
      <c r="B57" s="134"/>
      <c r="C57" s="135"/>
      <c r="D57" s="130"/>
    </row>
    <row r="58" spans="1:4">
      <c r="A58" s="131"/>
      <c r="B58" s="134"/>
      <c r="C58" s="135"/>
      <c r="D58" s="130"/>
    </row>
    <row r="59" spans="1:4">
      <c r="A59" s="131"/>
      <c r="B59" s="134"/>
      <c r="C59" s="135"/>
      <c r="D59" s="130"/>
    </row>
    <row r="60" spans="1:4">
      <c r="A60" s="131"/>
      <c r="B60" s="134"/>
      <c r="C60" s="135"/>
      <c r="D60" s="130"/>
    </row>
    <row r="61" spans="1:4" ht="16.2" thickBot="1">
      <c r="A61" s="122"/>
      <c r="B61" s="123"/>
      <c r="C61" s="124"/>
      <c r="D61" s="125"/>
    </row>
    <row r="62" spans="1:4" ht="16.2" thickTop="1"/>
    <row r="63" spans="1:4">
      <c r="A63" s="1"/>
    </row>
  </sheetData>
  <phoneticPr fontId="0" type="noConversion"/>
  <printOptions gridLinesSet="0"/>
  <pageMargins left="0.62" right="0.33" top="0.5" bottom="0.63" header="0.5" footer="0.5"/>
  <pageSetup orientation="portrait" horizontalDpi="120" verticalDpi="144"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showGridLines="0" workbookViewId="0">
      <pane xSplit="1" ySplit="1" topLeftCell="B2" activePane="bottomRight" state="frozen"/>
      <selection pane="topRight" activeCell="B1" sqref="B1"/>
      <selection pane="bottomLeft" activeCell="A2" sqref="A2"/>
      <selection pane="bottomRight" activeCell="B2" sqref="B2"/>
    </sheetView>
  </sheetViews>
  <sheetFormatPr defaultColWidth="30.19921875" defaultRowHeight="16.2"/>
  <cols>
    <col min="1" max="1" width="16.69921875" style="366" bestFit="1" customWidth="1"/>
    <col min="2" max="2" width="6.19921875" style="363" bestFit="1" customWidth="1"/>
    <col min="3" max="3" width="6.09765625" style="363" bestFit="1" customWidth="1"/>
    <col min="4" max="4" width="5.59765625" style="363" bestFit="1" customWidth="1"/>
    <col min="5" max="5" width="4" style="363" bestFit="1" customWidth="1"/>
    <col min="6" max="6" width="5.19921875" style="364" bestFit="1" customWidth="1"/>
    <col min="7" max="7" width="5" style="363" bestFit="1" customWidth="1"/>
    <col min="8" max="8" width="8.19921875" style="363" bestFit="1" customWidth="1"/>
    <col min="9" max="9" width="6.5" style="363" bestFit="1" customWidth="1"/>
    <col min="10" max="10" width="14.8984375" style="363" bestFit="1" customWidth="1"/>
    <col min="11" max="11" width="4" style="363" bestFit="1" customWidth="1"/>
    <col min="12" max="12" width="4.59765625" style="363" bestFit="1" customWidth="1"/>
    <col min="13" max="13" width="4.8984375" style="364" bestFit="1" customWidth="1"/>
    <col min="14" max="14" width="3.69921875" style="364" bestFit="1" customWidth="1"/>
    <col min="15" max="16" width="4.69921875" style="364" bestFit="1" customWidth="1"/>
    <col min="17" max="17" width="5.5" style="364" bestFit="1" customWidth="1"/>
    <col min="18" max="18" width="4" style="364" bestFit="1" customWidth="1"/>
    <col min="19" max="19" width="3.5" style="364" bestFit="1" customWidth="1"/>
    <col min="20" max="20" width="8.8984375" style="365" bestFit="1" customWidth="1"/>
    <col min="21" max="21" width="29.5" style="365" customWidth="1"/>
    <col min="22" max="22" width="14.5" style="364" bestFit="1" customWidth="1"/>
    <col min="23" max="16384" width="30.19921875" style="363"/>
  </cols>
  <sheetData>
    <row r="1" spans="1:22" s="364" customFormat="1" ht="31.8" thickBot="1">
      <c r="A1" s="401" t="s">
        <v>508</v>
      </c>
      <c r="B1" s="402" t="s">
        <v>507</v>
      </c>
      <c r="C1" s="402" t="s">
        <v>562</v>
      </c>
      <c r="D1" s="402" t="s">
        <v>7</v>
      </c>
      <c r="E1" s="402" t="s">
        <v>506</v>
      </c>
      <c r="F1" s="402" t="s">
        <v>505</v>
      </c>
      <c r="G1" s="402" t="s">
        <v>504</v>
      </c>
      <c r="H1" s="402" t="s">
        <v>503</v>
      </c>
      <c r="I1" s="402" t="s">
        <v>502</v>
      </c>
      <c r="J1" s="402" t="s">
        <v>501</v>
      </c>
      <c r="K1" s="403" t="s">
        <v>44</v>
      </c>
      <c r="L1" s="404" t="s">
        <v>43</v>
      </c>
      <c r="M1" s="405" t="s">
        <v>40</v>
      </c>
      <c r="N1" s="406" t="s">
        <v>41</v>
      </c>
      <c r="O1" s="407" t="s">
        <v>42</v>
      </c>
      <c r="P1" s="408" t="s">
        <v>39</v>
      </c>
      <c r="Q1" s="409" t="s">
        <v>500</v>
      </c>
      <c r="R1" s="409" t="s">
        <v>499</v>
      </c>
      <c r="S1" s="410" t="s">
        <v>498</v>
      </c>
      <c r="T1" s="411" t="s">
        <v>497</v>
      </c>
      <c r="U1" s="411" t="s">
        <v>496</v>
      </c>
      <c r="V1" s="410" t="s">
        <v>495</v>
      </c>
    </row>
    <row r="2" spans="1:22" ht="31.2">
      <c r="A2" s="446" t="s">
        <v>563</v>
      </c>
      <c r="B2" s="412" t="s">
        <v>122</v>
      </c>
      <c r="C2" s="412" t="s">
        <v>564</v>
      </c>
      <c r="D2" s="412">
        <v>1</v>
      </c>
      <c r="E2" s="412" t="s">
        <v>329</v>
      </c>
      <c r="F2" s="413" t="s">
        <v>565</v>
      </c>
      <c r="G2" s="412">
        <v>1350</v>
      </c>
      <c r="H2" s="414" t="s">
        <v>566</v>
      </c>
      <c r="I2" s="414" t="s">
        <v>567</v>
      </c>
      <c r="J2" s="414" t="s">
        <v>577</v>
      </c>
      <c r="K2" s="412">
        <v>16</v>
      </c>
      <c r="L2" s="412">
        <v>14</v>
      </c>
      <c r="M2" s="412">
        <v>13</v>
      </c>
      <c r="N2" s="412">
        <v>8</v>
      </c>
      <c r="O2" s="412">
        <v>9</v>
      </c>
      <c r="P2" s="412">
        <v>10</v>
      </c>
      <c r="Q2" s="412">
        <v>1</v>
      </c>
      <c r="R2" s="412">
        <v>19</v>
      </c>
      <c r="S2" s="412">
        <v>9</v>
      </c>
      <c r="T2" s="412" t="s">
        <v>568</v>
      </c>
      <c r="U2" s="412" t="s">
        <v>569</v>
      </c>
      <c r="V2" s="415" t="s">
        <v>570</v>
      </c>
    </row>
    <row r="3" spans="1:22" ht="31.2">
      <c r="A3" s="447" t="s">
        <v>571</v>
      </c>
      <c r="B3" s="416" t="s">
        <v>122</v>
      </c>
      <c r="C3" s="416" t="s">
        <v>564</v>
      </c>
      <c r="D3" s="416">
        <v>1</v>
      </c>
      <c r="E3" s="416" t="s">
        <v>329</v>
      </c>
      <c r="F3" s="426" t="s">
        <v>565</v>
      </c>
      <c r="G3" s="416">
        <v>1352</v>
      </c>
      <c r="H3" s="417" t="s">
        <v>566</v>
      </c>
      <c r="I3" s="417" t="s">
        <v>567</v>
      </c>
      <c r="J3" s="417" t="s">
        <v>577</v>
      </c>
      <c r="K3" s="416">
        <v>13</v>
      </c>
      <c r="L3" s="416">
        <v>15</v>
      </c>
      <c r="M3" s="416">
        <v>12</v>
      </c>
      <c r="N3" s="416">
        <v>10</v>
      </c>
      <c r="O3" s="416">
        <v>11</v>
      </c>
      <c r="P3" s="416">
        <v>10</v>
      </c>
      <c r="Q3" s="416">
        <v>1</v>
      </c>
      <c r="R3" s="416">
        <v>19</v>
      </c>
      <c r="S3" s="416">
        <v>9</v>
      </c>
      <c r="T3" s="416" t="s">
        <v>568</v>
      </c>
      <c r="U3" s="416" t="s">
        <v>569</v>
      </c>
      <c r="V3" s="418" t="s">
        <v>570</v>
      </c>
    </row>
    <row r="4" spans="1:22" ht="31.2">
      <c r="A4" s="447" t="s">
        <v>572</v>
      </c>
      <c r="B4" s="416" t="s">
        <v>122</v>
      </c>
      <c r="C4" s="416" t="s">
        <v>573</v>
      </c>
      <c r="D4" s="416">
        <v>1</v>
      </c>
      <c r="E4" s="416" t="s">
        <v>329</v>
      </c>
      <c r="F4" s="416" t="s">
        <v>565</v>
      </c>
      <c r="G4" s="416">
        <v>1351</v>
      </c>
      <c r="H4" s="417" t="s">
        <v>566</v>
      </c>
      <c r="I4" s="417" t="s">
        <v>567</v>
      </c>
      <c r="J4" s="417" t="s">
        <v>577</v>
      </c>
      <c r="K4" s="416">
        <v>10</v>
      </c>
      <c r="L4" s="416">
        <v>15</v>
      </c>
      <c r="M4" s="416">
        <v>8</v>
      </c>
      <c r="N4" s="416">
        <v>12</v>
      </c>
      <c r="O4" s="416">
        <v>16</v>
      </c>
      <c r="P4" s="416">
        <v>8</v>
      </c>
      <c r="Q4" s="416">
        <v>0</v>
      </c>
      <c r="R4" s="416">
        <v>19</v>
      </c>
      <c r="S4" s="416">
        <v>5</v>
      </c>
      <c r="T4" s="416" t="s">
        <v>568</v>
      </c>
      <c r="U4" s="416" t="s">
        <v>569</v>
      </c>
      <c r="V4" s="418" t="s">
        <v>237</v>
      </c>
    </row>
    <row r="5" spans="1:22" ht="31.2">
      <c r="A5" s="447" t="s">
        <v>574</v>
      </c>
      <c r="B5" s="416" t="s">
        <v>122</v>
      </c>
      <c r="C5" s="416" t="s">
        <v>575</v>
      </c>
      <c r="D5" s="416">
        <v>1</v>
      </c>
      <c r="E5" s="416" t="s">
        <v>329</v>
      </c>
      <c r="F5" s="426" t="s">
        <v>565</v>
      </c>
      <c r="G5" s="416">
        <v>1354</v>
      </c>
      <c r="H5" s="417" t="s">
        <v>566</v>
      </c>
      <c r="I5" s="417" t="s">
        <v>567</v>
      </c>
      <c r="J5" s="417" t="s">
        <v>577</v>
      </c>
      <c r="K5" s="416">
        <v>14</v>
      </c>
      <c r="L5" s="416">
        <v>13</v>
      </c>
      <c r="M5" s="416">
        <v>11</v>
      </c>
      <c r="N5" s="416">
        <v>10</v>
      </c>
      <c r="O5" s="416">
        <v>14</v>
      </c>
      <c r="P5" s="416">
        <v>10</v>
      </c>
      <c r="Q5" s="416">
        <v>0</v>
      </c>
      <c r="R5" s="416">
        <v>18</v>
      </c>
      <c r="S5" s="416">
        <v>6</v>
      </c>
      <c r="T5" s="416" t="s">
        <v>568</v>
      </c>
      <c r="U5" s="416" t="s">
        <v>569</v>
      </c>
      <c r="V5" s="418" t="s">
        <v>224</v>
      </c>
    </row>
    <row r="6" spans="1:22" ht="31.2">
      <c r="A6" s="448" t="s">
        <v>576</v>
      </c>
      <c r="B6" s="427" t="s">
        <v>122</v>
      </c>
      <c r="C6" s="427" t="s">
        <v>573</v>
      </c>
      <c r="D6" s="427">
        <v>1</v>
      </c>
      <c r="E6" s="427" t="s">
        <v>329</v>
      </c>
      <c r="F6" s="428" t="s">
        <v>565</v>
      </c>
      <c r="G6" s="427">
        <v>1356</v>
      </c>
      <c r="H6" s="429" t="s">
        <v>566</v>
      </c>
      <c r="I6" s="429" t="s">
        <v>567</v>
      </c>
      <c r="J6" s="430" t="s">
        <v>577</v>
      </c>
      <c r="K6" s="427">
        <v>11</v>
      </c>
      <c r="L6" s="427">
        <v>12</v>
      </c>
      <c r="M6" s="427">
        <v>10</v>
      </c>
      <c r="N6" s="427">
        <v>11</v>
      </c>
      <c r="O6" s="427">
        <v>15</v>
      </c>
      <c r="P6" s="427">
        <v>12</v>
      </c>
      <c r="Q6" s="427">
        <v>0</v>
      </c>
      <c r="R6" s="427">
        <v>18</v>
      </c>
      <c r="S6" s="427">
        <v>6</v>
      </c>
      <c r="T6" s="427" t="s">
        <v>568</v>
      </c>
      <c r="U6" s="427" t="s">
        <v>569</v>
      </c>
      <c r="V6" s="431" t="s">
        <v>216</v>
      </c>
    </row>
    <row r="8" spans="1:22">
      <c r="A8" s="367" t="s">
        <v>494</v>
      </c>
      <c r="B8" s="368">
        <f>SUM('Personal File'!E3:E5,RIGHT('Personal File'!C18,1))</f>
        <v>10</v>
      </c>
    </row>
    <row r="10" spans="1:22">
      <c r="A10" s="449" t="s">
        <v>586</v>
      </c>
    </row>
  </sheetData>
  <pageMargins left="0.15" right="0.75" top="0.32" bottom="0.33" header="0.25" footer="0.25"/>
  <pageSetup orientation="landscape"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Personal File</vt:lpstr>
      <vt:lpstr>Skills</vt:lpstr>
      <vt:lpstr>Spells</vt:lpstr>
      <vt:lpstr>Feats</vt:lpstr>
      <vt:lpstr>Martial</vt:lpstr>
      <vt:lpstr>Equipment</vt:lpstr>
      <vt:lpstr>Leadership</vt:lpstr>
      <vt:lpstr>Feats!OLE_LINK1</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Strongholds of Faerûn Character Sheet</dc:title>
  <dc:creator>© Alexis A. Álvarez 2007</dc:creator>
  <cp:lastModifiedBy>Alexis Álvarez</cp:lastModifiedBy>
  <cp:lastPrinted>2008-07-07T03:05:32Z</cp:lastPrinted>
  <dcterms:created xsi:type="dcterms:W3CDTF">2000-10-24T15:39:59Z</dcterms:created>
  <dcterms:modified xsi:type="dcterms:W3CDTF">2019-09-23T00:20:00Z</dcterms:modified>
</cp:coreProperties>
</file>