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5100" windowWidth="7680" windowHeight="5112" tabRatio="638"/>
  </bookViews>
  <sheets>
    <sheet name="Personal File" sheetId="4" r:id="rId1"/>
    <sheet name="Skills" sheetId="15" r:id="rId2"/>
    <sheet name="Spellbook" sheetId="21" r:id="rId3"/>
    <sheet name="Shaundakul" sheetId="24" r:id="rId4"/>
    <sheet name="Spells" sheetId="22" r:id="rId5"/>
    <sheet name="Feats" sheetId="20" r:id="rId6"/>
    <sheet name="Martial" sheetId="6" r:id="rId7"/>
    <sheet name="Equipment" sheetId="19" r:id="rId8"/>
    <sheet name="XP Awards" sheetId="25" r:id="rId9"/>
  </sheets>
  <externalReferences>
    <externalReference r:id="rId10"/>
  </externalReferences>
  <definedNames>
    <definedName name="NoShade">'[1]Spell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6">Martial!#REF!</definedName>
    <definedName name="_xlnm.Print_Area" localSheetId="0">'Personal File'!$A$1:$G$23</definedName>
    <definedName name="_xlnm.Print_Area" localSheetId="3">Shaundakul!$A$1:$I$38</definedName>
    <definedName name="_xlnm.Print_Area" localSheetId="1">Skills!$A$1:$K$34</definedName>
    <definedName name="_xlnm.Print_Area" localSheetId="2">Spellbook!$A$1:$I$10</definedName>
    <definedName name="_xlnm.Print_Area" localSheetId="4">Spells!#REF!</definedName>
  </definedNames>
  <calcPr calcId="145621"/>
</workbook>
</file>

<file path=xl/calcChain.xml><?xml version="1.0" encoding="utf-8"?>
<calcChain xmlns="http://schemas.openxmlformats.org/spreadsheetml/2006/main">
  <c r="C5" i="19" l="1"/>
  <c r="B16" i="25" l="1"/>
  <c r="B18" i="25" s="1"/>
  <c r="B20" i="25" s="1"/>
  <c r="C12" i="25"/>
  <c r="S5" i="22" l="1"/>
  <c r="S6" i="22"/>
  <c r="S7" i="22"/>
  <c r="S8" i="22"/>
  <c r="S9" i="22"/>
  <c r="S10" i="22"/>
  <c r="S11" i="22"/>
  <c r="S12" i="22"/>
  <c r="S13" i="22"/>
  <c r="S14" i="22"/>
  <c r="S15" i="22"/>
  <c r="S16" i="22"/>
  <c r="S17" i="22"/>
  <c r="S18" i="22"/>
  <c r="S22" i="22"/>
  <c r="S23" i="22"/>
  <c r="S24" i="22"/>
  <c r="S25" i="22"/>
  <c r="J5" i="22"/>
  <c r="C3" i="22"/>
  <c r="C4" i="22"/>
  <c r="C5" i="22"/>
  <c r="C6" i="22"/>
  <c r="C7" i="22"/>
  <c r="C8" i="22"/>
  <c r="C9" i="22"/>
  <c r="C10" i="22"/>
  <c r="C11" i="22"/>
  <c r="C12" i="22"/>
  <c r="C13" i="22"/>
  <c r="C14" i="22"/>
  <c r="C15" i="22"/>
  <c r="C16" i="22"/>
  <c r="C17" i="22"/>
  <c r="C18" i="22"/>
  <c r="C19" i="22"/>
  <c r="H12" i="22" l="1"/>
  <c r="G16" i="22"/>
  <c r="K16" i="22" s="1"/>
  <c r="H5" i="22"/>
  <c r="I16" i="22" l="1"/>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D17" i="15"/>
  <c r="G17" i="15" s="1"/>
  <c r="D16" i="15"/>
  <c r="E16" i="15" s="1"/>
  <c r="D15" i="15"/>
  <c r="E15" i="15" s="1"/>
  <c r="D14" i="15"/>
  <c r="G14" i="15" s="1"/>
  <c r="D13" i="15"/>
  <c r="G13" i="15" s="1"/>
  <c r="D12" i="15"/>
  <c r="G12" i="15" s="1"/>
  <c r="B8" i="4"/>
  <c r="B5" i="15"/>
  <c r="B4" i="15"/>
  <c r="B3" i="15"/>
  <c r="E12" i="4"/>
  <c r="I12" i="15" l="1"/>
  <c r="G15" i="15"/>
  <c r="I15" i="15" s="1"/>
  <c r="E13" i="15"/>
  <c r="E17" i="15"/>
  <c r="G16" i="15"/>
  <c r="I16" i="15" s="1"/>
  <c r="I13" i="15"/>
  <c r="I17" i="15"/>
  <c r="I14" i="15"/>
  <c r="E14" i="15"/>
  <c r="E12" i="15"/>
  <c r="B9" i="4"/>
  <c r="G15" i="22" l="1"/>
  <c r="I15" i="22" l="1"/>
  <c r="K15" i="22"/>
  <c r="I8" i="6"/>
  <c r="I7" i="6"/>
  <c r="I9" i="6"/>
  <c r="E49" i="15" l="1"/>
  <c r="H8" i="6" l="1"/>
  <c r="J8" i="6" s="1"/>
  <c r="I5" i="22" l="1"/>
  <c r="I3" i="6" l="1"/>
  <c r="I4" i="6"/>
  <c r="B49" i="15" l="1"/>
  <c r="G5" i="22" l="1"/>
  <c r="H8" i="15" l="1"/>
  <c r="H7" i="15"/>
  <c r="H6" i="15"/>
  <c r="H9" i="6" l="1"/>
  <c r="J9" i="6" s="1"/>
  <c r="G14" i="19"/>
  <c r="G19" i="19" s="1"/>
  <c r="G21" i="19" s="1"/>
  <c r="C14" i="19"/>
  <c r="C18" i="19" s="1"/>
  <c r="H4" i="15" l="1"/>
  <c r="H3" i="15"/>
  <c r="I12" i="22" l="1"/>
  <c r="G12" i="22" l="1"/>
  <c r="H5" i="15" l="1"/>
  <c r="E11" i="4" l="1"/>
  <c r="C10" i="4" l="1"/>
  <c r="H3" i="6" l="1"/>
  <c r="J3" i="6" s="1"/>
  <c r="H4" i="6"/>
  <c r="J4" i="6" s="1"/>
  <c r="D9" i="15"/>
  <c r="C4" i="6"/>
  <c r="E9" i="15" l="1"/>
  <c r="G9" i="15"/>
  <c r="I9" i="15" s="1"/>
  <c r="C12" i="4"/>
  <c r="D3" i="15" l="1"/>
  <c r="D10" i="15"/>
  <c r="C11" i="4"/>
  <c r="C13" i="4"/>
  <c r="C14" i="4"/>
  <c r="D5" i="15" s="1"/>
  <c r="C15" i="4"/>
  <c r="E13" i="4" l="1"/>
  <c r="E14" i="4" s="1"/>
  <c r="E15" i="4" s="1"/>
  <c r="S4" i="22"/>
  <c r="S3" i="22"/>
  <c r="D8" i="15"/>
  <c r="D21" i="15"/>
  <c r="D19" i="15"/>
  <c r="G3" i="15"/>
  <c r="I3" i="15" s="1"/>
  <c r="E3" i="15"/>
  <c r="E10" i="15"/>
  <c r="G10" i="15"/>
  <c r="I10" i="15" s="1"/>
  <c r="D4" i="15"/>
  <c r="H7" i="6"/>
  <c r="J7" i="6" s="1"/>
  <c r="D7" i="15"/>
  <c r="E5" i="15"/>
  <c r="G5" i="15"/>
  <c r="I5" i="15" s="1"/>
  <c r="D20" i="15"/>
  <c r="D6" i="15"/>
  <c r="D11" i="15"/>
  <c r="D18" i="15"/>
  <c r="D31" i="15"/>
  <c r="H48" i="15"/>
  <c r="E19" i="15" l="1"/>
  <c r="G19" i="15"/>
  <c r="I19" i="15" s="1"/>
  <c r="G21" i="15"/>
  <c r="I21" i="15" s="1"/>
  <c r="E21" i="15"/>
  <c r="E8" i="15"/>
  <c r="G8" i="15"/>
  <c r="I8" i="15" s="1"/>
  <c r="E4" i="15"/>
  <c r="G4" i="15"/>
  <c r="I4" i="15" s="1"/>
  <c r="E7" i="15"/>
  <c r="G7" i="15"/>
  <c r="I7" i="15" s="1"/>
  <c r="E18" i="15"/>
  <c r="G18" i="15"/>
  <c r="I18" i="15" s="1"/>
  <c r="E6" i="15"/>
  <c r="G6" i="15"/>
  <c r="I6" i="15" s="1"/>
  <c r="G11" i="15"/>
  <c r="I11" i="15" s="1"/>
  <c r="E11" i="15"/>
  <c r="E20" i="15"/>
  <c r="G20" i="15"/>
  <c r="I20" i="15" s="1"/>
  <c r="E31" i="15"/>
  <c r="G31" i="15"/>
  <c r="I31" i="15" s="1"/>
  <c r="D36" i="15" l="1"/>
  <c r="E36" i="15" l="1"/>
  <c r="G36" i="15"/>
  <c r="D42" i="15"/>
  <c r="D25" i="15"/>
  <c r="D30" i="15"/>
  <c r="D44" i="15"/>
  <c r="D41" i="15"/>
  <c r="D46" i="15"/>
  <c r="D43" i="15"/>
  <c r="D45" i="15"/>
  <c r="D38" i="15"/>
  <c r="D47" i="15"/>
  <c r="D34" i="15"/>
  <c r="D40" i="15"/>
  <c r="D48" i="15"/>
  <c r="D39" i="15"/>
  <c r="D37" i="15"/>
  <c r="G37" i="15" s="1"/>
  <c r="I37" i="15" s="1"/>
  <c r="D35" i="15"/>
  <c r="D33" i="15"/>
  <c r="D32" i="15"/>
  <c r="D29" i="15"/>
  <c r="D28" i="15"/>
  <c r="D27" i="15"/>
  <c r="D26" i="15"/>
  <c r="D24" i="15"/>
  <c r="D23" i="15"/>
  <c r="D22" i="15"/>
  <c r="I36" i="15" l="1"/>
  <c r="E22" i="15"/>
  <c r="G22" i="15"/>
  <c r="E24" i="15"/>
  <c r="G24" i="15"/>
  <c r="E27" i="15"/>
  <c r="G27" i="15"/>
  <c r="E29" i="15"/>
  <c r="G29" i="15"/>
  <c r="E33" i="15"/>
  <c r="G33" i="15"/>
  <c r="E37" i="15"/>
  <c r="E48" i="15"/>
  <c r="G48" i="15"/>
  <c r="E34" i="15"/>
  <c r="G34" i="15"/>
  <c r="E38" i="15"/>
  <c r="G38" i="15"/>
  <c r="E43" i="15"/>
  <c r="G43" i="15"/>
  <c r="E44" i="15"/>
  <c r="G44" i="15"/>
  <c r="E25" i="15"/>
  <c r="G25" i="15"/>
  <c r="E23" i="15"/>
  <c r="G23" i="15"/>
  <c r="E26" i="15"/>
  <c r="G26" i="15"/>
  <c r="E28" i="15"/>
  <c r="G28" i="15"/>
  <c r="E32" i="15"/>
  <c r="G32" i="15"/>
  <c r="E35" i="15"/>
  <c r="G35" i="15"/>
  <c r="E39" i="15"/>
  <c r="G39" i="15"/>
  <c r="E40" i="15"/>
  <c r="G40" i="15"/>
  <c r="E47" i="15"/>
  <c r="G47" i="15"/>
  <c r="E45" i="15"/>
  <c r="G45" i="15"/>
  <c r="E46" i="15"/>
  <c r="G46" i="15"/>
  <c r="E41" i="15"/>
  <c r="G41" i="15"/>
  <c r="E30" i="15"/>
  <c r="G30" i="15"/>
  <c r="E42" i="15"/>
  <c r="G42" i="15"/>
  <c r="I42" i="15" l="1"/>
  <c r="I30" i="15"/>
  <c r="I41" i="15"/>
  <c r="I46" i="15"/>
  <c r="I45" i="15"/>
  <c r="I47" i="15"/>
  <c r="I40" i="15"/>
  <c r="I39" i="15"/>
  <c r="I35" i="15"/>
  <c r="I32" i="15"/>
  <c r="I28" i="15"/>
  <c r="I26" i="15"/>
  <c r="I23" i="15"/>
  <c r="I25" i="15"/>
  <c r="I44" i="15"/>
  <c r="I43" i="15"/>
  <c r="I38" i="15"/>
  <c r="I34" i="15"/>
  <c r="I48" i="15"/>
  <c r="I33" i="15"/>
  <c r="I29" i="15"/>
  <c r="I27" i="15"/>
  <c r="I24" i="15"/>
  <c r="I22" i="15"/>
</calcChain>
</file>

<file path=xl/comments1.xml><?xml version="1.0" encoding="utf-8"?>
<comments xmlns="http://schemas.openxmlformats.org/spreadsheetml/2006/main">
  <authors>
    <author>Alexis Álvarez</author>
  </authors>
  <commentList>
    <comment ref="C8" authorId="0">
      <text>
        <r>
          <rPr>
            <sz val="12"/>
            <color indexed="81"/>
            <rFont val="Times New Roman"/>
            <family val="1"/>
          </rPr>
          <t xml:space="preserve">BAB 4 +1 Small
</t>
        </r>
        <r>
          <rPr>
            <i/>
            <sz val="12"/>
            <color indexed="81"/>
            <rFont val="Times New Roman"/>
            <family val="1"/>
          </rPr>
          <t>haste +1        bless +1
shaken -2</t>
        </r>
      </text>
    </comment>
    <comment ref="B10" authorId="0">
      <text>
        <r>
          <rPr>
            <sz val="12"/>
            <color indexed="81"/>
            <rFont val="Times New Roman"/>
            <family val="1"/>
          </rPr>
          <t xml:space="preserve">+4 </t>
        </r>
        <r>
          <rPr>
            <i/>
            <sz val="12"/>
            <color indexed="81"/>
            <rFont val="Times New Roman"/>
            <family val="1"/>
          </rPr>
          <t>bull’s strength</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[(4 * 8 Druid) * 75%]
+ [(3 * 4 Wizard) * 75%]
+ [(1 * 4 Arcane Hierophant) * 75%]
+ (8 * 1 Con)</t>
        </r>
      </text>
    </comment>
    <comment ref="E13" authorId="0">
      <text>
        <r>
          <rPr>
            <i/>
            <sz val="12"/>
            <color indexed="81"/>
            <rFont val="Times New Roman"/>
            <family val="1"/>
          </rPr>
          <t>+4 shield
+1 haste
+3 shield of faith</t>
        </r>
      </text>
    </comment>
    <comment ref="E14"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27" authorId="0">
      <text>
        <r>
          <rPr>
            <sz val="12"/>
            <color indexed="81"/>
            <rFont val="Times New Roman"/>
            <family val="1"/>
          </rPr>
          <t>Small +4
Whisper Gnome +4</t>
        </r>
      </text>
    </comment>
    <comment ref="F32" authorId="0">
      <text>
        <r>
          <rPr>
            <sz val="12"/>
            <color indexed="81"/>
            <rFont val="Times New Roman"/>
            <family val="1"/>
          </rPr>
          <t>Gnome +2</t>
        </r>
      </text>
    </comment>
    <comment ref="F33" authorId="0">
      <text>
        <r>
          <rPr>
            <sz val="12"/>
            <color indexed="81"/>
            <rFont val="Times New Roman"/>
            <family val="1"/>
          </rPr>
          <t>Gnome (Small) +4</t>
        </r>
      </text>
    </comment>
    <comment ref="F4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4" authorId="0">
      <text>
        <r>
          <rPr>
            <sz val="12"/>
            <color indexed="81"/>
            <rFont val="Times New Roman"/>
            <family val="1"/>
          </rPr>
          <t>Cured leather</t>
        </r>
      </text>
    </comment>
    <comment ref="D36" authorId="0">
      <text>
        <r>
          <rPr>
            <sz val="12"/>
            <color indexed="81"/>
            <rFont val="Times New Roman"/>
            <family val="1"/>
          </rPr>
          <t>horse hair</t>
        </r>
      </text>
    </comment>
    <comment ref="D38" authorId="0">
      <text>
        <r>
          <rPr>
            <sz val="12"/>
            <color indexed="81"/>
            <rFont val="Times New Roman"/>
            <family val="1"/>
          </rPr>
          <t>Powdered Iron</t>
        </r>
      </text>
    </comment>
    <comment ref="D41" authorId="0">
      <text>
        <r>
          <rPr>
            <sz val="12"/>
            <color indexed="81"/>
            <rFont val="Times New Roman"/>
            <family val="1"/>
          </rPr>
          <t>Drop of mercury</t>
        </r>
      </text>
    </comment>
    <comment ref="D42" authorId="0">
      <text>
        <r>
          <rPr>
            <sz val="12"/>
            <color indexed="81"/>
            <rFont val="Times New Roman"/>
            <family val="1"/>
          </rPr>
          <t>piece of string &amp; bit of wood</t>
        </r>
      </text>
    </comment>
    <comment ref="D44" authorId="0">
      <text>
        <r>
          <rPr>
            <sz val="12"/>
            <color indexed="81"/>
            <rFont val="Times New Roman"/>
            <family val="1"/>
          </rPr>
          <t>Broken eggshell</t>
        </r>
      </text>
    </comment>
    <comment ref="D46" authorId="0">
      <text>
        <r>
          <rPr>
            <sz val="12"/>
            <color indexed="81"/>
            <rFont val="Times New Roman"/>
            <family val="1"/>
          </rPr>
          <t>Pinch of cat fur</t>
        </r>
      </text>
    </comment>
    <comment ref="D47" authorId="0">
      <text>
        <r>
          <rPr>
            <sz val="12"/>
            <color indexed="81"/>
            <rFont val="Times New Roman"/>
            <family val="1"/>
          </rPr>
          <t>tallow, bringstone, powdered iron</t>
        </r>
      </text>
    </comment>
    <comment ref="D48" authorId="0">
      <text>
        <r>
          <rPr>
            <sz val="12"/>
            <color indexed="81"/>
            <rFont val="Times New Roman"/>
            <family val="1"/>
          </rPr>
          <t>copper wire &amp; magnet</t>
        </r>
      </text>
    </comment>
    <comment ref="D49" authorId="0">
      <text>
        <r>
          <rPr>
            <sz val="12"/>
            <color indexed="81"/>
            <rFont val="Times New Roman"/>
            <family val="1"/>
          </rPr>
          <t>Salt</t>
        </r>
      </text>
    </comment>
    <comment ref="D52" authorId="0">
      <text>
        <r>
          <rPr>
            <sz val="12"/>
            <color indexed="81"/>
            <rFont val="Times New Roman"/>
            <family val="1"/>
          </rPr>
          <t>Pendulum</t>
        </r>
      </text>
    </comment>
    <comment ref="D58" authorId="0">
      <text>
        <r>
          <rPr>
            <sz val="12"/>
            <color indexed="81"/>
            <rFont val="Times New Roman"/>
            <family val="1"/>
          </rPr>
          <t>Prism, lens, or monocle</t>
        </r>
      </text>
    </comment>
    <comment ref="D59" authorId="0">
      <text>
        <r>
          <rPr>
            <sz val="12"/>
            <rFont val="Times New Roman"/>
            <family val="1"/>
          </rPr>
          <t>Bag and candle</t>
        </r>
      </text>
    </comment>
    <comment ref="D62" authorId="0">
      <text>
        <r>
          <rPr>
            <sz val="12"/>
            <color indexed="81"/>
            <rFont val="Times New Roman"/>
            <family val="1"/>
          </rPr>
          <t>Bat guano &amp; sulfur</t>
        </r>
      </text>
    </comment>
    <comment ref="D63" authorId="0">
      <text>
        <r>
          <rPr>
            <sz val="12"/>
            <color indexed="81"/>
            <rFont val="Times New Roman"/>
            <family val="1"/>
          </rPr>
          <t>Bird's wing feather</t>
        </r>
      </text>
    </comment>
    <comment ref="D64" authorId="0">
      <text>
        <r>
          <rPr>
            <sz val="12"/>
            <color indexed="81"/>
            <rFont val="Times New Roman"/>
            <family val="1"/>
          </rPr>
          <t>Pork rind or butter</t>
        </r>
      </text>
    </comment>
    <comment ref="D65" authorId="0">
      <text>
        <r>
          <rPr>
            <sz val="12"/>
            <color indexed="81"/>
            <rFont val="Times New Roman"/>
            <family val="1"/>
          </rPr>
          <t>tiny platinum shield worth 25 gps</t>
        </r>
      </text>
    </comment>
    <comment ref="D67" authorId="0">
      <text>
        <r>
          <rPr>
            <sz val="12"/>
            <color indexed="81"/>
            <rFont val="Times New Roman"/>
            <family val="1"/>
          </rPr>
          <t>Roots</t>
        </r>
      </text>
    </comment>
    <comment ref="D69" authorId="0">
      <text>
        <r>
          <rPr>
            <sz val="12"/>
            <color indexed="81"/>
            <rFont val="Times New Roman"/>
            <family val="1"/>
          </rPr>
          <t>Fur AND rod of amber or crystal</t>
        </r>
      </text>
    </comment>
    <comment ref="D70" authorId="0">
      <text>
        <r>
          <rPr>
            <sz val="12"/>
            <color indexed="81"/>
            <rFont val="Times New Roman"/>
            <family val="1"/>
          </rPr>
          <t>Metal object with which to outline circle</t>
        </r>
      </text>
    </comment>
    <comment ref="D73" authorId="0">
      <text>
        <r>
          <rPr>
            <sz val="12"/>
            <color indexed="81"/>
            <rFont val="Times New Roman"/>
            <family val="1"/>
          </rPr>
          <t>Glass marble</t>
        </r>
      </text>
    </comment>
    <comment ref="D74" authorId="0">
      <text>
        <r>
          <rPr>
            <sz val="12"/>
            <color indexed="81"/>
            <rFont val="Times New Roman"/>
            <family val="1"/>
          </rPr>
          <t>Molasses</t>
        </r>
      </text>
    </comment>
    <comment ref="D75" authorId="0">
      <text>
        <r>
          <rPr>
            <sz val="12"/>
            <color indexed="81"/>
            <rFont val="Times New Roman"/>
            <family val="1"/>
          </rPr>
          <t>rotten egg or skunk cabbage leaves</t>
        </r>
      </text>
    </comment>
    <comment ref="D76" authorId="0">
      <text>
        <r>
          <rPr>
            <sz val="12"/>
            <rFont val="Times New Roman"/>
            <family val="1"/>
          </rPr>
          <t>Bag and candle</t>
        </r>
      </text>
    </comment>
    <comment ref="D80" authorId="0">
      <text>
        <r>
          <rPr>
            <sz val="12"/>
            <color indexed="81"/>
            <rFont val="Times New Roman"/>
            <family val="1"/>
          </rPr>
          <t>claw from a displacer beast</t>
        </r>
      </text>
    </comment>
    <comment ref="D83"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2" authorId="0">
      <text>
        <r>
          <rPr>
            <sz val="12"/>
            <color indexed="81"/>
            <rFont val="Times New Roman"/>
            <family val="1"/>
          </rPr>
          <t>Charcoal</t>
        </r>
      </text>
    </comment>
    <comment ref="D108" authorId="0">
      <text>
        <r>
          <rPr>
            <sz val="12"/>
            <color indexed="81"/>
            <rFont val="Times New Roman"/>
            <family val="1"/>
          </rPr>
          <t>pinch of dust &amp; few drops of water</t>
        </r>
      </text>
    </comment>
    <comment ref="D112" authorId="0">
      <text>
        <r>
          <rPr>
            <sz val="12"/>
            <color indexed="81"/>
            <rFont val="Times New Roman"/>
            <family val="1"/>
          </rPr>
          <t>dinosaur jawbone</t>
        </r>
      </text>
    </comment>
    <comment ref="D113" authorId="0">
      <text>
        <r>
          <rPr>
            <sz val="12"/>
            <rFont val="Times New Roman"/>
            <family val="1"/>
          </rPr>
          <t>Soft clay</t>
        </r>
      </text>
    </comment>
    <comment ref="D117" authorId="0">
      <text/>
    </comment>
    <comment ref="D118" authorId="0">
      <text/>
    </comment>
    <comment ref="D124" authorId="0">
      <text/>
    </comment>
    <comment ref="D129" authorId="0">
      <text>
        <r>
          <rPr>
            <sz val="12"/>
            <color indexed="81"/>
            <rFont val="Times New Roman"/>
            <family val="1"/>
          </rPr>
          <t>leather thong bound around caster's arm</t>
        </r>
      </text>
    </comment>
    <comment ref="D131" authorId="0">
      <text>
        <r>
          <rPr>
            <sz val="12"/>
            <color indexed="81"/>
            <rFont val="Times New Roman"/>
            <family val="1"/>
          </rPr>
          <t>pinch of dust &amp; a few drops of water</t>
        </r>
      </text>
    </comment>
    <comment ref="D137" authorId="0">
      <text>
        <r>
          <rPr>
            <sz val="12"/>
            <color indexed="81"/>
            <rFont val="Times New Roman"/>
            <family val="1"/>
          </rPr>
          <t>1000 GPs' worth of unguents</t>
        </r>
      </text>
    </comment>
    <comment ref="D139" authorId="0">
      <text>
        <r>
          <rPr>
            <sz val="12"/>
            <color indexed="81"/>
            <rFont val="Times New Roman"/>
            <family val="1"/>
          </rPr>
          <t>Natural pool of water</t>
        </r>
      </text>
    </comment>
    <comment ref="D145" authorId="0">
      <text>
        <r>
          <rPr>
            <sz val="12"/>
            <color indexed="81"/>
            <rFont val="Times New Roman"/>
            <family val="1"/>
          </rPr>
          <t>Flawless, 250-GP gemstone</t>
        </r>
      </text>
    </comment>
    <comment ref="D161" authorId="0">
      <text>
        <r>
          <rPr>
            <sz val="12"/>
            <color indexed="81"/>
            <rFont val="Times New Roman"/>
            <family val="1"/>
          </rPr>
          <t>granite &amp; 250 GPs' worth of diamond dust</t>
        </r>
      </text>
    </comment>
    <comment ref="D167" authorId="0">
      <text>
        <r>
          <rPr>
            <sz val="12"/>
            <color indexed="81"/>
            <rFont val="Times New Roman"/>
            <family val="1"/>
          </rPr>
          <t>Herbs, oils, and incense worth at least 1,000 gp, plus 1,000 gp per level of the spell to be tied to the unhallowed area.</t>
        </r>
      </text>
    </comment>
  </commentList>
</comments>
</file>

<file path=xl/comments5.xml><?xml version="1.0" encoding="utf-8"?>
<comments xmlns="http://schemas.openxmlformats.org/spreadsheetml/2006/main">
  <authors>
    <author>Alexis Álvarez</author>
  </authors>
  <commentList>
    <comment ref="A2" authorId="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druid gains a +2 bonus on Knowledge (nature) and Survival checks.
PHB 35</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4" authorId="0">
      <text>
        <r>
          <rPr>
            <sz val="12"/>
            <color indexed="81"/>
            <rFont val="Times New Roman"/>
            <family val="1"/>
          </rPr>
          <t>Starting at 4th level, a druid gains a +4 bonus on saving throws against the spell-like abilities of fey (such as dryads, pixies, and sprites).
PHB 37</t>
        </r>
      </text>
    </comment>
    <comment ref="A5"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C5" authorId="0">
      <text>
        <r>
          <rPr>
            <sz val="12"/>
            <color indexed="81"/>
            <rFont val="Times New Roman"/>
            <family val="1"/>
          </rPr>
          <t>Starting at 3rd level, a druid leaves no trail in natural surroundings and cannot be tracked.  She may choose to leave a trail if so desired.
PHB 36</t>
        </r>
      </text>
    </comment>
    <comment ref="C6"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C7"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 ref="C10"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11"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List>
</comments>
</file>

<file path=xl/comments6.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<sst xmlns="http://schemas.openxmlformats.org/spreadsheetml/2006/main" count="2252" uniqueCount="696">
  <si>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</si>
  <si>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</si>
  <si>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</si>
  <si>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</si>
  <si>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</si>
  <si>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</si>
  <si>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</si>
  <si>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</si>
  <si>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</si>
  <si>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</si>
  <si>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</si>
  <si>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</si>
  <si>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</si>
  <si>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</si>
  <si>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</si>
  <si>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</si>
  <si>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</si>
  <si>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</si>
  <si>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</si>
  <si>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</si>
  <si>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</si>
  <si>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</si>
  <si>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</si>
  <si>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</si>
  <si>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</si>
  <si>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</si>
  <si>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</si>
  <si>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</si>
  <si>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</si>
  <si>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</si>
  <si>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</si>
  <si>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</si>
  <si>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</si>
  <si>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</si>
  <si>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</si>
  <si>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</si>
  <si>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</si>
  <si>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</si>
  <si>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</si>
  <si>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</si>
  <si>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</si>
  <si>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</si>
  <si>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</si>
  <si>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</si>
  <si>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</si>
  <si>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</si>
  <si>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</si>
  <si>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</si>
  <si>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</si>
  <si>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</si>
  <si>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</si>
  <si>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</si>
  <si>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</si>
  <si>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</si>
  <si>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</si>
  <si>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</si>
  <si>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</si>
  <si>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</si>
  <si>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</si>
  <si>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</si>
  <si>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</si>
  <si>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</si>
  <si>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</si>
  <si>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</si>
  <si>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</si>
  <si>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</si>
  <si>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</si>
  <si>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</si>
  <si>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</si>
  <si>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</si>
  <si>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</si>
  <si>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</si>
  <si>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</si>
  <si>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</si>
  <si>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</si>
  <si>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</si>
  <si>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</si>
  <si>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</si>
  <si>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</si>
  <si>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</si>
  <si>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</si>
  <si>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</si>
  <si>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</si>
  <si>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</si>
  <si>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</si>
  <si>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</si>
  <si>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</si>
  <si>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</si>
  <si>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</si>
  <si>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</si>
  <si>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</si>
  <si>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</si>
  <si>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2</t>
  </si>
  <si>
    <t>Roll</t>
  </si>
  <si>
    <t>Spell</t>
  </si>
  <si>
    <t>-</t>
  </si>
  <si>
    <t>Gnome</t>
  </si>
  <si>
    <t>Level</t>
  </si>
  <si>
    <t>DC</t>
  </si>
  <si>
    <t>Cast?</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</si>
  <si>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</si>
  <si>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</si>
  <si>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</si>
  <si>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</si>
  <si>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</si>
  <si>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</si>
  <si>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</si>
  <si>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</si>
  <si>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</si>
  <si>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</si>
  <si>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</si>
  <si>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</si>
  <si>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</si>
  <si>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</si>
  <si>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</si>
  <si>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</si>
  <si>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</si>
  <si>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</si>
  <si>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Flint &amp; Steel</t>
  </si>
  <si>
    <t>Scroll Case</t>
  </si>
  <si>
    <t>Initiative:</t>
  </si>
  <si>
    <t>Bludgeon</t>
  </si>
  <si>
    <t>Ranged Touch Spells</t>
  </si>
  <si>
    <t>1d3</t>
  </si>
  <si>
    <t>Gold Pieces</t>
  </si>
  <si>
    <t>Actual Speed:</t>
  </si>
  <si>
    <t>CLev</t>
  </si>
  <si>
    <t>Knowledge:  Nature</t>
  </si>
  <si>
    <t>FF AC:</t>
  </si>
  <si>
    <t>Whisper</t>
  </si>
  <si>
    <t>Darkvision 60’</t>
  </si>
  <si>
    <t>Low-light Vision</t>
  </si>
  <si>
    <t>30’</t>
  </si>
  <si>
    <t>Mage Hand</t>
  </si>
  <si>
    <t>Message</t>
  </si>
  <si>
    <t>Silence (on self)</t>
  </si>
  <si>
    <t>Scribe Scroll</t>
  </si>
  <si>
    <t>Summon Familiar</t>
  </si>
  <si>
    <t>Wizard Spells</t>
  </si>
  <si>
    <t>Detect Magic</t>
  </si>
  <si>
    <t>Acid Splash</t>
  </si>
  <si>
    <t>Light</t>
  </si>
  <si>
    <t>Shield</t>
  </si>
  <si>
    <t>Mage Armor</t>
  </si>
  <si>
    <t>Empty Vials &amp; Stoppers</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</si>
  <si>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</si>
  <si>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</si>
  <si>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</si>
  <si>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</si>
  <si>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</si>
  <si>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</si>
  <si>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</si>
  <si>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</si>
  <si>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</si>
  <si>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</si>
  <si>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</si>
  <si>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</si>
  <si>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</si>
  <si>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</si>
  <si>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</si>
  <si>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</si>
  <si>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</si>
  <si>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</si>
  <si>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</si>
  <si>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</si>
  <si>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</si>
  <si>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</si>
  <si>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</si>
  <si>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</si>
  <si>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</si>
  <si>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</si>
  <si>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</si>
  <si>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</si>
  <si>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</si>
  <si>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</si>
  <si>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</si>
  <si>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</si>
  <si>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</si>
  <si>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</si>
  <si>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</si>
  <si>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</si>
  <si>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</si>
  <si>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</si>
  <si>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</si>
  <si>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</si>
  <si>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</si>
  <si>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</si>
  <si>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</si>
  <si>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</si>
  <si>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</si>
  <si>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</si>
  <si>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</si>
  <si>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</si>
  <si>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</si>
  <si>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</si>
  <si>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</si>
  <si>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</si>
  <si>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</si>
  <si>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</si>
  <si>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</si>
  <si>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</si>
  <si>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</si>
  <si>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</si>
  <si>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</si>
  <si>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</si>
  <si>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</si>
  <si>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</si>
  <si>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</si>
  <si>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</si>
  <si>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Equity on this page:</t>
  </si>
  <si>
    <t>Total Equity:</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</si>
  <si>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</si>
  <si>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</si>
  <si>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</si>
  <si>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</si>
  <si>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</si>
  <si>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</si>
  <si>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</si>
  <si>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</si>
  <si>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</si>
  <si>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</si>
  <si>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</si>
  <si>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</si>
  <si>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</si>
  <si>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</si>
  <si>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</si>
  <si>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</si>
  <si>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</si>
  <si>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Heward’s Handy Haversack</t>
  </si>
  <si>
    <t>% of 100-lb limit</t>
  </si>
  <si>
    <t>Evoker Bonus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</si>
  <si>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</si>
  <si>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Gnome Hammer treated as martial</t>
  </si>
  <si>
    <t>Perform:    [type]</t>
  </si>
  <si>
    <t>Base</t>
  </si>
  <si>
    <t>Spell Effects</t>
  </si>
  <si>
    <t>CL</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</si>
  <si>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</si>
  <si>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</si>
  <si>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</si>
  <si>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</si>
  <si>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</si>
  <si>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</si>
  <si>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</si>
  <si>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</si>
  <si>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</si>
  <si>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</si>
  <si>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</si>
  <si>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</si>
  <si>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</si>
  <si>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</si>
  <si>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</si>
  <si>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</si>
  <si>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</si>
  <si>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</si>
  <si>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</si>
  <si>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</si>
  <si>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</si>
  <si>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</si>
  <si>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</si>
  <si>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</si>
  <si>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</si>
  <si>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</si>
  <si>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</si>
  <si>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</si>
  <si>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</si>
  <si>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</si>
  <si>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</si>
  <si>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</si>
  <si>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</si>
  <si>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</si>
  <si>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</si>
  <si>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</si>
  <si>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</si>
  <si>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</si>
  <si>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</si>
  <si>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</si>
  <si>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</si>
  <si>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</si>
  <si>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</si>
  <si>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</si>
  <si>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</si>
  <si>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</si>
  <si>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</si>
  <si>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Sonic Blast</t>
  </si>
  <si>
    <t>Blast of Force</t>
  </si>
  <si>
    <t>Lightning Bolt</t>
  </si>
  <si>
    <t>120’</t>
  </si>
  <si>
    <t>Dagger</t>
  </si>
  <si>
    <t>19-20, x2</t>
  </si>
  <si>
    <t>Prcg/Slsh</t>
  </si>
  <si>
    <t>SF</t>
  </si>
  <si>
    <t>Heart of Earth</t>
  </si>
  <si>
    <t>Vortex of Teeth</t>
  </si>
  <si>
    <t>Dimension Door</t>
  </si>
  <si>
    <t>Invisibility, Greater</t>
  </si>
  <si>
    <t>Bypass Spell Resistance</t>
  </si>
  <si>
    <t>Wealth Cap (10):</t>
  </si>
  <si>
    <t>Displacer Form</t>
  </si>
  <si>
    <t>Force Missiles</t>
  </si>
  <si>
    <t>Jet of Steam</t>
  </si>
  <si>
    <t>Arcane Turmoil</t>
  </si>
  <si>
    <t>Heart of Air</t>
  </si>
  <si>
    <t>Luminous Swarm</t>
  </si>
  <si>
    <t>Chain Missile</t>
  </si>
  <si>
    <t>Resonating Bolt</t>
  </si>
  <si>
    <t>Scintillating Sphere</t>
  </si>
  <si>
    <t>30’ line</t>
  </si>
  <si>
    <t>Profession:  Sailor</t>
  </si>
  <si>
    <t>5 rounds</t>
  </si>
  <si>
    <t>four</t>
  </si>
  <si>
    <t>six</t>
  </si>
  <si>
    <t>Components</t>
  </si>
  <si>
    <t>PHB 207</t>
  </si>
  <si>
    <t>PHB 209</t>
  </si>
  <si>
    <t>special</t>
  </si>
  <si>
    <t>PHB 296</t>
  </si>
  <si>
    <t>Fire Trap</t>
  </si>
  <si>
    <t>Perm.</t>
  </si>
  <si>
    <t>PHB 231</t>
  </si>
  <si>
    <t>PHB 232</t>
  </si>
  <si>
    <t>PHB 253</t>
  </si>
  <si>
    <t>PHB 274</t>
  </si>
  <si>
    <t>PHB 278</t>
  </si>
  <si>
    <t>PHB 238</t>
  </si>
  <si>
    <t>Ice Storm</t>
  </si>
  <si>
    <t>1 full round</t>
  </si>
  <si>
    <t>PHB 243</t>
  </si>
  <si>
    <t>Poison</t>
  </si>
  <si>
    <t>PHB 262</t>
  </si>
  <si>
    <t>Sleet Storm</t>
  </si>
  <si>
    <t>PHB 280</t>
  </si>
  <si>
    <t>PHB 284</t>
  </si>
  <si>
    <t>Contagion</t>
  </si>
  <si>
    <t>PHB 213</t>
  </si>
  <si>
    <t>Wall of Fire</t>
  </si>
  <si>
    <t>PHB 298</t>
  </si>
  <si>
    <t>Necromancy</t>
  </si>
  <si>
    <t>Played by Shaylee</t>
  </si>
  <si>
    <t>Feature:</t>
  </si>
  <si>
    <t>Wings</t>
  </si>
  <si>
    <t>Samantha</t>
  </si>
  <si>
    <t>Neutral</t>
  </si>
  <si>
    <t>Level Adj.:</t>
  </si>
  <si>
    <t>Druid</t>
  </si>
  <si>
    <t>Wizard</t>
  </si>
  <si>
    <t>Arcane Hierophant</t>
  </si>
  <si>
    <t>Female</t>
  </si>
  <si>
    <t>Planar Handbook 101</t>
  </si>
  <si>
    <t>Perinarch, Planar</t>
  </si>
  <si>
    <t>Planar Handbook 105</t>
  </si>
  <si>
    <t>Summon Greater Elemental</t>
  </si>
  <si>
    <t>Savage Species</t>
  </si>
  <si>
    <t>Plant Body</t>
  </si>
  <si>
    <t>Miasma of Entropy</t>
  </si>
  <si>
    <t>PHB 300</t>
  </si>
  <si>
    <t>Wall of Thorns</t>
  </si>
  <si>
    <t>PHB 297</t>
  </si>
  <si>
    <t>24 hours</t>
  </si>
  <si>
    <t>Unhallow</t>
  </si>
  <si>
    <t>Tree Stride</t>
  </si>
  <si>
    <t>Player’s Guide to Faerûn 116</t>
  </si>
  <si>
    <t>1 day</t>
  </si>
  <si>
    <t>Tree Healing</t>
  </si>
  <si>
    <t>PHB 295</t>
  </si>
  <si>
    <t>Transmute Rock to Mud</t>
  </si>
  <si>
    <t>Transmute Mud to Rock</t>
  </si>
  <si>
    <t>PHB 289</t>
  </si>
  <si>
    <t>Summon Nature’s Ally V</t>
  </si>
  <si>
    <t>Stoneskin</t>
  </si>
  <si>
    <t>PHB 244</t>
  </si>
  <si>
    <t>Insect Plague</t>
  </si>
  <si>
    <t>V S M DF</t>
  </si>
  <si>
    <t>Hallow</t>
  </si>
  <si>
    <t>Player’s Guide to Faerûn 102</t>
  </si>
  <si>
    <t>Fireward</t>
  </si>
  <si>
    <t>PHB 217</t>
  </si>
  <si>
    <t>Death Ward</t>
  </si>
  <si>
    <t>4d8 + 1/lvl, PHB 215</t>
  </si>
  <si>
    <t>Cure Critical Wounds</t>
  </si>
  <si>
    <t>PHB 214</t>
  </si>
  <si>
    <t>40’/lvl</t>
  </si>
  <si>
    <t>Control Winds</t>
  </si>
  <si>
    <t>PHB 211</t>
  </si>
  <si>
    <t>Commune with Nature</t>
  </si>
  <si>
    <t>Call Lightning Storm</t>
  </si>
  <si>
    <t>Frostburn 90</t>
  </si>
  <si>
    <t>Call Avalanche</t>
  </si>
  <si>
    <t>PHB 202</t>
  </si>
  <si>
    <t>Baleful Polymorph</t>
  </si>
  <si>
    <t>V S F XP</t>
  </si>
  <si>
    <t>Awaken</t>
  </si>
  <si>
    <t>PHB 201</t>
  </si>
  <si>
    <t>V S M F DF XP</t>
  </si>
  <si>
    <t>Atonement</t>
  </si>
  <si>
    <t>PHB 198</t>
  </si>
  <si>
    <t>Animal Growth</t>
  </si>
  <si>
    <t>Complete Divine</t>
  </si>
  <si>
    <t>Vigor, Greater</t>
  </si>
  <si>
    <t>Planar Handbook 98</t>
  </si>
  <si>
    <t>Focus Touchstone Energy</t>
  </si>
  <si>
    <t>Planar Handbook 93</t>
  </si>
  <si>
    <t>1 day/lvl</t>
  </si>
  <si>
    <t>Astral Hospice</t>
  </si>
  <si>
    <t>Magic of Faerûn 134</t>
  </si>
  <si>
    <t>Wind at Back</t>
  </si>
  <si>
    <t>Planar Handbook 106</t>
  </si>
  <si>
    <t>Touchstone Lightning:</t>
  </si>
  <si>
    <t>PHB 288</t>
  </si>
  <si>
    <t>Summon Nature's Ally IV</t>
  </si>
  <si>
    <t>Summon Elementite Swarm</t>
  </si>
  <si>
    <t>PHB 283</t>
  </si>
  <si>
    <t>Spike Stones</t>
  </si>
  <si>
    <t>V S M/DF F</t>
  </si>
  <si>
    <t>Scrying</t>
  </si>
  <si>
    <t>PHB 271</t>
  </si>
  <si>
    <t>Repel Vermin</t>
  </si>
  <si>
    <t>PHB 270</t>
  </si>
  <si>
    <t>Reincarnate</t>
  </si>
  <si>
    <t>Perinarch</t>
  </si>
  <si>
    <t>Planar Handbook 100</t>
  </si>
  <si>
    <t>3 FR</t>
  </si>
  <si>
    <t>Lay of the Land</t>
  </si>
  <si>
    <t>Player’s Guide to Faerûn 115</t>
  </si>
  <si>
    <t>Thorn Spray</t>
  </si>
  <si>
    <t>Player’s Guide to Faerûn 100</t>
  </si>
  <si>
    <t>Briartange</t>
  </si>
  <si>
    <t>Complete Champion 121</t>
  </si>
  <si>
    <t>1 swift</t>
  </si>
  <si>
    <t>Iconic Manifestation</t>
  </si>
  <si>
    <t>PHB 235</t>
  </si>
  <si>
    <t>Giant Vermin</t>
  </si>
  <si>
    <t>PHB 233</t>
  </si>
  <si>
    <t>Freedom of Movement</t>
  </si>
  <si>
    <t>Flame Strike</t>
  </si>
  <si>
    <t>Spell Compendium 82</t>
  </si>
  <si>
    <t>Enhance Wild Shape</t>
  </si>
  <si>
    <t>PHB 223</t>
  </si>
  <si>
    <t>3d8 + 1 HP/lvl</t>
  </si>
  <si>
    <t>Cure Serious Wounds</t>
  </si>
  <si>
    <t>Lower or raise 1 m/level</t>
  </si>
  <si>
    <t>Control Water</t>
  </si>
  <si>
    <t>Frostburn 91</t>
  </si>
  <si>
    <t>Conjure Ice Beast IV</t>
  </si>
  <si>
    <t>Command Plants</t>
  </si>
  <si>
    <t>PHB 206</t>
  </si>
  <si>
    <t>Blight</t>
  </si>
  <si>
    <t>PHB 200</t>
  </si>
  <si>
    <t>Antiplant Shell</t>
  </si>
  <si>
    <t>PHB 196</t>
  </si>
  <si>
    <t>Air Walk</t>
  </si>
  <si>
    <t>1 meter thick</t>
  </si>
  <si>
    <t>Water Breathing</t>
  </si>
  <si>
    <t>20’</t>
  </si>
  <si>
    <t>Vigor, Mass, Lesser</t>
  </si>
  <si>
    <t>Vigor</t>
  </si>
  <si>
    <t>Summon Nature's Ally III</t>
  </si>
  <si>
    <t>Stone Shape</t>
  </si>
  <si>
    <t>Spell Compendium 202</t>
  </si>
  <si>
    <t>Spiritjaws</t>
  </si>
  <si>
    <t>Spike Growth</t>
  </si>
  <si>
    <t>PHB 282</t>
  </si>
  <si>
    <t>Speak with Plants</t>
  </si>
  <si>
    <t>Snare</t>
  </si>
  <si>
    <t>Does not prevent reinfection</t>
  </si>
  <si>
    <t>Remove Disease</t>
  </si>
  <si>
    <t>PHB 267</t>
  </si>
  <si>
    <t>Quench</t>
  </si>
  <si>
    <t>PHB 266</t>
  </si>
  <si>
    <t>Protection from Energy</t>
  </si>
  <si>
    <t>Plant Growth</t>
  </si>
  <si>
    <t>PHB 257</t>
  </si>
  <si>
    <t>Neutralize Poison</t>
  </si>
  <si>
    <t>Player’s Guide to Faerûn 106</t>
  </si>
  <si>
    <t>Mold Touch</t>
  </si>
  <si>
    <t>PHB 252</t>
  </si>
  <si>
    <t>Meld into Stone</t>
  </si>
  <si>
    <t>PHB 250</t>
  </si>
  <si>
    <t>Greater Magic Fang</t>
  </si>
  <si>
    <t>Complete Champion 122</t>
  </si>
  <si>
    <t>Unlimited</t>
  </si>
  <si>
    <t>Forest Voice</t>
  </si>
  <si>
    <t>Forest Eyes</t>
  </si>
  <si>
    <t>PHB 224</t>
  </si>
  <si>
    <t>Enchantment</t>
  </si>
  <si>
    <t>Dominate Animal</t>
  </si>
  <si>
    <t>PHB 221</t>
  </si>
  <si>
    <t>Diminish Plants</t>
  </si>
  <si>
    <t>20-meter radius</t>
  </si>
  <si>
    <t>Daylight</t>
  </si>
  <si>
    <t>2d8 + 1 HP/lvl</t>
  </si>
  <si>
    <t>Cure Moderate Wounds</t>
  </si>
  <si>
    <t>Conjure Ice Beast III</t>
  </si>
  <si>
    <t>Magic of Faerûn 84</t>
  </si>
  <si>
    <t>Circle Dance</t>
  </si>
  <si>
    <t>Call Lightning</t>
  </si>
  <si>
    <t>Planar Handbook 95</t>
  </si>
  <si>
    <t>Babau Slime</t>
  </si>
  <si>
    <t>Planar Handbook 94</t>
  </si>
  <si>
    <t>Attune Form</t>
  </si>
  <si>
    <t>PHB 303</t>
  </si>
  <si>
    <t>Wood Shape</t>
  </si>
  <si>
    <t>Warp Wood</t>
  </si>
  <si>
    <t>Tree Shape</t>
  </si>
  <si>
    <t>Summon Swarm</t>
  </si>
  <si>
    <t>Summon Nature's Ally II</t>
  </si>
  <si>
    <t>Spider Climb</t>
  </si>
  <si>
    <t>Complete Champion 127</t>
  </si>
  <si>
    <t>Soul Ward</t>
  </si>
  <si>
    <t>Soften Earth &amp; Stone</t>
  </si>
  <si>
    <t>Magic of Faerûn 116</t>
  </si>
  <si>
    <t>Share Husk</t>
  </si>
  <si>
    <t>PHB 272</t>
  </si>
  <si>
    <t>PHB 269</t>
  </si>
  <si>
    <t>Reduce Animal</t>
  </si>
  <si>
    <t>Planar Handbook (druid)</t>
  </si>
  <si>
    <t>Planar Tolerance</t>
  </si>
  <si>
    <t>PHB 259</t>
  </si>
  <si>
    <t>Owl’s Wisdom</t>
  </si>
  <si>
    <t>Complete Champion 125</t>
  </si>
  <si>
    <t>Metal Fang</t>
  </si>
  <si>
    <t>Restores attribute pts.</t>
  </si>
  <si>
    <t>Lesser Restoration</t>
  </si>
  <si>
    <t>Spell Compendium 128</t>
  </si>
  <si>
    <t>Kelpstrand</t>
  </si>
  <si>
    <t>Lords of Madness 212</t>
  </si>
  <si>
    <t>Invoke the Cerulean Sign</t>
  </si>
  <si>
    <t>Complete Champion 123</t>
  </si>
  <si>
    <t>Interfaith Blessing</t>
  </si>
  <si>
    <t>PHB 241</t>
  </si>
  <si>
    <t>Hold Animal</t>
  </si>
  <si>
    <t>PHB 239</t>
  </si>
  <si>
    <t>7 rounds</t>
  </si>
  <si>
    <t>Heat Metal</t>
  </si>
  <si>
    <t>Fog Cloud</t>
  </si>
  <si>
    <t>Flame Blade</t>
  </si>
  <si>
    <t>Complete Champion 119</t>
  </si>
  <si>
    <t>Divine Presence</t>
  </si>
  <si>
    <t>Does not cure damage</t>
  </si>
  <si>
    <t>Delay Poison</t>
  </si>
  <si>
    <t>Conjure Ice Beast II</t>
  </si>
  <si>
    <t>Spell Compendium 49</t>
  </si>
  <si>
    <t>Cloud Wings</t>
  </si>
  <si>
    <t>Chill Metal</t>
  </si>
  <si>
    <t>+4 to Dex, PHB 208</t>
  </si>
  <si>
    <t>1d4+1 Str. bonus</t>
  </si>
  <si>
    <t>Bull’s Strength</t>
  </si>
  <si>
    <t>Complete Champion 117</t>
  </si>
  <si>
    <t>Body Ward</t>
  </si>
  <si>
    <t>+4 to Con, PHB 203</t>
  </si>
  <si>
    <t>PHB 203</t>
  </si>
  <si>
    <t>Barkskin</t>
  </si>
  <si>
    <t>Avoid Planar Effects</t>
  </si>
  <si>
    <t>Animal Trance</t>
  </si>
  <si>
    <t>Target’s Int. must be &lt; 3</t>
  </si>
  <si>
    <t>Animal Messenger</t>
  </si>
  <si>
    <t>Vigor, Lesser</t>
  </si>
  <si>
    <t>Traveler’s Mount</t>
  </si>
  <si>
    <t>Summon Nature's Ally I</t>
  </si>
  <si>
    <t>PHB 281</t>
  </si>
  <si>
    <t>Speak with Animals</t>
  </si>
  <si>
    <t xml:space="preserve">Book of Exalted Deeds </t>
  </si>
  <si>
    <t>Silvered Claws</t>
  </si>
  <si>
    <t>Shillelagh</t>
  </si>
  <si>
    <t xml:space="preserve">Complete Divine </t>
  </si>
  <si>
    <t>Sandblast</t>
  </si>
  <si>
    <t>Planar Handbook 90</t>
  </si>
  <si>
    <t>Resist Planar Alignment</t>
  </si>
  <si>
    <t>PHB 265, 1d6 +1/caster level</t>
  </si>
  <si>
    <t>None</t>
  </si>
  <si>
    <t>Produce Flame</t>
  </si>
  <si>
    <t>Immune to Tracking</t>
  </si>
  <si>
    <t>Pass without Trace</t>
  </si>
  <si>
    <t>30’ radius, PHB 258</t>
  </si>
  <si>
    <t>PHB 251</t>
  </si>
  <si>
    <t>30 minutes</t>
  </si>
  <si>
    <t>Magic Stone</t>
  </si>
  <si>
    <t>Magic Fang</t>
  </si>
  <si>
    <t>PHB 249</t>
  </si>
  <si>
    <t>Longstrider</t>
  </si>
  <si>
    <t>Locate Touchstone</t>
  </si>
  <si>
    <t>PHB 246</t>
  </si>
  <si>
    <t>Magic of Faerûn 102</t>
  </si>
  <si>
    <t>Jaws of the Wolf</t>
  </si>
  <si>
    <t>S DF</t>
  </si>
  <si>
    <t>Hide from Animals</t>
  </si>
  <si>
    <t>Compelte Adventurer</t>
  </si>
  <si>
    <t>10 min.</t>
  </si>
  <si>
    <t>Healhful Rest</t>
  </si>
  <si>
    <t>PHB 237</t>
  </si>
  <si>
    <t>Goodberry</t>
  </si>
  <si>
    <t>PHB 229</t>
  </si>
  <si>
    <t>Faerie Fire</t>
  </si>
  <si>
    <t>PHB 227</t>
  </si>
  <si>
    <t>Entangle</t>
  </si>
  <si>
    <t>Element (5)</t>
  </si>
  <si>
    <t>Endure Elements</t>
  </si>
  <si>
    <t>PHB 220</t>
  </si>
  <si>
    <t>Detect Snares/Pits</t>
  </si>
  <si>
    <t>PHB 218</t>
  </si>
  <si>
    <t>Detect Animals/Plants</t>
  </si>
  <si>
    <t>1d8 + 5 HP</t>
  </si>
  <si>
    <t>Cure Light Wounds</t>
  </si>
  <si>
    <t>Conjure Ice Beast I</t>
  </si>
  <si>
    <t>Cloudburst</t>
  </si>
  <si>
    <t>PHB 208</t>
  </si>
  <si>
    <t>Charm Animal</t>
  </si>
  <si>
    <t>Calm Animals</t>
  </si>
  <si>
    <t>Beastland Ferocity</t>
  </si>
  <si>
    <t>+1 HP to target</t>
  </si>
  <si>
    <t>Virtue</t>
  </si>
  <si>
    <t>+1 all saves</t>
  </si>
  <si>
    <t>1’ cu./caster level</t>
  </si>
  <si>
    <t>Purify Food/Drk.</t>
  </si>
  <si>
    <t>Naturewatch</t>
  </si>
  <si>
    <t>7-meter radius</t>
  </si>
  <si>
    <t>V M</t>
  </si>
  <si>
    <t>Know Direction</t>
  </si>
  <si>
    <t>+1 to attack</t>
  </si>
  <si>
    <t>Guidance</t>
  </si>
  <si>
    <t>PHB 219</t>
  </si>
  <si>
    <t>must concentrate</t>
  </si>
  <si>
    <t>Magic of Faerûn 88</t>
  </si>
  <si>
    <t>Detect Crossroads</t>
  </si>
  <si>
    <t>1 HP</t>
  </si>
  <si>
    <t>Cure Minor Wounds</t>
  </si>
  <si>
    <t>2 gallons/level</t>
  </si>
  <si>
    <t>Create Water</t>
  </si>
  <si>
    <t>Spells Granted by Shaundakul</t>
  </si>
  <si>
    <t>Wizard Features</t>
  </si>
  <si>
    <t>Animal Companion</t>
  </si>
  <si>
    <t>Nature Sense</t>
  </si>
  <si>
    <t>Resist Nature’s Lure</t>
  </si>
  <si>
    <t>Trackless Step</t>
  </si>
  <si>
    <t>Wild Empathy</t>
  </si>
  <si>
    <t>Woodland Stride</t>
  </si>
  <si>
    <t>Druid Features</t>
  </si>
  <si>
    <t>1st:  Improved Initiative</t>
  </si>
  <si>
    <t>3rd:  Craft Wand</t>
  </si>
  <si>
    <t>6th:  Craft Wondrous Item</t>
  </si>
  <si>
    <t>Simple Weapons, Medium Armor,</t>
  </si>
  <si>
    <t>all Shields (not Tower),</t>
  </si>
  <si>
    <t>9th:  ?</t>
  </si>
  <si>
    <t>2 more</t>
  </si>
  <si>
    <t>Gnomish, Common,</t>
  </si>
  <si>
    <t>Companion Familiar</t>
  </si>
  <si>
    <t>Wild Shape</t>
  </si>
  <si>
    <t>Ignore Arcane Spell Failure</t>
  </si>
  <si>
    <t>Craft:  Alchemy</t>
  </si>
  <si>
    <t>Craft:  Bowmaking</t>
  </si>
  <si>
    <t>Craft:  Cooking</t>
  </si>
  <si>
    <t>Craft:  Gemcutting</t>
  </si>
  <si>
    <t>Craft:  Leatherworking</t>
  </si>
  <si>
    <t>Craft:  Metalworking</t>
  </si>
  <si>
    <t>Craft:  Weaponsmithing</t>
  </si>
  <si>
    <t>Speak Language:  [type]</t>
  </si>
  <si>
    <t>Arcane Hierophant 1</t>
  </si>
  <si>
    <t>Druid 1</t>
  </si>
  <si>
    <t>Druid 2</t>
  </si>
  <si>
    <t>Druid 3</t>
  </si>
  <si>
    <t>Druid 4</t>
  </si>
  <si>
    <t>Wizard 1</t>
  </si>
  <si>
    <t>Wizard 2</t>
  </si>
  <si>
    <t>Wizard 3</t>
  </si>
  <si>
    <t>Memorized Wizard Spells</t>
  </si>
  <si>
    <t>Wizard Spells by Level</t>
  </si>
  <si>
    <t>Druid Spells</t>
  </si>
  <si>
    <t>Wisdom Bonus</t>
  </si>
  <si>
    <t>Druid Spells by Level</t>
  </si>
  <si>
    <t>Prepared Spells</t>
  </si>
  <si>
    <t>Character:</t>
  </si>
  <si>
    <t>%</t>
  </si>
  <si>
    <t>Punctuality of IC posts (Friday 17:00 PST/GMT-8)</t>
  </si>
  <si>
    <t>Excellent</t>
  </si>
  <si>
    <t>Avoidance of redundancy</t>
  </si>
  <si>
    <t>Length of IC posts (ideal is ½ a page)</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</si>
  <si>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</si>
  <si>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</si>
  <si>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</si>
  <si>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</si>
  <si>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</si>
  <si>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</si>
  <si>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</si>
  <si>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</si>
  <si>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</si>
  <si>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</si>
  <si>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</si>
  <si>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</si>
  <si>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</si>
  <si>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Sam</t>
  </si>
  <si>
    <t>Consistent use of present tense, third person</t>
  </si>
  <si>
    <t>Mechanical Parts</t>
  </si>
  <si>
    <t>?</t>
  </si>
  <si>
    <t>Pulverizer and hammerer parts</t>
  </si>
  <si>
    <t>q</t>
  </si>
  <si>
    <r>
      <t xml:space="preserve">Lunpin </t>
    </r>
    <r>
      <rPr>
        <i/>
        <sz val="16"/>
        <color rgb="FFFFC000"/>
        <rFont val="Times New Roman"/>
        <family val="1"/>
      </rPr>
      <t>Tikkenn…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</si>
</sst>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70">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2"/>
      <color theme="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20"/>
      <color rgb="FFFFC000"/>
      <name val="Times New Roman"/>
      <family val="1"/>
    </font>
    <font>
      <i/>
      <sz val="16"/>
      <color rgb="FFFFC000"/>
      <name val="Times New Roman"/>
      <family val="1"/>
    </font>
    <font>
      <sz val="13"/>
      <color rgb="FF00B050"/>
      <name val="Times New Roman"/>
      <family val="1"/>
    </font>
    <font>
      <i/>
      <sz val="18"/>
      <color rgb="FF009900"/>
      <name val="Times New Roman"/>
      <family val="1"/>
    </font>
    <font>
      <i/>
      <sz val="18"/>
      <color rgb="FF9966FF"/>
      <name val="Times New Roman"/>
      <family val="1"/>
    </font>
    <font>
      <sz val="13"/>
      <color rgb="FF009900"/>
      <name val="Times New Roman"/>
      <family val="1"/>
    </font>
    <font>
      <i/>
      <sz val="18"/>
      <color rgb="FF00B05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theme="0"/>
        <bgColor indexed="64"/>
      </patternFill>
    </fill>
    <fill>
      <patternFill patternType="solid">
        <fgColor rgb="FF00B050"/>
        <bgColor indexed="64"/>
      </patternFill>
    </fill>
    <fill>
      <patternFill patternType="solid">
        <fgColor rgb="FF009900"/>
        <bgColor indexed="64"/>
      </patternFill>
    </fill>
  </fills>
  <borders count="13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double">
        <color indexed="64"/>
      </right>
      <top style="medium">
        <color indexed="64"/>
      </top>
      <bottom style="thin">
        <color indexed="64"/>
      </bottom>
      <diagonal/>
    </border>
    <border>
      <left/>
      <right/>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608">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20" xfId="0" applyFont="1" applyFill="1" applyBorder="1" applyAlignment="1">
      <alignment horizontal="centerContinuous" vertical="center" shrinkToFit="1"/>
    </xf>
    <xf numFmtId="0" fontId="21" fillId="0" borderId="121" xfId="0" applyFont="1" applyFill="1" applyBorder="1" applyAlignment="1">
      <alignment horizontal="centerContinuous" vertical="center"/>
    </xf>
    <xf numFmtId="0" fontId="2" fillId="0" borderId="122" xfId="0" applyFont="1" applyFill="1" applyBorder="1" applyAlignment="1">
      <alignment horizontal="center" vertical="center"/>
    </xf>
    <xf numFmtId="0" fontId="2" fillId="0" borderId="123" xfId="0" applyFont="1" applyFill="1" applyBorder="1" applyAlignment="1">
      <alignment horizontal="centerContinuous" vertical="center"/>
    </xf>
    <xf numFmtId="0" fontId="2" fillId="0" borderId="124"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8"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23" xfId="0" applyNumberFormat="1" applyFont="1" applyFill="1" applyBorder="1" applyAlignment="1">
      <alignment horizontal="center" vertical="center"/>
    </xf>
    <xf numFmtId="1" fontId="48" fillId="10" borderId="123" xfId="0" applyNumberFormat="1" applyFont="1" applyFill="1" applyBorder="1" applyAlignment="1">
      <alignment horizontal="center" vertical="center"/>
    </xf>
    <xf numFmtId="1" fontId="2" fillId="0" borderId="123"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8" borderId="86"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2"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58" fillId="17" borderId="129" xfId="0" applyFont="1" applyFill="1" applyBorder="1" applyAlignment="1">
      <alignment horizontal="center" vertical="center"/>
    </xf>
    <xf numFmtId="0" fontId="58" fillId="17" borderId="82" xfId="0" applyFont="1" applyFill="1" applyBorder="1" applyAlignment="1">
      <alignment horizontal="center" vertical="center"/>
    </xf>
    <xf numFmtId="0" fontId="58" fillId="17" borderId="82" xfId="0" quotePrefix="1" applyFont="1" applyFill="1" applyBorder="1" applyAlignment="1">
      <alignment horizontal="center" vertical="center" wrapText="1"/>
    </xf>
    <xf numFmtId="49" fontId="58" fillId="17" borderId="82" xfId="2" applyNumberFormat="1" applyFont="1" applyFill="1" applyBorder="1" applyAlignment="1">
      <alignment horizontal="center" vertical="center"/>
    </xf>
    <xf numFmtId="0" fontId="58" fillId="17" borderId="82" xfId="0" applyFont="1" applyFill="1" applyBorder="1" applyAlignment="1">
      <alignment horizontal="center" vertical="center" shrinkToFit="1"/>
    </xf>
    <xf numFmtId="164" fontId="58" fillId="17" borderId="82" xfId="0" applyNumberFormat="1" applyFont="1" applyFill="1" applyBorder="1" applyAlignment="1">
      <alignment horizontal="center" vertical="center"/>
    </xf>
    <xf numFmtId="1" fontId="58" fillId="17" borderId="83" xfId="0" applyNumberFormat="1" applyFont="1" applyFill="1" applyBorder="1" applyAlignment="1">
      <alignment horizontal="center" vertical="center"/>
    </xf>
    <xf numFmtId="0" fontId="58" fillId="17" borderId="88" xfId="0" applyFont="1" applyFill="1" applyBorder="1" applyAlignment="1">
      <alignment horizontal="center" vertical="center"/>
    </xf>
    <xf numFmtId="0" fontId="58" fillId="17" borderId="89" xfId="0" applyFont="1" applyFill="1" applyBorder="1" applyAlignment="1">
      <alignment horizontal="center" vertical="center"/>
    </xf>
    <xf numFmtId="49" fontId="58" fillId="17" borderId="89" xfId="0" applyNumberFormat="1" applyFont="1" applyFill="1" applyBorder="1" applyAlignment="1">
      <alignment horizontal="center" vertical="center"/>
    </xf>
    <xf numFmtId="164" fontId="58" fillId="17" borderId="89" xfId="0" applyNumberFormat="1" applyFont="1" applyFill="1" applyBorder="1" applyAlignment="1">
      <alignment horizontal="center" vertical="center"/>
    </xf>
    <xf numFmtId="1" fontId="58" fillId="17" borderId="90" xfId="0" applyNumberFormat="1" applyFont="1" applyFill="1" applyBorder="1" applyAlignment="1">
      <alignment horizontal="center" vertical="center"/>
    </xf>
    <xf numFmtId="0" fontId="58" fillId="17" borderId="130" xfId="0" quotePrefix="1" applyFont="1" applyFill="1" applyBorder="1" applyAlignment="1">
      <alignment horizontal="center" vertical="center"/>
    </xf>
    <xf numFmtId="0" fontId="58" fillId="17" borderId="114" xfId="0" applyFont="1" applyFill="1" applyBorder="1" applyAlignment="1">
      <alignment horizontal="center" vertical="center"/>
    </xf>
    <xf numFmtId="1" fontId="58" fillId="17" borderId="34" xfId="0" applyNumberFormat="1" applyFont="1" applyFill="1" applyBorder="1" applyAlignment="1">
      <alignment horizontal="center" vertical="center"/>
    </xf>
    <xf numFmtId="1" fontId="58" fillId="17" borderId="47" xfId="0" applyNumberFormat="1"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 fontId="5" fillId="0" borderId="131"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5" xfId="0" applyFont="1" applyFill="1" applyBorder="1" applyAlignment="1">
      <alignment horizontal="center" vertical="center" shrinkToFit="1"/>
    </xf>
    <xf numFmtId="9" fontId="2" fillId="0" borderId="89" xfId="0" applyNumberFormat="1" applyFont="1" applyFill="1" applyBorder="1" applyAlignment="1">
      <alignment horizontal="center" vertical="center"/>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9"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59" fillId="5" borderId="32" xfId="2" applyNumberFormat="1" applyFont="1" applyFill="1" applyBorder="1" applyAlignment="1">
      <alignment horizontal="center" vertical="center" shrinkToFit="1"/>
    </xf>
    <xf numFmtId="49" fontId="7" fillId="0" borderId="59" xfId="0" applyNumberFormat="1"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59"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1" borderId="69" xfId="0" applyFont="1" applyFill="1" applyBorder="1" applyAlignment="1">
      <alignment horizontal="center" vertical="center" wrapText="1"/>
    </xf>
    <xf numFmtId="0" fontId="7" fillId="11" borderId="70"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1" borderId="38"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6" fillId="0" borderId="47" xfId="0" applyFont="1" applyBorder="1" applyAlignment="1">
      <alignment horizontal="right" vertical="center"/>
    </xf>
    <xf numFmtId="0" fontId="6" fillId="11" borderId="40"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0" fillId="0" borderId="61" xfId="0" applyFont="1" applyBorder="1" applyAlignment="1">
      <alignment horizontal="centerContinuous"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59"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25" xfId="0" applyFont="1" applyBorder="1" applyAlignment="1">
      <alignment horizontal="center"/>
    </xf>
    <xf numFmtId="0" fontId="7" fillId="0" borderId="126" xfId="0" applyFont="1" applyBorder="1" applyAlignment="1">
      <alignment horizontal="centerContinuous" wrapText="1"/>
    </xf>
    <xf numFmtId="0" fontId="6" fillId="0" borderId="127" xfId="0" applyFont="1" applyFill="1" applyBorder="1" applyAlignment="1">
      <alignment horizontal="centerContinuous" wrapText="1"/>
    </xf>
    <xf numFmtId="0" fontId="7" fillId="0" borderId="126" xfId="0" applyFont="1" applyFill="1" applyBorder="1" applyAlignment="1">
      <alignment horizontal="centerContinuous" wrapText="1"/>
    </xf>
    <xf numFmtId="0" fontId="7" fillId="0" borderId="128" xfId="0" applyFont="1" applyFill="1" applyBorder="1" applyAlignment="1">
      <alignment horizontal="centerContinuous" wrapText="1"/>
    </xf>
    <xf numFmtId="0" fontId="7" fillId="0" borderId="0" xfId="0" applyFont="1" applyFill="1" applyBorder="1" applyAlignment="1">
      <alignment vertical="center"/>
    </xf>
    <xf numFmtId="0" fontId="6" fillId="0" borderId="16" xfId="0" applyFont="1" applyBorder="1" applyAlignment="1">
      <alignment horizontal="center"/>
    </xf>
    <xf numFmtId="0" fontId="7" fillId="0" borderId="9" xfId="0" applyFont="1" applyBorder="1" applyAlignment="1">
      <alignment horizontal="centerContinuous" wrapText="1"/>
    </xf>
    <xf numFmtId="0" fontId="6" fillId="0" borderId="46" xfId="0" applyFont="1" applyFill="1" applyBorder="1" applyAlignment="1">
      <alignment horizontal="centerContinuous" wrapText="1"/>
    </xf>
    <xf numFmtId="0" fontId="7" fillId="0" borderId="9" xfId="0" applyFont="1" applyFill="1" applyBorder="1" applyAlignment="1">
      <alignment horizontal="centerContinuous" wrapText="1"/>
    </xf>
    <xf numFmtId="0" fontId="7" fillId="0" borderId="10" xfId="0" applyFont="1" applyFill="1" applyBorder="1" applyAlignment="1">
      <alignment horizontal="centerContinuous" wrapText="1"/>
    </xf>
    <xf numFmtId="0" fontId="6" fillId="0" borderId="0" xfId="0" applyFont="1" applyFill="1" applyBorder="1" applyAlignment="1">
      <alignment horizontal="center" vertical="center"/>
    </xf>
    <xf numFmtId="0" fontId="61" fillId="10" borderId="58" xfId="0" applyFont="1" applyFill="1" applyBorder="1" applyAlignment="1">
      <alignment horizontal="centerContinuous" vertical="center" wrapText="1"/>
    </xf>
    <xf numFmtId="0" fontId="61" fillId="10" borderId="79" xfId="0" applyFont="1" applyFill="1" applyBorder="1" applyAlignment="1">
      <alignment horizontal="center" vertical="center" wrapText="1"/>
    </xf>
    <xf numFmtId="0" fontId="61" fillId="10" borderId="63" xfId="0" applyFont="1" applyFill="1" applyBorder="1" applyAlignment="1">
      <alignment horizontal="center" vertical="center" wrapText="1"/>
    </xf>
    <xf numFmtId="0" fontId="61" fillId="10" borderId="64" xfId="0" applyFont="1" applyFill="1" applyBorder="1" applyAlignment="1">
      <alignment horizontal="center" vertical="center" wrapText="1"/>
    </xf>
    <xf numFmtId="0" fontId="61" fillId="10" borderId="73" xfId="0" applyFont="1" applyFill="1" applyBorder="1" applyAlignment="1">
      <alignment horizontal="center"/>
    </xf>
    <xf numFmtId="0" fontId="61" fillId="10" borderId="117" xfId="0" applyFont="1" applyFill="1" applyBorder="1" applyAlignment="1">
      <alignment horizontal="centerContinuous"/>
    </xf>
    <xf numFmtId="0" fontId="61" fillId="10" borderId="118" xfId="0" applyFont="1" applyFill="1" applyBorder="1" applyAlignment="1">
      <alignment horizontal="centerContinuous"/>
    </xf>
    <xf numFmtId="0" fontId="61" fillId="10" borderId="119" xfId="0" applyFont="1" applyFill="1" applyBorder="1" applyAlignment="1">
      <alignment horizontal="centerContinuous"/>
    </xf>
    <xf numFmtId="0" fontId="61" fillId="10" borderId="72" xfId="0" applyFont="1" applyFill="1" applyBorder="1" applyAlignment="1">
      <alignment horizontal="center" vertical="center" wrapText="1"/>
    </xf>
    <xf numFmtId="0" fontId="62" fillId="0" borderId="60" xfId="0" applyFont="1" applyBorder="1" applyAlignment="1">
      <alignment horizontal="centerContinuous" vertical="center" wrapText="1"/>
    </xf>
    <xf numFmtId="165" fontId="2" fillId="0" borderId="0" xfId="0" applyNumberFormat="1" applyFont="1" applyBorder="1" applyAlignment="1">
      <alignment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49" fontId="7" fillId="0" borderId="27" xfId="0" applyNumberFormat="1" applyFont="1" applyFill="1" applyBorder="1" applyAlignment="1">
      <alignment horizontal="center" vertical="center" wrapText="1"/>
    </xf>
    <xf numFmtId="9" fontId="7" fillId="9" borderId="25" xfId="2" applyFont="1" applyFill="1" applyBorder="1" applyAlignment="1">
      <alignment horizontal="center" vertical="center" shrinkToFit="1"/>
    </xf>
    <xf numFmtId="9" fontId="7" fillId="9" borderId="26" xfId="10" applyFont="1" applyFill="1" applyBorder="1" applyAlignment="1">
      <alignment horizontal="center" vertical="center" shrinkToFit="1"/>
    </xf>
    <xf numFmtId="0" fontId="63" fillId="2" borderId="66" xfId="0" applyFont="1" applyFill="1" applyBorder="1" applyAlignment="1">
      <alignment horizontal="left" vertical="center"/>
    </xf>
    <xf numFmtId="1" fontId="7" fillId="0" borderId="28"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0" xfId="0" applyNumberFormat="1" applyFont="1" applyBorder="1" applyAlignment="1">
      <alignment horizontal="left" vertical="center"/>
    </xf>
    <xf numFmtId="0" fontId="7" fillId="9" borderId="33" xfId="0" applyNumberFormat="1" applyFont="1" applyFill="1" applyBorder="1" applyAlignment="1">
      <alignment horizontal="center" vertical="center"/>
    </xf>
    <xf numFmtId="0" fontId="7" fillId="9" borderId="46" xfId="2" applyNumberFormat="1" applyFont="1" applyFill="1" applyBorder="1" applyAlignment="1">
      <alignment horizontal="center" vertical="center" shrinkToFit="1"/>
    </xf>
    <xf numFmtId="9" fontId="7" fillId="9" borderId="46" xfId="2" applyFont="1" applyFill="1" applyBorder="1" applyAlignment="1">
      <alignment horizontal="center" vertical="center" shrinkToFit="1"/>
    </xf>
    <xf numFmtId="9" fontId="7" fillId="9" borderId="44" xfId="2" applyFont="1" applyFill="1" applyBorder="1" applyAlignment="1">
      <alignment horizontal="center" vertical="center" shrinkToFit="1"/>
    </xf>
    <xf numFmtId="0" fontId="7" fillId="9" borderId="44" xfId="0" applyFont="1" applyFill="1" applyBorder="1" applyAlignment="1">
      <alignment horizontal="center" vertical="center"/>
    </xf>
    <xf numFmtId="0" fontId="65" fillId="9" borderId="8" xfId="0" applyFont="1" applyFill="1" applyBorder="1" applyAlignment="1">
      <alignment horizontal="center" vertical="center" shrinkToFit="1"/>
    </xf>
    <xf numFmtId="0" fontId="7" fillId="9" borderId="32" xfId="0" applyNumberFormat="1" applyFont="1" applyFill="1" applyBorder="1" applyAlignment="1">
      <alignment horizontal="center" vertical="center"/>
    </xf>
    <xf numFmtId="0" fontId="7" fillId="9" borderId="15" xfId="2" applyNumberFormat="1" applyFont="1" applyFill="1" applyBorder="1" applyAlignment="1">
      <alignment horizontal="center" vertical="center" shrinkToFit="1"/>
    </xf>
    <xf numFmtId="0" fontId="2" fillId="9" borderId="15" xfId="10" applyNumberFormat="1" applyFont="1" applyFill="1" applyBorder="1" applyAlignment="1">
      <alignment horizontal="center" vertical="center" shrinkToFit="1"/>
    </xf>
    <xf numFmtId="9" fontId="7" fillId="9" borderId="15" xfId="10" applyFont="1" applyFill="1" applyBorder="1" applyAlignment="1">
      <alignment horizontal="center" vertical="center" shrinkToFit="1"/>
    </xf>
    <xf numFmtId="9" fontId="7" fillId="9" borderId="59" xfId="2" applyFont="1" applyFill="1" applyBorder="1" applyAlignment="1">
      <alignment horizontal="center" vertical="center" shrinkToFit="1"/>
    </xf>
    <xf numFmtId="0" fontId="7" fillId="9" borderId="59" xfId="0" applyFont="1" applyFill="1" applyBorder="1" applyAlignment="1">
      <alignment horizontal="center" vertical="center" wrapText="1"/>
    </xf>
    <xf numFmtId="0" fontId="65" fillId="9" borderId="58" xfId="0" applyFont="1" applyFill="1" applyBorder="1" applyAlignment="1">
      <alignment horizontal="center" vertical="center" shrinkToFit="1"/>
    </xf>
    <xf numFmtId="0" fontId="7" fillId="9" borderId="26" xfId="10" applyNumberFormat="1" applyFont="1" applyFill="1" applyBorder="1" applyAlignment="1">
      <alignment horizontal="center" vertical="center" shrinkToFit="1"/>
    </xf>
    <xf numFmtId="0" fontId="2" fillId="9" borderId="26" xfId="0" applyNumberFormat="1" applyFont="1" applyFill="1" applyBorder="1" applyAlignment="1">
      <alignment horizontal="center" vertical="center" shrinkToFit="1"/>
    </xf>
    <xf numFmtId="0" fontId="7" fillId="9" borderId="25" xfId="0" applyFont="1" applyFill="1" applyBorder="1" applyAlignment="1">
      <alignment horizontal="center" vertical="center" wrapText="1"/>
    </xf>
    <xf numFmtId="0" fontId="65" fillId="9" borderId="1" xfId="0" applyFont="1" applyFill="1" applyBorder="1" applyAlignment="1">
      <alignment horizontal="center" vertical="center" shrinkToFit="1"/>
    </xf>
    <xf numFmtId="0" fontId="7" fillId="0" borderId="32" xfId="0" applyNumberFormat="1" applyFont="1" applyFill="1" applyBorder="1" applyAlignment="1">
      <alignment horizontal="center" vertical="center"/>
    </xf>
    <xf numFmtId="0" fontId="7" fillId="0" borderId="15" xfId="10" applyNumberFormat="1" applyFont="1" applyFill="1" applyBorder="1" applyAlignment="1">
      <alignment horizontal="center" vertical="center" shrinkToFit="1"/>
    </xf>
    <xf numFmtId="0" fontId="2" fillId="0" borderId="15" xfId="10" applyNumberFormat="1" applyFont="1" applyFill="1" applyBorder="1" applyAlignment="1">
      <alignment horizontal="center" vertical="center" shrinkToFit="1"/>
    </xf>
    <xf numFmtId="0" fontId="2" fillId="0" borderId="15" xfId="0" applyNumberFormat="1" applyFont="1" applyFill="1" applyBorder="1" applyAlignment="1">
      <alignment horizontal="center" vertical="center" shrinkToFit="1"/>
    </xf>
    <xf numFmtId="0" fontId="65" fillId="0" borderId="58" xfId="0" applyFont="1" applyFill="1" applyBorder="1" applyAlignment="1">
      <alignment horizontal="center" vertical="center" shrinkToFit="1"/>
    </xf>
    <xf numFmtId="0" fontId="2" fillId="0" borderId="26" xfId="10" applyNumberFormat="1" applyFont="1" applyFill="1" applyBorder="1" applyAlignment="1">
      <alignment horizontal="center" vertical="center" shrinkToFit="1"/>
    </xf>
    <xf numFmtId="0" fontId="2" fillId="0" borderId="26" xfId="0" applyNumberFormat="1" applyFont="1" applyFill="1" applyBorder="1" applyAlignment="1">
      <alignment horizontal="center" vertical="center" shrinkToFit="1"/>
    </xf>
    <xf numFmtId="0" fontId="65" fillId="0" borderId="1" xfId="0" applyFont="1" applyFill="1" applyBorder="1" applyAlignment="1">
      <alignment horizontal="center" vertical="center" shrinkToFit="1"/>
    </xf>
    <xf numFmtId="0" fontId="2" fillId="0" borderId="26" xfId="2" applyNumberFormat="1" applyFont="1" applyFill="1" applyBorder="1" applyAlignment="1">
      <alignment horizontal="center" vertical="center" shrinkToFit="1"/>
    </xf>
    <xf numFmtId="0" fontId="7" fillId="0" borderId="32" xfId="4" applyNumberFormat="1" applyFont="1" applyFill="1" applyBorder="1" applyAlignment="1">
      <alignment horizontal="center" vertical="center" wrapText="1"/>
    </xf>
    <xf numFmtId="0" fontId="2" fillId="0" borderId="15" xfId="4" applyNumberFormat="1" applyFont="1" applyFill="1" applyBorder="1" applyAlignment="1">
      <alignment horizontal="center" vertical="center" wrapText="1"/>
    </xf>
    <xf numFmtId="9" fontId="7" fillId="0" borderId="15" xfId="10" applyFont="1" applyFill="1" applyBorder="1" applyAlignment="1">
      <alignment horizontal="center" vertical="center" shrinkToFit="1"/>
    </xf>
    <xf numFmtId="9" fontId="7" fillId="0" borderId="59" xfId="10" applyFont="1" applyFill="1" applyBorder="1" applyAlignment="1">
      <alignment horizontal="center" vertical="center" shrinkToFit="1"/>
    </xf>
    <xf numFmtId="9" fontId="7" fillId="0" borderId="25" xfId="10" applyFont="1" applyFill="1" applyBorder="1" applyAlignment="1">
      <alignment horizontal="center" vertical="center" shrinkToFit="1"/>
    </xf>
    <xf numFmtId="9" fontId="7" fillId="0" borderId="134" xfId="10" applyFont="1" applyFill="1" applyBorder="1" applyAlignment="1">
      <alignment horizontal="center" vertical="center" shrinkToFit="1"/>
    </xf>
    <xf numFmtId="0" fontId="7" fillId="0" borderId="27" xfId="4" applyNumberFormat="1" applyFont="1" applyFill="1" applyBorder="1" applyAlignment="1">
      <alignment horizontal="center" vertical="center" wrapText="1"/>
    </xf>
    <xf numFmtId="0" fontId="2" fillId="0" borderId="26" xfId="4" applyNumberFormat="1" applyFont="1" applyFill="1" applyBorder="1" applyAlignment="1">
      <alignment horizontal="center" vertical="center" wrapText="1"/>
    </xf>
    <xf numFmtId="0" fontId="7" fillId="18" borderId="32" xfId="0" applyNumberFormat="1" applyFont="1" applyFill="1" applyBorder="1" applyAlignment="1">
      <alignment horizontal="center" vertical="center" wrapText="1"/>
    </xf>
    <xf numFmtId="0" fontId="7" fillId="18" borderId="15" xfId="10" applyNumberFormat="1" applyFont="1" applyFill="1" applyBorder="1" applyAlignment="1">
      <alignment horizontal="center" vertical="center" shrinkToFit="1"/>
    </xf>
    <xf numFmtId="0" fontId="2" fillId="18" borderId="15" xfId="10" applyNumberFormat="1" applyFont="1" applyFill="1" applyBorder="1" applyAlignment="1">
      <alignment horizontal="center" vertical="center" shrinkToFit="1"/>
    </xf>
    <xf numFmtId="0" fontId="2" fillId="18" borderId="15" xfId="0" applyNumberFormat="1" applyFont="1" applyFill="1" applyBorder="1" applyAlignment="1">
      <alignment horizontal="center" vertical="center" shrinkToFit="1"/>
    </xf>
    <xf numFmtId="9" fontId="7" fillId="18" borderId="15" xfId="10" applyFont="1" applyFill="1" applyBorder="1" applyAlignment="1">
      <alignment horizontal="center" vertical="center" shrinkToFit="1"/>
    </xf>
    <xf numFmtId="9" fontId="7" fillId="18" borderId="59" xfId="10" applyFont="1" applyFill="1" applyBorder="1" applyAlignment="1">
      <alignment horizontal="center" vertical="center" shrinkToFit="1"/>
    </xf>
    <xf numFmtId="0" fontId="7" fillId="18" borderId="59" xfId="0" applyFont="1" applyFill="1" applyBorder="1" applyAlignment="1">
      <alignment horizontal="center" vertical="center" wrapText="1"/>
    </xf>
    <xf numFmtId="0" fontId="65" fillId="18" borderId="58" xfId="0" applyFont="1" applyFill="1" applyBorder="1" applyAlignment="1">
      <alignment horizontal="center" vertical="center" shrinkToFit="1"/>
    </xf>
    <xf numFmtId="0" fontId="7" fillId="18" borderId="27" xfId="0" applyNumberFormat="1" applyFont="1" applyFill="1" applyBorder="1" applyAlignment="1">
      <alignment horizontal="center" vertical="center" wrapText="1"/>
    </xf>
    <xf numFmtId="0" fontId="7" fillId="18" borderId="26" xfId="2" applyNumberFormat="1" applyFont="1" applyFill="1" applyBorder="1" applyAlignment="1">
      <alignment horizontal="center" vertical="center" shrinkToFit="1"/>
    </xf>
    <xf numFmtId="9" fontId="7" fillId="18" borderId="26" xfId="2" applyFont="1" applyFill="1" applyBorder="1" applyAlignment="1">
      <alignment horizontal="center" vertical="center" shrinkToFit="1"/>
    </xf>
    <xf numFmtId="9" fontId="7" fillId="18" borderId="25" xfId="2" applyFont="1" applyFill="1" applyBorder="1" applyAlignment="1">
      <alignment horizontal="center" vertical="center" shrinkToFit="1"/>
    </xf>
    <xf numFmtId="0" fontId="7" fillId="18" borderId="25" xfId="0" applyFont="1" applyFill="1" applyBorder="1" applyAlignment="1">
      <alignment horizontal="center" vertical="center" wrapText="1"/>
    </xf>
    <xf numFmtId="0" fontId="65" fillId="18" borderId="1" xfId="0" applyFont="1" applyFill="1" applyBorder="1" applyAlignment="1">
      <alignment horizontal="center" vertical="center" shrinkToFit="1"/>
    </xf>
    <xf numFmtId="0" fontId="7" fillId="18" borderId="26" xfId="10" applyNumberFormat="1" applyFont="1" applyFill="1" applyBorder="1" applyAlignment="1">
      <alignment horizontal="center" vertical="center" shrinkToFit="1"/>
    </xf>
    <xf numFmtId="0" fontId="2" fillId="18" borderId="26" xfId="10" applyNumberFormat="1" applyFont="1" applyFill="1" applyBorder="1" applyAlignment="1">
      <alignment horizontal="center" vertical="center" shrinkToFit="1"/>
    </xf>
    <xf numFmtId="0" fontId="2" fillId="18" borderId="26" xfId="0" applyNumberFormat="1" applyFont="1" applyFill="1" applyBorder="1" applyAlignment="1">
      <alignment horizontal="center" vertical="center" shrinkToFit="1"/>
    </xf>
    <xf numFmtId="9" fontId="7" fillId="18" borderId="26" xfId="10" applyFont="1" applyFill="1" applyBorder="1" applyAlignment="1">
      <alignment horizontal="center" vertical="center" shrinkToFit="1"/>
    </xf>
    <xf numFmtId="9" fontId="7" fillId="18" borderId="25" xfId="10" applyFont="1" applyFill="1" applyBorder="1" applyAlignment="1">
      <alignment horizontal="center" vertical="center" shrinkToFit="1"/>
    </xf>
    <xf numFmtId="0" fontId="7" fillId="18" borderId="27" xfId="4" applyNumberFormat="1" applyFont="1" applyFill="1" applyBorder="1" applyAlignment="1">
      <alignment horizontal="center" vertical="center" wrapText="1"/>
    </xf>
    <xf numFmtId="0" fontId="2" fillId="18" borderId="26" xfId="4" applyNumberFormat="1" applyFont="1" applyFill="1" applyBorder="1" applyAlignment="1">
      <alignment horizontal="center" vertical="center" wrapText="1"/>
    </xf>
    <xf numFmtId="0" fontId="7" fillId="18" borderId="27" xfId="0" applyNumberFormat="1" applyFont="1" applyFill="1" applyBorder="1" applyAlignment="1">
      <alignment horizontal="center" vertical="center"/>
    </xf>
    <xf numFmtId="49" fontId="7" fillId="18" borderId="27" xfId="0" applyNumberFormat="1" applyFont="1" applyFill="1" applyBorder="1" applyAlignment="1">
      <alignment horizontal="center" vertical="center" wrapText="1"/>
    </xf>
    <xf numFmtId="0" fontId="7" fillId="18" borderId="27" xfId="0" quotePrefix="1" applyNumberFormat="1" applyFont="1" applyFill="1" applyBorder="1" applyAlignment="1">
      <alignment horizontal="center" vertical="center" wrapText="1"/>
    </xf>
    <xf numFmtId="0" fontId="7" fillId="18" borderId="15" xfId="2" applyNumberFormat="1" applyFont="1" applyFill="1" applyBorder="1" applyAlignment="1">
      <alignment horizontal="center" vertical="center" shrinkToFit="1"/>
    </xf>
    <xf numFmtId="0" fontId="2" fillId="18" borderId="15" xfId="0" applyFont="1" applyFill="1" applyBorder="1" applyAlignment="1">
      <alignment horizontal="center" vertical="center" shrinkToFit="1"/>
    </xf>
    <xf numFmtId="9" fontId="7" fillId="18" borderId="15" xfId="2" applyFont="1" applyFill="1" applyBorder="1" applyAlignment="1">
      <alignment horizontal="center" vertical="center" shrinkToFit="1"/>
    </xf>
    <xf numFmtId="9" fontId="7" fillId="18" borderId="59" xfId="2" applyFont="1" applyFill="1" applyBorder="1" applyAlignment="1">
      <alignment horizontal="center" vertical="center" shrinkToFit="1"/>
    </xf>
    <xf numFmtId="0" fontId="7" fillId="14" borderId="27" xfId="0" applyNumberFormat="1" applyFont="1" applyFill="1" applyBorder="1" applyAlignment="1">
      <alignment horizontal="center" vertical="center" wrapText="1"/>
    </xf>
    <xf numFmtId="0" fontId="7" fillId="14" borderId="26" xfId="10" applyNumberFormat="1" applyFont="1" applyFill="1" applyBorder="1" applyAlignment="1">
      <alignment horizontal="center" vertical="center" shrinkToFit="1"/>
    </xf>
    <xf numFmtId="0" fontId="2" fillId="14" borderId="26" xfId="10" applyNumberFormat="1" applyFont="1" applyFill="1" applyBorder="1" applyAlignment="1">
      <alignment horizontal="center" vertical="center" shrinkToFit="1"/>
    </xf>
    <xf numFmtId="0" fontId="2" fillId="14" borderId="26" xfId="0" applyNumberFormat="1" applyFont="1" applyFill="1" applyBorder="1" applyAlignment="1">
      <alignment horizontal="center" vertical="center" shrinkToFit="1"/>
    </xf>
    <xf numFmtId="9" fontId="7" fillId="14" borderId="26" xfId="10" applyFont="1" applyFill="1" applyBorder="1" applyAlignment="1">
      <alignment horizontal="center" vertical="center" shrinkToFit="1"/>
    </xf>
    <xf numFmtId="9" fontId="7" fillId="14" borderId="25" xfId="10" applyFont="1" applyFill="1" applyBorder="1" applyAlignment="1">
      <alignment horizontal="center" vertical="center" shrinkToFit="1"/>
    </xf>
    <xf numFmtId="0" fontId="12" fillId="19" borderId="135" xfId="0" applyFont="1" applyFill="1" applyBorder="1" applyAlignment="1">
      <alignment horizontal="centerContinuous" vertical="center"/>
    </xf>
    <xf numFmtId="0" fontId="12" fillId="19" borderId="133" xfId="0" applyFont="1" applyFill="1" applyBorder="1" applyAlignment="1">
      <alignment horizontal="center" vertical="center"/>
    </xf>
    <xf numFmtId="0" fontId="21" fillId="19" borderId="133" xfId="0" applyNumberFormat="1" applyFont="1" applyFill="1" applyBorder="1" applyAlignment="1">
      <alignment horizontal="center" vertical="center" wrapText="1"/>
    </xf>
    <xf numFmtId="0" fontId="21" fillId="19" borderId="133" xfId="0" applyFont="1" applyFill="1" applyBorder="1" applyAlignment="1">
      <alignment horizontal="center" vertical="center" wrapText="1"/>
    </xf>
    <xf numFmtId="0" fontId="12" fillId="19" borderId="132" xfId="0" applyFont="1" applyFill="1" applyBorder="1" applyAlignment="1">
      <alignment horizontal="centerContinuous" vertical="center"/>
    </xf>
    <xf numFmtId="0" fontId="16" fillId="0" borderId="34" xfId="0" applyFont="1" applyFill="1" applyBorder="1" applyAlignment="1">
      <alignment horizontal="center" vertical="center" shrinkToFit="1"/>
    </xf>
    <xf numFmtId="0" fontId="16" fillId="0" borderId="55" xfId="0" applyFont="1" applyFill="1" applyBorder="1" applyAlignment="1">
      <alignment horizontal="center" vertical="center" shrinkToFit="1"/>
    </xf>
    <xf numFmtId="0" fontId="66" fillId="0" borderId="31" xfId="0" applyFont="1" applyBorder="1" applyAlignment="1">
      <alignment horizontal="centerContinuous" vertical="center"/>
    </xf>
    <xf numFmtId="0" fontId="27" fillId="14" borderId="47" xfId="0" applyFont="1" applyFill="1" applyBorder="1" applyAlignment="1">
      <alignment horizontal="centerContinuous" vertical="center" shrinkToFit="1"/>
    </xf>
    <xf numFmtId="0" fontId="7" fillId="14" borderId="55" xfId="0" applyFont="1" applyFill="1" applyBorder="1" applyAlignment="1">
      <alignment horizontal="centerContinuous" vertical="center"/>
    </xf>
    <xf numFmtId="0" fontId="67" fillId="0" borderId="31" xfId="0" applyFont="1" applyBorder="1" applyAlignment="1">
      <alignment horizontal="centerContinuous" vertical="center"/>
    </xf>
    <xf numFmtId="0" fontId="68" fillId="0" borderId="55" xfId="0" applyFont="1" applyFill="1" applyBorder="1" applyAlignment="1">
      <alignment horizontal="center" vertical="center" shrinkToFit="1"/>
    </xf>
    <xf numFmtId="0" fontId="68" fillId="0" borderId="34" xfId="0" applyFont="1" applyFill="1" applyBorder="1" applyAlignment="1">
      <alignment horizontal="center" vertical="center" shrinkToFit="1"/>
    </xf>
    <xf numFmtId="0" fontId="22" fillId="6" borderId="1" xfId="0" applyFont="1" applyFill="1" applyBorder="1" applyAlignment="1">
      <alignment vertical="center"/>
    </xf>
    <xf numFmtId="0" fontId="8" fillId="6" borderId="1" xfId="0" applyFont="1" applyFill="1" applyBorder="1" applyAlignment="1">
      <alignment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5" fillId="14" borderId="0" xfId="0" applyFont="1" applyFill="1" applyBorder="1" applyAlignment="1">
      <alignment horizontal="center" vertical="center"/>
    </xf>
    <xf numFmtId="0" fontId="69" fillId="0" borderId="23" xfId="0" applyFont="1" applyBorder="1" applyAlignment="1">
      <alignment horizontal="centerContinuous" vertical="center"/>
    </xf>
    <xf numFmtId="0" fontId="6" fillId="20" borderId="72" xfId="0" applyFont="1" applyFill="1" applyBorder="1" applyAlignment="1">
      <alignment horizontal="center" vertical="center" wrapText="1"/>
    </xf>
    <xf numFmtId="0" fontId="7" fillId="9" borderId="1" xfId="0" applyFont="1" applyFill="1" applyBorder="1" applyAlignment="1">
      <alignment horizontal="center" vertical="center" shrinkToFit="1"/>
    </xf>
    <xf numFmtId="0" fontId="7" fillId="9" borderId="25" xfId="0"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8" xfId="0" applyFont="1" applyFill="1" applyBorder="1" applyAlignment="1">
      <alignment horizontal="center" vertical="center" shrinkToFit="1"/>
    </xf>
    <xf numFmtId="49" fontId="7" fillId="9" borderId="44" xfId="0" applyNumberFormat="1" applyFont="1" applyFill="1" applyBorder="1" applyAlignment="1">
      <alignment horizontal="center" vertical="center"/>
    </xf>
    <xf numFmtId="0" fontId="7" fillId="14" borderId="25" xfId="0" applyFont="1" applyFill="1" applyBorder="1" applyAlignment="1">
      <alignment horizontal="center" vertical="center"/>
    </xf>
    <xf numFmtId="0" fontId="7" fillId="14" borderId="59" xfId="0" applyFont="1" applyFill="1" applyBorder="1" applyAlignment="1">
      <alignment horizontal="center" vertical="center"/>
    </xf>
    <xf numFmtId="0" fontId="7" fillId="14" borderId="44" xfId="0" applyFont="1" applyFill="1" applyBorder="1" applyAlignment="1">
      <alignment horizontal="center" vertical="center"/>
    </xf>
    <xf numFmtId="0" fontId="69" fillId="0" borderId="60" xfId="0" applyFont="1" applyBorder="1" applyAlignment="1">
      <alignment horizontal="centerContinuous" vertical="center" wrapText="1"/>
    </xf>
    <xf numFmtId="0" fontId="12" fillId="19" borderId="58" xfId="0" applyFont="1" applyFill="1" applyBorder="1" applyAlignment="1">
      <alignment horizontal="centerContinuous" vertical="center" wrapText="1"/>
    </xf>
    <xf numFmtId="0" fontId="12" fillId="19" borderId="63" xfId="0" applyFont="1" applyFill="1" applyBorder="1" applyAlignment="1">
      <alignment horizontal="center" vertical="center" wrapText="1"/>
    </xf>
    <xf numFmtId="0" fontId="12" fillId="19" borderId="64" xfId="0" applyFont="1" applyFill="1" applyBorder="1" applyAlignment="1">
      <alignment horizontal="center" vertical="center" wrapText="1"/>
    </xf>
    <xf numFmtId="1" fontId="7" fillId="0" borderId="25" xfId="0" applyNumberFormat="1" applyFont="1" applyBorder="1" applyAlignment="1">
      <alignment horizontal="center" vertical="center"/>
    </xf>
    <xf numFmtId="0" fontId="65" fillId="0" borderId="1" xfId="0" applyFont="1" applyBorder="1" applyAlignment="1">
      <alignment horizontal="center" vertical="center" shrinkToFit="1"/>
    </xf>
    <xf numFmtId="1" fontId="7" fillId="0" borderId="59" xfId="0" applyNumberFormat="1" applyFont="1" applyBorder="1" applyAlignment="1">
      <alignment horizontal="center" vertical="center"/>
    </xf>
    <xf numFmtId="0" fontId="65" fillId="0" borderId="58" xfId="0" applyFont="1" applyBorder="1" applyAlignment="1">
      <alignment horizontal="center" vertical="center" shrinkToFit="1"/>
    </xf>
    <xf numFmtId="0" fontId="65" fillId="0" borderId="80" xfId="0" applyFont="1" applyFill="1" applyBorder="1" applyAlignment="1">
      <alignment horizontal="center" vertical="center" shrinkToFit="1"/>
    </xf>
    <xf numFmtId="1" fontId="7" fillId="0" borderId="13" xfId="0" applyNumberFormat="1" applyFont="1" applyFill="1" applyBorder="1" applyAlignment="1">
      <alignment horizontal="center" vertical="center"/>
    </xf>
    <xf numFmtId="1" fontId="7" fillId="9" borderId="25" xfId="0" applyNumberFormat="1" applyFont="1" applyFill="1" applyBorder="1" applyAlignment="1">
      <alignment horizontal="center" vertical="center"/>
    </xf>
    <xf numFmtId="0" fontId="7" fillId="9" borderId="59" xfId="0" applyFont="1" applyFill="1" applyBorder="1" applyAlignment="1">
      <alignment horizontal="center" vertical="center"/>
    </xf>
    <xf numFmtId="1" fontId="7" fillId="9" borderId="59" xfId="0" applyNumberFormat="1" applyFont="1" applyFill="1" applyBorder="1" applyAlignment="1">
      <alignment horizontal="center" vertical="center"/>
    </xf>
    <xf numFmtId="1" fontId="7" fillId="9" borderId="44" xfId="0" applyNumberFormat="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0" xfId="5" applyNumberFormat="1" applyFont="1" applyAlignment="1">
      <alignment horizontal="center" vertical="center"/>
    </xf>
    <xf numFmtId="1" fontId="2" fillId="0" borderId="136" xfId="5" applyNumberFormat="1" applyFon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66">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9966FF"/>
      <color rgb="FFCCFFCC"/>
      <color rgb="FF00FF99"/>
      <color rgb="FF6600CC"/>
      <color rgb="FF00FF00"/>
      <color rgb="FF0000FF"/>
      <color rgb="FF00CC66"/>
      <color rgb="FF66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53340</xdr:colOff>
      <xdr:row>7</xdr:row>
      <xdr:rowOff>22860</xdr:rowOff>
    </xdr:from>
    <xdr:to>
      <xdr:col>6</xdr:col>
      <xdr:colOff>1264920</xdr:colOff>
      <xdr:row>14</xdr:row>
      <xdr:rowOff>167640</xdr:rowOff>
    </xdr:to>
    <xdr:sp macro="" textlink="">
      <xdr:nvSpPr>
        <xdr:cNvPr id="1084" name="Text Box 60"/>
        <xdr:cNvSpPr txBox="1">
          <a:spLocks noChangeArrowheads="1"/>
        </xdr:cNvSpPr>
      </xdr:nvSpPr>
      <xdr:spPr bwMode="auto">
        <a:xfrm>
          <a:off x="4488180" y="1691640"/>
          <a:ext cx="2331720" cy="166116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rialath@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6"/>
  <cols>
    <col min="1" max="1" width="17.69921875" style="217" bestFit="1" customWidth="1"/>
    <col min="2" max="2" width="11" style="219" customWidth="1"/>
    <col min="3" max="3" width="6.19921875" style="219" customWidth="1"/>
    <col min="4" max="4" width="13.69921875" style="217" bestFit="1" customWidth="1"/>
    <col min="5" max="5" width="9.59765625" style="219" bestFit="1" customWidth="1"/>
    <col min="6" max="6" width="14.69921875" style="217" customWidth="1"/>
    <col min="7" max="7" width="17.09765625" style="219" customWidth="1"/>
    <col min="8" max="16384" width="13" style="39"/>
  </cols>
  <sheetData>
    <row r="1" spans="1:7" ht="29.4" thickTop="1" thickBot="1">
      <c r="A1" s="222" t="s">
        <v>341</v>
      </c>
      <c r="B1" s="477" t="s">
        <v>695</v>
      </c>
      <c r="C1" s="223"/>
      <c r="D1" s="224"/>
      <c r="E1" s="225"/>
      <c r="F1" s="224"/>
      <c r="G1" s="226" t="s">
        <v>338</v>
      </c>
    </row>
    <row r="2" spans="1:7" ht="17.399999999999999" thickTop="1">
      <c r="A2" s="227" t="s">
        <v>0</v>
      </c>
      <c r="B2" s="228" t="s">
        <v>96</v>
      </c>
      <c r="C2" s="228"/>
      <c r="D2" s="229" t="s">
        <v>108</v>
      </c>
      <c r="E2" s="230" t="s">
        <v>129</v>
      </c>
      <c r="F2" s="231"/>
      <c r="G2" s="232"/>
    </row>
    <row r="3" spans="1:7" ht="16.8">
      <c r="A3" s="227" t="s">
        <v>339</v>
      </c>
      <c r="B3" s="228" t="s">
        <v>340</v>
      </c>
      <c r="C3" s="228"/>
      <c r="D3" s="229" t="s">
        <v>343</v>
      </c>
      <c r="E3" s="230">
        <v>2</v>
      </c>
      <c r="F3" s="229"/>
      <c r="G3" s="232"/>
    </row>
    <row r="4" spans="1:7" ht="16.8">
      <c r="A4" s="227" t="s">
        <v>64</v>
      </c>
      <c r="B4" s="228" t="s">
        <v>344</v>
      </c>
      <c r="C4" s="228"/>
      <c r="D4" s="229" t="s">
        <v>65</v>
      </c>
      <c r="E4" s="230">
        <v>4</v>
      </c>
      <c r="F4" s="229"/>
      <c r="G4" s="232"/>
    </row>
    <row r="5" spans="1:7" ht="16.8">
      <c r="A5" s="227" t="s">
        <v>64</v>
      </c>
      <c r="B5" s="228" t="s">
        <v>345</v>
      </c>
      <c r="C5" s="228"/>
      <c r="D5" s="229" t="s">
        <v>65</v>
      </c>
      <c r="E5" s="230">
        <v>3</v>
      </c>
      <c r="F5" s="229"/>
      <c r="G5" s="232"/>
    </row>
    <row r="6" spans="1:7" ht="16.8">
      <c r="A6" s="227" t="s">
        <v>64</v>
      </c>
      <c r="B6" s="228" t="s">
        <v>346</v>
      </c>
      <c r="C6" s="228"/>
      <c r="D6" s="229" t="s">
        <v>65</v>
      </c>
      <c r="E6" s="230">
        <v>1</v>
      </c>
      <c r="F6" s="229"/>
      <c r="G6" s="232"/>
    </row>
    <row r="7" spans="1:7" ht="17.399999999999999" thickBot="1">
      <c r="A7" s="227" t="s">
        <v>66</v>
      </c>
      <c r="B7" s="228" t="s">
        <v>342</v>
      </c>
      <c r="C7" s="228"/>
      <c r="D7" s="229" t="s">
        <v>1</v>
      </c>
      <c r="E7" s="230" t="s">
        <v>347</v>
      </c>
      <c r="F7" s="229"/>
      <c r="G7" s="232"/>
    </row>
    <row r="8" spans="1:7" ht="17.399999999999999" thickTop="1">
      <c r="A8" s="233" t="s">
        <v>87</v>
      </c>
      <c r="B8" s="472">
        <f>3+1+0</f>
        <v>4</v>
      </c>
      <c r="C8" s="473"/>
      <c r="D8" s="234" t="s">
        <v>74</v>
      </c>
      <c r="E8" s="235" t="s">
        <v>132</v>
      </c>
      <c r="F8" s="236"/>
      <c r="G8" s="232"/>
    </row>
    <row r="9" spans="1:7" ht="17.399999999999999" thickBot="1">
      <c r="A9" s="237" t="s">
        <v>120</v>
      </c>
      <c r="B9" s="238">
        <f>C11+4</f>
        <v>6</v>
      </c>
      <c r="C9" s="239"/>
      <c r="D9" s="240" t="s">
        <v>125</v>
      </c>
      <c r="E9" s="241" t="s">
        <v>132</v>
      </c>
      <c r="F9" s="236"/>
      <c r="G9" s="232"/>
    </row>
    <row r="10" spans="1:7" ht="17.399999999999999" thickTop="1">
      <c r="A10" s="242" t="s">
        <v>2</v>
      </c>
      <c r="B10" s="366">
        <v>10</v>
      </c>
      <c r="C10" s="243" t="str">
        <f>IF(B10&gt;9.9,CONCATENATE("+",ROUNDDOWN((B10-10)/2,0)),ROUNDUP((B10-10)/2,0))</f>
        <v>+0</v>
      </c>
      <c r="D10" s="244" t="s">
        <v>72</v>
      </c>
      <c r="E10" s="334" t="s">
        <v>231</v>
      </c>
      <c r="F10" s="236"/>
      <c r="G10" s="232"/>
    </row>
    <row r="11" spans="1:7" ht="16.8">
      <c r="A11" s="245" t="s">
        <v>3</v>
      </c>
      <c r="B11" s="333">
        <v>14</v>
      </c>
      <c r="C11" s="246" t="str">
        <f t="shared" ref="C11:C15" si="0">IF(B11&gt;9.9,CONCATENATE("+",ROUNDDOWN((B11-10)/2,0)),ROUNDUP((B11-10)/2,0))</f>
        <v>+2</v>
      </c>
      <c r="D11" s="247" t="s">
        <v>73</v>
      </c>
      <c r="E11" s="248">
        <f>SUM(Martial!G4:G17)+SUM(Equipment!C3:C10)+5</f>
        <v>9.5</v>
      </c>
      <c r="F11" s="236"/>
      <c r="G11" s="232"/>
    </row>
    <row r="12" spans="1:7" ht="16.8">
      <c r="A12" s="249" t="s">
        <v>12</v>
      </c>
      <c r="B12" s="333">
        <v>13</v>
      </c>
      <c r="C12" s="251" t="str">
        <f t="shared" si="0"/>
        <v>+1</v>
      </c>
      <c r="D12" s="247" t="s">
        <v>14</v>
      </c>
      <c r="E12" s="252">
        <f>ROUNDUP(((E4*6)*0.75)+((E5*4)*0.75)+((E6*6)*0.75)+((E4+E5+E6)*C12),0)</f>
        <v>40</v>
      </c>
      <c r="F12" s="236"/>
      <c r="G12" s="232"/>
    </row>
    <row r="13" spans="1:7" ht="16.8">
      <c r="A13" s="253" t="s">
        <v>13</v>
      </c>
      <c r="B13" s="333">
        <v>16</v>
      </c>
      <c r="C13" s="246" t="str">
        <f t="shared" si="0"/>
        <v>+3</v>
      </c>
      <c r="D13" s="254" t="s">
        <v>88</v>
      </c>
      <c r="E13" s="478">
        <f>11+C11</f>
        <v>13</v>
      </c>
      <c r="F13" s="361"/>
      <c r="G13" s="232"/>
    </row>
    <row r="14" spans="1:7" ht="16.8">
      <c r="A14" s="255" t="s">
        <v>15</v>
      </c>
      <c r="B14" s="250">
        <v>18</v>
      </c>
      <c r="C14" s="246" t="str">
        <f t="shared" si="0"/>
        <v>+4</v>
      </c>
      <c r="D14" s="254" t="s">
        <v>63</v>
      </c>
      <c r="E14" s="478">
        <f>E13+SUM(Martial!B12:B13)</f>
        <v>13</v>
      </c>
      <c r="F14" s="361"/>
      <c r="G14" s="232"/>
    </row>
    <row r="15" spans="1:7" ht="17.399999999999999" thickBot="1">
      <c r="A15" s="256" t="s">
        <v>11</v>
      </c>
      <c r="B15" s="257">
        <v>8</v>
      </c>
      <c r="C15" s="258">
        <f t="shared" si="0"/>
        <v>-1</v>
      </c>
      <c r="D15" s="259" t="s">
        <v>128</v>
      </c>
      <c r="E15" s="405">
        <f>E14-C11</f>
        <v>11</v>
      </c>
      <c r="F15" s="361"/>
      <c r="G15" s="232"/>
    </row>
    <row r="16" spans="1:7" s="7" customFormat="1" ht="17.399999999999999" thickTop="1">
      <c r="A16" s="260"/>
      <c r="B16" s="261"/>
      <c r="C16" s="261"/>
      <c r="D16" s="261"/>
      <c r="E16" s="261"/>
      <c r="F16" s="261"/>
      <c r="G16" s="262"/>
    </row>
    <row r="17" spans="1:7" s="7" customFormat="1" ht="16.8">
      <c r="A17" s="263"/>
      <c r="B17" s="264"/>
      <c r="C17" s="264"/>
      <c r="D17" s="264"/>
      <c r="E17" s="264"/>
      <c r="F17" s="264"/>
      <c r="G17" s="265"/>
    </row>
    <row r="18" spans="1:7" s="7" customFormat="1" ht="16.8">
      <c r="A18" s="263"/>
      <c r="B18" s="264"/>
      <c r="C18" s="264"/>
      <c r="D18" s="264"/>
      <c r="E18" s="264"/>
      <c r="F18" s="264"/>
      <c r="G18" s="265"/>
    </row>
    <row r="19" spans="1:7" s="7" customFormat="1" ht="16.8">
      <c r="A19" s="263"/>
      <c r="B19" s="264"/>
      <c r="C19" s="264"/>
      <c r="D19" s="264"/>
      <c r="E19" s="264"/>
      <c r="F19" s="264"/>
      <c r="G19" s="265"/>
    </row>
    <row r="20" spans="1:7" s="7" customFormat="1" ht="16.8">
      <c r="A20" s="263"/>
      <c r="B20" s="264"/>
      <c r="C20" s="264"/>
      <c r="D20" s="264"/>
      <c r="E20" s="264"/>
      <c r="F20" s="264"/>
      <c r="G20" s="265"/>
    </row>
    <row r="21" spans="1:7" s="7" customFormat="1" ht="16.8">
      <c r="A21" s="263"/>
      <c r="B21" s="264"/>
      <c r="C21" s="264"/>
      <c r="D21" s="264"/>
      <c r="E21" s="264"/>
      <c r="F21" s="264"/>
      <c r="G21" s="265"/>
    </row>
    <row r="22" spans="1:7" s="7" customFormat="1" ht="16.8">
      <c r="A22" s="263"/>
      <c r="B22" s="264"/>
      <c r="C22" s="264"/>
      <c r="D22" s="264"/>
      <c r="E22" s="264"/>
      <c r="F22" s="264"/>
      <c r="G22" s="265"/>
    </row>
    <row r="23" spans="1:7" ht="17.399999999999999" thickBot="1">
      <c r="A23" s="266"/>
      <c r="B23" s="267"/>
      <c r="C23" s="267"/>
      <c r="D23" s="267"/>
      <c r="E23" s="267"/>
      <c r="F23" s="267"/>
      <c r="G23" s="268"/>
    </row>
    <row r="24" spans="1:7" ht="16.2" thickTop="1"/>
  </sheetData>
  <phoneticPr fontId="0" type="noConversion"/>
  <conditionalFormatting sqref="E11">
    <cfRule type="cellIs" dxfId="65" priority="1" stopIfTrue="1" operator="greaterThan">
      <formula>50</formula>
    </cfRule>
    <cfRule type="cellIs" dxfId="64"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showGridLines="0" workbookViewId="0">
      <pane ySplit="2" topLeftCell="A3" activePane="bottomLeft" state="frozen"/>
      <selection pane="bottomLeft" activeCell="A3" sqref="A3"/>
    </sheetView>
  </sheetViews>
  <sheetFormatPr defaultColWidth="13" defaultRowHeight="15.6"/>
  <cols>
    <col min="1" max="1" width="32.796875" style="217" bestFit="1" customWidth="1"/>
    <col min="2" max="2" width="5.8984375" style="217" bestFit="1" customWidth="1"/>
    <col min="3" max="3" width="7.59765625" style="219" hidden="1" customWidth="1"/>
    <col min="4" max="4" width="7.19921875" style="219" hidden="1" customWidth="1"/>
    <col min="5" max="5" width="9.19921875" style="219" bestFit="1" customWidth="1"/>
    <col min="6" max="6" width="7.3984375" style="219" customWidth="1"/>
    <col min="7" max="7" width="6" style="220" bestFit="1" customWidth="1"/>
    <col min="8" max="8" width="5.19921875" style="220" bestFit="1" customWidth="1"/>
    <col min="9" max="9" width="7.5" style="220" customWidth="1"/>
    <col min="10" max="10" width="26.59765625" style="217" customWidth="1"/>
    <col min="11" max="16384" width="13" style="39"/>
  </cols>
  <sheetData>
    <row r="1" spans="1:10" ht="23.4" thickBot="1">
      <c r="A1" s="146" t="s">
        <v>10</v>
      </c>
      <c r="B1" s="147"/>
      <c r="C1" s="147"/>
      <c r="D1" s="147"/>
      <c r="E1" s="147"/>
      <c r="F1" s="147"/>
      <c r="G1" s="148"/>
      <c r="H1" s="148"/>
      <c r="I1" s="148"/>
      <c r="J1" s="147"/>
    </row>
    <row r="2" spans="1:10" s="7" customFormat="1" ht="34.200000000000003" thickBot="1">
      <c r="A2" s="1" t="s">
        <v>100</v>
      </c>
      <c r="B2" s="2" t="s">
        <v>29</v>
      </c>
      <c r="C2" s="2" t="s">
        <v>36</v>
      </c>
      <c r="D2" s="2" t="s">
        <v>28</v>
      </c>
      <c r="E2" s="3" t="s">
        <v>61</v>
      </c>
      <c r="F2" s="3" t="s">
        <v>37</v>
      </c>
      <c r="G2" s="4" t="s">
        <v>67</v>
      </c>
      <c r="H2" s="5" t="s">
        <v>93</v>
      </c>
      <c r="I2" s="4" t="s">
        <v>81</v>
      </c>
      <c r="J2" s="6" t="s">
        <v>79</v>
      </c>
    </row>
    <row r="3" spans="1:10" s="7" customFormat="1" ht="16.8">
      <c r="A3" s="307" t="s">
        <v>226</v>
      </c>
      <c r="B3" s="308">
        <f>4+1+0</f>
        <v>5</v>
      </c>
      <c r="C3" s="124" t="s">
        <v>31</v>
      </c>
      <c r="D3" s="124" t="str">
        <f>IF(C3="Str",'Personal File'!$C$10,IF(C3="Dex",'Personal File'!$C$11,IF(C3="Con",'Personal File'!$C$12,IF(C3="Int",'Personal File'!$C$13,IF(C3="Wis",'Personal File'!$C$14,IF(C3="Cha",'Personal File'!$C$15))))))</f>
        <v>+1</v>
      </c>
      <c r="E3" s="314" t="str">
        <f t="shared" ref="E3" si="0">CONCATENATE(C3," (",D3,")")</f>
        <v>Con (+1)</v>
      </c>
      <c r="F3" s="309">
        <v>0</v>
      </c>
      <c r="G3" s="310">
        <f t="shared" ref="G3:G4" si="1">B3+D3+F3</f>
        <v>6</v>
      </c>
      <c r="H3" s="149">
        <f t="shared" ref="H3:H47" ca="1" si="2">RANDBETWEEN(1,20)</f>
        <v>7</v>
      </c>
      <c r="I3" s="311">
        <f t="shared" ref="I3:I4" ca="1" si="3">SUM(G3:H3)</f>
        <v>13</v>
      </c>
      <c r="J3" s="362"/>
    </row>
    <row r="4" spans="1:10" s="7" customFormat="1" ht="16.8">
      <c r="A4" s="312" t="s">
        <v>227</v>
      </c>
      <c r="B4" s="308">
        <f>1+1+0</f>
        <v>2</v>
      </c>
      <c r="C4" s="124" t="s">
        <v>34</v>
      </c>
      <c r="D4" s="124" t="str">
        <f>IF(C4="Str",'Personal File'!$C$10,IF(C4="Dex",'Personal File'!$C$11,IF(C4="Con",'Personal File'!$C$12,IF(C4="Int",'Personal File'!$C$13,IF(C4="Wis",'Personal File'!$C$14,IF(C4="Cha",'Personal File'!$C$15))))))</f>
        <v>+2</v>
      </c>
      <c r="E4" s="150" t="str">
        <f t="shared" ref="E4" si="4">CONCATENATE(C4," (",D4,")")</f>
        <v>Dex (+2)</v>
      </c>
      <c r="F4" s="172" t="s">
        <v>62</v>
      </c>
      <c r="G4" s="310">
        <f t="shared" si="1"/>
        <v>4</v>
      </c>
      <c r="H4" s="149">
        <f t="shared" ca="1" si="2"/>
        <v>2</v>
      </c>
      <c r="I4" s="311">
        <f t="shared" ca="1" si="3"/>
        <v>6</v>
      </c>
      <c r="J4" s="208"/>
    </row>
    <row r="5" spans="1:10" s="7" customFormat="1" ht="16.8">
      <c r="A5" s="151" t="s">
        <v>69</v>
      </c>
      <c r="B5" s="152">
        <f>4+3+2</f>
        <v>9</v>
      </c>
      <c r="C5" s="153" t="s">
        <v>33</v>
      </c>
      <c r="D5" s="153" t="str">
        <f>IF(C5="Str",'Personal File'!$C$10,IF(C5="Dex",'Personal File'!$C$11,IF(C5="Con",'Personal File'!$C$12,IF(C5="Int",'Personal File'!$C$13,IF(C5="Wis",'Personal File'!$C$14,IF(C5="Cha",'Personal File'!$C$15))))))</f>
        <v>+4</v>
      </c>
      <c r="E5" s="154" t="str">
        <f t="shared" ref="E5:E6" si="5">CONCATENATE(C5," (",D5,")")</f>
        <v>Wis (+4)</v>
      </c>
      <c r="F5" s="155">
        <v>0</v>
      </c>
      <c r="G5" s="156">
        <f t="shared" ref="G5:G48" si="6">B5+D5+F5</f>
        <v>13</v>
      </c>
      <c r="H5" s="157">
        <f t="shared" ca="1" si="2"/>
        <v>15</v>
      </c>
      <c r="I5" s="158">
        <f t="shared" ref="I5" ca="1" si="7">SUM(G5:H5)</f>
        <v>28</v>
      </c>
      <c r="J5" s="313"/>
    </row>
    <row r="6" spans="1:10" s="166" customFormat="1" ht="16.8">
      <c r="A6" s="184" t="s">
        <v>38</v>
      </c>
      <c r="B6" s="125">
        <v>0</v>
      </c>
      <c r="C6" s="185" t="s">
        <v>32</v>
      </c>
      <c r="D6" s="186" t="str">
        <f>IF(C6="Str",'Personal File'!$C$10,IF(C6="Dex",'Personal File'!$C$11,IF(C6="Con",'Personal File'!$C$12,IF(C6="Int",'Personal File'!$C$13,IF(C6="Wis",'Personal File'!$C$14,IF(C6="Cha",'Personal File'!$C$15))))))</f>
        <v>+3</v>
      </c>
      <c r="E6" s="187" t="str">
        <f t="shared" si="5"/>
        <v>Int (+3)</v>
      </c>
      <c r="F6" s="172" t="s">
        <v>62</v>
      </c>
      <c r="G6" s="172">
        <f t="shared" si="6"/>
        <v>3</v>
      </c>
      <c r="H6" s="344">
        <f t="shared" ca="1" si="2"/>
        <v>15</v>
      </c>
      <c r="I6" s="172">
        <f ca="1">SUM(G6:H6)</f>
        <v>18</v>
      </c>
      <c r="J6" s="208"/>
    </row>
    <row r="7" spans="1:10" s="167" customFormat="1" ht="16.8">
      <c r="A7" s="181" t="s">
        <v>39</v>
      </c>
      <c r="B7" s="125">
        <v>0</v>
      </c>
      <c r="C7" s="182" t="s">
        <v>34</v>
      </c>
      <c r="D7" s="183" t="str">
        <f>IF(C7="Str",'Personal File'!$C$10,IF(C7="Dex",'Personal File'!$C$11,IF(C7="Con",'Personal File'!$C$12,IF(C7="Int",'Personal File'!$C$13,IF(C7="Wis",'Personal File'!$C$14,IF(C7="Cha",'Personal File'!$C$15))))))</f>
        <v>+2</v>
      </c>
      <c r="E7" s="150" t="str">
        <f t="shared" ref="E7:E48" si="8">CONCATENATE(C7," (",D7,")")</f>
        <v>Dex (+2)</v>
      </c>
      <c r="F7" s="172" t="s">
        <v>62</v>
      </c>
      <c r="G7" s="172">
        <f t="shared" si="6"/>
        <v>2</v>
      </c>
      <c r="H7" s="149">
        <f t="shared" ca="1" si="2"/>
        <v>19</v>
      </c>
      <c r="I7" s="172">
        <f t="shared" ref="I7" ca="1" si="9">SUM(G7:H7)</f>
        <v>21</v>
      </c>
      <c r="J7" s="208"/>
    </row>
    <row r="8" spans="1:10" s="174" customFormat="1" ht="16.8">
      <c r="A8" s="168" t="s">
        <v>40</v>
      </c>
      <c r="B8" s="125">
        <v>0</v>
      </c>
      <c r="C8" s="169" t="s">
        <v>30</v>
      </c>
      <c r="D8" s="170">
        <f>IF(C8="Str",'Personal File'!$C$10,IF(C8="Dex",'Personal File'!$C$11,IF(C8="Con",'Personal File'!$C$12,IF(C8="Int",'Personal File'!$C$13,IF(C8="Wis",'Personal File'!$C$14,IF(C8="Cha",'Personal File'!$C$15))))))</f>
        <v>-1</v>
      </c>
      <c r="E8" s="171" t="str">
        <f t="shared" si="8"/>
        <v>Cha (-1)</v>
      </c>
      <c r="F8" s="172" t="s">
        <v>62</v>
      </c>
      <c r="G8" s="172">
        <f t="shared" si="6"/>
        <v>-1</v>
      </c>
      <c r="H8" s="149">
        <f t="shared" ca="1" si="2"/>
        <v>16</v>
      </c>
      <c r="I8" s="172">
        <f t="shared" ref="I8:I48" ca="1" si="10">SUM(G8:H8)</f>
        <v>15</v>
      </c>
      <c r="J8" s="208"/>
    </row>
    <row r="9" spans="1:10" s="175" customFormat="1" ht="16.8">
      <c r="A9" s="199" t="s">
        <v>41</v>
      </c>
      <c r="B9" s="125">
        <v>0</v>
      </c>
      <c r="C9" s="200" t="s">
        <v>35</v>
      </c>
      <c r="D9" s="201" t="str">
        <f>IF(C9="Str",'Personal File'!$C$10,IF(C9="Dex",'Personal File'!$C$11,IF(C9="Con",'Personal File'!$C$12,IF(C9="Int",'Personal File'!$C$13,IF(C9="Wis",'Personal File'!$C$14,IF(C9="Cha",'Personal File'!$C$15))))))</f>
        <v>+0</v>
      </c>
      <c r="E9" s="202" t="str">
        <f t="shared" si="8"/>
        <v>Str (+0)</v>
      </c>
      <c r="F9" s="172" t="s">
        <v>62</v>
      </c>
      <c r="G9" s="172">
        <f t="shared" si="6"/>
        <v>0</v>
      </c>
      <c r="H9" s="149">
        <f t="shared" ca="1" si="2"/>
        <v>20</v>
      </c>
      <c r="I9" s="172">
        <f t="shared" ca="1" si="10"/>
        <v>20</v>
      </c>
      <c r="J9" s="208"/>
    </row>
    <row r="10" spans="1:10" s="175" customFormat="1" ht="16.8">
      <c r="A10" s="176" t="s">
        <v>16</v>
      </c>
      <c r="B10" s="160">
        <v>6</v>
      </c>
      <c r="C10" s="177" t="s">
        <v>31</v>
      </c>
      <c r="D10" s="178" t="str">
        <f>IF(C10="Str",'Personal File'!$C$10,IF(C10="Dex",'Personal File'!$C$11,IF(C10="Con",'Personal File'!$C$12,IF(C10="Int",'Personal File'!$C$13,IF(C10="Wis",'Personal File'!$C$14,IF(C10="Cha",'Personal File'!$C$15))))))</f>
        <v>+1</v>
      </c>
      <c r="E10" s="179" t="str">
        <f t="shared" si="8"/>
        <v>Con (+1)</v>
      </c>
      <c r="F10" s="164" t="s">
        <v>62</v>
      </c>
      <c r="G10" s="164">
        <f t="shared" si="6"/>
        <v>7</v>
      </c>
      <c r="H10" s="149">
        <f t="shared" ca="1" si="2"/>
        <v>19</v>
      </c>
      <c r="I10" s="164">
        <f t="shared" ca="1" si="10"/>
        <v>26</v>
      </c>
      <c r="J10" s="207"/>
    </row>
    <row r="11" spans="1:10" s="166" customFormat="1" ht="16.8">
      <c r="A11" s="159" t="s">
        <v>648</v>
      </c>
      <c r="B11" s="160">
        <v>2</v>
      </c>
      <c r="C11" s="161" t="s">
        <v>32</v>
      </c>
      <c r="D11" s="162" t="str">
        <f>IF(C11="Str",'Personal File'!$C$10,IF(C11="Dex",'Personal File'!$C$11,IF(C11="Con",'Personal File'!$C$12,IF(C11="Int",'Personal File'!$C$13,IF(C11="Wis",'Personal File'!$C$14,IF(C11="Cha",'Personal File'!$C$15))))))</f>
        <v>+3</v>
      </c>
      <c r="E11" s="163" t="str">
        <f t="shared" si="8"/>
        <v>Int (+3)</v>
      </c>
      <c r="F11" s="164" t="s">
        <v>62</v>
      </c>
      <c r="G11" s="164">
        <f t="shared" si="6"/>
        <v>5</v>
      </c>
      <c r="H11" s="149">
        <f t="shared" ca="1" si="2"/>
        <v>11</v>
      </c>
      <c r="I11" s="567">
        <f t="shared" ca="1" si="10"/>
        <v>16</v>
      </c>
      <c r="J11" s="568"/>
    </row>
    <row r="12" spans="1:10" s="166" customFormat="1" ht="16.8">
      <c r="A12" s="159" t="s">
        <v>649</v>
      </c>
      <c r="B12" s="160">
        <v>2</v>
      </c>
      <c r="C12" s="161" t="s">
        <v>32</v>
      </c>
      <c r="D12" s="162" t="str">
        <f>IF(C12="Str",'Personal File'!$C$10,IF(C12="Dex",'Personal File'!$C$11,IF(C12="Con",'Personal File'!$C$12,IF(C12="Int",'Personal File'!$C$13,IF(C12="Wis",'Personal File'!$C$14,IF(C12="Cha",'Personal File'!$C$15))))))</f>
        <v>+3</v>
      </c>
      <c r="E12" s="163" t="str">
        <f t="shared" ref="E12:E17" si="11">CONCATENATE(C12," (",D12,")")</f>
        <v>Int (+3)</v>
      </c>
      <c r="F12" s="164" t="s">
        <v>62</v>
      </c>
      <c r="G12" s="164">
        <f t="shared" ref="G12:G17" si="12">B12+D12+F12</f>
        <v>5</v>
      </c>
      <c r="H12" s="149">
        <f t="shared" ca="1" si="2"/>
        <v>15</v>
      </c>
      <c r="I12" s="567">
        <f t="shared" ref="I12:I17" ca="1" si="13">SUM(G12:H12)</f>
        <v>20</v>
      </c>
      <c r="J12" s="568"/>
    </row>
    <row r="13" spans="1:10" s="166" customFormat="1" ht="16.8">
      <c r="A13" s="159" t="s">
        <v>650</v>
      </c>
      <c r="B13" s="160">
        <v>2</v>
      </c>
      <c r="C13" s="161" t="s">
        <v>32</v>
      </c>
      <c r="D13" s="162" t="str">
        <f>IF(C13="Str",'Personal File'!$C$10,IF(C13="Dex",'Personal File'!$C$11,IF(C13="Con",'Personal File'!$C$12,IF(C13="Int",'Personal File'!$C$13,IF(C13="Wis",'Personal File'!$C$14,IF(C13="Cha",'Personal File'!$C$15))))))</f>
        <v>+3</v>
      </c>
      <c r="E13" s="163" t="str">
        <f t="shared" si="11"/>
        <v>Int (+3)</v>
      </c>
      <c r="F13" s="164" t="s">
        <v>62</v>
      </c>
      <c r="G13" s="164">
        <f t="shared" si="12"/>
        <v>5</v>
      </c>
      <c r="H13" s="149">
        <f t="shared" ca="1" si="2"/>
        <v>12</v>
      </c>
      <c r="I13" s="567">
        <f t="shared" ca="1" si="13"/>
        <v>17</v>
      </c>
      <c r="J13" s="568"/>
    </row>
    <row r="14" spans="1:10" s="166" customFormat="1" ht="16.8">
      <c r="A14" s="159" t="s">
        <v>651</v>
      </c>
      <c r="B14" s="160">
        <v>2</v>
      </c>
      <c r="C14" s="161" t="s">
        <v>32</v>
      </c>
      <c r="D14" s="162" t="str">
        <f>IF(C14="Str",'Personal File'!$C$10,IF(C14="Dex",'Personal File'!$C$11,IF(C14="Con",'Personal File'!$C$12,IF(C14="Int",'Personal File'!$C$13,IF(C14="Wis",'Personal File'!$C$14,IF(C14="Cha",'Personal File'!$C$15))))))</f>
        <v>+3</v>
      </c>
      <c r="E14" s="163" t="str">
        <f t="shared" si="11"/>
        <v>Int (+3)</v>
      </c>
      <c r="F14" s="164" t="s">
        <v>62</v>
      </c>
      <c r="G14" s="164">
        <f t="shared" si="12"/>
        <v>5</v>
      </c>
      <c r="H14" s="149">
        <f t="shared" ca="1" si="2"/>
        <v>14</v>
      </c>
      <c r="I14" s="567">
        <f t="shared" ca="1" si="13"/>
        <v>19</v>
      </c>
      <c r="J14" s="568"/>
    </row>
    <row r="15" spans="1:10" s="166" customFormat="1" ht="16.8">
      <c r="A15" s="159" t="s">
        <v>652</v>
      </c>
      <c r="B15" s="160">
        <v>2</v>
      </c>
      <c r="C15" s="161" t="s">
        <v>32</v>
      </c>
      <c r="D15" s="162" t="str">
        <f>IF(C15="Str",'Personal File'!$C$10,IF(C15="Dex",'Personal File'!$C$11,IF(C15="Con",'Personal File'!$C$12,IF(C15="Int",'Personal File'!$C$13,IF(C15="Wis",'Personal File'!$C$14,IF(C15="Cha",'Personal File'!$C$15))))))</f>
        <v>+3</v>
      </c>
      <c r="E15" s="163" t="str">
        <f t="shared" si="11"/>
        <v>Int (+3)</v>
      </c>
      <c r="F15" s="164" t="s">
        <v>62</v>
      </c>
      <c r="G15" s="164">
        <f t="shared" si="12"/>
        <v>5</v>
      </c>
      <c r="H15" s="149">
        <f t="shared" ca="1" si="2"/>
        <v>16</v>
      </c>
      <c r="I15" s="567">
        <f t="shared" ca="1" si="13"/>
        <v>21</v>
      </c>
      <c r="J15" s="568"/>
    </row>
    <row r="16" spans="1:10" s="166" customFormat="1" ht="16.8">
      <c r="A16" s="159" t="s">
        <v>653</v>
      </c>
      <c r="B16" s="160">
        <v>2</v>
      </c>
      <c r="C16" s="161" t="s">
        <v>32</v>
      </c>
      <c r="D16" s="162" t="str">
        <f>IF(C16="Str",'Personal File'!$C$10,IF(C16="Dex",'Personal File'!$C$11,IF(C16="Con",'Personal File'!$C$12,IF(C16="Int",'Personal File'!$C$13,IF(C16="Wis",'Personal File'!$C$14,IF(C16="Cha",'Personal File'!$C$15))))))</f>
        <v>+3</v>
      </c>
      <c r="E16" s="163" t="str">
        <f t="shared" si="11"/>
        <v>Int (+3)</v>
      </c>
      <c r="F16" s="164" t="s">
        <v>62</v>
      </c>
      <c r="G16" s="164">
        <f t="shared" si="12"/>
        <v>5</v>
      </c>
      <c r="H16" s="149">
        <f t="shared" ca="1" si="2"/>
        <v>16</v>
      </c>
      <c r="I16" s="567">
        <f t="shared" ca="1" si="13"/>
        <v>21</v>
      </c>
      <c r="J16" s="568"/>
    </row>
    <row r="17" spans="1:10" s="166" customFormat="1" ht="16.8">
      <c r="A17" s="159" t="s">
        <v>654</v>
      </c>
      <c r="B17" s="160">
        <v>2</v>
      </c>
      <c r="C17" s="161" t="s">
        <v>32</v>
      </c>
      <c r="D17" s="162" t="str">
        <f>IF(C17="Str",'Personal File'!$C$10,IF(C17="Dex",'Personal File'!$C$11,IF(C17="Con",'Personal File'!$C$12,IF(C17="Int",'Personal File'!$C$13,IF(C17="Wis",'Personal File'!$C$14,IF(C17="Cha",'Personal File'!$C$15))))))</f>
        <v>+3</v>
      </c>
      <c r="E17" s="163" t="str">
        <f t="shared" si="11"/>
        <v>Int (+3)</v>
      </c>
      <c r="F17" s="164" t="s">
        <v>62</v>
      </c>
      <c r="G17" s="164">
        <f t="shared" si="12"/>
        <v>5</v>
      </c>
      <c r="H17" s="149">
        <f t="shared" ca="1" si="2"/>
        <v>13</v>
      </c>
      <c r="I17" s="567">
        <f t="shared" ca="1" si="13"/>
        <v>18</v>
      </c>
      <c r="J17" s="568"/>
    </row>
    <row r="18" spans="1:10" s="180" customFormat="1" ht="16.8">
      <c r="A18" s="203" t="s">
        <v>42</v>
      </c>
      <c r="B18" s="189">
        <v>0</v>
      </c>
      <c r="C18" s="204" t="s">
        <v>32</v>
      </c>
      <c r="D18" s="205" t="str">
        <f>IF(C18="Str",'Personal File'!$C$10,IF(C18="Dex",'Personal File'!$C$11,IF(C18="Con",'Personal File'!$C$12,IF(C18="Int",'Personal File'!$C$13,IF(C18="Wis",'Personal File'!$C$14,IF(C18="Cha",'Personal File'!$C$15))))))</f>
        <v>+3</v>
      </c>
      <c r="E18" s="206" t="str">
        <f t="shared" si="8"/>
        <v>Int (+3)</v>
      </c>
      <c r="F18" s="193" t="s">
        <v>62</v>
      </c>
      <c r="G18" s="193">
        <f t="shared" si="6"/>
        <v>3</v>
      </c>
      <c r="H18" s="149">
        <f t="shared" ca="1" si="2"/>
        <v>18</v>
      </c>
      <c r="I18" s="193">
        <f t="shared" ca="1" si="10"/>
        <v>21</v>
      </c>
      <c r="J18" s="363"/>
    </row>
    <row r="19" spans="1:10" s="167" customFormat="1" ht="16.8">
      <c r="A19" s="168" t="s">
        <v>43</v>
      </c>
      <c r="B19" s="125">
        <v>0</v>
      </c>
      <c r="C19" s="169" t="s">
        <v>30</v>
      </c>
      <c r="D19" s="170">
        <f>IF(C19="Str",'Personal File'!$C$10,IF(C19="Dex",'Personal File'!$C$11,IF(C19="Con",'Personal File'!$C$12,IF(C19="Int",'Personal File'!$C$13,IF(C19="Wis",'Personal File'!$C$14,IF(C19="Cha",'Personal File'!$C$15))))))</f>
        <v>-1</v>
      </c>
      <c r="E19" s="171" t="str">
        <f t="shared" si="8"/>
        <v>Cha (-1)</v>
      </c>
      <c r="F19" s="172" t="s">
        <v>62</v>
      </c>
      <c r="G19" s="172">
        <f t="shared" si="6"/>
        <v>-1</v>
      </c>
      <c r="H19" s="149">
        <f t="shared" ca="1" si="2"/>
        <v>14</v>
      </c>
      <c r="I19" s="172">
        <f t="shared" ca="1" si="10"/>
        <v>13</v>
      </c>
      <c r="J19" s="208"/>
    </row>
    <row r="20" spans="1:10" s="167" customFormat="1" ht="16.8">
      <c r="A20" s="203" t="s">
        <v>44</v>
      </c>
      <c r="B20" s="189">
        <v>0</v>
      </c>
      <c r="C20" s="204" t="s">
        <v>32</v>
      </c>
      <c r="D20" s="205" t="str">
        <f>IF(C20="Str",'Personal File'!$C$10,IF(C20="Dex",'Personal File'!$C$11,IF(C20="Con",'Personal File'!$C$12,IF(C20="Int",'Personal File'!$C$13,IF(C20="Wis",'Personal File'!$C$14,IF(C20="Cha",'Personal File'!$C$15))))))</f>
        <v>+3</v>
      </c>
      <c r="E20" s="206" t="str">
        <f t="shared" si="8"/>
        <v>Int (+3)</v>
      </c>
      <c r="F20" s="193" t="s">
        <v>62</v>
      </c>
      <c r="G20" s="193">
        <f t="shared" si="6"/>
        <v>3</v>
      </c>
      <c r="H20" s="149">
        <f t="shared" ca="1" si="2"/>
        <v>17</v>
      </c>
      <c r="I20" s="193">
        <f t="shared" ca="1" si="10"/>
        <v>20</v>
      </c>
      <c r="J20" s="363"/>
    </row>
    <row r="21" spans="1:10" s="167" customFormat="1" ht="16.8">
      <c r="A21" s="168" t="s">
        <v>45</v>
      </c>
      <c r="B21" s="125">
        <v>0</v>
      </c>
      <c r="C21" s="169" t="s">
        <v>30</v>
      </c>
      <c r="D21" s="170">
        <f>IF(C21="Str",'Personal File'!$C$10,IF(C21="Dex",'Personal File'!$C$11,IF(C21="Con",'Personal File'!$C$12,IF(C21="Int",'Personal File'!$C$13,IF(C21="Wis",'Personal File'!$C$14,IF(C21="Cha",'Personal File'!$C$15))))))</f>
        <v>-1</v>
      </c>
      <c r="E21" s="171" t="str">
        <f t="shared" si="8"/>
        <v>Cha (-1)</v>
      </c>
      <c r="F21" s="172" t="s">
        <v>62</v>
      </c>
      <c r="G21" s="172">
        <f t="shared" si="6"/>
        <v>-1</v>
      </c>
      <c r="H21" s="149">
        <f t="shared" ca="1" si="2"/>
        <v>12</v>
      </c>
      <c r="I21" s="172">
        <f t="shared" ca="1" si="10"/>
        <v>11</v>
      </c>
      <c r="J21" s="208"/>
    </row>
    <row r="22" spans="1:10" s="167" customFormat="1" ht="16.8">
      <c r="A22" s="181" t="s">
        <v>46</v>
      </c>
      <c r="B22" s="125">
        <v>0</v>
      </c>
      <c r="C22" s="182" t="s">
        <v>34</v>
      </c>
      <c r="D22" s="183" t="str">
        <f>IF(C22="Str",'Personal File'!$C$10,IF(C22="Dex",'Personal File'!$C$11,IF(C22="Con",'Personal File'!$C$12,IF(C22="Int",'Personal File'!$C$13,IF(C22="Wis",'Personal File'!$C$14,IF(C22="Cha",'Personal File'!$C$15))))))</f>
        <v>+2</v>
      </c>
      <c r="E22" s="150" t="str">
        <f t="shared" si="8"/>
        <v>Dex (+2)</v>
      </c>
      <c r="F22" s="172" t="s">
        <v>62</v>
      </c>
      <c r="G22" s="172">
        <f t="shared" si="6"/>
        <v>2</v>
      </c>
      <c r="H22" s="149">
        <f t="shared" ca="1" si="2"/>
        <v>10</v>
      </c>
      <c r="I22" s="172">
        <f t="shared" ca="1" si="10"/>
        <v>12</v>
      </c>
      <c r="J22" s="208"/>
    </row>
    <row r="23" spans="1:10" s="167" customFormat="1" ht="16.8">
      <c r="A23" s="184" t="s">
        <v>47</v>
      </c>
      <c r="B23" s="125">
        <v>0</v>
      </c>
      <c r="C23" s="185" t="s">
        <v>32</v>
      </c>
      <c r="D23" s="186" t="str">
        <f>IF(C23="Str",'Personal File'!$C$10,IF(C23="Dex",'Personal File'!$C$11,IF(C23="Con",'Personal File'!$C$12,IF(C23="Int",'Personal File'!$C$13,IF(C23="Wis",'Personal File'!$C$14,IF(C23="Cha",'Personal File'!$C$15))))))</f>
        <v>+3</v>
      </c>
      <c r="E23" s="187" t="str">
        <f t="shared" si="8"/>
        <v>Int (+3)</v>
      </c>
      <c r="F23" s="172" t="s">
        <v>62</v>
      </c>
      <c r="G23" s="172">
        <f t="shared" si="6"/>
        <v>3</v>
      </c>
      <c r="H23" s="149">
        <f t="shared" ca="1" si="2"/>
        <v>1</v>
      </c>
      <c r="I23" s="172">
        <f t="shared" ca="1" si="10"/>
        <v>4</v>
      </c>
      <c r="J23" s="208"/>
    </row>
    <row r="24" spans="1:10" s="167" customFormat="1" ht="16.8">
      <c r="A24" s="168" t="s">
        <v>48</v>
      </c>
      <c r="B24" s="125">
        <v>0</v>
      </c>
      <c r="C24" s="169" t="s">
        <v>30</v>
      </c>
      <c r="D24" s="170">
        <f>IF(C24="Str",'Personal File'!$C$10,IF(C24="Dex",'Personal File'!$C$11,IF(C24="Con",'Personal File'!$C$12,IF(C24="Int",'Personal File'!$C$13,IF(C24="Wis",'Personal File'!$C$14,IF(C24="Cha",'Personal File'!$C$15))))))</f>
        <v>-1</v>
      </c>
      <c r="E24" s="171" t="str">
        <f t="shared" si="8"/>
        <v>Cha (-1)</v>
      </c>
      <c r="F24" s="172" t="s">
        <v>62</v>
      </c>
      <c r="G24" s="172">
        <f t="shared" si="6"/>
        <v>-1</v>
      </c>
      <c r="H24" s="149">
        <f t="shared" ca="1" si="2"/>
        <v>15</v>
      </c>
      <c r="I24" s="172">
        <f t="shared" ca="1" si="10"/>
        <v>14</v>
      </c>
      <c r="J24" s="208"/>
    </row>
    <row r="25" spans="1:10" s="167" customFormat="1" ht="16.8">
      <c r="A25" s="388" t="s">
        <v>18</v>
      </c>
      <c r="B25" s="160">
        <v>5</v>
      </c>
      <c r="C25" s="389" t="s">
        <v>30</v>
      </c>
      <c r="D25" s="390">
        <f>IF(C25="Str",'Personal File'!$C$10,IF(C25="Dex",'Personal File'!$C$11,IF(C25="Con",'Personal File'!$C$12,IF(C25="Int",'Personal File'!$C$13,IF(C25="Wis",'Personal File'!$C$14,IF(C25="Cha",'Personal File'!$C$15))))))</f>
        <v>-1</v>
      </c>
      <c r="E25" s="391" t="str">
        <f t="shared" si="8"/>
        <v>Cha (-1)</v>
      </c>
      <c r="F25" s="164" t="s">
        <v>62</v>
      </c>
      <c r="G25" s="164">
        <f t="shared" si="6"/>
        <v>4</v>
      </c>
      <c r="H25" s="149">
        <f t="shared" ca="1" si="2"/>
        <v>9</v>
      </c>
      <c r="I25" s="164">
        <f t="shared" ca="1" si="10"/>
        <v>13</v>
      </c>
      <c r="J25" s="207"/>
    </row>
    <row r="26" spans="1:10" s="167" customFormat="1" ht="16.8">
      <c r="A26" s="562" t="s">
        <v>49</v>
      </c>
      <c r="B26" s="160">
        <v>4</v>
      </c>
      <c r="C26" s="402" t="s">
        <v>33</v>
      </c>
      <c r="D26" s="403" t="str">
        <f>IF(C26="Str",'Personal File'!$C$10,IF(C26="Dex",'Personal File'!$C$11,IF(C26="Con",'Personal File'!$C$12,IF(C26="Int",'Personal File'!$C$13,IF(C26="Wis",'Personal File'!$C$14,IF(C26="Cha",'Personal File'!$C$15))))))</f>
        <v>+4</v>
      </c>
      <c r="E26" s="404" t="str">
        <f t="shared" si="8"/>
        <v>Wis (+4)</v>
      </c>
      <c r="F26" s="164" t="s">
        <v>62</v>
      </c>
      <c r="G26" s="164">
        <f t="shared" si="6"/>
        <v>8</v>
      </c>
      <c r="H26" s="149">
        <f t="shared" ca="1" si="2"/>
        <v>4</v>
      </c>
      <c r="I26" s="164">
        <f t="shared" ca="1" si="10"/>
        <v>12</v>
      </c>
      <c r="J26" s="207"/>
    </row>
    <row r="27" spans="1:10" s="167" customFormat="1" ht="16.8">
      <c r="A27" s="181" t="s">
        <v>50</v>
      </c>
      <c r="B27" s="125">
        <v>0</v>
      </c>
      <c r="C27" s="182" t="s">
        <v>34</v>
      </c>
      <c r="D27" s="183" t="str">
        <f>IF(C27="Str",'Personal File'!$C$10,IF(C27="Dex",'Personal File'!$C$11,IF(C27="Con",'Personal File'!$C$12,IF(C27="Int",'Personal File'!$C$13,IF(C27="Wis",'Personal File'!$C$14,IF(C27="Cha",'Personal File'!$C$15))))))</f>
        <v>+2</v>
      </c>
      <c r="E27" s="150" t="str">
        <f t="shared" si="8"/>
        <v>Dex (+2)</v>
      </c>
      <c r="F27" s="172" t="s">
        <v>149</v>
      </c>
      <c r="G27" s="172">
        <f t="shared" si="6"/>
        <v>10</v>
      </c>
      <c r="H27" s="149">
        <f t="shared" ca="1" si="2"/>
        <v>19</v>
      </c>
      <c r="I27" s="172">
        <f t="shared" ca="1" si="10"/>
        <v>29</v>
      </c>
      <c r="J27" s="208"/>
    </row>
    <row r="28" spans="1:10" s="167" customFormat="1" ht="16.8">
      <c r="A28" s="168" t="s">
        <v>51</v>
      </c>
      <c r="B28" s="125">
        <v>0</v>
      </c>
      <c r="C28" s="169" t="s">
        <v>30</v>
      </c>
      <c r="D28" s="170">
        <f>IF(C28="Str",'Personal File'!$C$10,IF(C28="Dex",'Personal File'!$C$11,IF(C28="Con",'Personal File'!$C$12,IF(C28="Int",'Personal File'!$C$13,IF(C28="Wis",'Personal File'!$C$14,IF(C28="Cha",'Personal File'!$C$15))))))</f>
        <v>-1</v>
      </c>
      <c r="E28" s="171" t="str">
        <f t="shared" si="8"/>
        <v>Cha (-1)</v>
      </c>
      <c r="F28" s="172" t="s">
        <v>62</v>
      </c>
      <c r="G28" s="172">
        <f t="shared" si="6"/>
        <v>-1</v>
      </c>
      <c r="H28" s="149">
        <f t="shared" ca="1" si="2"/>
        <v>14</v>
      </c>
      <c r="I28" s="172">
        <f t="shared" ca="1" si="10"/>
        <v>13</v>
      </c>
      <c r="J28" s="208"/>
    </row>
    <row r="29" spans="1:10" s="167" customFormat="1" ht="16.8">
      <c r="A29" s="199" t="s">
        <v>52</v>
      </c>
      <c r="B29" s="125">
        <v>0</v>
      </c>
      <c r="C29" s="200" t="s">
        <v>35</v>
      </c>
      <c r="D29" s="201" t="str">
        <f>IF(C29="Str",'Personal File'!$C$10,IF(C29="Dex",'Personal File'!$C$11,IF(C29="Con",'Personal File'!$C$12,IF(C29="Int",'Personal File'!$C$13,IF(C29="Wis",'Personal File'!$C$14,IF(C29="Cha",'Personal File'!$C$15))))))</f>
        <v>+0</v>
      </c>
      <c r="E29" s="202" t="str">
        <f t="shared" si="8"/>
        <v>Str (+0)</v>
      </c>
      <c r="F29" s="172" t="s">
        <v>62</v>
      </c>
      <c r="G29" s="172">
        <f t="shared" si="6"/>
        <v>0</v>
      </c>
      <c r="H29" s="149">
        <f t="shared" ca="1" si="2"/>
        <v>17</v>
      </c>
      <c r="I29" s="172">
        <f t="shared" ca="1" si="10"/>
        <v>17</v>
      </c>
      <c r="J29" s="208"/>
    </row>
    <row r="30" spans="1:10" s="167" customFormat="1" ht="16.8">
      <c r="A30" s="159" t="s">
        <v>84</v>
      </c>
      <c r="B30" s="160">
        <v>8</v>
      </c>
      <c r="C30" s="161" t="s">
        <v>32</v>
      </c>
      <c r="D30" s="162" t="str">
        <f>IF(C30="Str",'Personal File'!$C$10,IF(C30="Dex",'Personal File'!$C$11,IF(C30="Con",'Personal File'!$C$12,IF(C30="Int",'Personal File'!$C$13,IF(C30="Wis",'Personal File'!$C$14,IF(C30="Cha",'Personal File'!$C$15))))))</f>
        <v>+3</v>
      </c>
      <c r="E30" s="163" t="str">
        <f t="shared" si="8"/>
        <v>Int (+3)</v>
      </c>
      <c r="F30" s="164" t="s">
        <v>62</v>
      </c>
      <c r="G30" s="164">
        <f t="shared" si="6"/>
        <v>11</v>
      </c>
      <c r="H30" s="149">
        <f t="shared" ca="1" si="2"/>
        <v>17</v>
      </c>
      <c r="I30" s="164">
        <f t="shared" ca="1" si="10"/>
        <v>28</v>
      </c>
      <c r="J30" s="207"/>
    </row>
    <row r="31" spans="1:10" s="167" customFormat="1" ht="16.8">
      <c r="A31" s="159" t="s">
        <v>127</v>
      </c>
      <c r="B31" s="160">
        <v>8</v>
      </c>
      <c r="C31" s="161" t="s">
        <v>32</v>
      </c>
      <c r="D31" s="162" t="str">
        <f>IF(C31="Str",'Personal File'!$C$10,IF(C31="Dex",'Personal File'!$C$11,IF(C31="Con",'Personal File'!$C$12,IF(C31="Int",'Personal File'!$C$13,IF(C31="Wis",'Personal File'!$C$14,IF(C31="Cha",'Personal File'!$C$15))))))</f>
        <v>+3</v>
      </c>
      <c r="E31" s="163" t="str">
        <f t="shared" ref="E31" si="14">CONCATENATE(C31," (",D31,")")</f>
        <v>Int (+3)</v>
      </c>
      <c r="F31" s="164" t="s">
        <v>62</v>
      </c>
      <c r="G31" s="164">
        <f t="shared" si="6"/>
        <v>11</v>
      </c>
      <c r="H31" s="149">
        <f t="shared" ca="1" si="2"/>
        <v>15</v>
      </c>
      <c r="I31" s="164">
        <f t="shared" ref="I31" ca="1" si="15">SUM(G31:H31)</f>
        <v>26</v>
      </c>
      <c r="J31" s="207"/>
    </row>
    <row r="32" spans="1:10" s="167" customFormat="1" ht="16.8">
      <c r="A32" s="195" t="s">
        <v>53</v>
      </c>
      <c r="B32" s="125">
        <v>6</v>
      </c>
      <c r="C32" s="196" t="s">
        <v>33</v>
      </c>
      <c r="D32" s="197" t="str">
        <f>IF(C32="Str",'Personal File'!$C$10,IF(C32="Dex",'Personal File'!$C$11,IF(C32="Con",'Personal File'!$C$12,IF(C32="Int",'Personal File'!$C$13,IF(C32="Wis",'Personal File'!$C$14,IF(C32="Cha",'Personal File'!$C$15))))))</f>
        <v>+4</v>
      </c>
      <c r="E32" s="198" t="str">
        <f t="shared" si="8"/>
        <v>Wis (+4)</v>
      </c>
      <c r="F32" s="172" t="s">
        <v>92</v>
      </c>
      <c r="G32" s="172">
        <f t="shared" si="6"/>
        <v>12</v>
      </c>
      <c r="H32" s="149">
        <f t="shared" ca="1" si="2"/>
        <v>1</v>
      </c>
      <c r="I32" s="172">
        <f t="shared" ca="1" si="10"/>
        <v>13</v>
      </c>
      <c r="J32" s="208"/>
    </row>
    <row r="33" spans="1:10" s="167" customFormat="1" ht="16.8">
      <c r="A33" s="181" t="s">
        <v>19</v>
      </c>
      <c r="B33" s="125">
        <v>0</v>
      </c>
      <c r="C33" s="182" t="s">
        <v>34</v>
      </c>
      <c r="D33" s="183" t="str">
        <f>IF(C33="Str",'Personal File'!$C$10,IF(C33="Dex",'Personal File'!$C$11,IF(C33="Con",'Personal File'!$C$12,IF(C33="Int",'Personal File'!$C$13,IF(C33="Wis",'Personal File'!$C$14,IF(C33="Cha",'Personal File'!$C$15))))))</f>
        <v>+2</v>
      </c>
      <c r="E33" s="150" t="str">
        <f t="shared" si="8"/>
        <v>Dex (+2)</v>
      </c>
      <c r="F33" s="172" t="s">
        <v>148</v>
      </c>
      <c r="G33" s="172">
        <f t="shared" si="6"/>
        <v>6</v>
      </c>
      <c r="H33" s="149">
        <f t="shared" ca="1" si="2"/>
        <v>15</v>
      </c>
      <c r="I33" s="172">
        <f t="shared" ca="1" si="10"/>
        <v>21</v>
      </c>
      <c r="J33" s="208"/>
    </row>
    <row r="34" spans="1:10" s="167" customFormat="1" ht="16.8">
      <c r="A34" s="340" t="s">
        <v>54</v>
      </c>
      <c r="B34" s="189">
        <v>0</v>
      </c>
      <c r="C34" s="341" t="s">
        <v>34</v>
      </c>
      <c r="D34" s="342" t="str">
        <f>IF(C34="Str",'Personal File'!$C$10,IF(C34="Dex",'Personal File'!$C$11,IF(C34="Con",'Personal File'!$C$12,IF(C34="Int",'Personal File'!$C$13,IF(C34="Wis",'Personal File'!$C$14,IF(C34="Cha",'Personal File'!$C$15))))))</f>
        <v>+2</v>
      </c>
      <c r="E34" s="343" t="str">
        <f t="shared" si="8"/>
        <v>Dex (+2)</v>
      </c>
      <c r="F34" s="193" t="s">
        <v>62</v>
      </c>
      <c r="G34" s="193">
        <f t="shared" si="6"/>
        <v>2</v>
      </c>
      <c r="H34" s="149">
        <f t="shared" ca="1" si="2"/>
        <v>20</v>
      </c>
      <c r="I34" s="193">
        <f t="shared" ca="1" si="10"/>
        <v>22</v>
      </c>
      <c r="J34" s="363"/>
    </row>
    <row r="35" spans="1:10" ht="16.8">
      <c r="A35" s="168" t="s">
        <v>233</v>
      </c>
      <c r="B35" s="125">
        <v>0</v>
      </c>
      <c r="C35" s="169" t="s">
        <v>30</v>
      </c>
      <c r="D35" s="170">
        <f>IF(C35="Str",'Personal File'!$C$10,IF(C35="Dex",'Personal File'!$C$11,IF(C35="Con",'Personal File'!$C$12,IF(C35="Int",'Personal File'!$C$13,IF(C35="Wis",'Personal File'!$C$14,IF(C35="Cha",'Personal File'!$C$15))))))</f>
        <v>-1</v>
      </c>
      <c r="E35" s="171" t="str">
        <f t="shared" si="8"/>
        <v>Cha (-1)</v>
      </c>
      <c r="F35" s="172" t="s">
        <v>62</v>
      </c>
      <c r="G35" s="172">
        <f t="shared" si="6"/>
        <v>-1</v>
      </c>
      <c r="H35" s="149">
        <f t="shared" ca="1" si="2"/>
        <v>10</v>
      </c>
      <c r="I35" s="172">
        <f t="shared" ca="1" si="10"/>
        <v>9</v>
      </c>
      <c r="J35" s="208"/>
    </row>
    <row r="36" spans="1:10" ht="16.8">
      <c r="A36" s="168" t="s">
        <v>308</v>
      </c>
      <c r="B36" s="125">
        <v>0</v>
      </c>
      <c r="C36" s="169" t="s">
        <v>33</v>
      </c>
      <c r="D36" s="170" t="str">
        <f>IF(C36="Str",'Personal File'!$C$10,IF(C36="Dex",'Personal File'!$C$11,IF(C36="Con",'Personal File'!$C$12,IF(C36="Int",'Personal File'!$C$13,IF(C36="Wis",'Personal File'!$C$14,IF(C36="Cha",'Personal File'!$C$15))))))</f>
        <v>+4</v>
      </c>
      <c r="E36" s="171" t="str">
        <f t="shared" ref="E36" si="16">CONCATENATE(C36," (",D36,")")</f>
        <v>Wis (+4)</v>
      </c>
      <c r="F36" s="172" t="s">
        <v>62</v>
      </c>
      <c r="G36" s="172">
        <f t="shared" si="6"/>
        <v>4</v>
      </c>
      <c r="H36" s="149">
        <f t="shared" ca="1" si="2"/>
        <v>2</v>
      </c>
      <c r="I36" s="172">
        <f t="shared" ca="1" si="10"/>
        <v>6</v>
      </c>
      <c r="J36" s="208"/>
    </row>
    <row r="37" spans="1:10" ht="16.8">
      <c r="A37" s="345" t="s">
        <v>20</v>
      </c>
      <c r="B37" s="160">
        <v>2</v>
      </c>
      <c r="C37" s="346" t="s">
        <v>34</v>
      </c>
      <c r="D37" s="347" t="str">
        <f>IF(C37="Str",'Personal File'!$C$10,IF(C37="Dex",'Personal File'!$C$11,IF(C37="Con",'Personal File'!$C$12,IF(C37="Int",'Personal File'!$C$13,IF(C37="Wis",'Personal File'!$C$14,IF(C37="Cha",'Personal File'!$C$15))))))</f>
        <v>+2</v>
      </c>
      <c r="E37" s="348" t="str">
        <f t="shared" si="8"/>
        <v>Dex (+2)</v>
      </c>
      <c r="F37" s="164" t="s">
        <v>62</v>
      </c>
      <c r="G37" s="164">
        <f t="shared" si="6"/>
        <v>4</v>
      </c>
      <c r="H37" s="149">
        <f t="shared" ca="1" si="2"/>
        <v>12</v>
      </c>
      <c r="I37" s="164">
        <f t="shared" ca="1" si="10"/>
        <v>16</v>
      </c>
      <c r="J37" s="165"/>
    </row>
    <row r="38" spans="1:10" ht="16.8">
      <c r="A38" s="184" t="s">
        <v>21</v>
      </c>
      <c r="B38" s="125">
        <v>0</v>
      </c>
      <c r="C38" s="185" t="s">
        <v>32</v>
      </c>
      <c r="D38" s="186" t="str">
        <f>IF(C38="Str",'Personal File'!$C$10,IF(C38="Dex",'Personal File'!$C$11,IF(C38="Con",'Personal File'!$C$12,IF(C38="Int",'Personal File'!$C$13,IF(C38="Wis",'Personal File'!$C$14,IF(C38="Cha",'Personal File'!$C$15))))))</f>
        <v>+3</v>
      </c>
      <c r="E38" s="187" t="str">
        <f t="shared" si="8"/>
        <v>Int (+3)</v>
      </c>
      <c r="F38" s="172" t="s">
        <v>62</v>
      </c>
      <c r="G38" s="172">
        <f t="shared" si="6"/>
        <v>3</v>
      </c>
      <c r="H38" s="149">
        <f t="shared" ca="1" si="2"/>
        <v>9</v>
      </c>
      <c r="I38" s="172">
        <f t="shared" ca="1" si="10"/>
        <v>12</v>
      </c>
      <c r="J38" s="173"/>
    </row>
    <row r="39" spans="1:10" ht="16.8">
      <c r="A39" s="195" t="s">
        <v>55</v>
      </c>
      <c r="B39" s="125">
        <v>0</v>
      </c>
      <c r="C39" s="196" t="s">
        <v>33</v>
      </c>
      <c r="D39" s="197" t="str">
        <f>IF(C39="Str",'Personal File'!$C$10,IF(C39="Dex",'Personal File'!$C$11,IF(C39="Con",'Personal File'!$C$12,IF(C39="Int",'Personal File'!$C$13,IF(C39="Wis",'Personal File'!$C$14,IF(C39="Cha",'Personal File'!$C$15))))))</f>
        <v>+4</v>
      </c>
      <c r="E39" s="198" t="str">
        <f t="shared" si="8"/>
        <v>Wis (+4)</v>
      </c>
      <c r="F39" s="172" t="s">
        <v>62</v>
      </c>
      <c r="G39" s="172">
        <f t="shared" si="6"/>
        <v>4</v>
      </c>
      <c r="H39" s="149">
        <f t="shared" ca="1" si="2"/>
        <v>7</v>
      </c>
      <c r="I39" s="172">
        <f t="shared" ca="1" si="10"/>
        <v>11</v>
      </c>
      <c r="J39" s="173"/>
    </row>
    <row r="40" spans="1:10" ht="16.8">
      <c r="A40" s="340" t="s">
        <v>85</v>
      </c>
      <c r="B40" s="189">
        <v>0</v>
      </c>
      <c r="C40" s="341" t="s">
        <v>34</v>
      </c>
      <c r="D40" s="342" t="str">
        <f>IF(C40="Str",'Personal File'!$C$10,IF(C40="Dex",'Personal File'!$C$11,IF(C40="Con",'Personal File'!$C$12,IF(C40="Int",'Personal File'!$C$13,IF(C40="Wis",'Personal File'!$C$14,IF(C40="Cha",'Personal File'!$C$15))))))</f>
        <v>+2</v>
      </c>
      <c r="E40" s="343" t="str">
        <f t="shared" si="8"/>
        <v>Dex (+2)</v>
      </c>
      <c r="F40" s="193" t="s">
        <v>62</v>
      </c>
      <c r="G40" s="193">
        <f t="shared" si="6"/>
        <v>2</v>
      </c>
      <c r="H40" s="149">
        <f t="shared" ca="1" si="2"/>
        <v>14</v>
      </c>
      <c r="I40" s="193">
        <f t="shared" ca="1" si="10"/>
        <v>16</v>
      </c>
      <c r="J40" s="194"/>
    </row>
    <row r="41" spans="1:10" ht="16.8">
      <c r="A41" s="203" t="s">
        <v>655</v>
      </c>
      <c r="B41" s="189">
        <v>0</v>
      </c>
      <c r="C41" s="204" t="s">
        <v>32</v>
      </c>
      <c r="D41" s="205" t="str">
        <f>IF(C41="Str",'Personal File'!$C$10,IF(C41="Dex",'Personal File'!$C$11,IF(C41="Con",'Personal File'!$C$12,IF(C41="Int",'Personal File'!$C$13,IF(C41="Wis",'Personal File'!$C$14,IF(C41="Cha",'Personal File'!$C$15))))))</f>
        <v>+3</v>
      </c>
      <c r="E41" s="206" t="str">
        <f t="shared" si="8"/>
        <v>Int (+3)</v>
      </c>
      <c r="F41" s="193" t="s">
        <v>62</v>
      </c>
      <c r="G41" s="193">
        <f t="shared" si="6"/>
        <v>3</v>
      </c>
      <c r="H41" s="149">
        <f t="shared" ca="1" si="2"/>
        <v>10</v>
      </c>
      <c r="I41" s="193">
        <f t="shared" ca="1" si="10"/>
        <v>13</v>
      </c>
      <c r="J41" s="363"/>
    </row>
    <row r="42" spans="1:10" ht="16.8">
      <c r="A42" s="159" t="s">
        <v>56</v>
      </c>
      <c r="B42" s="160">
        <v>5</v>
      </c>
      <c r="C42" s="161" t="s">
        <v>32</v>
      </c>
      <c r="D42" s="162" t="str">
        <f>IF(C42="Str",'Personal File'!$C$10,IF(C42="Dex",'Personal File'!$C$11,IF(C42="Con",'Personal File'!$C$12,IF(C42="Int",'Personal File'!$C$13,IF(C42="Wis",'Personal File'!$C$14,IF(C42="Cha",'Personal File'!$C$15))))))</f>
        <v>+3</v>
      </c>
      <c r="E42" s="163" t="str">
        <f t="shared" si="8"/>
        <v>Int (+3)</v>
      </c>
      <c r="F42" s="164" t="s">
        <v>62</v>
      </c>
      <c r="G42" s="164">
        <f t="shared" si="6"/>
        <v>8</v>
      </c>
      <c r="H42" s="149">
        <f t="shared" ca="1" si="2"/>
        <v>18</v>
      </c>
      <c r="I42" s="164">
        <f t="shared" ca="1" si="10"/>
        <v>26</v>
      </c>
      <c r="J42" s="207"/>
    </row>
    <row r="43" spans="1:10" ht="16.8">
      <c r="A43" s="562" t="s">
        <v>57</v>
      </c>
      <c r="B43" s="160">
        <v>6</v>
      </c>
      <c r="C43" s="402" t="s">
        <v>33</v>
      </c>
      <c r="D43" s="403" t="str">
        <f>IF(C43="Str",'Personal File'!$C$10,IF(C43="Dex",'Personal File'!$C$11,IF(C43="Con",'Personal File'!$C$12,IF(C43="Int",'Personal File'!$C$13,IF(C43="Wis",'Personal File'!$C$14,IF(C43="Cha",'Personal File'!$C$15))))))</f>
        <v>+4</v>
      </c>
      <c r="E43" s="404" t="str">
        <f t="shared" si="8"/>
        <v>Wis (+4)</v>
      </c>
      <c r="F43" s="164" t="s">
        <v>92</v>
      </c>
      <c r="G43" s="164">
        <f t="shared" si="6"/>
        <v>12</v>
      </c>
      <c r="H43" s="149">
        <f t="shared" ca="1" si="2"/>
        <v>7</v>
      </c>
      <c r="I43" s="164">
        <f t="shared" ca="1" si="10"/>
        <v>19</v>
      </c>
      <c r="J43" s="165"/>
    </row>
    <row r="44" spans="1:10" ht="16.8">
      <c r="A44" s="562" t="s">
        <v>86</v>
      </c>
      <c r="B44" s="160">
        <v>4</v>
      </c>
      <c r="C44" s="402" t="s">
        <v>33</v>
      </c>
      <c r="D44" s="403" t="str">
        <f>IF(C44="Str",'Personal File'!$C$10,IF(C44="Dex",'Personal File'!$C$11,IF(C44="Con",'Personal File'!$C$12,IF(C44="Int",'Personal File'!$C$13,IF(C44="Wis",'Personal File'!$C$14,IF(C44="Cha",'Personal File'!$C$15))))))</f>
        <v>+4</v>
      </c>
      <c r="E44" s="404" t="str">
        <f t="shared" si="8"/>
        <v>Wis (+4)</v>
      </c>
      <c r="F44" s="164" t="s">
        <v>62</v>
      </c>
      <c r="G44" s="164">
        <f t="shared" si="6"/>
        <v>8</v>
      </c>
      <c r="H44" s="149">
        <f t="shared" ca="1" si="2"/>
        <v>5</v>
      </c>
      <c r="I44" s="164">
        <f t="shared" ca="1" si="10"/>
        <v>13</v>
      </c>
      <c r="J44" s="207"/>
    </row>
    <row r="45" spans="1:10" ht="16.8">
      <c r="A45" s="563" t="s">
        <v>22</v>
      </c>
      <c r="B45" s="160">
        <v>3</v>
      </c>
      <c r="C45" s="564" t="s">
        <v>35</v>
      </c>
      <c r="D45" s="565" t="str">
        <f>IF(C45="Str",'Personal File'!$C$10,IF(C45="Dex",'Personal File'!$C$11,IF(C45="Con",'Personal File'!$C$12,IF(C45="Int",'Personal File'!$C$13,IF(C45="Wis",'Personal File'!$C$14,IF(C45="Cha",'Personal File'!$C$15))))))</f>
        <v>+0</v>
      </c>
      <c r="E45" s="566" t="str">
        <f t="shared" si="8"/>
        <v>Str (+0)</v>
      </c>
      <c r="F45" s="164" t="s">
        <v>62</v>
      </c>
      <c r="G45" s="164">
        <f t="shared" si="6"/>
        <v>3</v>
      </c>
      <c r="H45" s="149">
        <f t="shared" ca="1" si="2"/>
        <v>8</v>
      </c>
      <c r="I45" s="164">
        <f t="shared" ca="1" si="10"/>
        <v>11</v>
      </c>
      <c r="J45" s="165"/>
    </row>
    <row r="46" spans="1:10" ht="16.8">
      <c r="A46" s="340" t="s">
        <v>58</v>
      </c>
      <c r="B46" s="189">
        <v>0</v>
      </c>
      <c r="C46" s="341" t="s">
        <v>34</v>
      </c>
      <c r="D46" s="342" t="str">
        <f>IF(C46="Str",'Personal File'!$C$10,IF(C46="Dex",'Personal File'!$C$11,IF(C46="Con",'Personal File'!$C$12,IF(C46="Int",'Personal File'!$C$13,IF(C46="Wis",'Personal File'!$C$14,IF(C46="Cha",'Personal File'!$C$15))))))</f>
        <v>+2</v>
      </c>
      <c r="E46" s="343" t="str">
        <f t="shared" si="8"/>
        <v>Dex (+2)</v>
      </c>
      <c r="F46" s="193" t="s">
        <v>62</v>
      </c>
      <c r="G46" s="193">
        <f t="shared" si="6"/>
        <v>2</v>
      </c>
      <c r="H46" s="149">
        <f t="shared" ca="1" si="2"/>
        <v>4</v>
      </c>
      <c r="I46" s="193">
        <f t="shared" ca="1" si="10"/>
        <v>6</v>
      </c>
      <c r="J46" s="194"/>
    </row>
    <row r="47" spans="1:10" ht="16.8">
      <c r="A47" s="188" t="s">
        <v>59</v>
      </c>
      <c r="B47" s="189">
        <v>0</v>
      </c>
      <c r="C47" s="190" t="s">
        <v>30</v>
      </c>
      <c r="D47" s="191">
        <f>IF(C47="Str",'Personal File'!$C$10,IF(C47="Dex",'Personal File'!$C$11,IF(C47="Con",'Personal File'!$C$12,IF(C47="Int",'Personal File'!$C$13,IF(C47="Wis",'Personal File'!$C$14,IF(C47="Cha",'Personal File'!$C$15))))))</f>
        <v>-1</v>
      </c>
      <c r="E47" s="192" t="str">
        <f t="shared" si="8"/>
        <v>Cha (-1)</v>
      </c>
      <c r="F47" s="193" t="s">
        <v>62</v>
      </c>
      <c r="G47" s="193">
        <f t="shared" si="6"/>
        <v>-1</v>
      </c>
      <c r="H47" s="149">
        <f t="shared" ca="1" si="2"/>
        <v>3</v>
      </c>
      <c r="I47" s="193">
        <f t="shared" ca="1" si="10"/>
        <v>2</v>
      </c>
      <c r="J47" s="194"/>
    </row>
    <row r="48" spans="1:10" ht="17.399999999999999" thickBot="1">
      <c r="A48" s="209" t="s">
        <v>60</v>
      </c>
      <c r="B48" s="210">
        <v>0</v>
      </c>
      <c r="C48" s="211" t="s">
        <v>34</v>
      </c>
      <c r="D48" s="212" t="str">
        <f>IF(C48="Str",'Personal File'!$C$10,IF(C48="Dex",'Personal File'!$C$11,IF(C48="Con",'Personal File'!$C$12,IF(C48="Int",'Personal File'!$C$13,IF(C48="Wis",'Personal File'!$C$14,IF(C48="Cha",'Personal File'!$C$15))))))</f>
        <v>+2</v>
      </c>
      <c r="E48" s="213" t="str">
        <f t="shared" si="8"/>
        <v>Dex (+2)</v>
      </c>
      <c r="F48" s="214" t="s">
        <v>62</v>
      </c>
      <c r="G48" s="214">
        <f t="shared" si="6"/>
        <v>2</v>
      </c>
      <c r="H48" s="215">
        <f t="shared" ref="H48" ca="1" si="17">RANDBETWEEN(1,20)</f>
        <v>7</v>
      </c>
      <c r="I48" s="214">
        <f t="shared" ca="1" si="10"/>
        <v>9</v>
      </c>
      <c r="J48" s="216"/>
    </row>
    <row r="49" spans="2:6" ht="16.2" thickTop="1">
      <c r="B49" s="218">
        <f>SUM(B6:B48)+B37</f>
        <v>73</v>
      </c>
      <c r="E49" s="218">
        <f>SUM(E50:E59)</f>
        <v>66</v>
      </c>
    </row>
    <row r="50" spans="2:6">
      <c r="B50" s="218"/>
      <c r="E50" s="569">
        <v>24</v>
      </c>
      <c r="F50" s="221" t="s">
        <v>657</v>
      </c>
    </row>
    <row r="51" spans="2:6">
      <c r="E51" s="569">
        <v>6</v>
      </c>
      <c r="F51" s="221" t="s">
        <v>658</v>
      </c>
    </row>
    <row r="52" spans="2:6">
      <c r="E52" s="569">
        <v>6</v>
      </c>
      <c r="F52" s="221" t="s">
        <v>659</v>
      </c>
    </row>
    <row r="53" spans="2:6">
      <c r="E53" s="569">
        <v>6</v>
      </c>
      <c r="F53" s="221" t="s">
        <v>660</v>
      </c>
    </row>
    <row r="54" spans="2:6">
      <c r="E54" s="569">
        <v>6</v>
      </c>
      <c r="F54" s="221" t="s">
        <v>661</v>
      </c>
    </row>
    <row r="55" spans="2:6">
      <c r="E55" s="569">
        <v>6</v>
      </c>
      <c r="F55" s="221" t="s">
        <v>662</v>
      </c>
    </row>
    <row r="56" spans="2:6">
      <c r="E56" s="569">
        <v>6</v>
      </c>
      <c r="F56" s="221" t="s">
        <v>663</v>
      </c>
    </row>
    <row r="57" spans="2:6">
      <c r="E57" s="569">
        <v>6</v>
      </c>
      <c r="F57" s="221" t="s">
        <v>656</v>
      </c>
    </row>
    <row r="58" spans="2:6">
      <c r="E58" s="44"/>
      <c r="F58" s="221"/>
    </row>
    <row r="59" spans="2:6">
      <c r="E59" s="44"/>
      <c r="F59" s="22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4"/>
  <sheetViews>
    <sheetView showGridLines="0" workbookViewId="0">
      <pane ySplit="2" topLeftCell="A3" activePane="bottomLeft" state="frozen"/>
      <selection pane="bottomLeft" activeCell="A3" sqref="A3"/>
    </sheetView>
  </sheetViews>
  <sheetFormatPr defaultColWidth="13" defaultRowHeight="15.6"/>
  <cols>
    <col min="1" max="1" width="22.09765625" style="144" bestFit="1" customWidth="1"/>
    <col min="2" max="2" width="6.19921875" style="144" bestFit="1" customWidth="1"/>
    <col min="3" max="3" width="13.3984375" style="145" bestFit="1" customWidth="1"/>
    <col min="4" max="4" width="11.19921875" style="145" bestFit="1" customWidth="1"/>
    <col min="5" max="5" width="10.59765625" style="145" bestFit="1" customWidth="1"/>
    <col min="6" max="6" width="13" style="145" bestFit="1" customWidth="1"/>
    <col min="7" max="7" width="13.3984375" style="145" bestFit="1" customWidth="1"/>
    <col min="8" max="8" width="20.8984375" style="144" bestFit="1" customWidth="1"/>
    <col min="9" max="9" width="5.59765625" style="128" bestFit="1" customWidth="1"/>
    <col min="10" max="16384" width="13" style="129"/>
  </cols>
  <sheetData>
    <row r="1" spans="1:9" ht="23.4" thickBot="1">
      <c r="A1" s="126" t="s">
        <v>173</v>
      </c>
      <c r="B1" s="127"/>
      <c r="C1" s="127"/>
      <c r="D1" s="127"/>
      <c r="E1" s="127"/>
      <c r="F1" s="127"/>
      <c r="G1" s="127"/>
      <c r="H1" s="127"/>
    </row>
    <row r="2" spans="1:9" s="133" customFormat="1" ht="31.8" thickBot="1">
      <c r="A2" s="130" t="s">
        <v>94</v>
      </c>
      <c r="B2" s="131" t="s">
        <v>97</v>
      </c>
      <c r="C2" s="131" t="s">
        <v>150</v>
      </c>
      <c r="D2" s="132" t="s">
        <v>151</v>
      </c>
      <c r="E2" s="132" t="s">
        <v>152</v>
      </c>
      <c r="F2" s="131" t="s">
        <v>153</v>
      </c>
      <c r="G2" s="131" t="s">
        <v>154</v>
      </c>
      <c r="H2" s="392" t="s">
        <v>203</v>
      </c>
      <c r="I2" s="393" t="s">
        <v>204</v>
      </c>
    </row>
    <row r="3" spans="1:9" ht="16.8">
      <c r="A3" s="134" t="s">
        <v>140</v>
      </c>
      <c r="B3" s="135">
        <v>0</v>
      </c>
      <c r="C3" s="18" t="s">
        <v>155</v>
      </c>
      <c r="D3" s="15" t="s">
        <v>156</v>
      </c>
      <c r="E3" s="301" t="s">
        <v>157</v>
      </c>
      <c r="F3" s="16" t="s">
        <v>158</v>
      </c>
      <c r="G3" s="16" t="s">
        <v>159</v>
      </c>
      <c r="H3" s="16" t="s">
        <v>202</v>
      </c>
      <c r="I3" s="19">
        <v>196</v>
      </c>
    </row>
    <row r="4" spans="1:9" ht="16.8">
      <c r="A4" s="297" t="s">
        <v>214</v>
      </c>
      <c r="B4" s="135">
        <v>0</v>
      </c>
      <c r="C4" s="298" t="s">
        <v>162</v>
      </c>
      <c r="D4" s="299" t="s">
        <v>156</v>
      </c>
      <c r="E4" s="300" t="s">
        <v>157</v>
      </c>
      <c r="F4" s="300" t="s">
        <v>158</v>
      </c>
      <c r="G4" s="300" t="s">
        <v>166</v>
      </c>
      <c r="H4" s="300" t="s">
        <v>206</v>
      </c>
      <c r="I4" s="19">
        <v>9</v>
      </c>
    </row>
    <row r="5" spans="1:9" ht="16.8">
      <c r="A5" s="134" t="s">
        <v>174</v>
      </c>
      <c r="B5" s="135">
        <v>0</v>
      </c>
      <c r="C5" s="18" t="s">
        <v>175</v>
      </c>
      <c r="D5" s="15" t="s">
        <v>156</v>
      </c>
      <c r="E5" s="301" t="s">
        <v>157</v>
      </c>
      <c r="F5" s="16" t="s">
        <v>176</v>
      </c>
      <c r="G5" s="16" t="s">
        <v>177</v>
      </c>
      <c r="H5" s="16" t="s">
        <v>202</v>
      </c>
      <c r="I5" s="19">
        <v>201</v>
      </c>
    </row>
    <row r="6" spans="1:9" ht="16.8">
      <c r="A6" s="297" t="s">
        <v>215</v>
      </c>
      <c r="B6" s="135">
        <v>0</v>
      </c>
      <c r="C6" s="298" t="s">
        <v>155</v>
      </c>
      <c r="D6" s="299" t="s">
        <v>156</v>
      </c>
      <c r="E6" s="300" t="s">
        <v>157</v>
      </c>
      <c r="F6" s="300" t="s">
        <v>158</v>
      </c>
      <c r="G6" s="300" t="s">
        <v>172</v>
      </c>
      <c r="H6" s="300" t="s">
        <v>206</v>
      </c>
      <c r="I6" s="302">
        <v>42</v>
      </c>
    </row>
    <row r="7" spans="1:9" ht="16.8">
      <c r="A7" s="134" t="s">
        <v>110</v>
      </c>
      <c r="B7" s="135">
        <v>0</v>
      </c>
      <c r="C7" s="18" t="s">
        <v>178</v>
      </c>
      <c r="D7" s="15" t="s">
        <v>156</v>
      </c>
      <c r="E7" s="16" t="s">
        <v>157</v>
      </c>
      <c r="F7" s="16" t="s">
        <v>165</v>
      </c>
      <c r="G7" s="16" t="s">
        <v>169</v>
      </c>
      <c r="H7" s="16" t="s">
        <v>202</v>
      </c>
      <c r="I7" s="19">
        <v>216</v>
      </c>
    </row>
    <row r="8" spans="1:9" ht="16.8">
      <c r="A8" s="134" t="s">
        <v>139</v>
      </c>
      <c r="B8" s="135">
        <v>0</v>
      </c>
      <c r="C8" s="18" t="s">
        <v>175</v>
      </c>
      <c r="D8" s="15" t="s">
        <v>156</v>
      </c>
      <c r="E8" s="16" t="s">
        <v>157</v>
      </c>
      <c r="F8" s="16" t="s">
        <v>180</v>
      </c>
      <c r="G8" s="16" t="s">
        <v>171</v>
      </c>
      <c r="H8" s="16" t="s">
        <v>202</v>
      </c>
      <c r="I8" s="19">
        <v>219</v>
      </c>
    </row>
    <row r="9" spans="1:9" ht="16.8">
      <c r="A9" s="134" t="s">
        <v>181</v>
      </c>
      <c r="B9" s="135">
        <v>0</v>
      </c>
      <c r="C9" s="20" t="s">
        <v>182</v>
      </c>
      <c r="D9" s="15" t="s">
        <v>156</v>
      </c>
      <c r="E9" s="301" t="s">
        <v>157</v>
      </c>
      <c r="F9" s="16" t="s">
        <v>158</v>
      </c>
      <c r="G9" s="16" t="s">
        <v>159</v>
      </c>
      <c r="H9" s="16" t="s">
        <v>202</v>
      </c>
      <c r="I9" s="19">
        <v>219</v>
      </c>
    </row>
    <row r="10" spans="1:9" ht="16.8">
      <c r="A10" s="134" t="s">
        <v>160</v>
      </c>
      <c r="B10" s="135">
        <v>0</v>
      </c>
      <c r="C10" s="18" t="s">
        <v>161</v>
      </c>
      <c r="D10" s="14" t="s">
        <v>156</v>
      </c>
      <c r="E10" s="303" t="s">
        <v>157</v>
      </c>
      <c r="F10" s="137" t="s">
        <v>158</v>
      </c>
      <c r="G10" s="137" t="s">
        <v>159</v>
      </c>
      <c r="H10" s="137" t="s">
        <v>206</v>
      </c>
      <c r="I10" s="19">
        <v>78</v>
      </c>
    </row>
    <row r="11" spans="1:9" ht="16.8">
      <c r="A11" s="134" t="s">
        <v>184</v>
      </c>
      <c r="B11" s="135">
        <v>0</v>
      </c>
      <c r="C11" s="20" t="s">
        <v>161</v>
      </c>
      <c r="D11" s="15" t="s">
        <v>185</v>
      </c>
      <c r="E11" s="301" t="s">
        <v>157</v>
      </c>
      <c r="F11" s="16" t="s">
        <v>158</v>
      </c>
      <c r="G11" s="16" t="s">
        <v>159</v>
      </c>
      <c r="H11" s="16" t="s">
        <v>202</v>
      </c>
      <c r="I11" s="19">
        <v>232</v>
      </c>
    </row>
    <row r="12" spans="1:9" s="128" customFormat="1" ht="16.8">
      <c r="A12" s="134" t="s">
        <v>111</v>
      </c>
      <c r="B12" s="135">
        <v>0</v>
      </c>
      <c r="C12" s="18" t="s">
        <v>178</v>
      </c>
      <c r="D12" s="15" t="s">
        <v>170</v>
      </c>
      <c r="E12" s="301" t="s">
        <v>157</v>
      </c>
      <c r="F12" s="16" t="s">
        <v>158</v>
      </c>
      <c r="G12" s="16" t="s">
        <v>172</v>
      </c>
      <c r="H12" s="16" t="s">
        <v>202</v>
      </c>
      <c r="I12" s="19">
        <v>235</v>
      </c>
    </row>
    <row r="13" spans="1:9" s="128" customFormat="1" ht="16.8">
      <c r="A13" s="297" t="s">
        <v>216</v>
      </c>
      <c r="B13" s="135">
        <v>0</v>
      </c>
      <c r="C13" s="298" t="s">
        <v>162</v>
      </c>
      <c r="D13" s="299" t="s">
        <v>170</v>
      </c>
      <c r="E13" s="300" t="s">
        <v>157</v>
      </c>
      <c r="F13" s="300" t="s">
        <v>163</v>
      </c>
      <c r="G13" s="300" t="s">
        <v>159</v>
      </c>
      <c r="H13" s="300" t="s">
        <v>206</v>
      </c>
      <c r="I13" s="302">
        <v>130</v>
      </c>
    </row>
    <row r="14" spans="1:9" ht="16.8">
      <c r="A14" s="297" t="s">
        <v>217</v>
      </c>
      <c r="B14" s="135">
        <v>0</v>
      </c>
      <c r="C14" s="298" t="s">
        <v>162</v>
      </c>
      <c r="D14" s="299" t="s">
        <v>218</v>
      </c>
      <c r="E14" s="300" t="s">
        <v>157</v>
      </c>
      <c r="F14" s="300" t="s">
        <v>163</v>
      </c>
      <c r="G14" s="300" t="s">
        <v>159</v>
      </c>
      <c r="H14" s="300" t="s">
        <v>206</v>
      </c>
      <c r="I14" s="302">
        <v>130</v>
      </c>
    </row>
    <row r="15" spans="1:9" ht="16.8">
      <c r="A15" s="134" t="s">
        <v>141</v>
      </c>
      <c r="B15" s="135">
        <v>0</v>
      </c>
      <c r="C15" s="20" t="s">
        <v>161</v>
      </c>
      <c r="D15" s="15" t="s">
        <v>186</v>
      </c>
      <c r="E15" s="301" t="s">
        <v>157</v>
      </c>
      <c r="F15" s="16" t="s">
        <v>163</v>
      </c>
      <c r="G15" s="16" t="s">
        <v>166</v>
      </c>
      <c r="H15" s="16" t="s">
        <v>202</v>
      </c>
      <c r="I15" s="19">
        <v>248</v>
      </c>
    </row>
    <row r="16" spans="1:9" ht="16.8">
      <c r="A16" s="134" t="s">
        <v>133</v>
      </c>
      <c r="B16" s="135">
        <v>0</v>
      </c>
      <c r="C16" s="18" t="s">
        <v>162</v>
      </c>
      <c r="D16" s="15" t="s">
        <v>156</v>
      </c>
      <c r="E16" s="301" t="s">
        <v>157</v>
      </c>
      <c r="F16" s="16" t="s">
        <v>158</v>
      </c>
      <c r="G16" s="16" t="s">
        <v>16</v>
      </c>
      <c r="H16" s="16" t="s">
        <v>202</v>
      </c>
      <c r="I16" s="19">
        <v>249</v>
      </c>
    </row>
    <row r="17" spans="1:9" ht="16.8">
      <c r="A17" s="134" t="s">
        <v>187</v>
      </c>
      <c r="B17" s="135">
        <v>0</v>
      </c>
      <c r="C17" s="20" t="s">
        <v>162</v>
      </c>
      <c r="D17" s="15" t="s">
        <v>156</v>
      </c>
      <c r="E17" s="301" t="s">
        <v>157</v>
      </c>
      <c r="F17" s="16" t="s">
        <v>188</v>
      </c>
      <c r="G17" s="16" t="s">
        <v>159</v>
      </c>
      <c r="H17" s="16" t="s">
        <v>202</v>
      </c>
      <c r="I17" s="19">
        <v>253</v>
      </c>
    </row>
    <row r="18" spans="1:9" ht="16.8">
      <c r="A18" s="134" t="s">
        <v>134</v>
      </c>
      <c r="B18" s="135">
        <v>0</v>
      </c>
      <c r="C18" s="18" t="s">
        <v>162</v>
      </c>
      <c r="D18" s="15" t="s">
        <v>164</v>
      </c>
      <c r="E18" s="301" t="s">
        <v>157</v>
      </c>
      <c r="F18" s="16" t="s">
        <v>165</v>
      </c>
      <c r="G18" s="16" t="s">
        <v>166</v>
      </c>
      <c r="H18" s="16" t="s">
        <v>202</v>
      </c>
      <c r="I18" s="19">
        <v>253</v>
      </c>
    </row>
    <row r="19" spans="1:9" ht="16.8">
      <c r="A19" s="134" t="s">
        <v>219</v>
      </c>
      <c r="B19" s="135">
        <v>0</v>
      </c>
      <c r="C19" s="298" t="s">
        <v>162</v>
      </c>
      <c r="D19" s="299" t="s">
        <v>156</v>
      </c>
      <c r="E19" s="300" t="s">
        <v>157</v>
      </c>
      <c r="F19" s="300" t="s">
        <v>158</v>
      </c>
      <c r="G19" s="300" t="s">
        <v>171</v>
      </c>
      <c r="H19" s="300" t="s">
        <v>220</v>
      </c>
      <c r="I19" s="302">
        <v>100</v>
      </c>
    </row>
    <row r="20" spans="1:9" ht="16.8">
      <c r="A20" s="134" t="s">
        <v>189</v>
      </c>
      <c r="B20" s="135">
        <v>0</v>
      </c>
      <c r="C20" s="18" t="s">
        <v>162</v>
      </c>
      <c r="D20" s="15" t="s">
        <v>164</v>
      </c>
      <c r="E20" s="301" t="s">
        <v>157</v>
      </c>
      <c r="F20" s="16" t="s">
        <v>158</v>
      </c>
      <c r="G20" s="16" t="s">
        <v>159</v>
      </c>
      <c r="H20" s="16" t="s">
        <v>202</v>
      </c>
      <c r="I20" s="19">
        <v>258</v>
      </c>
    </row>
    <row r="21" spans="1:9" ht="16.8">
      <c r="A21" s="134" t="s">
        <v>112</v>
      </c>
      <c r="B21" s="135">
        <v>0</v>
      </c>
      <c r="C21" s="18" t="s">
        <v>175</v>
      </c>
      <c r="D21" s="15" t="s">
        <v>156</v>
      </c>
      <c r="E21" s="301" t="s">
        <v>157</v>
      </c>
      <c r="F21" s="16" t="s">
        <v>188</v>
      </c>
      <c r="G21" s="16" t="s">
        <v>190</v>
      </c>
      <c r="H21" s="16" t="s">
        <v>202</v>
      </c>
      <c r="I21" s="19">
        <v>264</v>
      </c>
    </row>
    <row r="22" spans="1:9" ht="16.8">
      <c r="A22" s="134" t="s">
        <v>167</v>
      </c>
      <c r="B22" s="135">
        <v>0</v>
      </c>
      <c r="C22" s="18" t="s">
        <v>155</v>
      </c>
      <c r="D22" s="15" t="s">
        <v>156</v>
      </c>
      <c r="E22" s="301" t="s">
        <v>157</v>
      </c>
      <c r="F22" s="16" t="s">
        <v>158</v>
      </c>
      <c r="G22" s="16" t="s">
        <v>159</v>
      </c>
      <c r="H22" s="16" t="s">
        <v>202</v>
      </c>
      <c r="I22" s="19">
        <v>269</v>
      </c>
    </row>
    <row r="23" spans="1:9" ht="16.8">
      <c r="A23" s="134" t="s">
        <v>191</v>
      </c>
      <c r="B23" s="135">
        <v>0</v>
      </c>
      <c r="C23" s="20" t="s">
        <v>175</v>
      </c>
      <c r="D23" s="15" t="s">
        <v>164</v>
      </c>
      <c r="E23" s="301" t="s">
        <v>157</v>
      </c>
      <c r="F23" s="16" t="s">
        <v>183</v>
      </c>
      <c r="G23" s="16" t="s">
        <v>166</v>
      </c>
      <c r="H23" s="16" t="s">
        <v>202</v>
      </c>
      <c r="I23" s="19">
        <v>269</v>
      </c>
    </row>
    <row r="24" spans="1:9" ht="16.8">
      <c r="A24" s="134" t="s">
        <v>221</v>
      </c>
      <c r="B24" s="135">
        <v>0</v>
      </c>
      <c r="C24" s="20" t="s">
        <v>162</v>
      </c>
      <c r="D24" s="15" t="s">
        <v>156</v>
      </c>
      <c r="E24" s="301" t="s">
        <v>157</v>
      </c>
      <c r="F24" s="16" t="s">
        <v>163</v>
      </c>
      <c r="G24" s="16" t="s">
        <v>159</v>
      </c>
      <c r="H24" s="16" t="s">
        <v>222</v>
      </c>
      <c r="I24" s="19">
        <v>96</v>
      </c>
    </row>
    <row r="25" spans="1:9" ht="16.8">
      <c r="A25" s="134" t="s">
        <v>192</v>
      </c>
      <c r="B25" s="135">
        <v>0</v>
      </c>
      <c r="C25" s="18" t="s">
        <v>168</v>
      </c>
      <c r="D25" s="15" t="s">
        <v>193</v>
      </c>
      <c r="E25" s="301" t="s">
        <v>157</v>
      </c>
      <c r="F25" s="16" t="s">
        <v>163</v>
      </c>
      <c r="G25" s="16" t="s">
        <v>169</v>
      </c>
      <c r="H25" s="16" t="s">
        <v>202</v>
      </c>
      <c r="I25" s="19">
        <v>272</v>
      </c>
    </row>
    <row r="26" spans="1:9" ht="16.8">
      <c r="A26" s="297" t="s">
        <v>223</v>
      </c>
      <c r="B26" s="135">
        <v>0</v>
      </c>
      <c r="C26" s="298" t="s">
        <v>178</v>
      </c>
      <c r="D26" s="299" t="s">
        <v>218</v>
      </c>
      <c r="E26" s="300" t="s">
        <v>157</v>
      </c>
      <c r="F26" s="300" t="s">
        <v>158</v>
      </c>
      <c r="G26" s="300" t="s">
        <v>171</v>
      </c>
      <c r="H26" s="300" t="s">
        <v>206</v>
      </c>
      <c r="I26" s="302">
        <v>190</v>
      </c>
    </row>
    <row r="27" spans="1:9" ht="16.8">
      <c r="A27" s="134" t="s">
        <v>194</v>
      </c>
      <c r="B27" s="135">
        <v>0</v>
      </c>
      <c r="C27" s="18" t="s">
        <v>161</v>
      </c>
      <c r="D27" s="15" t="s">
        <v>156</v>
      </c>
      <c r="E27" s="301" t="s">
        <v>157</v>
      </c>
      <c r="F27" s="16" t="s">
        <v>158</v>
      </c>
      <c r="G27" s="16" t="s">
        <v>159</v>
      </c>
      <c r="H27" s="16" t="s">
        <v>206</v>
      </c>
      <c r="I27" s="19">
        <v>195</v>
      </c>
    </row>
    <row r="28" spans="1:9" ht="16.8">
      <c r="A28" s="297" t="s">
        <v>224</v>
      </c>
      <c r="B28" s="135">
        <v>0</v>
      </c>
      <c r="C28" s="298" t="s">
        <v>162</v>
      </c>
      <c r="D28" s="15" t="s">
        <v>170</v>
      </c>
      <c r="E28" s="300" t="s">
        <v>157</v>
      </c>
      <c r="F28" s="300" t="s">
        <v>163</v>
      </c>
      <c r="G28" s="300" t="s">
        <v>159</v>
      </c>
      <c r="H28" s="300" t="s">
        <v>206</v>
      </c>
      <c r="I28" s="302">
        <v>206</v>
      </c>
    </row>
    <row r="29" spans="1:9" ht="16.8">
      <c r="A29" s="138" t="s">
        <v>225</v>
      </c>
      <c r="B29" s="139">
        <v>0</v>
      </c>
      <c r="C29" s="304" t="s">
        <v>178</v>
      </c>
      <c r="D29" s="17" t="s">
        <v>156</v>
      </c>
      <c r="E29" s="305" t="s">
        <v>157</v>
      </c>
      <c r="F29" s="141" t="s">
        <v>158</v>
      </c>
      <c r="G29" s="141" t="s">
        <v>172</v>
      </c>
      <c r="H29" s="141" t="s">
        <v>220</v>
      </c>
      <c r="I29" s="142">
        <v>108</v>
      </c>
    </row>
    <row r="30" spans="1:9" ht="16.8">
      <c r="A30" s="134" t="s">
        <v>262</v>
      </c>
      <c r="B30" s="354">
        <v>1</v>
      </c>
      <c r="C30" s="20" t="s">
        <v>182</v>
      </c>
      <c r="D30" s="15" t="s">
        <v>193</v>
      </c>
      <c r="E30" s="301" t="s">
        <v>157</v>
      </c>
      <c r="F30" s="16" t="s">
        <v>183</v>
      </c>
      <c r="G30" s="16" t="s">
        <v>166</v>
      </c>
      <c r="H30" s="16" t="s">
        <v>202</v>
      </c>
      <c r="I30" s="19">
        <v>212</v>
      </c>
    </row>
    <row r="31" spans="1:9" ht="16.8">
      <c r="A31" s="134" t="s">
        <v>259</v>
      </c>
      <c r="B31" s="354">
        <v>1</v>
      </c>
      <c r="C31" s="20" t="s">
        <v>162</v>
      </c>
      <c r="D31" s="15" t="s">
        <v>170</v>
      </c>
      <c r="E31" s="301" t="s">
        <v>272</v>
      </c>
      <c r="F31" s="16" t="s">
        <v>158</v>
      </c>
      <c r="G31" s="16" t="s">
        <v>171</v>
      </c>
      <c r="H31" s="16" t="s">
        <v>202</v>
      </c>
      <c r="I31" s="19">
        <v>227</v>
      </c>
    </row>
    <row r="32" spans="1:9" ht="16.8">
      <c r="A32" s="134" t="s">
        <v>261</v>
      </c>
      <c r="B32" s="354">
        <v>1</v>
      </c>
      <c r="C32" s="20" t="s">
        <v>162</v>
      </c>
      <c r="D32" s="15" t="s">
        <v>156</v>
      </c>
      <c r="E32" s="301" t="s">
        <v>157</v>
      </c>
      <c r="F32" s="16" t="s">
        <v>183</v>
      </c>
      <c r="G32" s="16" t="s">
        <v>171</v>
      </c>
      <c r="H32" s="16" t="s">
        <v>202</v>
      </c>
      <c r="I32" s="19">
        <v>228</v>
      </c>
    </row>
    <row r="33" spans="1:9" ht="16.8">
      <c r="A33" s="134" t="s">
        <v>300</v>
      </c>
      <c r="B33" s="354">
        <v>1</v>
      </c>
      <c r="C33" s="20" t="s">
        <v>161</v>
      </c>
      <c r="D33" s="15" t="s">
        <v>156</v>
      </c>
      <c r="E33" s="301" t="s">
        <v>157</v>
      </c>
      <c r="F33" s="16" t="s">
        <v>307</v>
      </c>
      <c r="G33" s="16" t="s">
        <v>159</v>
      </c>
      <c r="H33" s="16" t="s">
        <v>282</v>
      </c>
      <c r="I33" s="19">
        <v>108</v>
      </c>
    </row>
    <row r="34" spans="1:9" ht="16.8">
      <c r="A34" s="134" t="s">
        <v>143</v>
      </c>
      <c r="B34" s="354">
        <v>1</v>
      </c>
      <c r="C34" s="20" t="s">
        <v>155</v>
      </c>
      <c r="D34" s="15" t="s">
        <v>164</v>
      </c>
      <c r="E34" s="136" t="s">
        <v>157</v>
      </c>
      <c r="F34" s="16" t="s">
        <v>163</v>
      </c>
      <c r="G34" s="16" t="s">
        <v>195</v>
      </c>
      <c r="H34" s="16" t="s">
        <v>202</v>
      </c>
      <c r="I34" s="19" t="s">
        <v>205</v>
      </c>
    </row>
    <row r="35" spans="1:9" ht="16.8">
      <c r="A35" s="134" t="s">
        <v>237</v>
      </c>
      <c r="B35" s="354">
        <v>1</v>
      </c>
      <c r="C35" s="20" t="s">
        <v>161</v>
      </c>
      <c r="D35" s="15" t="s">
        <v>156</v>
      </c>
      <c r="E35" s="301" t="s">
        <v>157</v>
      </c>
      <c r="F35" s="16" t="s">
        <v>165</v>
      </c>
      <c r="G35" s="16" t="s">
        <v>159</v>
      </c>
      <c r="H35" s="16" t="s">
        <v>202</v>
      </c>
      <c r="I35" s="270">
        <v>251</v>
      </c>
    </row>
    <row r="36" spans="1:9" ht="16.8">
      <c r="A36" s="134" t="s">
        <v>258</v>
      </c>
      <c r="B36" s="354">
        <v>1</v>
      </c>
      <c r="C36" s="20" t="s">
        <v>155</v>
      </c>
      <c r="D36" s="15" t="s">
        <v>170</v>
      </c>
      <c r="E36" s="301" t="s">
        <v>157</v>
      </c>
      <c r="F36" s="16" t="s">
        <v>158</v>
      </c>
      <c r="G36" s="16" t="s">
        <v>275</v>
      </c>
      <c r="H36" s="16" t="s">
        <v>202</v>
      </c>
      <c r="I36" s="19">
        <v>256</v>
      </c>
    </row>
    <row r="37" spans="1:9" ht="16.8">
      <c r="A37" s="134" t="s">
        <v>240</v>
      </c>
      <c r="B37" s="354">
        <v>1</v>
      </c>
      <c r="C37" s="20" t="s">
        <v>155</v>
      </c>
      <c r="D37" s="15" t="s">
        <v>156</v>
      </c>
      <c r="E37" s="301" t="s">
        <v>157</v>
      </c>
      <c r="F37" s="16" t="s">
        <v>267</v>
      </c>
      <c r="G37" s="16" t="s">
        <v>171</v>
      </c>
      <c r="H37" s="16" t="s">
        <v>202</v>
      </c>
      <c r="I37" s="19">
        <v>258</v>
      </c>
    </row>
    <row r="38" spans="1:9" ht="16.8">
      <c r="A38" s="134" t="s">
        <v>260</v>
      </c>
      <c r="B38" s="354">
        <v>1</v>
      </c>
      <c r="C38" s="20" t="s">
        <v>162</v>
      </c>
      <c r="D38" s="15" t="s">
        <v>170</v>
      </c>
      <c r="E38" s="301" t="s">
        <v>157</v>
      </c>
      <c r="F38" s="16" t="s">
        <v>158</v>
      </c>
      <c r="G38" s="16" t="s">
        <v>171</v>
      </c>
      <c r="H38" s="16" t="s">
        <v>202</v>
      </c>
      <c r="I38" s="19">
        <v>269</v>
      </c>
    </row>
    <row r="39" spans="1:9" ht="16.8">
      <c r="A39" s="134" t="s">
        <v>142</v>
      </c>
      <c r="B39" s="354">
        <v>1</v>
      </c>
      <c r="C39" s="20" t="s">
        <v>168</v>
      </c>
      <c r="D39" s="15" t="s">
        <v>156</v>
      </c>
      <c r="E39" s="301" t="s">
        <v>157</v>
      </c>
      <c r="F39" s="16" t="s">
        <v>183</v>
      </c>
      <c r="G39" s="16" t="s">
        <v>171</v>
      </c>
      <c r="H39" s="16" t="s">
        <v>202</v>
      </c>
      <c r="I39" s="270">
        <v>278</v>
      </c>
    </row>
    <row r="40" spans="1:9" ht="16.8">
      <c r="A40" s="134" t="s">
        <v>284</v>
      </c>
      <c r="B40" s="354">
        <v>1</v>
      </c>
      <c r="C40" s="20" t="s">
        <v>161</v>
      </c>
      <c r="D40" s="299" t="s">
        <v>156</v>
      </c>
      <c r="E40" s="300" t="s">
        <v>157</v>
      </c>
      <c r="F40" s="16" t="s">
        <v>158</v>
      </c>
      <c r="G40" s="16" t="s">
        <v>159</v>
      </c>
      <c r="H40" s="16" t="s">
        <v>206</v>
      </c>
      <c r="I40" s="19">
        <v>195</v>
      </c>
    </row>
    <row r="41" spans="1:9" ht="16.8">
      <c r="A41" s="134" t="s">
        <v>241</v>
      </c>
      <c r="B41" s="354">
        <v>1</v>
      </c>
      <c r="C41" s="20" t="s">
        <v>161</v>
      </c>
      <c r="D41" s="15" t="s">
        <v>170</v>
      </c>
      <c r="E41" s="301" t="s">
        <v>157</v>
      </c>
      <c r="F41" s="16" t="s">
        <v>158</v>
      </c>
      <c r="G41" s="16" t="s">
        <v>195</v>
      </c>
      <c r="H41" s="16" t="s">
        <v>202</v>
      </c>
      <c r="I41" s="19">
        <v>294</v>
      </c>
    </row>
    <row r="42" spans="1:9" ht="16.8">
      <c r="A42" s="138" t="s">
        <v>238</v>
      </c>
      <c r="B42" s="355">
        <v>1</v>
      </c>
      <c r="C42" s="304" t="s">
        <v>155</v>
      </c>
      <c r="D42" s="17" t="s">
        <v>170</v>
      </c>
      <c r="E42" s="140" t="s">
        <v>157</v>
      </c>
      <c r="F42" s="141" t="s">
        <v>158</v>
      </c>
      <c r="G42" s="141" t="s">
        <v>195</v>
      </c>
      <c r="H42" s="141" t="s">
        <v>202</v>
      </c>
      <c r="I42" s="142">
        <v>297</v>
      </c>
    </row>
    <row r="43" spans="1:9" ht="16.8">
      <c r="A43" s="134" t="s">
        <v>283</v>
      </c>
      <c r="B43" s="271">
        <v>2</v>
      </c>
      <c r="C43" s="20" t="s">
        <v>162</v>
      </c>
      <c r="D43" s="15" t="s">
        <v>271</v>
      </c>
      <c r="E43" s="301" t="s">
        <v>157</v>
      </c>
      <c r="F43" s="16" t="s">
        <v>163</v>
      </c>
      <c r="G43" s="16" t="s">
        <v>171</v>
      </c>
      <c r="H43" s="16" t="s">
        <v>202</v>
      </c>
      <c r="I43" s="36">
        <v>203</v>
      </c>
    </row>
    <row r="44" spans="1:9" ht="16.8">
      <c r="A44" s="134" t="s">
        <v>301</v>
      </c>
      <c r="B44" s="271">
        <v>2</v>
      </c>
      <c r="C44" s="20" t="s">
        <v>168</v>
      </c>
      <c r="D44" s="15" t="s">
        <v>170</v>
      </c>
      <c r="E44" s="301" t="s">
        <v>157</v>
      </c>
      <c r="F44" s="137" t="s">
        <v>158</v>
      </c>
      <c r="G44" s="16" t="s">
        <v>159</v>
      </c>
      <c r="H44" s="16" t="s">
        <v>282</v>
      </c>
      <c r="I44" s="36">
        <v>96</v>
      </c>
    </row>
    <row r="45" spans="1:9" ht="16.8">
      <c r="A45" s="134" t="s">
        <v>285</v>
      </c>
      <c r="B45" s="271">
        <v>2</v>
      </c>
      <c r="C45" s="20" t="s">
        <v>161</v>
      </c>
      <c r="D45" s="299" t="s">
        <v>156</v>
      </c>
      <c r="E45" s="301" t="s">
        <v>157</v>
      </c>
      <c r="F45" s="16" t="s">
        <v>165</v>
      </c>
      <c r="G45" s="16" t="s">
        <v>159</v>
      </c>
      <c r="H45" s="16" t="s">
        <v>206</v>
      </c>
      <c r="I45" s="36">
        <v>31</v>
      </c>
    </row>
    <row r="46" spans="1:9" ht="16.8">
      <c r="A46" s="134" t="s">
        <v>252</v>
      </c>
      <c r="B46" s="271">
        <v>2</v>
      </c>
      <c r="C46" s="20" t="s">
        <v>162</v>
      </c>
      <c r="D46" s="15" t="s">
        <v>170</v>
      </c>
      <c r="E46" s="301" t="s">
        <v>157</v>
      </c>
      <c r="F46" s="16" t="s">
        <v>163</v>
      </c>
      <c r="G46" s="16" t="s">
        <v>171</v>
      </c>
      <c r="H46" s="16" t="s">
        <v>202</v>
      </c>
      <c r="I46" s="36">
        <v>208</v>
      </c>
    </row>
    <row r="47" spans="1:9" ht="16.8">
      <c r="A47" s="134" t="s">
        <v>243</v>
      </c>
      <c r="B47" s="271">
        <v>2</v>
      </c>
      <c r="C47" s="20" t="s">
        <v>161</v>
      </c>
      <c r="D47" s="15" t="s">
        <v>193</v>
      </c>
      <c r="E47" s="301" t="s">
        <v>157</v>
      </c>
      <c r="F47" s="16" t="s">
        <v>165</v>
      </c>
      <c r="G47" s="16" t="s">
        <v>172</v>
      </c>
      <c r="H47" s="16" t="s">
        <v>202</v>
      </c>
      <c r="I47" s="19">
        <v>232</v>
      </c>
    </row>
    <row r="48" spans="1:9" ht="16.8">
      <c r="A48" s="134" t="s">
        <v>268</v>
      </c>
      <c r="B48" s="271">
        <v>2</v>
      </c>
      <c r="C48" s="20" t="s">
        <v>161</v>
      </c>
      <c r="D48" s="14" t="s">
        <v>170</v>
      </c>
      <c r="E48" s="352" t="s">
        <v>157</v>
      </c>
      <c r="F48" s="137" t="s">
        <v>158</v>
      </c>
      <c r="G48" s="137" t="s">
        <v>159</v>
      </c>
      <c r="H48" s="137" t="s">
        <v>269</v>
      </c>
      <c r="I48" s="173">
        <v>103</v>
      </c>
    </row>
    <row r="49" spans="1:9" ht="16.8">
      <c r="A49" s="134" t="s">
        <v>244</v>
      </c>
      <c r="B49" s="271">
        <v>2</v>
      </c>
      <c r="C49" s="20" t="s">
        <v>155</v>
      </c>
      <c r="D49" s="15" t="s">
        <v>170</v>
      </c>
      <c r="E49" s="301" t="s">
        <v>157</v>
      </c>
      <c r="F49" s="16" t="s">
        <v>165</v>
      </c>
      <c r="G49" s="16" t="s">
        <v>172</v>
      </c>
      <c r="H49" s="16" t="s">
        <v>202</v>
      </c>
      <c r="I49" s="19">
        <v>236</v>
      </c>
    </row>
    <row r="50" spans="1:9" ht="16.8">
      <c r="A50" s="134" t="s">
        <v>208</v>
      </c>
      <c r="B50" s="271">
        <v>2</v>
      </c>
      <c r="C50" s="20" t="s">
        <v>161</v>
      </c>
      <c r="D50" s="14" t="s">
        <v>156</v>
      </c>
      <c r="E50" s="301" t="s">
        <v>157</v>
      </c>
      <c r="F50" s="16" t="s">
        <v>180</v>
      </c>
      <c r="G50" s="16" t="s">
        <v>179</v>
      </c>
      <c r="H50" s="16" t="s">
        <v>202</v>
      </c>
      <c r="I50" s="19">
        <v>238</v>
      </c>
    </row>
    <row r="51" spans="1:9" ht="16.8">
      <c r="A51" s="134" t="s">
        <v>302</v>
      </c>
      <c r="B51" s="271">
        <v>2</v>
      </c>
      <c r="C51" s="20" t="s">
        <v>162</v>
      </c>
      <c r="D51" s="14" t="s">
        <v>156</v>
      </c>
      <c r="E51" s="301" t="s">
        <v>157</v>
      </c>
      <c r="F51" s="16" t="s">
        <v>183</v>
      </c>
      <c r="G51" s="16" t="s">
        <v>195</v>
      </c>
      <c r="H51" s="16" t="s">
        <v>282</v>
      </c>
      <c r="I51" s="19">
        <v>106</v>
      </c>
    </row>
    <row r="52" spans="1:9" ht="16.8">
      <c r="A52" s="134" t="s">
        <v>245</v>
      </c>
      <c r="B52" s="271">
        <v>2</v>
      </c>
      <c r="C52" s="20" t="s">
        <v>178</v>
      </c>
      <c r="D52" s="15" t="s">
        <v>263</v>
      </c>
      <c r="E52" s="301" t="s">
        <v>157</v>
      </c>
      <c r="F52" s="16" t="s">
        <v>270</v>
      </c>
      <c r="G52" s="16" t="s">
        <v>166</v>
      </c>
      <c r="H52" s="16" t="s">
        <v>202</v>
      </c>
      <c r="I52" s="19">
        <v>245</v>
      </c>
    </row>
    <row r="53" spans="1:9" ht="16.8">
      <c r="A53" s="134" t="s">
        <v>303</v>
      </c>
      <c r="B53" s="271">
        <v>2</v>
      </c>
      <c r="C53" s="20" t="s">
        <v>161</v>
      </c>
      <c r="D53" s="15" t="s">
        <v>156</v>
      </c>
      <c r="E53" s="301" t="s">
        <v>157</v>
      </c>
      <c r="F53" s="16" t="s">
        <v>158</v>
      </c>
      <c r="G53" s="16" t="s">
        <v>309</v>
      </c>
      <c r="H53" s="16" t="s">
        <v>282</v>
      </c>
      <c r="I53" s="19">
        <v>110</v>
      </c>
    </row>
    <row r="54" spans="1:9" ht="16.8">
      <c r="A54" s="134" t="s">
        <v>253</v>
      </c>
      <c r="B54" s="271">
        <v>2</v>
      </c>
      <c r="C54" s="20" t="s">
        <v>178</v>
      </c>
      <c r="D54" s="15" t="s">
        <v>156</v>
      </c>
      <c r="E54" s="301" t="s">
        <v>157</v>
      </c>
      <c r="F54" s="16" t="s">
        <v>183</v>
      </c>
      <c r="G54" s="16" t="s">
        <v>171</v>
      </c>
      <c r="H54" s="16" t="s">
        <v>202</v>
      </c>
      <c r="I54" s="19">
        <v>254</v>
      </c>
    </row>
    <row r="55" spans="1:9" ht="16.8">
      <c r="A55" s="134" t="s">
        <v>256</v>
      </c>
      <c r="B55" s="271">
        <v>2</v>
      </c>
      <c r="C55" s="20" t="s">
        <v>168</v>
      </c>
      <c r="D55" s="15" t="s">
        <v>164</v>
      </c>
      <c r="E55" s="301" t="s">
        <v>157</v>
      </c>
      <c r="F55" s="16" t="s">
        <v>163</v>
      </c>
      <c r="G55" s="16" t="s">
        <v>195</v>
      </c>
      <c r="H55" s="16" t="s">
        <v>202</v>
      </c>
      <c r="I55" s="19">
        <v>266</v>
      </c>
    </row>
    <row r="56" spans="1:9" ht="16.8">
      <c r="A56" s="134" t="s">
        <v>254</v>
      </c>
      <c r="B56" s="271">
        <v>2</v>
      </c>
      <c r="C56" s="20" t="s">
        <v>168</v>
      </c>
      <c r="D56" s="15" t="s">
        <v>271</v>
      </c>
      <c r="E56" s="301" t="s">
        <v>157</v>
      </c>
      <c r="F56" s="16" t="s">
        <v>163</v>
      </c>
      <c r="G56" s="16" t="s">
        <v>166</v>
      </c>
      <c r="H56" s="16" t="s">
        <v>202</v>
      </c>
      <c r="I56" s="19">
        <v>272</v>
      </c>
    </row>
    <row r="57" spans="1:9" ht="16.8">
      <c r="A57" s="134" t="s">
        <v>255</v>
      </c>
      <c r="B57" s="271">
        <v>2</v>
      </c>
      <c r="C57" s="20" t="s">
        <v>161</v>
      </c>
      <c r="D57" s="15" t="s">
        <v>156</v>
      </c>
      <c r="E57" s="301" t="s">
        <v>157</v>
      </c>
      <c r="F57" s="16" t="s">
        <v>158</v>
      </c>
      <c r="G57" s="16" t="s">
        <v>159</v>
      </c>
      <c r="H57" s="16" t="s">
        <v>202</v>
      </c>
      <c r="I57" s="19">
        <v>274</v>
      </c>
    </row>
    <row r="58" spans="1:9" ht="16.8">
      <c r="A58" s="134" t="s">
        <v>201</v>
      </c>
      <c r="B58" s="271">
        <v>2</v>
      </c>
      <c r="C58" s="20" t="s">
        <v>182</v>
      </c>
      <c r="D58" s="15" t="s">
        <v>170</v>
      </c>
      <c r="E58" s="136" t="s">
        <v>157</v>
      </c>
      <c r="F58" s="16" t="s">
        <v>165</v>
      </c>
      <c r="G58" s="16" t="s">
        <v>166</v>
      </c>
      <c r="H58" s="16" t="s">
        <v>202</v>
      </c>
      <c r="I58" s="270">
        <v>275</v>
      </c>
    </row>
    <row r="59" spans="1:9" ht="16.8">
      <c r="A59" s="138" t="s">
        <v>257</v>
      </c>
      <c r="B59" s="280">
        <v>2</v>
      </c>
      <c r="C59" s="304" t="s">
        <v>155</v>
      </c>
      <c r="D59" s="17" t="s">
        <v>193</v>
      </c>
      <c r="E59" s="305" t="s">
        <v>272</v>
      </c>
      <c r="F59" s="141" t="s">
        <v>158</v>
      </c>
      <c r="G59" s="141" t="s">
        <v>172</v>
      </c>
      <c r="H59" s="141" t="s">
        <v>202</v>
      </c>
      <c r="I59" s="142">
        <v>286</v>
      </c>
    </row>
    <row r="60" spans="1:9" ht="16.8">
      <c r="A60" s="134" t="s">
        <v>248</v>
      </c>
      <c r="B60" s="306">
        <v>3</v>
      </c>
      <c r="C60" s="20" t="s">
        <v>168</v>
      </c>
      <c r="D60" s="15" t="s">
        <v>156</v>
      </c>
      <c r="E60" s="301" t="s">
        <v>157</v>
      </c>
      <c r="F60" s="16" t="s">
        <v>165</v>
      </c>
      <c r="G60" s="16" t="s">
        <v>159</v>
      </c>
      <c r="H60" s="16" t="s">
        <v>202</v>
      </c>
      <c r="I60" s="19">
        <v>223</v>
      </c>
    </row>
    <row r="61" spans="1:9" ht="16.8">
      <c r="A61" s="134" t="s">
        <v>304</v>
      </c>
      <c r="B61" s="306">
        <v>3</v>
      </c>
      <c r="C61" s="20" t="s">
        <v>161</v>
      </c>
      <c r="D61" s="15" t="s">
        <v>156</v>
      </c>
      <c r="E61" s="301" t="s">
        <v>157</v>
      </c>
      <c r="F61" s="16" t="s">
        <v>274</v>
      </c>
      <c r="G61" s="16" t="s">
        <v>159</v>
      </c>
      <c r="H61" s="16" t="s">
        <v>206</v>
      </c>
      <c r="I61" s="19">
        <v>44</v>
      </c>
    </row>
    <row r="62" spans="1:9" ht="16.8">
      <c r="A62" s="134" t="s">
        <v>246</v>
      </c>
      <c r="B62" s="306">
        <v>3</v>
      </c>
      <c r="C62" s="20" t="s">
        <v>161</v>
      </c>
      <c r="D62" s="15" t="s">
        <v>170</v>
      </c>
      <c r="E62" s="301" t="s">
        <v>157</v>
      </c>
      <c r="F62" s="16" t="s">
        <v>274</v>
      </c>
      <c r="G62" s="16" t="s">
        <v>159</v>
      </c>
      <c r="H62" s="16" t="s">
        <v>202</v>
      </c>
      <c r="I62" s="270">
        <v>231</v>
      </c>
    </row>
    <row r="63" spans="1:9" ht="16.8">
      <c r="A63" s="134" t="s">
        <v>249</v>
      </c>
      <c r="B63" s="306">
        <v>3</v>
      </c>
      <c r="C63" s="20" t="s">
        <v>162</v>
      </c>
      <c r="D63" s="15" t="s">
        <v>263</v>
      </c>
      <c r="E63" s="301" t="s">
        <v>157</v>
      </c>
      <c r="F63" s="16" t="s">
        <v>163</v>
      </c>
      <c r="G63" s="16" t="s">
        <v>171</v>
      </c>
      <c r="H63" s="16" t="s">
        <v>202</v>
      </c>
      <c r="I63" s="19">
        <v>232</v>
      </c>
    </row>
    <row r="64" spans="1:9" ht="16.8">
      <c r="A64" s="134" t="s">
        <v>242</v>
      </c>
      <c r="B64" s="306">
        <v>3</v>
      </c>
      <c r="C64" s="20" t="s">
        <v>155</v>
      </c>
      <c r="D64" s="15" t="s">
        <v>170</v>
      </c>
      <c r="E64" s="16" t="s">
        <v>157</v>
      </c>
      <c r="F64" s="16" t="s">
        <v>158</v>
      </c>
      <c r="G64" s="16" t="s">
        <v>172</v>
      </c>
      <c r="H64" s="16" t="s">
        <v>202</v>
      </c>
      <c r="I64" s="19">
        <v>237</v>
      </c>
    </row>
    <row r="65" spans="1:9" ht="16.8">
      <c r="A65" s="134" t="s">
        <v>277</v>
      </c>
      <c r="B65" s="306">
        <v>3</v>
      </c>
      <c r="C65" s="20" t="s">
        <v>155</v>
      </c>
      <c r="D65" s="15" t="s">
        <v>170</v>
      </c>
      <c r="E65" s="301" t="s">
        <v>157</v>
      </c>
      <c r="F65" s="137" t="s">
        <v>163</v>
      </c>
      <c r="G65" s="16" t="s">
        <v>195</v>
      </c>
      <c r="H65" s="16" t="s">
        <v>276</v>
      </c>
      <c r="I65" s="173">
        <v>114</v>
      </c>
    </row>
    <row r="66" spans="1:9" ht="16.8">
      <c r="A66" s="134" t="s">
        <v>239</v>
      </c>
      <c r="B66" s="306">
        <v>3</v>
      </c>
      <c r="C66" s="18" t="s">
        <v>162</v>
      </c>
      <c r="D66" s="15" t="s">
        <v>156</v>
      </c>
      <c r="E66" s="16" t="s">
        <v>157</v>
      </c>
      <c r="F66" s="16" t="s">
        <v>165</v>
      </c>
      <c r="G66" s="16" t="s">
        <v>16</v>
      </c>
      <c r="H66" s="16" t="s">
        <v>206</v>
      </c>
      <c r="I66" s="356">
        <v>136</v>
      </c>
    </row>
    <row r="67" spans="1:9" ht="16.8">
      <c r="A67" s="134" t="s">
        <v>211</v>
      </c>
      <c r="B67" s="306">
        <v>3</v>
      </c>
      <c r="C67" s="20" t="s">
        <v>162</v>
      </c>
      <c r="D67" s="15" t="s">
        <v>170</v>
      </c>
      <c r="E67" s="301" t="s">
        <v>157</v>
      </c>
      <c r="F67" s="137" t="s">
        <v>158</v>
      </c>
      <c r="G67" s="16" t="s">
        <v>172</v>
      </c>
      <c r="H67" s="16" t="s">
        <v>202</v>
      </c>
      <c r="I67" s="36">
        <v>239</v>
      </c>
    </row>
    <row r="68" spans="1:9" ht="16.8">
      <c r="A68" s="134" t="s">
        <v>281</v>
      </c>
      <c r="B68" s="306">
        <v>3</v>
      </c>
      <c r="C68" s="20" t="s">
        <v>162</v>
      </c>
      <c r="D68" s="15" t="s">
        <v>156</v>
      </c>
      <c r="E68" s="301" t="s">
        <v>157</v>
      </c>
      <c r="F68" s="137" t="s">
        <v>183</v>
      </c>
      <c r="G68" s="16" t="s">
        <v>195</v>
      </c>
      <c r="H68" s="16" t="s">
        <v>282</v>
      </c>
      <c r="I68" s="36">
        <v>107</v>
      </c>
    </row>
    <row r="69" spans="1:9" ht="16.8">
      <c r="A69" s="134" t="s">
        <v>286</v>
      </c>
      <c r="B69" s="306">
        <v>3</v>
      </c>
      <c r="C69" s="20" t="s">
        <v>161</v>
      </c>
      <c r="D69" s="15" t="s">
        <v>170</v>
      </c>
      <c r="E69" s="301" t="s">
        <v>157</v>
      </c>
      <c r="F69" s="16" t="s">
        <v>287</v>
      </c>
      <c r="G69" s="16" t="s">
        <v>159</v>
      </c>
      <c r="H69" s="16" t="s">
        <v>202</v>
      </c>
      <c r="I69" s="19">
        <v>248</v>
      </c>
    </row>
    <row r="70" spans="1:9" ht="16.8">
      <c r="A70" s="134" t="s">
        <v>264</v>
      </c>
      <c r="B70" s="306">
        <v>3</v>
      </c>
      <c r="C70" s="20" t="s">
        <v>168</v>
      </c>
      <c r="D70" s="15" t="s">
        <v>265</v>
      </c>
      <c r="E70" s="301" t="s">
        <v>157</v>
      </c>
      <c r="F70" s="16" t="s">
        <v>266</v>
      </c>
      <c r="G70" s="16" t="s">
        <v>166</v>
      </c>
      <c r="H70" s="16" t="s">
        <v>202</v>
      </c>
      <c r="I70" s="19">
        <v>250</v>
      </c>
    </row>
    <row r="71" spans="1:9" ht="16.8">
      <c r="A71" s="134" t="s">
        <v>278</v>
      </c>
      <c r="B71" s="306">
        <v>3</v>
      </c>
      <c r="C71" s="20" t="s">
        <v>155</v>
      </c>
      <c r="D71" s="15" t="s">
        <v>156</v>
      </c>
      <c r="E71" s="16" t="s">
        <v>279</v>
      </c>
      <c r="F71" s="137" t="s">
        <v>280</v>
      </c>
      <c r="G71" s="16" t="s">
        <v>195</v>
      </c>
      <c r="H71" s="16" t="s">
        <v>202</v>
      </c>
      <c r="I71" s="19">
        <v>260</v>
      </c>
    </row>
    <row r="72" spans="1:9" ht="16.8">
      <c r="A72" s="134" t="s">
        <v>305</v>
      </c>
      <c r="B72" s="306">
        <v>3</v>
      </c>
      <c r="C72" s="20" t="s">
        <v>161</v>
      </c>
      <c r="D72" s="15" t="s">
        <v>156</v>
      </c>
      <c r="E72" s="301" t="s">
        <v>157</v>
      </c>
      <c r="F72" s="137" t="s">
        <v>180</v>
      </c>
      <c r="G72" s="16" t="s">
        <v>159</v>
      </c>
      <c r="H72" s="16" t="s">
        <v>206</v>
      </c>
      <c r="I72" s="19">
        <v>174</v>
      </c>
    </row>
    <row r="73" spans="1:9" ht="16.8">
      <c r="A73" s="134" t="s">
        <v>306</v>
      </c>
      <c r="B73" s="306">
        <v>3</v>
      </c>
      <c r="C73" s="20" t="s">
        <v>161</v>
      </c>
      <c r="D73" s="15" t="s">
        <v>170</v>
      </c>
      <c r="E73" s="301" t="s">
        <v>157</v>
      </c>
      <c r="F73" s="16" t="s">
        <v>274</v>
      </c>
      <c r="G73" s="16" t="s">
        <v>159</v>
      </c>
      <c r="H73" s="16" t="s">
        <v>206</v>
      </c>
      <c r="I73" s="19">
        <v>181</v>
      </c>
    </row>
    <row r="74" spans="1:9" ht="16.8">
      <c r="A74" s="134" t="s">
        <v>250</v>
      </c>
      <c r="B74" s="306">
        <v>3</v>
      </c>
      <c r="C74" s="20" t="s">
        <v>162</v>
      </c>
      <c r="D74" s="15" t="s">
        <v>170</v>
      </c>
      <c r="E74" s="301" t="s">
        <v>157</v>
      </c>
      <c r="F74" s="16" t="s">
        <v>158</v>
      </c>
      <c r="G74" s="16" t="s">
        <v>172</v>
      </c>
      <c r="H74" s="16" t="s">
        <v>202</v>
      </c>
      <c r="I74" s="19">
        <v>280</v>
      </c>
    </row>
    <row r="75" spans="1:9" ht="16.8">
      <c r="A75" s="134" t="s">
        <v>251</v>
      </c>
      <c r="B75" s="306">
        <v>3</v>
      </c>
      <c r="C75" s="20" t="s">
        <v>155</v>
      </c>
      <c r="D75" s="15" t="s">
        <v>170</v>
      </c>
      <c r="E75" s="301" t="s">
        <v>157</v>
      </c>
      <c r="F75" s="16" t="s">
        <v>165</v>
      </c>
      <c r="G75" s="16" t="s">
        <v>172</v>
      </c>
      <c r="H75" s="16" t="s">
        <v>202</v>
      </c>
      <c r="I75" s="19">
        <v>284</v>
      </c>
    </row>
    <row r="76" spans="1:9" ht="16.8">
      <c r="A76" s="134" t="s">
        <v>273</v>
      </c>
      <c r="B76" s="306">
        <v>3</v>
      </c>
      <c r="C76" s="20" t="s">
        <v>155</v>
      </c>
      <c r="D76" s="15" t="s">
        <v>193</v>
      </c>
      <c r="E76" s="301" t="s">
        <v>272</v>
      </c>
      <c r="F76" s="137" t="s">
        <v>158</v>
      </c>
      <c r="G76" s="16" t="s">
        <v>172</v>
      </c>
      <c r="H76" s="16" t="s">
        <v>202</v>
      </c>
      <c r="I76" s="36">
        <v>286</v>
      </c>
    </row>
    <row r="77" spans="1:9" ht="16.8">
      <c r="A77" s="138" t="s">
        <v>247</v>
      </c>
      <c r="B77" s="359">
        <v>3</v>
      </c>
      <c r="C77" s="304" t="s">
        <v>161</v>
      </c>
      <c r="D77" s="17" t="s">
        <v>193</v>
      </c>
      <c r="E77" s="305" t="s">
        <v>157</v>
      </c>
      <c r="F77" s="141" t="s">
        <v>165</v>
      </c>
      <c r="G77" s="141" t="s">
        <v>172</v>
      </c>
      <c r="H77" s="141" t="s">
        <v>202</v>
      </c>
      <c r="I77" s="360">
        <v>302</v>
      </c>
    </row>
    <row r="78" spans="1:9" ht="16.8">
      <c r="A78" s="134" t="s">
        <v>292</v>
      </c>
      <c r="B78" s="357">
        <v>4</v>
      </c>
      <c r="C78" s="20" t="s">
        <v>162</v>
      </c>
      <c r="D78" s="15" t="s">
        <v>156</v>
      </c>
      <c r="E78" s="301" t="s">
        <v>157</v>
      </c>
      <c r="F78" s="137" t="s">
        <v>183</v>
      </c>
      <c r="G78" s="16" t="s">
        <v>195</v>
      </c>
      <c r="H78" s="16" t="s">
        <v>282</v>
      </c>
      <c r="I78" s="36">
        <v>106</v>
      </c>
    </row>
    <row r="79" spans="1:9" ht="16.8">
      <c r="A79" s="134" t="s">
        <v>294</v>
      </c>
      <c r="B79" s="357">
        <v>4</v>
      </c>
      <c r="C79" s="20" t="s">
        <v>162</v>
      </c>
      <c r="D79" s="15" t="s">
        <v>185</v>
      </c>
      <c r="E79" s="301" t="s">
        <v>157</v>
      </c>
      <c r="F79" s="16" t="s">
        <v>274</v>
      </c>
      <c r="G79" s="16" t="s">
        <v>159</v>
      </c>
      <c r="H79" s="16" t="s">
        <v>202</v>
      </c>
      <c r="I79" s="19">
        <v>221</v>
      </c>
    </row>
    <row r="80" spans="1:9" ht="16.8">
      <c r="A80" s="134" t="s">
        <v>298</v>
      </c>
      <c r="B80" s="357">
        <v>4</v>
      </c>
      <c r="C80" s="20" t="s">
        <v>162</v>
      </c>
      <c r="D80" s="15" t="s">
        <v>170</v>
      </c>
      <c r="E80" s="301" t="s">
        <v>157</v>
      </c>
      <c r="F80" s="16" t="s">
        <v>183</v>
      </c>
      <c r="G80" s="16" t="s">
        <v>172</v>
      </c>
      <c r="H80" s="16" t="s">
        <v>206</v>
      </c>
      <c r="I80" s="19">
        <v>67</v>
      </c>
    </row>
    <row r="81" spans="1:9" ht="16.8">
      <c r="A81" s="134" t="s">
        <v>299</v>
      </c>
      <c r="B81" s="357">
        <v>4</v>
      </c>
      <c r="C81" s="20" t="s">
        <v>161</v>
      </c>
      <c r="D81" s="15" t="s">
        <v>156</v>
      </c>
      <c r="E81" s="301" t="s">
        <v>157</v>
      </c>
      <c r="F81" s="16" t="s">
        <v>165</v>
      </c>
      <c r="G81" s="16" t="s">
        <v>159</v>
      </c>
      <c r="H81" s="16" t="s">
        <v>206</v>
      </c>
      <c r="I81" s="19">
        <v>98</v>
      </c>
    </row>
    <row r="82" spans="1:9" ht="16.8">
      <c r="A82" s="134" t="s">
        <v>295</v>
      </c>
      <c r="B82" s="357">
        <v>4</v>
      </c>
      <c r="C82" s="20" t="s">
        <v>178</v>
      </c>
      <c r="D82" s="15" t="s">
        <v>156</v>
      </c>
      <c r="E82" s="301" t="s">
        <v>157</v>
      </c>
      <c r="F82" s="16" t="s">
        <v>163</v>
      </c>
      <c r="G82" s="16" t="s">
        <v>172</v>
      </c>
      <c r="H82" s="16" t="s">
        <v>202</v>
      </c>
      <c r="I82" s="19">
        <v>245</v>
      </c>
    </row>
    <row r="83" spans="1:9" ht="17.399999999999999" thickBot="1">
      <c r="A83" s="143" t="s">
        <v>293</v>
      </c>
      <c r="B83" s="358">
        <v>4</v>
      </c>
      <c r="C83" s="349" t="s">
        <v>161</v>
      </c>
      <c r="D83" s="21" t="s">
        <v>170</v>
      </c>
      <c r="E83" s="350" t="s">
        <v>157</v>
      </c>
      <c r="F83" s="351" t="s">
        <v>165</v>
      </c>
      <c r="G83" s="351" t="s">
        <v>172</v>
      </c>
      <c r="H83" s="351" t="s">
        <v>206</v>
      </c>
      <c r="I83" s="353">
        <v>232</v>
      </c>
    </row>
    <row r="84" spans="1:9" ht="16.2" thickTop="1"/>
  </sheetData>
  <sortState ref="A3:I66">
    <sortCondition ref="B3:B66"/>
    <sortCondition ref="A3:A66"/>
  </sortState>
  <conditionalFormatting sqref="B77">
    <cfRule type="cellIs" dxfId="63" priority="12" operator="equal">
      <formula>9</formula>
    </cfRule>
    <cfRule type="cellIs" dxfId="62" priority="13" operator="equal">
      <formula>8</formula>
    </cfRule>
    <cfRule type="cellIs" dxfId="61" priority="14" operator="equal">
      <formula>7</formula>
    </cfRule>
    <cfRule type="cellIs" dxfId="60" priority="15" operator="equal">
      <formula>6</formula>
    </cfRule>
    <cfRule type="cellIs" dxfId="59" priority="16" operator="equal">
      <formula>5</formula>
    </cfRule>
    <cfRule type="cellIs" dxfId="58" priority="17" operator="equal">
      <formula>4</formula>
    </cfRule>
    <cfRule type="cellIs" dxfId="57" priority="18" operator="equal">
      <formula>3</formula>
    </cfRule>
    <cfRule type="cellIs" dxfId="56" priority="19" operator="equal">
      <formula>2</formula>
    </cfRule>
    <cfRule type="cellIs" dxfId="55" priority="20" operator="equal">
      <formula>1</formula>
    </cfRule>
    <cfRule type="containsBlanks" dxfId="54" priority="21">
      <formula>LEN(TRIM(B77))=0</formula>
    </cfRule>
    <cfRule type="cellIs" dxfId="53" priority="22" operator="equal">
      <formula>0</formula>
    </cfRule>
  </conditionalFormatting>
  <conditionalFormatting sqref="B83">
    <cfRule type="cellIs" dxfId="52" priority="1" operator="equal">
      <formula>9</formula>
    </cfRule>
    <cfRule type="cellIs" dxfId="51" priority="2" operator="equal">
      <formula>8</formula>
    </cfRule>
    <cfRule type="cellIs" dxfId="50" priority="3" operator="equal">
      <formula>7</formula>
    </cfRule>
    <cfRule type="cellIs" dxfId="49" priority="4" operator="equal">
      <formula>6</formula>
    </cfRule>
    <cfRule type="cellIs" dxfId="48" priority="5" operator="equal">
      <formula>5</formula>
    </cfRule>
    <cfRule type="cellIs" dxfId="47" priority="6" operator="equal">
      <formula>4</formula>
    </cfRule>
    <cfRule type="cellIs" dxfId="46" priority="7" operator="equal">
      <formula>3</formula>
    </cfRule>
    <cfRule type="cellIs" dxfId="45" priority="8" operator="equal">
      <formula>2</formula>
    </cfRule>
    <cfRule type="cellIs" dxfId="44" priority="9" operator="equal">
      <formula>1</formula>
    </cfRule>
    <cfRule type="containsBlanks" dxfId="43" priority="10">
      <formula>LEN(TRIM(B83))=0</formula>
    </cfRule>
    <cfRule type="cellIs" dxfId="42"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4"/>
  <sheetViews>
    <sheetView showGridLines="0" workbookViewId="0">
      <pane ySplit="2" topLeftCell="A3" activePane="bottomLeft" state="frozen"/>
      <selection pane="bottomLeft" activeCell="A3" sqref="A3"/>
    </sheetView>
  </sheetViews>
  <sheetFormatPr defaultColWidth="13" defaultRowHeight="15.6"/>
  <cols>
    <col min="1" max="1" width="25.09765625" style="217" customWidth="1"/>
    <col min="2" max="2" width="6.19921875" style="217" bestFit="1" customWidth="1"/>
    <col min="3" max="3" width="13.59765625" style="479" bestFit="1" customWidth="1"/>
    <col min="4" max="4" width="11.19921875" style="479" bestFit="1" customWidth="1"/>
    <col min="5" max="5" width="11.19921875" style="480" customWidth="1"/>
    <col min="6" max="7" width="13.19921875" style="479" bestFit="1" customWidth="1"/>
    <col min="8" max="8" width="29.8984375" style="217" customWidth="1"/>
    <col min="9" max="16384" width="13" style="278"/>
  </cols>
  <sheetData>
    <row r="1" spans="1:8" ht="23.4" thickBot="1">
      <c r="A1" s="570" t="s">
        <v>628</v>
      </c>
      <c r="B1" s="147"/>
      <c r="C1" s="147"/>
      <c r="D1" s="147"/>
      <c r="E1" s="148"/>
      <c r="F1" s="147"/>
      <c r="G1" s="147"/>
      <c r="H1" s="147"/>
    </row>
    <row r="2" spans="1:8" s="7" customFormat="1" ht="31.2">
      <c r="A2" s="553" t="s">
        <v>94</v>
      </c>
      <c r="B2" s="550" t="s">
        <v>97</v>
      </c>
      <c r="C2" s="550" t="s">
        <v>150</v>
      </c>
      <c r="D2" s="552" t="s">
        <v>312</v>
      </c>
      <c r="E2" s="551" t="s">
        <v>152</v>
      </c>
      <c r="F2" s="550" t="s">
        <v>153</v>
      </c>
      <c r="G2" s="550" t="s">
        <v>154</v>
      </c>
      <c r="H2" s="549" t="s">
        <v>79</v>
      </c>
    </row>
    <row r="3" spans="1:8" s="7" customFormat="1" ht="16.8">
      <c r="A3" s="505" t="s">
        <v>627</v>
      </c>
      <c r="B3" s="309">
        <v>0</v>
      </c>
      <c r="C3" s="511" t="s">
        <v>155</v>
      </c>
      <c r="D3" s="14" t="s">
        <v>156</v>
      </c>
      <c r="E3" s="514" t="s">
        <v>157</v>
      </c>
      <c r="F3" s="137" t="s">
        <v>158</v>
      </c>
      <c r="G3" s="137" t="s">
        <v>159</v>
      </c>
      <c r="H3" s="513" t="s">
        <v>626</v>
      </c>
    </row>
    <row r="4" spans="1:8" s="7" customFormat="1" ht="16.8">
      <c r="A4" s="505" t="s">
        <v>625</v>
      </c>
      <c r="B4" s="309">
        <v>0</v>
      </c>
      <c r="C4" s="511" t="s">
        <v>175</v>
      </c>
      <c r="D4" s="14" t="s">
        <v>156</v>
      </c>
      <c r="E4" s="514" t="s">
        <v>157</v>
      </c>
      <c r="F4" s="137" t="s">
        <v>163</v>
      </c>
      <c r="G4" s="137" t="s">
        <v>159</v>
      </c>
      <c r="H4" s="513" t="s">
        <v>624</v>
      </c>
    </row>
    <row r="5" spans="1:8" s="7" customFormat="1" ht="16.8">
      <c r="A5" s="505" t="s">
        <v>623</v>
      </c>
      <c r="B5" s="309">
        <v>0</v>
      </c>
      <c r="C5" s="511" t="s">
        <v>182</v>
      </c>
      <c r="D5" s="14" t="s">
        <v>156</v>
      </c>
      <c r="E5" s="514" t="s">
        <v>157</v>
      </c>
      <c r="F5" s="137" t="s">
        <v>315</v>
      </c>
      <c r="G5" s="137" t="s">
        <v>16</v>
      </c>
      <c r="H5" s="513" t="s">
        <v>622</v>
      </c>
    </row>
    <row r="6" spans="1:8" s="7" customFormat="1" ht="16.8">
      <c r="A6" s="505" t="s">
        <v>139</v>
      </c>
      <c r="B6" s="309">
        <v>0</v>
      </c>
      <c r="C6" s="511" t="s">
        <v>175</v>
      </c>
      <c r="D6" s="14" t="s">
        <v>156</v>
      </c>
      <c r="E6" s="514" t="s">
        <v>157</v>
      </c>
      <c r="F6" s="137" t="s">
        <v>180</v>
      </c>
      <c r="G6" s="137" t="s">
        <v>171</v>
      </c>
      <c r="H6" s="513" t="s">
        <v>621</v>
      </c>
    </row>
    <row r="7" spans="1:8" s="7" customFormat="1" ht="16.8">
      <c r="A7" s="505" t="s">
        <v>181</v>
      </c>
      <c r="B7" s="309">
        <v>0</v>
      </c>
      <c r="C7" s="511" t="s">
        <v>182</v>
      </c>
      <c r="D7" s="14" t="s">
        <v>156</v>
      </c>
      <c r="E7" s="514" t="s">
        <v>157</v>
      </c>
      <c r="F7" s="137" t="s">
        <v>158</v>
      </c>
      <c r="G7" s="137" t="s">
        <v>159</v>
      </c>
      <c r="H7" s="513" t="s">
        <v>620</v>
      </c>
    </row>
    <row r="8" spans="1:8" s="7" customFormat="1" ht="16.8">
      <c r="A8" s="505" t="s">
        <v>184</v>
      </c>
      <c r="B8" s="309">
        <v>0</v>
      </c>
      <c r="C8" s="511" t="s">
        <v>161</v>
      </c>
      <c r="D8" s="14" t="s">
        <v>185</v>
      </c>
      <c r="E8" s="514" t="s">
        <v>157</v>
      </c>
      <c r="F8" s="137" t="s">
        <v>158</v>
      </c>
      <c r="G8" s="137" t="s">
        <v>159</v>
      </c>
      <c r="H8" s="513" t="s">
        <v>320</v>
      </c>
    </row>
    <row r="9" spans="1:8" s="7" customFormat="1" ht="16.8">
      <c r="A9" s="505" t="s">
        <v>619</v>
      </c>
      <c r="B9" s="309">
        <v>0</v>
      </c>
      <c r="C9" s="511" t="s">
        <v>182</v>
      </c>
      <c r="D9" s="14" t="s">
        <v>156</v>
      </c>
      <c r="E9" s="514" t="s">
        <v>157</v>
      </c>
      <c r="F9" s="137" t="s">
        <v>163</v>
      </c>
      <c r="G9" s="137" t="s">
        <v>169</v>
      </c>
      <c r="H9" s="513" t="s">
        <v>618</v>
      </c>
    </row>
    <row r="10" spans="1:8" s="7" customFormat="1" ht="16.8">
      <c r="A10" s="505" t="s">
        <v>617</v>
      </c>
      <c r="B10" s="309">
        <v>0</v>
      </c>
      <c r="C10" s="511" t="s">
        <v>182</v>
      </c>
      <c r="D10" s="14" t="s">
        <v>156</v>
      </c>
      <c r="E10" s="514" t="s">
        <v>157</v>
      </c>
      <c r="F10" s="137" t="s">
        <v>183</v>
      </c>
      <c r="G10" s="137" t="s">
        <v>159</v>
      </c>
      <c r="H10" s="513" t="s">
        <v>581</v>
      </c>
    </row>
    <row r="11" spans="1:8" s="7" customFormat="1" ht="16.8">
      <c r="A11" s="505" t="s">
        <v>141</v>
      </c>
      <c r="B11" s="309">
        <v>0</v>
      </c>
      <c r="C11" s="511" t="s">
        <v>161</v>
      </c>
      <c r="D11" s="14" t="s">
        <v>616</v>
      </c>
      <c r="E11" s="514" t="s">
        <v>157</v>
      </c>
      <c r="F11" s="137" t="s">
        <v>163</v>
      </c>
      <c r="G11" s="137" t="s">
        <v>166</v>
      </c>
      <c r="H11" s="513" t="s">
        <v>615</v>
      </c>
    </row>
    <row r="12" spans="1:8" s="7" customFormat="1" ht="16.8">
      <c r="A12" s="505" t="s">
        <v>187</v>
      </c>
      <c r="B12" s="309">
        <v>0</v>
      </c>
      <c r="C12" s="511" t="s">
        <v>162</v>
      </c>
      <c r="D12" s="14" t="s">
        <v>156</v>
      </c>
      <c r="E12" s="514" t="s">
        <v>157</v>
      </c>
      <c r="F12" s="137" t="s">
        <v>188</v>
      </c>
      <c r="G12" s="137" t="s">
        <v>159</v>
      </c>
      <c r="H12" s="513" t="s">
        <v>321</v>
      </c>
    </row>
    <row r="13" spans="1:8" s="7" customFormat="1" ht="16.8">
      <c r="A13" s="505" t="s">
        <v>614</v>
      </c>
      <c r="B13" s="309">
        <v>0</v>
      </c>
      <c r="C13" s="20" t="s">
        <v>337</v>
      </c>
      <c r="D13" s="15" t="s">
        <v>218</v>
      </c>
      <c r="E13" s="136" t="s">
        <v>157</v>
      </c>
      <c r="F13" s="16" t="s">
        <v>158</v>
      </c>
      <c r="G13" s="16" t="s">
        <v>166</v>
      </c>
      <c r="H13" s="19" t="s">
        <v>397</v>
      </c>
    </row>
    <row r="14" spans="1:8" s="7" customFormat="1" ht="16.8">
      <c r="A14" s="505" t="s">
        <v>613</v>
      </c>
      <c r="B14" s="309">
        <v>0</v>
      </c>
      <c r="C14" s="511" t="s">
        <v>175</v>
      </c>
      <c r="D14" s="14" t="s">
        <v>156</v>
      </c>
      <c r="E14" s="514" t="s">
        <v>157</v>
      </c>
      <c r="F14" s="137" t="s">
        <v>188</v>
      </c>
      <c r="G14" s="137" t="s">
        <v>159</v>
      </c>
      <c r="H14" s="513" t="s">
        <v>612</v>
      </c>
    </row>
    <row r="15" spans="1:8" s="7" customFormat="1" ht="16.8">
      <c r="A15" s="505" t="s">
        <v>191</v>
      </c>
      <c r="B15" s="309">
        <v>0</v>
      </c>
      <c r="C15" s="511" t="s">
        <v>175</v>
      </c>
      <c r="D15" s="14" t="s">
        <v>164</v>
      </c>
      <c r="E15" s="514" t="s">
        <v>157</v>
      </c>
      <c r="F15" s="137" t="s">
        <v>183</v>
      </c>
      <c r="G15" s="137" t="s">
        <v>166</v>
      </c>
      <c r="H15" s="513" t="s">
        <v>513</v>
      </c>
    </row>
    <row r="16" spans="1:8" s="7" customFormat="1" ht="16.8">
      <c r="A16" s="505" t="s">
        <v>192</v>
      </c>
      <c r="B16" s="309">
        <v>0</v>
      </c>
      <c r="C16" s="511" t="s">
        <v>168</v>
      </c>
      <c r="D16" s="14" t="s">
        <v>193</v>
      </c>
      <c r="E16" s="514" t="s">
        <v>157</v>
      </c>
      <c r="F16" s="137" t="s">
        <v>163</v>
      </c>
      <c r="G16" s="137" t="s">
        <v>169</v>
      </c>
      <c r="H16" s="513" t="s">
        <v>611</v>
      </c>
    </row>
    <row r="17" spans="1:8" s="7" customFormat="1" ht="16.8">
      <c r="A17" s="502" t="s">
        <v>610</v>
      </c>
      <c r="B17" s="155">
        <v>0</v>
      </c>
      <c r="C17" s="510" t="s">
        <v>162</v>
      </c>
      <c r="D17" s="509" t="s">
        <v>271</v>
      </c>
      <c r="E17" s="508" t="s">
        <v>157</v>
      </c>
      <c r="F17" s="499" t="s">
        <v>163</v>
      </c>
      <c r="G17" s="499" t="s">
        <v>169</v>
      </c>
      <c r="H17" s="507" t="s">
        <v>609</v>
      </c>
    </row>
    <row r="18" spans="1:8" ht="16.8">
      <c r="A18" s="505" t="s">
        <v>608</v>
      </c>
      <c r="B18" s="309">
        <v>1</v>
      </c>
      <c r="C18" s="511" t="s">
        <v>484</v>
      </c>
      <c r="D18" s="14" t="s">
        <v>271</v>
      </c>
      <c r="E18" s="514" t="s">
        <v>157</v>
      </c>
      <c r="F18" s="137" t="s">
        <v>163</v>
      </c>
      <c r="G18" s="137" t="s">
        <v>171</v>
      </c>
      <c r="H18" s="513" t="s">
        <v>496</v>
      </c>
    </row>
    <row r="19" spans="1:8" ht="16.8">
      <c r="A19" s="505" t="s">
        <v>607</v>
      </c>
      <c r="B19" s="309">
        <v>1</v>
      </c>
      <c r="C19" s="511" t="s">
        <v>484</v>
      </c>
      <c r="D19" s="14" t="s">
        <v>156</v>
      </c>
      <c r="E19" s="504" t="s">
        <v>157</v>
      </c>
      <c r="F19" s="503" t="s">
        <v>158</v>
      </c>
      <c r="G19" s="137" t="s">
        <v>171</v>
      </c>
      <c r="H19" s="474" t="s">
        <v>313</v>
      </c>
    </row>
    <row r="20" spans="1:8" ht="16.8">
      <c r="A20" s="505" t="s">
        <v>606</v>
      </c>
      <c r="B20" s="309">
        <v>1</v>
      </c>
      <c r="C20" s="511" t="s">
        <v>484</v>
      </c>
      <c r="D20" s="14" t="s">
        <v>156</v>
      </c>
      <c r="E20" s="504" t="s">
        <v>157</v>
      </c>
      <c r="F20" s="503" t="s">
        <v>158</v>
      </c>
      <c r="G20" s="137" t="s">
        <v>195</v>
      </c>
      <c r="H20" s="474" t="s">
        <v>605</v>
      </c>
    </row>
    <row r="21" spans="1:8" ht="16.8">
      <c r="A21" s="505" t="s">
        <v>604</v>
      </c>
      <c r="B21" s="309">
        <v>1</v>
      </c>
      <c r="C21" s="511" t="s">
        <v>161</v>
      </c>
      <c r="D21" s="14" t="s">
        <v>156</v>
      </c>
      <c r="E21" s="504" t="s">
        <v>272</v>
      </c>
      <c r="F21" s="503" t="s">
        <v>274</v>
      </c>
      <c r="G21" s="137" t="s">
        <v>166</v>
      </c>
      <c r="H21" s="474" t="s">
        <v>541</v>
      </c>
    </row>
    <row r="22" spans="1:8" ht="16.8">
      <c r="A22" s="505" t="s">
        <v>603</v>
      </c>
      <c r="B22" s="309">
        <v>1</v>
      </c>
      <c r="C22" s="511" t="s">
        <v>155</v>
      </c>
      <c r="D22" s="14" t="s">
        <v>271</v>
      </c>
      <c r="E22" s="504" t="s">
        <v>272</v>
      </c>
      <c r="F22" s="503" t="s">
        <v>158</v>
      </c>
      <c r="G22" s="137" t="s">
        <v>172</v>
      </c>
      <c r="H22" s="474" t="s">
        <v>442</v>
      </c>
    </row>
    <row r="23" spans="1:8" ht="16.8">
      <c r="A23" s="505" t="s">
        <v>602</v>
      </c>
      <c r="B23" s="309">
        <v>1</v>
      </c>
      <c r="C23" s="511" t="s">
        <v>175</v>
      </c>
      <c r="D23" s="14" t="s">
        <v>156</v>
      </c>
      <c r="E23" s="504" t="s">
        <v>157</v>
      </c>
      <c r="F23" s="503" t="s">
        <v>163</v>
      </c>
      <c r="G23" s="137" t="s">
        <v>159</v>
      </c>
      <c r="H23" s="19" t="s">
        <v>601</v>
      </c>
    </row>
    <row r="24" spans="1:8" ht="16.8">
      <c r="A24" s="505" t="s">
        <v>600</v>
      </c>
      <c r="B24" s="309">
        <v>1</v>
      </c>
      <c r="C24" s="511" t="s">
        <v>182</v>
      </c>
      <c r="D24" s="14" t="s">
        <v>271</v>
      </c>
      <c r="E24" s="504" t="s">
        <v>157</v>
      </c>
      <c r="F24" s="503" t="s">
        <v>274</v>
      </c>
      <c r="G24" s="137" t="s">
        <v>166</v>
      </c>
      <c r="H24" s="19" t="s">
        <v>599</v>
      </c>
    </row>
    <row r="25" spans="1:8" ht="16.8">
      <c r="A25" s="505" t="s">
        <v>598</v>
      </c>
      <c r="B25" s="309">
        <v>1</v>
      </c>
      <c r="C25" s="511" t="s">
        <v>182</v>
      </c>
      <c r="D25" s="14" t="s">
        <v>156</v>
      </c>
      <c r="E25" s="504" t="s">
        <v>157</v>
      </c>
      <c r="F25" s="503" t="s">
        <v>180</v>
      </c>
      <c r="G25" s="137" t="s">
        <v>166</v>
      </c>
      <c r="H25" s="19" t="s">
        <v>597</v>
      </c>
    </row>
    <row r="26" spans="1:8" ht="16.8">
      <c r="A26" s="505" t="s">
        <v>596</v>
      </c>
      <c r="B26" s="309">
        <v>1</v>
      </c>
      <c r="C26" s="511" t="s">
        <v>168</v>
      </c>
      <c r="D26" s="14" t="s">
        <v>156</v>
      </c>
      <c r="E26" s="504" t="s">
        <v>157</v>
      </c>
      <c r="F26" s="503" t="s">
        <v>163</v>
      </c>
      <c r="G26" s="137" t="s">
        <v>358</v>
      </c>
      <c r="H26" s="19" t="s">
        <v>595</v>
      </c>
    </row>
    <row r="27" spans="1:8" ht="16.8">
      <c r="A27" s="505" t="s">
        <v>594</v>
      </c>
      <c r="B27" s="309">
        <v>1</v>
      </c>
      <c r="C27" s="511" t="s">
        <v>162</v>
      </c>
      <c r="D27" s="14" t="s">
        <v>271</v>
      </c>
      <c r="E27" s="504" t="s">
        <v>157</v>
      </c>
      <c r="F27" s="503" t="s">
        <v>274</v>
      </c>
      <c r="G27" s="137" t="s">
        <v>171</v>
      </c>
      <c r="H27" s="19" t="s">
        <v>593</v>
      </c>
    </row>
    <row r="28" spans="1:8" ht="16.8">
      <c r="A28" s="505" t="s">
        <v>592</v>
      </c>
      <c r="B28" s="309">
        <v>1</v>
      </c>
      <c r="C28" s="511" t="s">
        <v>161</v>
      </c>
      <c r="D28" s="14" t="s">
        <v>271</v>
      </c>
      <c r="E28" s="504" t="s">
        <v>157</v>
      </c>
      <c r="F28" s="503" t="s">
        <v>274</v>
      </c>
      <c r="G28" s="137" t="s">
        <v>171</v>
      </c>
      <c r="H28" s="19" t="s">
        <v>591</v>
      </c>
    </row>
    <row r="29" spans="1:8" ht="16.8">
      <c r="A29" s="505" t="s">
        <v>590</v>
      </c>
      <c r="B29" s="309">
        <v>1</v>
      </c>
      <c r="C29" s="511" t="s">
        <v>162</v>
      </c>
      <c r="D29" s="14" t="s">
        <v>271</v>
      </c>
      <c r="E29" s="504" t="s">
        <v>157</v>
      </c>
      <c r="F29" s="503" t="s">
        <v>163</v>
      </c>
      <c r="G29" s="137" t="s">
        <v>402</v>
      </c>
      <c r="H29" s="19" t="s">
        <v>589</v>
      </c>
    </row>
    <row r="30" spans="1:8" ht="16.8">
      <c r="A30" s="505" t="s">
        <v>588</v>
      </c>
      <c r="B30" s="309">
        <v>1</v>
      </c>
      <c r="C30" s="20" t="s">
        <v>155</v>
      </c>
      <c r="D30" s="15" t="s">
        <v>156</v>
      </c>
      <c r="E30" s="136" t="s">
        <v>587</v>
      </c>
      <c r="F30" s="16" t="s">
        <v>158</v>
      </c>
      <c r="G30" s="16" t="s">
        <v>358</v>
      </c>
      <c r="H30" s="19" t="s">
        <v>586</v>
      </c>
    </row>
    <row r="31" spans="1:8" ht="16.8">
      <c r="A31" s="505" t="s">
        <v>585</v>
      </c>
      <c r="B31" s="309">
        <v>1</v>
      </c>
      <c r="C31" s="511" t="s">
        <v>168</v>
      </c>
      <c r="D31" s="14" t="s">
        <v>584</v>
      </c>
      <c r="E31" s="504" t="s">
        <v>157</v>
      </c>
      <c r="F31" s="503" t="s">
        <v>163</v>
      </c>
      <c r="G31" s="137" t="s">
        <v>166</v>
      </c>
      <c r="H31" s="19" t="s">
        <v>529</v>
      </c>
    </row>
    <row r="32" spans="1:8" ht="16.8">
      <c r="A32" s="505" t="s">
        <v>583</v>
      </c>
      <c r="B32" s="309">
        <v>1</v>
      </c>
      <c r="C32" s="511" t="s">
        <v>162</v>
      </c>
      <c r="D32" s="14" t="s">
        <v>164</v>
      </c>
      <c r="E32" s="514" t="s">
        <v>157</v>
      </c>
      <c r="F32" s="16" t="s">
        <v>158</v>
      </c>
      <c r="G32" s="137" t="s">
        <v>172</v>
      </c>
      <c r="H32" s="513" t="s">
        <v>582</v>
      </c>
    </row>
    <row r="33" spans="1:8" ht="16.8">
      <c r="A33" s="505" t="s">
        <v>52</v>
      </c>
      <c r="B33" s="309">
        <v>1</v>
      </c>
      <c r="C33" s="511" t="s">
        <v>162</v>
      </c>
      <c r="D33" s="14" t="s">
        <v>170</v>
      </c>
      <c r="E33" s="504" t="s">
        <v>157</v>
      </c>
      <c r="F33" s="503" t="s">
        <v>163</v>
      </c>
      <c r="G33" s="137" t="s">
        <v>171</v>
      </c>
      <c r="H33" s="19" t="s">
        <v>581</v>
      </c>
    </row>
    <row r="34" spans="1:8" ht="16.8">
      <c r="A34" s="505" t="s">
        <v>580</v>
      </c>
      <c r="B34" s="309">
        <v>1</v>
      </c>
      <c r="C34" s="511" t="s">
        <v>182</v>
      </c>
      <c r="D34" s="14" t="s">
        <v>156</v>
      </c>
      <c r="E34" s="504" t="s">
        <v>157</v>
      </c>
      <c r="F34" s="503" t="s">
        <v>315</v>
      </c>
      <c r="G34" s="137" t="s">
        <v>159</v>
      </c>
      <c r="H34" s="173" t="s">
        <v>420</v>
      </c>
    </row>
    <row r="35" spans="1:8" ht="16.8">
      <c r="A35" s="505" t="s">
        <v>579</v>
      </c>
      <c r="B35" s="309">
        <v>1</v>
      </c>
      <c r="C35" s="511" t="s">
        <v>162</v>
      </c>
      <c r="D35" s="14" t="s">
        <v>170</v>
      </c>
      <c r="E35" s="504" t="s">
        <v>157</v>
      </c>
      <c r="F35" s="503" t="s">
        <v>183</v>
      </c>
      <c r="G35" s="137" t="s">
        <v>195</v>
      </c>
      <c r="H35" s="19" t="s">
        <v>578</v>
      </c>
    </row>
    <row r="36" spans="1:8" ht="16.8">
      <c r="A36" s="505" t="s">
        <v>577</v>
      </c>
      <c r="B36" s="309">
        <v>1</v>
      </c>
      <c r="C36" s="511" t="s">
        <v>162</v>
      </c>
      <c r="D36" s="14" t="s">
        <v>271</v>
      </c>
      <c r="E36" s="504" t="s">
        <v>157</v>
      </c>
      <c r="F36" s="503" t="s">
        <v>163</v>
      </c>
      <c r="G36" s="137" t="s">
        <v>171</v>
      </c>
      <c r="H36" s="19" t="s">
        <v>477</v>
      </c>
    </row>
    <row r="37" spans="1:8" ht="16.8">
      <c r="A37" s="505" t="s">
        <v>576</v>
      </c>
      <c r="B37" s="309">
        <v>1</v>
      </c>
      <c r="C37" s="511" t="s">
        <v>162</v>
      </c>
      <c r="D37" s="14" t="s">
        <v>271</v>
      </c>
      <c r="E37" s="504" t="s">
        <v>157</v>
      </c>
      <c r="F37" s="503" t="s">
        <v>163</v>
      </c>
      <c r="G37" s="137" t="s">
        <v>575</v>
      </c>
      <c r="H37" s="19" t="s">
        <v>574</v>
      </c>
    </row>
    <row r="38" spans="1:8" ht="16.8">
      <c r="A38" s="505" t="s">
        <v>240</v>
      </c>
      <c r="B38" s="309">
        <v>1</v>
      </c>
      <c r="C38" s="511" t="s">
        <v>155</v>
      </c>
      <c r="D38" s="14" t="s">
        <v>156</v>
      </c>
      <c r="E38" s="504" t="s">
        <v>157</v>
      </c>
      <c r="F38" s="503" t="s">
        <v>267</v>
      </c>
      <c r="G38" s="137" t="s">
        <v>171</v>
      </c>
      <c r="H38" s="19" t="s">
        <v>573</v>
      </c>
    </row>
    <row r="39" spans="1:8" ht="16.8">
      <c r="A39" s="505" t="s">
        <v>572</v>
      </c>
      <c r="B39" s="309">
        <v>1</v>
      </c>
      <c r="C39" s="511" t="s">
        <v>162</v>
      </c>
      <c r="D39" s="14" t="s">
        <v>271</v>
      </c>
      <c r="E39" s="504" t="s">
        <v>157</v>
      </c>
      <c r="F39" s="503" t="s">
        <v>163</v>
      </c>
      <c r="G39" s="137" t="s">
        <v>195</v>
      </c>
      <c r="H39" s="19" t="s">
        <v>571</v>
      </c>
    </row>
    <row r="40" spans="1:8" ht="16.8">
      <c r="A40" s="505" t="s">
        <v>570</v>
      </c>
      <c r="B40" s="309">
        <v>1</v>
      </c>
      <c r="C40" s="511" t="s">
        <v>161</v>
      </c>
      <c r="D40" s="14" t="s">
        <v>156</v>
      </c>
      <c r="E40" s="504" t="s">
        <v>157</v>
      </c>
      <c r="F40" s="503" t="s">
        <v>569</v>
      </c>
      <c r="G40" s="137" t="s">
        <v>171</v>
      </c>
      <c r="H40" s="19" t="s">
        <v>568</v>
      </c>
    </row>
    <row r="41" spans="1:8" ht="16.8">
      <c r="A41" s="505" t="s">
        <v>567</v>
      </c>
      <c r="B41" s="309">
        <v>1</v>
      </c>
      <c r="C41" s="511" t="s">
        <v>168</v>
      </c>
      <c r="D41" s="14" t="s">
        <v>271</v>
      </c>
      <c r="E41" s="504" t="s">
        <v>157</v>
      </c>
      <c r="F41" s="503" t="s">
        <v>163</v>
      </c>
      <c r="G41" s="137" t="s">
        <v>166</v>
      </c>
      <c r="H41" s="19" t="s">
        <v>566</v>
      </c>
    </row>
    <row r="42" spans="1:8" ht="16.8">
      <c r="A42" s="505" t="s">
        <v>565</v>
      </c>
      <c r="B42" s="309">
        <v>1</v>
      </c>
      <c r="C42" s="548"/>
      <c r="D42" s="547"/>
      <c r="E42" s="546"/>
      <c r="F42" s="545"/>
      <c r="G42" s="544"/>
      <c r="H42" s="543" t="s">
        <v>564</v>
      </c>
    </row>
    <row r="43" spans="1:8" ht="16.8">
      <c r="A43" s="505" t="s">
        <v>563</v>
      </c>
      <c r="B43" s="309">
        <v>1</v>
      </c>
      <c r="C43" s="511" t="s">
        <v>162</v>
      </c>
      <c r="D43" s="14" t="s">
        <v>271</v>
      </c>
      <c r="E43" s="504" t="s">
        <v>157</v>
      </c>
      <c r="F43" s="503" t="s">
        <v>163</v>
      </c>
      <c r="G43" s="137" t="s">
        <v>171</v>
      </c>
      <c r="H43" s="19" t="s">
        <v>323</v>
      </c>
    </row>
    <row r="44" spans="1:8" ht="16.8">
      <c r="A44" s="505" t="s">
        <v>562</v>
      </c>
      <c r="B44" s="309">
        <v>1</v>
      </c>
      <c r="C44" s="548"/>
      <c r="D44" s="547"/>
      <c r="E44" s="546"/>
      <c r="F44" s="545"/>
      <c r="G44" s="544"/>
      <c r="H44" s="543" t="s">
        <v>561</v>
      </c>
    </row>
    <row r="45" spans="1:8" ht="16.8">
      <c r="A45" s="528" t="s">
        <v>560</v>
      </c>
      <c r="B45" s="527">
        <v>1</v>
      </c>
      <c r="C45" s="533" t="s">
        <v>182</v>
      </c>
      <c r="D45" s="532" t="s">
        <v>156</v>
      </c>
      <c r="E45" s="531" t="s">
        <v>157</v>
      </c>
      <c r="F45" s="530" t="s">
        <v>183</v>
      </c>
      <c r="G45" s="529" t="s">
        <v>171</v>
      </c>
      <c r="H45" s="523" t="s">
        <v>559</v>
      </c>
    </row>
    <row r="46" spans="1:8" ht="16.8">
      <c r="A46" s="528" t="s">
        <v>558</v>
      </c>
      <c r="B46" s="527">
        <v>1</v>
      </c>
      <c r="C46" s="533" t="s">
        <v>155</v>
      </c>
      <c r="D46" s="532" t="s">
        <v>271</v>
      </c>
      <c r="E46" s="531" t="s">
        <v>157</v>
      </c>
      <c r="F46" s="530" t="s">
        <v>158</v>
      </c>
      <c r="G46" s="529" t="s">
        <v>172</v>
      </c>
      <c r="H46" s="523" t="s">
        <v>408</v>
      </c>
    </row>
    <row r="47" spans="1:8" ht="16.8">
      <c r="A47" s="528" t="s">
        <v>557</v>
      </c>
      <c r="B47" s="527">
        <v>1</v>
      </c>
      <c r="C47" s="548"/>
      <c r="D47" s="547"/>
      <c r="E47" s="546"/>
      <c r="F47" s="545"/>
      <c r="G47" s="544"/>
      <c r="H47" s="543" t="s">
        <v>397</v>
      </c>
    </row>
    <row r="48" spans="1:8" ht="16.8">
      <c r="A48" s="522" t="s">
        <v>556</v>
      </c>
      <c r="B48" s="521">
        <v>1</v>
      </c>
      <c r="C48" s="542" t="s">
        <v>155</v>
      </c>
      <c r="D48" s="541" t="s">
        <v>156</v>
      </c>
      <c r="E48" s="540" t="s">
        <v>157</v>
      </c>
      <c r="F48" s="539" t="s">
        <v>163</v>
      </c>
      <c r="G48" s="539" t="s">
        <v>315</v>
      </c>
      <c r="H48" s="515" t="s">
        <v>397</v>
      </c>
    </row>
    <row r="49" spans="1:8" ht="16.8">
      <c r="A49" s="528" t="s">
        <v>555</v>
      </c>
      <c r="B49" s="527">
        <v>2</v>
      </c>
      <c r="C49" s="533" t="s">
        <v>484</v>
      </c>
      <c r="D49" s="532" t="s">
        <v>170</v>
      </c>
      <c r="E49" s="531" t="s">
        <v>157</v>
      </c>
      <c r="F49" s="530" t="s">
        <v>158</v>
      </c>
      <c r="G49" s="529" t="s">
        <v>402</v>
      </c>
      <c r="H49" s="523" t="s">
        <v>554</v>
      </c>
    </row>
    <row r="50" spans="1:8" ht="16.8">
      <c r="A50" s="528" t="s">
        <v>553</v>
      </c>
      <c r="B50" s="527">
        <v>2</v>
      </c>
      <c r="C50" s="526" t="s">
        <v>484</v>
      </c>
      <c r="D50" s="532" t="s">
        <v>156</v>
      </c>
      <c r="E50" s="524" t="s">
        <v>157</v>
      </c>
      <c r="F50" s="530" t="s">
        <v>158</v>
      </c>
      <c r="G50" s="524" t="s">
        <v>16</v>
      </c>
      <c r="H50" s="536" t="s">
        <v>395</v>
      </c>
    </row>
    <row r="51" spans="1:8" ht="16.8">
      <c r="A51" s="528" t="s">
        <v>552</v>
      </c>
      <c r="B51" s="527">
        <v>2</v>
      </c>
      <c r="C51" s="526" t="s">
        <v>168</v>
      </c>
      <c r="D51" s="525" t="s">
        <v>185</v>
      </c>
      <c r="E51" s="524" t="s">
        <v>157</v>
      </c>
      <c r="F51" s="524" t="s">
        <v>453</v>
      </c>
      <c r="G51" s="524" t="s">
        <v>171</v>
      </c>
      <c r="H51" s="536" t="s">
        <v>498</v>
      </c>
    </row>
    <row r="52" spans="1:8" ht="16.8">
      <c r="A52" s="528" t="s">
        <v>551</v>
      </c>
      <c r="B52" s="527">
        <v>2</v>
      </c>
      <c r="C52" s="533" t="s">
        <v>162</v>
      </c>
      <c r="D52" s="532" t="s">
        <v>271</v>
      </c>
      <c r="E52" s="531" t="s">
        <v>157</v>
      </c>
      <c r="F52" s="530" t="s">
        <v>163</v>
      </c>
      <c r="G52" s="529" t="s">
        <v>166</v>
      </c>
      <c r="H52" s="523" t="s">
        <v>550</v>
      </c>
    </row>
    <row r="53" spans="1:8" ht="16.8">
      <c r="A53" s="528" t="s">
        <v>283</v>
      </c>
      <c r="B53" s="527">
        <v>2</v>
      </c>
      <c r="C53" s="533" t="s">
        <v>162</v>
      </c>
      <c r="D53" s="532" t="s">
        <v>271</v>
      </c>
      <c r="E53" s="531" t="s">
        <v>157</v>
      </c>
      <c r="F53" s="530" t="s">
        <v>163</v>
      </c>
      <c r="G53" s="529" t="s">
        <v>171</v>
      </c>
      <c r="H53" s="538" t="s">
        <v>549</v>
      </c>
    </row>
    <row r="54" spans="1:8" ht="16.8">
      <c r="A54" s="528" t="s">
        <v>548</v>
      </c>
      <c r="B54" s="527">
        <v>2</v>
      </c>
      <c r="C54" s="533" t="s">
        <v>168</v>
      </c>
      <c r="D54" s="532" t="s">
        <v>271</v>
      </c>
      <c r="E54" s="531" t="s">
        <v>157</v>
      </c>
      <c r="F54" s="529" t="s">
        <v>163</v>
      </c>
      <c r="G54" s="529" t="s">
        <v>171</v>
      </c>
      <c r="H54" s="523" t="s">
        <v>547</v>
      </c>
    </row>
    <row r="55" spans="1:8" ht="16.8">
      <c r="A55" s="528" t="s">
        <v>546</v>
      </c>
      <c r="B55" s="527">
        <v>2</v>
      </c>
      <c r="C55" s="533" t="s">
        <v>162</v>
      </c>
      <c r="D55" s="532" t="s">
        <v>193</v>
      </c>
      <c r="E55" s="531" t="s">
        <v>157</v>
      </c>
      <c r="F55" s="530" t="s">
        <v>163</v>
      </c>
      <c r="G55" s="529" t="s">
        <v>195</v>
      </c>
      <c r="H55" s="523" t="s">
        <v>545</v>
      </c>
    </row>
    <row r="56" spans="1:8" ht="16.8">
      <c r="A56" s="528" t="s">
        <v>252</v>
      </c>
      <c r="B56" s="527">
        <v>2</v>
      </c>
      <c r="C56" s="533" t="s">
        <v>162</v>
      </c>
      <c r="D56" s="532" t="s">
        <v>170</v>
      </c>
      <c r="E56" s="531" t="s">
        <v>157</v>
      </c>
      <c r="F56" s="530" t="s">
        <v>163</v>
      </c>
      <c r="G56" s="529" t="s">
        <v>171</v>
      </c>
      <c r="H56" s="538" t="s">
        <v>544</v>
      </c>
    </row>
    <row r="57" spans="1:8" ht="16.8">
      <c r="A57" s="528" t="s">
        <v>543</v>
      </c>
      <c r="B57" s="527">
        <v>2</v>
      </c>
      <c r="C57" s="526" t="s">
        <v>162</v>
      </c>
      <c r="D57" s="532" t="s">
        <v>271</v>
      </c>
      <c r="E57" s="524" t="s">
        <v>157</v>
      </c>
      <c r="F57" s="524" t="s">
        <v>163</v>
      </c>
      <c r="G57" s="524" t="s">
        <v>159</v>
      </c>
      <c r="H57" s="536" t="s">
        <v>314</v>
      </c>
    </row>
    <row r="58" spans="1:8" ht="16.8">
      <c r="A58" s="528" t="s">
        <v>542</v>
      </c>
      <c r="B58" s="527">
        <v>2</v>
      </c>
      <c r="C58" s="526" t="s">
        <v>162</v>
      </c>
      <c r="D58" s="532" t="s">
        <v>156</v>
      </c>
      <c r="E58" s="524" t="s">
        <v>157</v>
      </c>
      <c r="F58" s="524" t="s">
        <v>163</v>
      </c>
      <c r="G58" s="524" t="s">
        <v>195</v>
      </c>
      <c r="H58" s="536" t="s">
        <v>541</v>
      </c>
    </row>
    <row r="59" spans="1:8" ht="16.8">
      <c r="A59" s="505" t="s">
        <v>540</v>
      </c>
      <c r="B59" s="309">
        <v>2</v>
      </c>
      <c r="C59" s="511" t="s">
        <v>155</v>
      </c>
      <c r="D59" s="14" t="s">
        <v>271</v>
      </c>
      <c r="E59" s="504" t="s">
        <v>272</v>
      </c>
      <c r="F59" s="503" t="s">
        <v>158</v>
      </c>
      <c r="G59" s="137" t="s">
        <v>172</v>
      </c>
      <c r="H59" s="474" t="s">
        <v>442</v>
      </c>
    </row>
    <row r="60" spans="1:8" ht="16.8">
      <c r="A60" s="528" t="s">
        <v>539</v>
      </c>
      <c r="B60" s="527">
        <v>2</v>
      </c>
      <c r="C60" s="533" t="s">
        <v>155</v>
      </c>
      <c r="D60" s="532" t="s">
        <v>271</v>
      </c>
      <c r="E60" s="531" t="s">
        <v>157</v>
      </c>
      <c r="F60" s="530" t="s">
        <v>163</v>
      </c>
      <c r="G60" s="529" t="s">
        <v>195</v>
      </c>
      <c r="H60" s="523" t="s">
        <v>538</v>
      </c>
    </row>
    <row r="61" spans="1:8" ht="16.8">
      <c r="A61" s="528" t="s">
        <v>537</v>
      </c>
      <c r="B61" s="527">
        <v>2</v>
      </c>
      <c r="C61" s="533" t="s">
        <v>162</v>
      </c>
      <c r="D61" s="532" t="s">
        <v>156</v>
      </c>
      <c r="E61" s="531" t="s">
        <v>157</v>
      </c>
      <c r="F61" s="529" t="s">
        <v>183</v>
      </c>
      <c r="G61" s="529" t="s">
        <v>166</v>
      </c>
      <c r="H61" s="523" t="s">
        <v>536</v>
      </c>
    </row>
    <row r="62" spans="1:8" ht="16.8">
      <c r="A62" s="528" t="s">
        <v>317</v>
      </c>
      <c r="B62" s="527">
        <v>2</v>
      </c>
      <c r="C62" s="526" t="s">
        <v>168</v>
      </c>
      <c r="D62" s="532" t="s">
        <v>170</v>
      </c>
      <c r="E62" s="524" t="s">
        <v>279</v>
      </c>
      <c r="F62" s="524" t="s">
        <v>163</v>
      </c>
      <c r="G62" s="524" t="s">
        <v>318</v>
      </c>
      <c r="H62" s="536" t="s">
        <v>319</v>
      </c>
    </row>
    <row r="63" spans="1:8" ht="16.8">
      <c r="A63" s="528" t="s">
        <v>535</v>
      </c>
      <c r="B63" s="527">
        <v>2</v>
      </c>
      <c r="C63" s="526" t="s">
        <v>161</v>
      </c>
      <c r="D63" s="532" t="s">
        <v>271</v>
      </c>
      <c r="E63" s="524" t="s">
        <v>157</v>
      </c>
      <c r="F63" s="524" t="s">
        <v>280</v>
      </c>
      <c r="G63" s="524" t="s">
        <v>171</v>
      </c>
      <c r="H63" s="536" t="s">
        <v>319</v>
      </c>
    </row>
    <row r="64" spans="1:8" ht="16.8">
      <c r="A64" s="528" t="s">
        <v>243</v>
      </c>
      <c r="B64" s="527">
        <v>2</v>
      </c>
      <c r="C64" s="533" t="s">
        <v>161</v>
      </c>
      <c r="D64" s="532" t="s">
        <v>193</v>
      </c>
      <c r="E64" s="531" t="s">
        <v>157</v>
      </c>
      <c r="F64" s="530" t="s">
        <v>165</v>
      </c>
      <c r="G64" s="529" t="s">
        <v>172</v>
      </c>
      <c r="H64" s="523" t="s">
        <v>320</v>
      </c>
    </row>
    <row r="65" spans="1:8" ht="16.8">
      <c r="A65" s="528" t="s">
        <v>534</v>
      </c>
      <c r="B65" s="527">
        <v>2</v>
      </c>
      <c r="C65" s="533" t="s">
        <v>155</v>
      </c>
      <c r="D65" s="532" t="s">
        <v>156</v>
      </c>
      <c r="E65" s="531" t="s">
        <v>157</v>
      </c>
      <c r="F65" s="530" t="s">
        <v>165</v>
      </c>
      <c r="G65" s="529" t="s">
        <v>166</v>
      </c>
      <c r="H65" s="523" t="s">
        <v>320</v>
      </c>
    </row>
    <row r="66" spans="1:8" ht="16.8">
      <c r="A66" s="528" t="s">
        <v>208</v>
      </c>
      <c r="B66" s="527">
        <v>2</v>
      </c>
      <c r="C66" s="526" t="s">
        <v>161</v>
      </c>
      <c r="D66" s="532" t="s">
        <v>156</v>
      </c>
      <c r="E66" s="531" t="s">
        <v>157</v>
      </c>
      <c r="F66" s="524" t="s">
        <v>180</v>
      </c>
      <c r="G66" s="524" t="s">
        <v>179</v>
      </c>
      <c r="H66" s="523" t="s">
        <v>324</v>
      </c>
    </row>
    <row r="67" spans="1:8" ht="16.8">
      <c r="A67" s="528" t="s">
        <v>533</v>
      </c>
      <c r="B67" s="527">
        <v>2</v>
      </c>
      <c r="C67" s="533" t="s">
        <v>162</v>
      </c>
      <c r="D67" s="532" t="s">
        <v>271</v>
      </c>
      <c r="E67" s="531" t="s">
        <v>157</v>
      </c>
      <c r="F67" s="530" t="s">
        <v>158</v>
      </c>
      <c r="G67" s="529" t="s">
        <v>532</v>
      </c>
      <c r="H67" s="523" t="s">
        <v>531</v>
      </c>
    </row>
    <row r="68" spans="1:8" ht="16.8">
      <c r="A68" s="528" t="s">
        <v>530</v>
      </c>
      <c r="B68" s="527">
        <v>2</v>
      </c>
      <c r="C68" s="533" t="s">
        <v>484</v>
      </c>
      <c r="D68" s="532" t="s">
        <v>156</v>
      </c>
      <c r="E68" s="531" t="s">
        <v>157</v>
      </c>
      <c r="F68" s="530" t="s">
        <v>165</v>
      </c>
      <c r="G68" s="529" t="s">
        <v>172</v>
      </c>
      <c r="H68" s="523" t="s">
        <v>529</v>
      </c>
    </row>
    <row r="69" spans="1:8" ht="16.8">
      <c r="A69" s="528" t="s">
        <v>528</v>
      </c>
      <c r="B69" s="527">
        <v>2</v>
      </c>
      <c r="C69" s="533" t="s">
        <v>484</v>
      </c>
      <c r="D69" s="532" t="s">
        <v>271</v>
      </c>
      <c r="E69" s="531" t="s">
        <v>272</v>
      </c>
      <c r="F69" s="529" t="s">
        <v>453</v>
      </c>
      <c r="G69" s="529" t="s">
        <v>172</v>
      </c>
      <c r="H69" s="523" t="s">
        <v>527</v>
      </c>
    </row>
    <row r="70" spans="1:8" ht="16.8">
      <c r="A70" s="528" t="s">
        <v>526</v>
      </c>
      <c r="B70" s="527">
        <v>2</v>
      </c>
      <c r="C70" s="526" t="s">
        <v>161</v>
      </c>
      <c r="D70" s="525" t="s">
        <v>218</v>
      </c>
      <c r="E70" s="535" t="s">
        <v>157</v>
      </c>
      <c r="F70" s="524" t="s">
        <v>132</v>
      </c>
      <c r="G70" s="524" t="s">
        <v>159</v>
      </c>
      <c r="H70" s="537" t="s">
        <v>525</v>
      </c>
    </row>
    <row r="71" spans="1:8" ht="16.8">
      <c r="A71" s="528" t="s">
        <v>524</v>
      </c>
      <c r="B71" s="527">
        <v>2</v>
      </c>
      <c r="C71" s="533" t="s">
        <v>155</v>
      </c>
      <c r="D71" s="525" t="s">
        <v>170</v>
      </c>
      <c r="E71" s="531" t="s">
        <v>157</v>
      </c>
      <c r="F71" s="530" t="s">
        <v>158</v>
      </c>
      <c r="G71" s="529" t="s">
        <v>172</v>
      </c>
      <c r="H71" s="523" t="s">
        <v>523</v>
      </c>
    </row>
    <row r="72" spans="1:8" ht="16.8">
      <c r="A72" s="528" t="s">
        <v>522</v>
      </c>
      <c r="B72" s="527">
        <v>2</v>
      </c>
      <c r="C72" s="533" t="s">
        <v>155</v>
      </c>
      <c r="D72" s="532" t="s">
        <v>156</v>
      </c>
      <c r="E72" s="531" t="s">
        <v>157</v>
      </c>
      <c r="F72" s="530" t="s">
        <v>163</v>
      </c>
      <c r="G72" s="529" t="s">
        <v>159</v>
      </c>
      <c r="H72" s="523" t="s">
        <v>521</v>
      </c>
    </row>
    <row r="73" spans="1:8" ht="16.8">
      <c r="A73" s="528" t="s">
        <v>520</v>
      </c>
      <c r="B73" s="527">
        <v>2</v>
      </c>
      <c r="C73" s="533" t="s">
        <v>162</v>
      </c>
      <c r="D73" s="532" t="s">
        <v>156</v>
      </c>
      <c r="E73" s="531" t="s">
        <v>157</v>
      </c>
      <c r="F73" s="529" t="s">
        <v>163</v>
      </c>
      <c r="G73" s="529" t="s">
        <v>172</v>
      </c>
      <c r="H73" s="523" t="s">
        <v>519</v>
      </c>
    </row>
    <row r="74" spans="1:8" ht="16.8">
      <c r="A74" s="528" t="s">
        <v>518</v>
      </c>
      <c r="B74" s="527">
        <v>2</v>
      </c>
      <c r="C74" s="533" t="s">
        <v>162</v>
      </c>
      <c r="D74" s="532" t="s">
        <v>193</v>
      </c>
      <c r="E74" s="531" t="s">
        <v>157</v>
      </c>
      <c r="F74" s="530" t="s">
        <v>163</v>
      </c>
      <c r="G74" s="529" t="s">
        <v>171</v>
      </c>
      <c r="H74" s="523" t="s">
        <v>517</v>
      </c>
    </row>
    <row r="75" spans="1:8" ht="16.8">
      <c r="A75" s="528" t="s">
        <v>516</v>
      </c>
      <c r="B75" s="527">
        <v>2</v>
      </c>
      <c r="C75" s="526" t="s">
        <v>168</v>
      </c>
      <c r="D75" s="525" t="s">
        <v>185</v>
      </c>
      <c r="E75" s="524" t="s">
        <v>157</v>
      </c>
      <c r="F75" s="524" t="s">
        <v>453</v>
      </c>
      <c r="G75" s="524" t="s">
        <v>195</v>
      </c>
      <c r="H75" s="536" t="s">
        <v>515</v>
      </c>
    </row>
    <row r="76" spans="1:8" ht="16.8">
      <c r="A76" s="528" t="s">
        <v>514</v>
      </c>
      <c r="B76" s="527">
        <v>2</v>
      </c>
      <c r="C76" s="526" t="s">
        <v>162</v>
      </c>
      <c r="D76" s="532" t="s">
        <v>156</v>
      </c>
      <c r="E76" s="531" t="s">
        <v>157</v>
      </c>
      <c r="F76" s="524" t="s">
        <v>163</v>
      </c>
      <c r="G76" s="524" t="s">
        <v>195</v>
      </c>
      <c r="H76" s="523" t="s">
        <v>513</v>
      </c>
    </row>
    <row r="77" spans="1:8" ht="16.8">
      <c r="A77" s="528" t="s">
        <v>254</v>
      </c>
      <c r="B77" s="527">
        <v>2</v>
      </c>
      <c r="C77" s="533" t="s">
        <v>168</v>
      </c>
      <c r="D77" s="532" t="s">
        <v>271</v>
      </c>
      <c r="E77" s="531" t="s">
        <v>157</v>
      </c>
      <c r="F77" s="530" t="s">
        <v>163</v>
      </c>
      <c r="G77" s="529" t="s">
        <v>166</v>
      </c>
      <c r="H77" s="523" t="s">
        <v>512</v>
      </c>
    </row>
    <row r="78" spans="1:8" ht="16.8">
      <c r="A78" s="528" t="s">
        <v>511</v>
      </c>
      <c r="B78" s="527">
        <v>2</v>
      </c>
      <c r="C78" s="533" t="s">
        <v>182</v>
      </c>
      <c r="D78" s="525" t="s">
        <v>170</v>
      </c>
      <c r="E78" s="535" t="s">
        <v>157</v>
      </c>
      <c r="F78" s="529" t="s">
        <v>163</v>
      </c>
      <c r="G78" s="529" t="s">
        <v>16</v>
      </c>
      <c r="H78" s="534" t="s">
        <v>510</v>
      </c>
    </row>
    <row r="79" spans="1:8" ht="16.8">
      <c r="A79" s="528" t="s">
        <v>509</v>
      </c>
      <c r="B79" s="527">
        <v>2</v>
      </c>
      <c r="C79" s="526" t="s">
        <v>162</v>
      </c>
      <c r="D79" s="532" t="s">
        <v>271</v>
      </c>
      <c r="E79" s="531" t="s">
        <v>157</v>
      </c>
      <c r="F79" s="530" t="s">
        <v>158</v>
      </c>
      <c r="G79" s="524" t="s">
        <v>159</v>
      </c>
      <c r="H79" s="523" t="s">
        <v>331</v>
      </c>
    </row>
    <row r="80" spans="1:8" ht="16.8">
      <c r="A80" s="528" t="s">
        <v>508</v>
      </c>
      <c r="B80" s="527">
        <v>2</v>
      </c>
      <c r="C80" s="533" t="s">
        <v>168</v>
      </c>
      <c r="D80" s="532" t="s">
        <v>271</v>
      </c>
      <c r="E80" s="531" t="s">
        <v>157</v>
      </c>
      <c r="F80" s="530" t="s">
        <v>163</v>
      </c>
      <c r="G80" s="529" t="s">
        <v>171</v>
      </c>
      <c r="H80" s="523" t="s">
        <v>507</v>
      </c>
    </row>
    <row r="81" spans="1:8" ht="16.8">
      <c r="A81" s="528" t="s">
        <v>506</v>
      </c>
      <c r="B81" s="527">
        <v>2</v>
      </c>
      <c r="C81" s="533" t="s">
        <v>162</v>
      </c>
      <c r="D81" s="532" t="s">
        <v>170</v>
      </c>
      <c r="E81" s="531" t="s">
        <v>157</v>
      </c>
      <c r="F81" s="530" t="s">
        <v>163</v>
      </c>
      <c r="G81" s="529" t="s">
        <v>166</v>
      </c>
      <c r="H81" s="523" t="s">
        <v>411</v>
      </c>
    </row>
    <row r="82" spans="1:8" ht="16.8">
      <c r="A82" s="528" t="s">
        <v>505</v>
      </c>
      <c r="B82" s="527">
        <v>2</v>
      </c>
      <c r="C82" s="533" t="s">
        <v>155</v>
      </c>
      <c r="D82" s="532" t="s">
        <v>271</v>
      </c>
      <c r="E82" s="531" t="s">
        <v>157</v>
      </c>
      <c r="F82" s="530" t="s">
        <v>158</v>
      </c>
      <c r="G82" s="529" t="s">
        <v>172</v>
      </c>
      <c r="H82" s="523" t="s">
        <v>408</v>
      </c>
    </row>
    <row r="83" spans="1:8" ht="16.8">
      <c r="A83" s="528" t="s">
        <v>504</v>
      </c>
      <c r="B83" s="527">
        <v>2</v>
      </c>
      <c r="C83" s="526" t="s">
        <v>155</v>
      </c>
      <c r="D83" s="532" t="s">
        <v>193</v>
      </c>
      <c r="E83" s="524" t="s">
        <v>272</v>
      </c>
      <c r="F83" s="530" t="s">
        <v>158</v>
      </c>
      <c r="G83" s="524" t="s">
        <v>315</v>
      </c>
      <c r="H83" s="523" t="s">
        <v>367</v>
      </c>
    </row>
    <row r="84" spans="1:8" ht="16.8">
      <c r="A84" s="528" t="s">
        <v>503</v>
      </c>
      <c r="B84" s="527">
        <v>2</v>
      </c>
      <c r="C84" s="526" t="s">
        <v>162</v>
      </c>
      <c r="D84" s="532" t="s">
        <v>271</v>
      </c>
      <c r="E84" s="531" t="s">
        <v>157</v>
      </c>
      <c r="F84" s="530" t="s">
        <v>183</v>
      </c>
      <c r="G84" s="529" t="s">
        <v>195</v>
      </c>
      <c r="H84" s="523" t="s">
        <v>316</v>
      </c>
    </row>
    <row r="85" spans="1:8" ht="16.8">
      <c r="A85" s="528" t="s">
        <v>502</v>
      </c>
      <c r="B85" s="527">
        <v>2</v>
      </c>
      <c r="C85" s="526" t="s">
        <v>162</v>
      </c>
      <c r="D85" s="525" t="s">
        <v>156</v>
      </c>
      <c r="E85" s="524" t="s">
        <v>157</v>
      </c>
      <c r="F85" s="524" t="s">
        <v>163</v>
      </c>
      <c r="G85" s="524" t="s">
        <v>166</v>
      </c>
      <c r="H85" s="523" t="s">
        <v>355</v>
      </c>
    </row>
    <row r="86" spans="1:8" ht="16.8">
      <c r="A86" s="522" t="s">
        <v>501</v>
      </c>
      <c r="B86" s="521">
        <v>2</v>
      </c>
      <c r="C86" s="520" t="s">
        <v>162</v>
      </c>
      <c r="D86" s="519" t="s">
        <v>271</v>
      </c>
      <c r="E86" s="518" t="s">
        <v>157</v>
      </c>
      <c r="F86" s="517" t="s">
        <v>163</v>
      </c>
      <c r="G86" s="516" t="s">
        <v>159</v>
      </c>
      <c r="H86" s="515" t="s">
        <v>500</v>
      </c>
    </row>
    <row r="87" spans="1:8" ht="16.8">
      <c r="A87" s="505" t="s">
        <v>499</v>
      </c>
      <c r="B87" s="309">
        <v>3</v>
      </c>
      <c r="C87" s="20" t="s">
        <v>162</v>
      </c>
      <c r="D87" s="14" t="s">
        <v>193</v>
      </c>
      <c r="E87" s="16" t="s">
        <v>157</v>
      </c>
      <c r="F87" s="503" t="s">
        <v>163</v>
      </c>
      <c r="G87" s="16" t="s">
        <v>275</v>
      </c>
      <c r="H87" s="173" t="s">
        <v>498</v>
      </c>
    </row>
    <row r="88" spans="1:8" ht="16.8">
      <c r="A88" s="505" t="s">
        <v>497</v>
      </c>
      <c r="B88" s="309">
        <v>3</v>
      </c>
      <c r="C88" s="20" t="s">
        <v>162</v>
      </c>
      <c r="D88" s="14" t="s">
        <v>193</v>
      </c>
      <c r="E88" s="16" t="s">
        <v>157</v>
      </c>
      <c r="F88" s="503" t="s">
        <v>163</v>
      </c>
      <c r="G88" s="16" t="s">
        <v>171</v>
      </c>
      <c r="H88" s="173" t="s">
        <v>496</v>
      </c>
    </row>
    <row r="89" spans="1:8" ht="16.8">
      <c r="A89" s="505" t="s">
        <v>495</v>
      </c>
      <c r="B89" s="309">
        <v>3</v>
      </c>
      <c r="C89" s="20" t="s">
        <v>161</v>
      </c>
      <c r="D89" s="14" t="s">
        <v>156</v>
      </c>
      <c r="E89" s="504" t="s">
        <v>157</v>
      </c>
      <c r="F89" s="503" t="s">
        <v>165</v>
      </c>
      <c r="G89" s="16" t="s">
        <v>171</v>
      </c>
      <c r="H89" s="173" t="s">
        <v>313</v>
      </c>
    </row>
    <row r="90" spans="1:8" ht="16.8">
      <c r="A90" s="505" t="s">
        <v>494</v>
      </c>
      <c r="B90" s="309">
        <v>3</v>
      </c>
      <c r="C90" s="511" t="s">
        <v>182</v>
      </c>
      <c r="D90" s="14" t="s">
        <v>156</v>
      </c>
      <c r="E90" s="514" t="s">
        <v>169</v>
      </c>
      <c r="F90" s="137" t="s">
        <v>183</v>
      </c>
      <c r="G90" s="137" t="s">
        <v>159</v>
      </c>
      <c r="H90" s="513" t="s">
        <v>493</v>
      </c>
    </row>
    <row r="91" spans="1:8" ht="16.8">
      <c r="A91" s="505" t="s">
        <v>492</v>
      </c>
      <c r="B91" s="309">
        <v>3</v>
      </c>
      <c r="C91" s="511" t="s">
        <v>155</v>
      </c>
      <c r="D91" s="14" t="s">
        <v>271</v>
      </c>
      <c r="E91" s="504" t="s">
        <v>272</v>
      </c>
      <c r="F91" s="503" t="s">
        <v>158</v>
      </c>
      <c r="G91" s="137" t="s">
        <v>172</v>
      </c>
      <c r="H91" s="474" t="s">
        <v>442</v>
      </c>
    </row>
    <row r="92" spans="1:8" ht="16.8">
      <c r="A92" s="505" t="s">
        <v>333</v>
      </c>
      <c r="B92" s="309">
        <v>3</v>
      </c>
      <c r="C92" s="511" t="s">
        <v>337</v>
      </c>
      <c r="D92" s="14" t="s">
        <v>156</v>
      </c>
      <c r="E92" s="504" t="s">
        <v>157</v>
      </c>
      <c r="F92" s="503" t="s">
        <v>163</v>
      </c>
      <c r="G92" s="137" t="s">
        <v>159</v>
      </c>
      <c r="H92" s="19" t="s">
        <v>334</v>
      </c>
    </row>
    <row r="93" spans="1:8" ht="16.8">
      <c r="A93" s="505" t="s">
        <v>491</v>
      </c>
      <c r="B93" s="309">
        <v>3</v>
      </c>
      <c r="C93" s="511" t="s">
        <v>175</v>
      </c>
      <c r="D93" s="14" t="s">
        <v>156</v>
      </c>
      <c r="E93" s="504" t="s">
        <v>157</v>
      </c>
      <c r="F93" s="503" t="s">
        <v>163</v>
      </c>
      <c r="G93" s="137" t="s">
        <v>159</v>
      </c>
      <c r="H93" s="19" t="s">
        <v>490</v>
      </c>
    </row>
    <row r="94" spans="1:8" ht="16.8">
      <c r="A94" s="505" t="s">
        <v>489</v>
      </c>
      <c r="B94" s="309">
        <v>3</v>
      </c>
      <c r="C94" s="511" t="s">
        <v>161</v>
      </c>
      <c r="D94" s="14" t="s">
        <v>156</v>
      </c>
      <c r="E94" s="504" t="s">
        <v>157</v>
      </c>
      <c r="F94" s="503" t="s">
        <v>163</v>
      </c>
      <c r="G94" s="137" t="s">
        <v>166</v>
      </c>
      <c r="H94" s="19" t="s">
        <v>488</v>
      </c>
    </row>
    <row r="95" spans="1:8" ht="16.8">
      <c r="A95" s="505" t="s">
        <v>487</v>
      </c>
      <c r="B95" s="309">
        <v>3</v>
      </c>
      <c r="C95" s="20" t="s">
        <v>162</v>
      </c>
      <c r="D95" s="14" t="s">
        <v>271</v>
      </c>
      <c r="E95" s="504" t="s">
        <v>157</v>
      </c>
      <c r="F95" s="503" t="s">
        <v>315</v>
      </c>
      <c r="G95" s="16" t="s">
        <v>159</v>
      </c>
      <c r="H95" s="173" t="s">
        <v>486</v>
      </c>
    </row>
    <row r="96" spans="1:8" ht="16.8">
      <c r="A96" s="505" t="s">
        <v>485</v>
      </c>
      <c r="B96" s="309">
        <v>3</v>
      </c>
      <c r="C96" s="20" t="s">
        <v>484</v>
      </c>
      <c r="D96" s="15" t="s">
        <v>156</v>
      </c>
      <c r="E96" s="16" t="s">
        <v>157</v>
      </c>
      <c r="F96" s="503" t="s">
        <v>158</v>
      </c>
      <c r="G96" s="16" t="s">
        <v>172</v>
      </c>
      <c r="H96" s="173" t="s">
        <v>483</v>
      </c>
    </row>
    <row r="97" spans="1:8" ht="16.8">
      <c r="A97" s="505" t="s">
        <v>482</v>
      </c>
      <c r="B97" s="309">
        <v>3</v>
      </c>
      <c r="C97" s="511" t="s">
        <v>182</v>
      </c>
      <c r="D97" s="14" t="s">
        <v>271</v>
      </c>
      <c r="E97" s="504" t="s">
        <v>169</v>
      </c>
      <c r="F97" s="137" t="s">
        <v>480</v>
      </c>
      <c r="G97" s="137" t="s">
        <v>171</v>
      </c>
      <c r="H97" s="19" t="s">
        <v>427</v>
      </c>
    </row>
    <row r="98" spans="1:8" ht="16.8">
      <c r="A98" s="505" t="s">
        <v>481</v>
      </c>
      <c r="B98" s="309">
        <v>3</v>
      </c>
      <c r="C98" s="511" t="s">
        <v>162</v>
      </c>
      <c r="D98" s="14" t="s">
        <v>271</v>
      </c>
      <c r="E98" s="504" t="s">
        <v>169</v>
      </c>
      <c r="F98" s="137" t="s">
        <v>480</v>
      </c>
      <c r="G98" s="137" t="s">
        <v>171</v>
      </c>
      <c r="H98" s="19" t="s">
        <v>479</v>
      </c>
    </row>
    <row r="99" spans="1:8" ht="16.8">
      <c r="A99" s="505" t="s">
        <v>478</v>
      </c>
      <c r="B99" s="309">
        <v>3</v>
      </c>
      <c r="C99" s="511" t="s">
        <v>162</v>
      </c>
      <c r="D99" s="14" t="s">
        <v>271</v>
      </c>
      <c r="E99" s="504" t="s">
        <v>157</v>
      </c>
      <c r="F99" s="503" t="s">
        <v>158</v>
      </c>
      <c r="G99" s="16" t="s">
        <v>195</v>
      </c>
      <c r="H99" s="19" t="s">
        <v>477</v>
      </c>
    </row>
    <row r="100" spans="1:8" ht="16.8">
      <c r="A100" s="505" t="s">
        <v>476</v>
      </c>
      <c r="B100" s="309">
        <v>3</v>
      </c>
      <c r="C100" s="511" t="s">
        <v>162</v>
      </c>
      <c r="D100" s="14" t="s">
        <v>271</v>
      </c>
      <c r="E100" s="504" t="s">
        <v>157</v>
      </c>
      <c r="F100" s="503" t="s">
        <v>183</v>
      </c>
      <c r="G100" s="137" t="s">
        <v>166</v>
      </c>
      <c r="H100" s="19" t="s">
        <v>475</v>
      </c>
    </row>
    <row r="101" spans="1:8" ht="16.8">
      <c r="A101" s="505" t="s">
        <v>474</v>
      </c>
      <c r="B101" s="309">
        <v>3</v>
      </c>
      <c r="C101" s="511" t="s">
        <v>155</v>
      </c>
      <c r="D101" s="14" t="s">
        <v>271</v>
      </c>
      <c r="E101" s="504" t="s">
        <v>157</v>
      </c>
      <c r="F101" s="503" t="s">
        <v>163</v>
      </c>
      <c r="G101" s="137" t="s">
        <v>159</v>
      </c>
      <c r="H101" s="19" t="s">
        <v>473</v>
      </c>
    </row>
    <row r="102" spans="1:8" ht="16.8">
      <c r="A102" s="505" t="s">
        <v>472</v>
      </c>
      <c r="B102" s="309">
        <v>3</v>
      </c>
      <c r="C102" s="511" t="s">
        <v>155</v>
      </c>
      <c r="D102" s="14" t="s">
        <v>193</v>
      </c>
      <c r="E102" s="504" t="s">
        <v>157</v>
      </c>
      <c r="F102" s="503" t="s">
        <v>163</v>
      </c>
      <c r="G102" s="137" t="s">
        <v>159</v>
      </c>
      <c r="H102" s="19" t="s">
        <v>471</v>
      </c>
    </row>
    <row r="103" spans="1:8" ht="16.8">
      <c r="A103" s="505" t="s">
        <v>470</v>
      </c>
      <c r="B103" s="309">
        <v>3</v>
      </c>
      <c r="C103" s="20" t="s">
        <v>162</v>
      </c>
      <c r="D103" s="14" t="s">
        <v>271</v>
      </c>
      <c r="E103" s="16" t="s">
        <v>157</v>
      </c>
      <c r="F103" s="16" t="s">
        <v>315</v>
      </c>
      <c r="G103" s="16" t="s">
        <v>159</v>
      </c>
      <c r="H103" s="173" t="s">
        <v>329</v>
      </c>
    </row>
    <row r="104" spans="1:8" ht="16.8">
      <c r="A104" s="505" t="s">
        <v>328</v>
      </c>
      <c r="B104" s="309">
        <v>3</v>
      </c>
      <c r="C104" s="20" t="s">
        <v>337</v>
      </c>
      <c r="D104" s="14" t="s">
        <v>271</v>
      </c>
      <c r="E104" s="16" t="s">
        <v>157</v>
      </c>
      <c r="F104" s="16" t="s">
        <v>163</v>
      </c>
      <c r="G104" s="16" t="s">
        <v>159</v>
      </c>
      <c r="H104" s="173" t="s">
        <v>329</v>
      </c>
    </row>
    <row r="105" spans="1:8" ht="16.8">
      <c r="A105" s="505" t="s">
        <v>469</v>
      </c>
      <c r="B105" s="309">
        <v>3</v>
      </c>
      <c r="C105" s="511" t="s">
        <v>168</v>
      </c>
      <c r="D105" s="14" t="s">
        <v>271</v>
      </c>
      <c r="E105" s="504" t="s">
        <v>157</v>
      </c>
      <c r="F105" s="503" t="s">
        <v>163</v>
      </c>
      <c r="G105" s="137" t="s">
        <v>166</v>
      </c>
      <c r="H105" s="19" t="s">
        <v>468</v>
      </c>
    </row>
    <row r="106" spans="1:8" ht="16.8">
      <c r="A106" s="505" t="s">
        <v>467</v>
      </c>
      <c r="B106" s="309">
        <v>3</v>
      </c>
      <c r="C106" s="20" t="s">
        <v>162</v>
      </c>
      <c r="D106" s="14" t="s">
        <v>271</v>
      </c>
      <c r="E106" s="504" t="s">
        <v>157</v>
      </c>
      <c r="F106" s="503" t="s">
        <v>165</v>
      </c>
      <c r="G106" s="16" t="s">
        <v>159</v>
      </c>
      <c r="H106" s="19" t="s">
        <v>466</v>
      </c>
    </row>
    <row r="107" spans="1:8" ht="16.8">
      <c r="A107" s="505" t="s">
        <v>465</v>
      </c>
      <c r="B107" s="309">
        <v>3</v>
      </c>
      <c r="C107" s="511" t="s">
        <v>155</v>
      </c>
      <c r="D107" s="14" t="s">
        <v>156</v>
      </c>
      <c r="E107" s="504" t="s">
        <v>157</v>
      </c>
      <c r="F107" s="503" t="s">
        <v>163</v>
      </c>
      <c r="G107" s="137" t="s">
        <v>159</v>
      </c>
      <c r="H107" s="19" t="s">
        <v>464</v>
      </c>
    </row>
    <row r="108" spans="1:8" ht="16.8">
      <c r="A108" s="505" t="s">
        <v>330</v>
      </c>
      <c r="B108" s="309">
        <v>3</v>
      </c>
      <c r="C108" s="512" t="s">
        <v>155</v>
      </c>
      <c r="D108" s="14" t="s">
        <v>193</v>
      </c>
      <c r="E108" s="504" t="s">
        <v>157</v>
      </c>
      <c r="F108" s="503" t="s">
        <v>274</v>
      </c>
      <c r="G108" s="137" t="s">
        <v>172</v>
      </c>
      <c r="H108" s="19" t="s">
        <v>331</v>
      </c>
    </row>
    <row r="109" spans="1:8" ht="16.8">
      <c r="A109" s="505" t="s">
        <v>463</v>
      </c>
      <c r="B109" s="309">
        <v>3</v>
      </c>
      <c r="C109" s="511" t="s">
        <v>162</v>
      </c>
      <c r="D109" s="14" t="s">
        <v>271</v>
      </c>
      <c r="E109" s="504" t="s">
        <v>157</v>
      </c>
      <c r="F109" s="503" t="s">
        <v>163</v>
      </c>
      <c r="G109" s="137" t="s">
        <v>315</v>
      </c>
      <c r="H109" s="19" t="s">
        <v>331</v>
      </c>
    </row>
    <row r="110" spans="1:8" ht="16.8">
      <c r="A110" s="505" t="s">
        <v>462</v>
      </c>
      <c r="B110" s="309">
        <v>3</v>
      </c>
      <c r="C110" s="511" t="s">
        <v>182</v>
      </c>
      <c r="D110" s="14" t="s">
        <v>156</v>
      </c>
      <c r="E110" s="504" t="s">
        <v>157</v>
      </c>
      <c r="F110" s="503" t="s">
        <v>183</v>
      </c>
      <c r="G110" s="137" t="s">
        <v>171</v>
      </c>
      <c r="H110" s="19" t="s">
        <v>461</v>
      </c>
    </row>
    <row r="111" spans="1:8" ht="16.8">
      <c r="A111" s="505" t="s">
        <v>460</v>
      </c>
      <c r="B111" s="309">
        <v>3</v>
      </c>
      <c r="C111" s="20" t="s">
        <v>162</v>
      </c>
      <c r="D111" s="14" t="s">
        <v>271</v>
      </c>
      <c r="E111" s="504" t="s">
        <v>157</v>
      </c>
      <c r="F111" s="503" t="s">
        <v>165</v>
      </c>
      <c r="G111" s="16" t="s">
        <v>195</v>
      </c>
      <c r="H111" s="19" t="s">
        <v>411</v>
      </c>
    </row>
    <row r="112" spans="1:8" ht="16.8">
      <c r="A112" s="505" t="s">
        <v>459</v>
      </c>
      <c r="B112" s="309">
        <v>3</v>
      </c>
      <c r="C112" s="20" t="s">
        <v>161</v>
      </c>
      <c r="D112" s="14" t="s">
        <v>170</v>
      </c>
      <c r="E112" s="504" t="s">
        <v>157</v>
      </c>
      <c r="F112" s="503" t="s">
        <v>165</v>
      </c>
      <c r="G112" s="137" t="s">
        <v>172</v>
      </c>
      <c r="H112" s="19" t="s">
        <v>458</v>
      </c>
    </row>
    <row r="113" spans="1:8" ht="16.8">
      <c r="A113" s="505" t="s">
        <v>457</v>
      </c>
      <c r="B113" s="309">
        <v>3</v>
      </c>
      <c r="C113" s="511" t="s">
        <v>162</v>
      </c>
      <c r="D113" s="14" t="s">
        <v>193</v>
      </c>
      <c r="E113" s="504" t="s">
        <v>157</v>
      </c>
      <c r="F113" s="503" t="s">
        <v>163</v>
      </c>
      <c r="G113" s="137" t="s">
        <v>159</v>
      </c>
      <c r="H113" s="19" t="s">
        <v>332</v>
      </c>
    </row>
    <row r="114" spans="1:8" ht="16.8">
      <c r="A114" s="505" t="s">
        <v>456</v>
      </c>
      <c r="B114" s="309">
        <v>3</v>
      </c>
      <c r="C114" s="511" t="s">
        <v>155</v>
      </c>
      <c r="D114" s="14" t="s">
        <v>271</v>
      </c>
      <c r="E114" s="504" t="s">
        <v>157</v>
      </c>
      <c r="F114" s="503" t="s">
        <v>158</v>
      </c>
      <c r="G114" s="137" t="s">
        <v>172</v>
      </c>
      <c r="H114" s="19" t="s">
        <v>408</v>
      </c>
    </row>
    <row r="115" spans="1:8" ht="16.8">
      <c r="A115" s="505" t="s">
        <v>455</v>
      </c>
      <c r="B115" s="309">
        <v>3</v>
      </c>
      <c r="C115" s="20" t="s">
        <v>155</v>
      </c>
      <c r="D115" s="15" t="s">
        <v>156</v>
      </c>
      <c r="E115" s="136" t="s">
        <v>157</v>
      </c>
      <c r="F115" s="16" t="s">
        <v>163</v>
      </c>
      <c r="G115" s="16" t="s">
        <v>315</v>
      </c>
      <c r="H115" s="19" t="s">
        <v>397</v>
      </c>
    </row>
    <row r="116" spans="1:8" ht="16.8">
      <c r="A116" s="505" t="s">
        <v>454</v>
      </c>
      <c r="B116" s="309">
        <v>3</v>
      </c>
      <c r="C116" s="20" t="s">
        <v>155</v>
      </c>
      <c r="D116" s="15" t="s">
        <v>156</v>
      </c>
      <c r="E116" s="136" t="s">
        <v>157</v>
      </c>
      <c r="F116" s="16" t="s">
        <v>453</v>
      </c>
      <c r="G116" s="16" t="s">
        <v>315</v>
      </c>
      <c r="H116" s="19" t="s">
        <v>397</v>
      </c>
    </row>
    <row r="117" spans="1:8" ht="16.8">
      <c r="A117" s="505" t="s">
        <v>452</v>
      </c>
      <c r="B117" s="309">
        <v>3</v>
      </c>
      <c r="C117" s="511" t="s">
        <v>162</v>
      </c>
      <c r="D117" s="14" t="s">
        <v>193</v>
      </c>
      <c r="E117" s="504" t="s">
        <v>157</v>
      </c>
      <c r="F117" s="503" t="s">
        <v>163</v>
      </c>
      <c r="G117" s="137" t="s">
        <v>275</v>
      </c>
      <c r="H117" s="19" t="s">
        <v>355</v>
      </c>
    </row>
    <row r="118" spans="1:8" ht="16.8">
      <c r="A118" s="502" t="s">
        <v>247</v>
      </c>
      <c r="B118" s="155">
        <v>3</v>
      </c>
      <c r="C118" s="510" t="s">
        <v>161</v>
      </c>
      <c r="D118" s="509" t="s">
        <v>193</v>
      </c>
      <c r="E118" s="501" t="s">
        <v>157</v>
      </c>
      <c r="F118" s="500" t="s">
        <v>165</v>
      </c>
      <c r="G118" s="499" t="s">
        <v>172</v>
      </c>
      <c r="H118" s="142" t="s">
        <v>451</v>
      </c>
    </row>
    <row r="119" spans="1:8" ht="16.8">
      <c r="A119" s="505" t="s">
        <v>450</v>
      </c>
      <c r="B119" s="309">
        <v>4</v>
      </c>
      <c r="C119" s="511" t="s">
        <v>162</v>
      </c>
      <c r="D119" s="14" t="s">
        <v>271</v>
      </c>
      <c r="E119" s="504" t="s">
        <v>157</v>
      </c>
      <c r="F119" s="503" t="s">
        <v>163</v>
      </c>
      <c r="G119" s="137" t="s">
        <v>166</v>
      </c>
      <c r="H119" s="19" t="s">
        <v>449</v>
      </c>
    </row>
    <row r="120" spans="1:8" ht="16.8">
      <c r="A120" s="505" t="s">
        <v>448</v>
      </c>
      <c r="B120" s="309">
        <v>4</v>
      </c>
      <c r="C120" s="20" t="s">
        <v>168</v>
      </c>
      <c r="D120" s="14" t="s">
        <v>271</v>
      </c>
      <c r="E120" s="16" t="s">
        <v>157</v>
      </c>
      <c r="F120" s="16" t="s">
        <v>188</v>
      </c>
      <c r="G120" s="16" t="s">
        <v>166</v>
      </c>
      <c r="H120" s="173" t="s">
        <v>447</v>
      </c>
    </row>
    <row r="121" spans="1:8" ht="16.8">
      <c r="A121" s="505" t="s">
        <v>446</v>
      </c>
      <c r="B121" s="309">
        <v>4</v>
      </c>
      <c r="C121" s="20" t="s">
        <v>337</v>
      </c>
      <c r="D121" s="14" t="s">
        <v>271</v>
      </c>
      <c r="E121" s="504" t="s">
        <v>157</v>
      </c>
      <c r="F121" s="16" t="s">
        <v>163</v>
      </c>
      <c r="G121" s="16" t="s">
        <v>159</v>
      </c>
      <c r="H121" s="173" t="s">
        <v>445</v>
      </c>
    </row>
    <row r="122" spans="1:8" ht="16.8">
      <c r="A122" s="505" t="s">
        <v>444</v>
      </c>
      <c r="B122" s="309">
        <v>4</v>
      </c>
      <c r="C122" s="20" t="s">
        <v>162</v>
      </c>
      <c r="D122" s="15" t="s">
        <v>185</v>
      </c>
      <c r="E122" s="504" t="s">
        <v>157</v>
      </c>
      <c r="F122" s="503" t="s">
        <v>158</v>
      </c>
      <c r="G122" s="16" t="s">
        <v>402</v>
      </c>
      <c r="H122" s="173" t="s">
        <v>383</v>
      </c>
    </row>
    <row r="123" spans="1:8" ht="16.8">
      <c r="A123" s="505" t="s">
        <v>443</v>
      </c>
      <c r="B123" s="309">
        <v>4</v>
      </c>
      <c r="C123" s="20" t="s">
        <v>155</v>
      </c>
      <c r="D123" s="15" t="s">
        <v>271</v>
      </c>
      <c r="E123" s="504" t="s">
        <v>272</v>
      </c>
      <c r="F123" s="503" t="s">
        <v>158</v>
      </c>
      <c r="G123" s="16" t="s">
        <v>172</v>
      </c>
      <c r="H123" s="173" t="s">
        <v>442</v>
      </c>
    </row>
    <row r="124" spans="1:8" ht="16.8">
      <c r="A124" s="505" t="s">
        <v>441</v>
      </c>
      <c r="B124" s="309">
        <v>4</v>
      </c>
      <c r="C124" s="511" t="s">
        <v>162</v>
      </c>
      <c r="D124" s="14" t="s">
        <v>193</v>
      </c>
      <c r="E124" s="504" t="s">
        <v>157</v>
      </c>
      <c r="F124" s="503" t="s">
        <v>274</v>
      </c>
      <c r="G124" s="137" t="s">
        <v>166</v>
      </c>
      <c r="H124" s="19" t="s">
        <v>440</v>
      </c>
    </row>
    <row r="125" spans="1:8" ht="16.8">
      <c r="A125" s="505" t="s">
        <v>439</v>
      </c>
      <c r="B125" s="309">
        <v>4</v>
      </c>
      <c r="C125" s="511" t="s">
        <v>175</v>
      </c>
      <c r="D125" s="14" t="s">
        <v>156</v>
      </c>
      <c r="E125" s="504" t="s">
        <v>157</v>
      </c>
      <c r="F125" s="503" t="s">
        <v>163</v>
      </c>
      <c r="G125" s="137" t="s">
        <v>159</v>
      </c>
      <c r="H125" s="19" t="s">
        <v>438</v>
      </c>
    </row>
    <row r="126" spans="1:8" ht="16.8">
      <c r="A126" s="505" t="s">
        <v>248</v>
      </c>
      <c r="B126" s="309">
        <v>4</v>
      </c>
      <c r="C126" s="511" t="s">
        <v>168</v>
      </c>
      <c r="D126" s="14" t="s">
        <v>156</v>
      </c>
      <c r="E126" s="504" t="s">
        <v>157</v>
      </c>
      <c r="F126" s="503" t="s">
        <v>165</v>
      </c>
      <c r="G126" s="137" t="s">
        <v>159</v>
      </c>
      <c r="H126" s="19" t="s">
        <v>437</v>
      </c>
    </row>
    <row r="127" spans="1:8" ht="16.8">
      <c r="A127" s="505" t="s">
        <v>436</v>
      </c>
      <c r="B127" s="309">
        <v>4</v>
      </c>
      <c r="C127" s="511" t="s">
        <v>162</v>
      </c>
      <c r="D127" s="14" t="s">
        <v>156</v>
      </c>
      <c r="E127" s="504" t="s">
        <v>169</v>
      </c>
      <c r="F127" s="503" t="s">
        <v>183</v>
      </c>
      <c r="G127" s="137" t="s">
        <v>195</v>
      </c>
      <c r="H127" s="19" t="s">
        <v>435</v>
      </c>
    </row>
    <row r="128" spans="1:8" ht="16.8">
      <c r="A128" s="505" t="s">
        <v>434</v>
      </c>
      <c r="B128" s="309">
        <v>4</v>
      </c>
      <c r="C128" s="20" t="s">
        <v>161</v>
      </c>
      <c r="D128" s="14" t="s">
        <v>271</v>
      </c>
      <c r="E128" s="16" t="s">
        <v>157</v>
      </c>
      <c r="F128" s="503" t="s">
        <v>165</v>
      </c>
      <c r="G128" s="16" t="s">
        <v>159</v>
      </c>
      <c r="H128" s="173" t="s">
        <v>319</v>
      </c>
    </row>
    <row r="129" spans="1:8" ht="16.8">
      <c r="A129" s="505" t="s">
        <v>433</v>
      </c>
      <c r="B129" s="309">
        <v>4</v>
      </c>
      <c r="C129" s="20" t="s">
        <v>168</v>
      </c>
      <c r="D129" s="14" t="s">
        <v>193</v>
      </c>
      <c r="E129" s="504" t="s">
        <v>157</v>
      </c>
      <c r="F129" s="16" t="s">
        <v>163</v>
      </c>
      <c r="G129" s="16" t="s">
        <v>166</v>
      </c>
      <c r="H129" s="19" t="s">
        <v>432</v>
      </c>
    </row>
    <row r="130" spans="1:8" ht="16.8">
      <c r="A130" s="505" t="s">
        <v>431</v>
      </c>
      <c r="B130" s="309">
        <v>4</v>
      </c>
      <c r="C130" s="511" t="s">
        <v>162</v>
      </c>
      <c r="D130" s="14" t="s">
        <v>271</v>
      </c>
      <c r="E130" s="504" t="s">
        <v>157</v>
      </c>
      <c r="F130" s="503" t="s">
        <v>158</v>
      </c>
      <c r="G130" s="137" t="s">
        <v>171</v>
      </c>
      <c r="H130" s="19" t="s">
        <v>430</v>
      </c>
    </row>
    <row r="131" spans="1:8" ht="16.8">
      <c r="A131" s="505" t="s">
        <v>325</v>
      </c>
      <c r="B131" s="309">
        <v>4</v>
      </c>
      <c r="C131" s="20" t="s">
        <v>161</v>
      </c>
      <c r="D131" s="14" t="s">
        <v>193</v>
      </c>
      <c r="E131" s="16" t="s">
        <v>157</v>
      </c>
      <c r="F131" s="503" t="s">
        <v>274</v>
      </c>
      <c r="G131" s="16" t="s">
        <v>326</v>
      </c>
      <c r="H131" s="173" t="s">
        <v>327</v>
      </c>
    </row>
    <row r="132" spans="1:8" ht="16.8">
      <c r="A132" s="505" t="s">
        <v>429</v>
      </c>
      <c r="B132" s="309">
        <v>4</v>
      </c>
      <c r="C132" s="20" t="s">
        <v>162</v>
      </c>
      <c r="D132" s="14" t="s">
        <v>271</v>
      </c>
      <c r="E132" s="16" t="s">
        <v>428</v>
      </c>
      <c r="F132" s="16" t="s">
        <v>183</v>
      </c>
      <c r="G132" s="16" t="s">
        <v>315</v>
      </c>
      <c r="H132" s="19" t="s">
        <v>427</v>
      </c>
    </row>
    <row r="133" spans="1:8" ht="16.8">
      <c r="A133" s="505" t="s">
        <v>426</v>
      </c>
      <c r="B133" s="309">
        <v>4</v>
      </c>
      <c r="C133" s="20" t="s">
        <v>162</v>
      </c>
      <c r="D133" s="14" t="s">
        <v>271</v>
      </c>
      <c r="E133" s="504" t="s">
        <v>157</v>
      </c>
      <c r="F133" s="503" t="s">
        <v>274</v>
      </c>
      <c r="G133" s="137" t="s">
        <v>171</v>
      </c>
      <c r="H133" s="19" t="s">
        <v>425</v>
      </c>
    </row>
    <row r="134" spans="1:8" ht="16.8">
      <c r="A134" s="505" t="s">
        <v>424</v>
      </c>
      <c r="B134" s="309">
        <v>4</v>
      </c>
      <c r="C134" s="20" t="s">
        <v>162</v>
      </c>
      <c r="D134" s="14" t="s">
        <v>156</v>
      </c>
      <c r="E134" s="504" t="s">
        <v>157</v>
      </c>
      <c r="F134" s="503" t="s">
        <v>158</v>
      </c>
      <c r="G134" s="137" t="s">
        <v>159</v>
      </c>
      <c r="H134" s="19" t="s">
        <v>423</v>
      </c>
    </row>
    <row r="135" spans="1:8" ht="16.8">
      <c r="A135" s="505" t="s">
        <v>422</v>
      </c>
      <c r="B135" s="309">
        <v>4</v>
      </c>
      <c r="C135" s="20" t="s">
        <v>182</v>
      </c>
      <c r="D135" s="14" t="s">
        <v>164</v>
      </c>
      <c r="E135" s="16" t="s">
        <v>421</v>
      </c>
      <c r="F135" s="16" t="s">
        <v>183</v>
      </c>
      <c r="G135" s="16" t="s">
        <v>159</v>
      </c>
      <c r="H135" s="173" t="s">
        <v>420</v>
      </c>
    </row>
    <row r="136" spans="1:8" ht="16.8">
      <c r="A136" s="505" t="s">
        <v>419</v>
      </c>
      <c r="B136" s="309">
        <v>4</v>
      </c>
      <c r="C136" s="20" t="s">
        <v>162</v>
      </c>
      <c r="D136" s="14" t="s">
        <v>271</v>
      </c>
      <c r="E136" s="504" t="s">
        <v>157</v>
      </c>
      <c r="F136" s="503" t="s">
        <v>158</v>
      </c>
      <c r="G136" s="16" t="s">
        <v>172</v>
      </c>
      <c r="H136" s="173" t="s">
        <v>348</v>
      </c>
    </row>
    <row r="137" spans="1:8" ht="16.8">
      <c r="A137" s="505" t="s">
        <v>418</v>
      </c>
      <c r="B137" s="309">
        <v>4</v>
      </c>
      <c r="C137" s="20" t="s">
        <v>162</v>
      </c>
      <c r="D137" s="14" t="s">
        <v>372</v>
      </c>
      <c r="E137" s="16" t="s">
        <v>279</v>
      </c>
      <c r="F137" s="16" t="s">
        <v>163</v>
      </c>
      <c r="G137" s="16" t="s">
        <v>159</v>
      </c>
      <c r="H137" s="173" t="s">
        <v>417</v>
      </c>
    </row>
    <row r="138" spans="1:8" ht="16.8">
      <c r="A138" s="505" t="s">
        <v>416</v>
      </c>
      <c r="B138" s="309">
        <v>4</v>
      </c>
      <c r="C138" s="511" t="s">
        <v>168</v>
      </c>
      <c r="D138" s="14" t="s">
        <v>271</v>
      </c>
      <c r="E138" s="504" t="s">
        <v>157</v>
      </c>
      <c r="F138" s="503" t="s">
        <v>188</v>
      </c>
      <c r="G138" s="137" t="s">
        <v>166</v>
      </c>
      <c r="H138" s="19" t="s">
        <v>415</v>
      </c>
    </row>
    <row r="139" spans="1:8" ht="16.8">
      <c r="A139" s="505" t="s">
        <v>414</v>
      </c>
      <c r="B139" s="309">
        <v>4</v>
      </c>
      <c r="C139" s="20" t="s">
        <v>182</v>
      </c>
      <c r="D139" s="14" t="s">
        <v>413</v>
      </c>
      <c r="E139" s="16" t="s">
        <v>190</v>
      </c>
      <c r="F139" s="16" t="s">
        <v>315</v>
      </c>
      <c r="G139" s="16" t="s">
        <v>171</v>
      </c>
      <c r="H139" s="173" t="s">
        <v>322</v>
      </c>
    </row>
    <row r="140" spans="1:8" ht="16.8">
      <c r="A140" s="505" t="s">
        <v>412</v>
      </c>
      <c r="B140" s="309">
        <v>4</v>
      </c>
      <c r="C140" s="20" t="s">
        <v>162</v>
      </c>
      <c r="D140" s="14" t="s">
        <v>271</v>
      </c>
      <c r="E140" s="504" t="s">
        <v>157</v>
      </c>
      <c r="F140" s="503" t="s">
        <v>165</v>
      </c>
      <c r="G140" s="16" t="s">
        <v>195</v>
      </c>
      <c r="H140" s="19" t="s">
        <v>411</v>
      </c>
    </row>
    <row r="141" spans="1:8" ht="16.8">
      <c r="A141" s="505" t="s">
        <v>410</v>
      </c>
      <c r="B141" s="309">
        <v>4</v>
      </c>
      <c r="C141" s="20" t="s">
        <v>155</v>
      </c>
      <c r="D141" s="14" t="s">
        <v>156</v>
      </c>
      <c r="E141" s="16" t="s">
        <v>272</v>
      </c>
      <c r="F141" s="503" t="s">
        <v>158</v>
      </c>
      <c r="G141" s="16" t="s">
        <v>315</v>
      </c>
      <c r="H141" s="173" t="s">
        <v>350</v>
      </c>
    </row>
    <row r="142" spans="1:8" ht="16.8">
      <c r="A142" s="505" t="s">
        <v>409</v>
      </c>
      <c r="B142" s="309">
        <v>4</v>
      </c>
      <c r="C142" s="511" t="s">
        <v>155</v>
      </c>
      <c r="D142" s="14" t="s">
        <v>271</v>
      </c>
      <c r="E142" s="504" t="s">
        <v>157</v>
      </c>
      <c r="F142" s="503" t="s">
        <v>158</v>
      </c>
      <c r="G142" s="137" t="s">
        <v>172</v>
      </c>
      <c r="H142" s="19" t="s">
        <v>408</v>
      </c>
    </row>
    <row r="143" spans="1:8" ht="16.8">
      <c r="A143" s="505" t="s">
        <v>407</v>
      </c>
      <c r="B143" s="309">
        <v>4</v>
      </c>
      <c r="C143" s="20" t="s">
        <v>162</v>
      </c>
      <c r="D143" s="15" t="s">
        <v>156</v>
      </c>
      <c r="E143" s="16" t="s">
        <v>157</v>
      </c>
      <c r="F143" s="503" t="s">
        <v>165</v>
      </c>
      <c r="G143" s="16" t="s">
        <v>159</v>
      </c>
      <c r="H143" s="173" t="s">
        <v>406</v>
      </c>
    </row>
    <row r="144" spans="1:8" ht="16.8">
      <c r="A144" s="502" t="s">
        <v>405</v>
      </c>
      <c r="B144" s="155">
        <v>4</v>
      </c>
      <c r="C144" s="510" t="s">
        <v>161</v>
      </c>
      <c r="D144" s="509" t="s">
        <v>156</v>
      </c>
      <c r="E144" s="508" t="s">
        <v>157</v>
      </c>
      <c r="F144" s="499" t="s">
        <v>165</v>
      </c>
      <c r="G144" s="499" t="s">
        <v>362</v>
      </c>
      <c r="H144" s="507" t="s">
        <v>404</v>
      </c>
    </row>
    <row r="145" spans="1:8" ht="16.8">
      <c r="A145" s="505" t="s">
        <v>403</v>
      </c>
      <c r="B145" s="309">
        <v>5</v>
      </c>
      <c r="C145" s="20" t="s">
        <v>155</v>
      </c>
      <c r="D145" s="14" t="s">
        <v>170</v>
      </c>
      <c r="E145" s="16" t="s">
        <v>157</v>
      </c>
      <c r="F145" s="503" t="s">
        <v>158</v>
      </c>
      <c r="G145" s="16" t="s">
        <v>402</v>
      </c>
      <c r="H145" s="173" t="s">
        <v>401</v>
      </c>
    </row>
    <row r="146" spans="1:8" ht="16.8">
      <c r="A146" s="505" t="s">
        <v>400</v>
      </c>
      <c r="B146" s="309">
        <v>5</v>
      </c>
      <c r="C146" s="20" t="s">
        <v>162</v>
      </c>
      <c r="D146" s="14" t="s">
        <v>156</v>
      </c>
      <c r="E146" s="504" t="s">
        <v>157</v>
      </c>
      <c r="F146" s="503" t="s">
        <v>163</v>
      </c>
      <c r="G146" s="137" t="s">
        <v>171</v>
      </c>
      <c r="H146" s="173" t="s">
        <v>399</v>
      </c>
    </row>
    <row r="147" spans="1:8" ht="16.8">
      <c r="A147" s="505" t="s">
        <v>398</v>
      </c>
      <c r="B147" s="309">
        <v>5</v>
      </c>
      <c r="C147" s="20" t="s">
        <v>155</v>
      </c>
      <c r="D147" s="14" t="s">
        <v>156</v>
      </c>
      <c r="E147" s="504" t="s">
        <v>157</v>
      </c>
      <c r="F147" s="503" t="s">
        <v>163</v>
      </c>
      <c r="G147" s="137" t="s">
        <v>315</v>
      </c>
      <c r="H147" s="173" t="s">
        <v>397</v>
      </c>
    </row>
    <row r="148" spans="1:8" ht="16.8">
      <c r="A148" s="505" t="s">
        <v>396</v>
      </c>
      <c r="B148" s="309">
        <v>5</v>
      </c>
      <c r="C148" s="20" t="s">
        <v>162</v>
      </c>
      <c r="D148" s="14" t="s">
        <v>156</v>
      </c>
      <c r="E148" s="504" t="s">
        <v>157</v>
      </c>
      <c r="F148" s="503" t="s">
        <v>165</v>
      </c>
      <c r="G148" s="137" t="s">
        <v>171</v>
      </c>
      <c r="H148" s="173" t="s">
        <v>395</v>
      </c>
    </row>
    <row r="149" spans="1:8" ht="16.8">
      <c r="A149" s="505" t="s">
        <v>394</v>
      </c>
      <c r="B149" s="309">
        <v>5</v>
      </c>
      <c r="C149" s="20" t="s">
        <v>168</v>
      </c>
      <c r="D149" s="14" t="s">
        <v>393</v>
      </c>
      <c r="E149" s="504" t="s">
        <v>190</v>
      </c>
      <c r="F149" s="503" t="s">
        <v>163</v>
      </c>
      <c r="G149" s="137" t="s">
        <v>159</v>
      </c>
      <c r="H149" s="173" t="s">
        <v>392</v>
      </c>
    </row>
    <row r="150" spans="1:8" ht="16.8">
      <c r="A150" s="505" t="s">
        <v>391</v>
      </c>
      <c r="B150" s="309">
        <v>5</v>
      </c>
      <c r="C150" s="20" t="s">
        <v>162</v>
      </c>
      <c r="D150" s="14" t="s">
        <v>390</v>
      </c>
      <c r="E150" s="504" t="s">
        <v>358</v>
      </c>
      <c r="F150" s="503" t="s">
        <v>163</v>
      </c>
      <c r="G150" s="137" t="s">
        <v>159</v>
      </c>
      <c r="H150" s="19" t="s">
        <v>388</v>
      </c>
    </row>
    <row r="151" spans="1:8" ht="16.8">
      <c r="A151" s="505" t="s">
        <v>389</v>
      </c>
      <c r="B151" s="309">
        <v>5</v>
      </c>
      <c r="C151" s="20" t="s">
        <v>162</v>
      </c>
      <c r="D151" s="15" t="s">
        <v>156</v>
      </c>
      <c r="E151" s="16" t="s">
        <v>157</v>
      </c>
      <c r="F151" s="16" t="s">
        <v>158</v>
      </c>
      <c r="G151" s="16" t="s">
        <v>177</v>
      </c>
      <c r="H151" s="19" t="s">
        <v>388</v>
      </c>
    </row>
    <row r="152" spans="1:8" ht="16.8">
      <c r="A152" s="505" t="s">
        <v>387</v>
      </c>
      <c r="B152" s="309">
        <v>5</v>
      </c>
      <c r="C152" s="20" t="s">
        <v>161</v>
      </c>
      <c r="D152" s="15" t="s">
        <v>156</v>
      </c>
      <c r="E152" s="16" t="s">
        <v>272</v>
      </c>
      <c r="F152" s="503" t="s">
        <v>165</v>
      </c>
      <c r="G152" s="16" t="s">
        <v>159</v>
      </c>
      <c r="H152" s="19" t="s">
        <v>386</v>
      </c>
    </row>
    <row r="153" spans="1:8" ht="16.8">
      <c r="A153" s="505" t="s">
        <v>385</v>
      </c>
      <c r="B153" s="309">
        <v>5</v>
      </c>
      <c r="C153" s="20" t="s">
        <v>161</v>
      </c>
      <c r="D153" s="15" t="s">
        <v>156</v>
      </c>
      <c r="E153" s="16" t="s">
        <v>272</v>
      </c>
      <c r="F153" s="503" t="s">
        <v>274</v>
      </c>
      <c r="G153" s="137" t="s">
        <v>171</v>
      </c>
      <c r="H153" s="173" t="s">
        <v>313</v>
      </c>
    </row>
    <row r="154" spans="1:8" ht="16.8">
      <c r="A154" s="505" t="s">
        <v>384</v>
      </c>
      <c r="B154" s="309">
        <v>5</v>
      </c>
      <c r="C154" s="20" t="s">
        <v>182</v>
      </c>
      <c r="D154" s="15" t="s">
        <v>156</v>
      </c>
      <c r="E154" s="504" t="s">
        <v>279</v>
      </c>
      <c r="F154" s="503" t="s">
        <v>183</v>
      </c>
      <c r="G154" s="137" t="s">
        <v>159</v>
      </c>
      <c r="H154" s="173" t="s">
        <v>383</v>
      </c>
    </row>
    <row r="155" spans="1:8" ht="16.8">
      <c r="A155" s="505" t="s">
        <v>382</v>
      </c>
      <c r="B155" s="309">
        <v>5</v>
      </c>
      <c r="C155" s="20" t="s">
        <v>162</v>
      </c>
      <c r="D155" s="15" t="s">
        <v>156</v>
      </c>
      <c r="E155" s="16" t="s">
        <v>157</v>
      </c>
      <c r="F155" s="503" t="s">
        <v>381</v>
      </c>
      <c r="G155" s="137" t="s">
        <v>166</v>
      </c>
      <c r="H155" s="173" t="s">
        <v>380</v>
      </c>
    </row>
    <row r="156" spans="1:8" ht="16.8">
      <c r="A156" s="505" t="s">
        <v>379</v>
      </c>
      <c r="B156" s="309">
        <v>5</v>
      </c>
      <c r="C156" s="20" t="s">
        <v>155</v>
      </c>
      <c r="D156" s="15" t="s">
        <v>156</v>
      </c>
      <c r="E156" s="16" t="s">
        <v>157</v>
      </c>
      <c r="F156" s="503" t="s">
        <v>163</v>
      </c>
      <c r="G156" s="137" t="s">
        <v>159</v>
      </c>
      <c r="H156" s="173" t="s">
        <v>378</v>
      </c>
    </row>
    <row r="157" spans="1:8" ht="16.8">
      <c r="A157" s="505" t="s">
        <v>377</v>
      </c>
      <c r="B157" s="309">
        <v>5</v>
      </c>
      <c r="C157" s="20" t="s">
        <v>337</v>
      </c>
      <c r="D157" s="15" t="s">
        <v>271</v>
      </c>
      <c r="E157" s="16" t="s">
        <v>157</v>
      </c>
      <c r="F157" s="503" t="s">
        <v>163</v>
      </c>
      <c r="G157" s="137" t="s">
        <v>171</v>
      </c>
      <c r="H157" s="173" t="s">
        <v>376</v>
      </c>
    </row>
    <row r="158" spans="1:8" ht="16.8">
      <c r="A158" s="505" t="s">
        <v>375</v>
      </c>
      <c r="B158" s="309">
        <v>5</v>
      </c>
      <c r="C158" s="20" t="s">
        <v>162</v>
      </c>
      <c r="D158" s="14" t="s">
        <v>271</v>
      </c>
      <c r="E158" s="504" t="s">
        <v>157</v>
      </c>
      <c r="F158" s="503" t="s">
        <v>165</v>
      </c>
      <c r="G158" s="137" t="s">
        <v>195</v>
      </c>
      <c r="H158" s="19" t="s">
        <v>374</v>
      </c>
    </row>
    <row r="159" spans="1:8" ht="16.8">
      <c r="A159" s="505" t="s">
        <v>373</v>
      </c>
      <c r="B159" s="309">
        <v>5</v>
      </c>
      <c r="C159" s="20" t="s">
        <v>161</v>
      </c>
      <c r="D159" s="14" t="s">
        <v>372</v>
      </c>
      <c r="E159" s="504" t="s">
        <v>358</v>
      </c>
      <c r="F159" s="503" t="s">
        <v>163</v>
      </c>
      <c r="G159" s="137" t="s">
        <v>159</v>
      </c>
      <c r="H159" s="173" t="s">
        <v>324</v>
      </c>
    </row>
    <row r="160" spans="1:8" ht="16.8">
      <c r="A160" s="505" t="s">
        <v>371</v>
      </c>
      <c r="B160" s="309">
        <v>5</v>
      </c>
      <c r="C160" s="20" t="s">
        <v>155</v>
      </c>
      <c r="D160" s="15" t="s">
        <v>271</v>
      </c>
      <c r="E160" s="504" t="s">
        <v>272</v>
      </c>
      <c r="F160" s="503" t="s">
        <v>274</v>
      </c>
      <c r="G160" s="137" t="s">
        <v>171</v>
      </c>
      <c r="H160" s="173" t="s">
        <v>370</v>
      </c>
    </row>
    <row r="161" spans="1:8" ht="16.8">
      <c r="A161" s="505" t="s">
        <v>369</v>
      </c>
      <c r="B161" s="309">
        <v>5</v>
      </c>
      <c r="C161" s="20" t="s">
        <v>168</v>
      </c>
      <c r="D161" s="15" t="s">
        <v>170</v>
      </c>
      <c r="E161" s="136" t="s">
        <v>157</v>
      </c>
      <c r="F161" s="506" t="s">
        <v>163</v>
      </c>
      <c r="G161" s="16" t="s">
        <v>166</v>
      </c>
      <c r="H161" s="19" t="s">
        <v>332</v>
      </c>
    </row>
    <row r="162" spans="1:8" ht="16.8">
      <c r="A162" s="505" t="s">
        <v>368</v>
      </c>
      <c r="B162" s="309">
        <v>5</v>
      </c>
      <c r="C162" s="20" t="s">
        <v>155</v>
      </c>
      <c r="D162" s="14" t="s">
        <v>271</v>
      </c>
      <c r="E162" s="504" t="s">
        <v>157</v>
      </c>
      <c r="F162" s="503" t="s">
        <v>158</v>
      </c>
      <c r="G162" s="137" t="s">
        <v>172</v>
      </c>
      <c r="H162" s="173" t="s">
        <v>367</v>
      </c>
    </row>
    <row r="163" spans="1:8" ht="16.8">
      <c r="A163" s="505" t="s">
        <v>366</v>
      </c>
      <c r="B163" s="309">
        <v>5</v>
      </c>
      <c r="C163" s="20" t="s">
        <v>162</v>
      </c>
      <c r="D163" s="14" t="s">
        <v>193</v>
      </c>
      <c r="E163" s="504" t="s">
        <v>157</v>
      </c>
      <c r="F163" s="503" t="s">
        <v>165</v>
      </c>
      <c r="G163" s="137" t="s">
        <v>177</v>
      </c>
      <c r="H163" s="173" t="s">
        <v>364</v>
      </c>
    </row>
    <row r="164" spans="1:8" ht="16.8">
      <c r="A164" s="505" t="s">
        <v>365</v>
      </c>
      <c r="B164" s="309">
        <v>5</v>
      </c>
      <c r="C164" s="20" t="s">
        <v>162</v>
      </c>
      <c r="D164" s="14" t="s">
        <v>193</v>
      </c>
      <c r="E164" s="504" t="s">
        <v>157</v>
      </c>
      <c r="F164" s="503" t="s">
        <v>165</v>
      </c>
      <c r="G164" s="137" t="s">
        <v>315</v>
      </c>
      <c r="H164" s="173" t="s">
        <v>364</v>
      </c>
    </row>
    <row r="165" spans="1:8" ht="16.8">
      <c r="A165" s="505" t="s">
        <v>363</v>
      </c>
      <c r="B165" s="309">
        <v>5</v>
      </c>
      <c r="C165" s="20" t="s">
        <v>155</v>
      </c>
      <c r="D165" s="15" t="s">
        <v>271</v>
      </c>
      <c r="E165" s="504" t="s">
        <v>157</v>
      </c>
      <c r="F165" s="503" t="s">
        <v>163</v>
      </c>
      <c r="G165" s="137" t="s">
        <v>362</v>
      </c>
      <c r="H165" s="19" t="s">
        <v>361</v>
      </c>
    </row>
    <row r="166" spans="1:8" ht="16.8">
      <c r="A166" s="505" t="s">
        <v>360</v>
      </c>
      <c r="B166" s="309">
        <v>5</v>
      </c>
      <c r="C166" s="20" t="s">
        <v>155</v>
      </c>
      <c r="D166" s="15" t="s">
        <v>271</v>
      </c>
      <c r="E166" s="504" t="s">
        <v>157</v>
      </c>
      <c r="F166" s="503" t="s">
        <v>183</v>
      </c>
      <c r="G166" s="137" t="s">
        <v>195</v>
      </c>
      <c r="H166" s="173" t="s">
        <v>316</v>
      </c>
    </row>
    <row r="167" spans="1:8" ht="16.8">
      <c r="A167" s="505" t="s">
        <v>359</v>
      </c>
      <c r="B167" s="309">
        <v>5</v>
      </c>
      <c r="C167" s="20" t="s">
        <v>161</v>
      </c>
      <c r="D167" s="15" t="s">
        <v>170</v>
      </c>
      <c r="E167" s="504" t="s">
        <v>358</v>
      </c>
      <c r="F167" s="503" t="s">
        <v>163</v>
      </c>
      <c r="G167" s="137" t="s">
        <v>159</v>
      </c>
      <c r="H167" s="173" t="s">
        <v>357</v>
      </c>
    </row>
    <row r="168" spans="1:8" ht="16.8">
      <c r="A168" s="505" t="s">
        <v>335</v>
      </c>
      <c r="B168" s="309">
        <v>5</v>
      </c>
      <c r="C168" s="20" t="s">
        <v>161</v>
      </c>
      <c r="D168" s="14" t="s">
        <v>193</v>
      </c>
      <c r="E168" s="504" t="s">
        <v>157</v>
      </c>
      <c r="F168" s="503" t="s">
        <v>165</v>
      </c>
      <c r="G168" s="137" t="s">
        <v>16</v>
      </c>
      <c r="H168" s="173" t="s">
        <v>336</v>
      </c>
    </row>
    <row r="169" spans="1:8" ht="16.8">
      <c r="A169" s="502" t="s">
        <v>356</v>
      </c>
      <c r="B169" s="155">
        <v>5</v>
      </c>
      <c r="C169" s="304" t="s">
        <v>155</v>
      </c>
      <c r="D169" s="17" t="s">
        <v>156</v>
      </c>
      <c r="E169" s="501" t="s">
        <v>157</v>
      </c>
      <c r="F169" s="500" t="s">
        <v>165</v>
      </c>
      <c r="G169" s="499" t="s">
        <v>166</v>
      </c>
      <c r="H169" s="498" t="s">
        <v>355</v>
      </c>
    </row>
    <row r="170" spans="1:8" ht="16.8">
      <c r="A170" s="497" t="s">
        <v>354</v>
      </c>
      <c r="B170" s="496">
        <v>6</v>
      </c>
      <c r="C170" s="475" t="s">
        <v>337</v>
      </c>
      <c r="D170" s="476" t="s">
        <v>156</v>
      </c>
      <c r="E170" s="495" t="s">
        <v>157</v>
      </c>
      <c r="F170" s="494" t="s">
        <v>132</v>
      </c>
      <c r="G170" s="494" t="s">
        <v>159</v>
      </c>
      <c r="H170" s="194" t="s">
        <v>348</v>
      </c>
    </row>
    <row r="171" spans="1:8" ht="16.8">
      <c r="A171" s="497" t="s">
        <v>353</v>
      </c>
      <c r="B171" s="496">
        <v>6</v>
      </c>
      <c r="C171" s="475" t="s">
        <v>162</v>
      </c>
      <c r="D171" s="476" t="s">
        <v>271</v>
      </c>
      <c r="E171" s="495" t="s">
        <v>157</v>
      </c>
      <c r="F171" s="494" t="s">
        <v>163</v>
      </c>
      <c r="G171" s="494" t="s">
        <v>166</v>
      </c>
      <c r="H171" s="194" t="s">
        <v>352</v>
      </c>
    </row>
    <row r="172" spans="1:8" ht="16.8">
      <c r="A172" s="493" t="s">
        <v>351</v>
      </c>
      <c r="B172" s="492">
        <v>6</v>
      </c>
      <c r="C172" s="491" t="s">
        <v>155</v>
      </c>
      <c r="D172" s="490" t="s">
        <v>271</v>
      </c>
      <c r="E172" s="488" t="s">
        <v>272</v>
      </c>
      <c r="F172" s="489" t="s">
        <v>158</v>
      </c>
      <c r="G172" s="488" t="s">
        <v>315</v>
      </c>
      <c r="H172" s="487" t="s">
        <v>350</v>
      </c>
    </row>
    <row r="173" spans="1:8" ht="17.399999999999999" thickBot="1">
      <c r="A173" s="486" t="s">
        <v>349</v>
      </c>
      <c r="B173" s="485">
        <v>7</v>
      </c>
      <c r="C173" s="484" t="s">
        <v>162</v>
      </c>
      <c r="D173" s="483" t="s">
        <v>271</v>
      </c>
      <c r="E173" s="482" t="s">
        <v>157</v>
      </c>
      <c r="F173" s="482" t="s">
        <v>158</v>
      </c>
      <c r="G173" s="482" t="s">
        <v>172</v>
      </c>
      <c r="H173" s="481" t="s">
        <v>348</v>
      </c>
    </row>
    <row r="174"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ColWidth="9.8984375" defaultRowHeight="16.8"/>
  <cols>
    <col min="1" max="1" width="23.8984375" style="114" bestFit="1" customWidth="1"/>
    <col min="2" max="2" width="6.8984375" style="114" customWidth="1"/>
    <col min="3" max="3" width="4.09765625" style="114" bestFit="1" customWidth="1"/>
    <col min="4" max="4" width="6.296875" style="114" bestFit="1" customWidth="1"/>
    <col min="5" max="5" width="2.8984375" style="114" customWidth="1"/>
    <col min="6" max="6" width="18.5" style="114" bestFit="1" customWidth="1"/>
    <col min="7" max="7" width="3.8984375" style="114" bestFit="1" customWidth="1"/>
    <col min="8" max="8" width="3.59765625" style="114" bestFit="1" customWidth="1"/>
    <col min="9" max="9" width="4.3984375" style="114" bestFit="1" customWidth="1"/>
    <col min="10" max="10" width="4.09765625" style="114" bestFit="1" customWidth="1"/>
    <col min="11" max="14" width="3.8984375" style="114" bestFit="1" customWidth="1"/>
    <col min="15" max="15" width="2.8984375" style="114" customWidth="1"/>
    <col min="16" max="16" width="15.296875" style="114" bestFit="1" customWidth="1"/>
    <col min="17" max="17" width="3.5" style="114" bestFit="1" customWidth="1"/>
    <col min="18" max="18" width="6.19921875" style="114" bestFit="1" customWidth="1"/>
    <col min="19" max="19" width="4.09765625" style="114" bestFit="1" customWidth="1"/>
    <col min="20" max="20" width="6.296875" style="114" bestFit="1" customWidth="1"/>
    <col min="21" max="21" width="5.8984375" style="114" customWidth="1"/>
    <col min="22" max="16384" width="9.8984375" style="114"/>
  </cols>
  <sheetData>
    <row r="1" spans="1:22" ht="24" thickTop="1" thickBot="1">
      <c r="A1" s="580" t="s">
        <v>669</v>
      </c>
      <c r="B1" s="441"/>
      <c r="C1" s="441"/>
      <c r="D1" s="442"/>
      <c r="F1" s="420"/>
      <c r="G1" s="421" t="s">
        <v>668</v>
      </c>
      <c r="H1" s="422"/>
      <c r="I1" s="423"/>
      <c r="J1" s="423"/>
      <c r="K1" s="423"/>
      <c r="L1" s="423"/>
      <c r="M1" s="423"/>
      <c r="N1" s="424"/>
      <c r="P1" s="470" t="s">
        <v>664</v>
      </c>
      <c r="Q1" s="440"/>
      <c r="R1" s="441"/>
      <c r="S1" s="441"/>
      <c r="T1" s="442"/>
    </row>
    <row r="2" spans="1:22" ht="18" thickTop="1" thickBot="1">
      <c r="A2" s="581" t="s">
        <v>94</v>
      </c>
      <c r="B2" s="582" t="s">
        <v>97</v>
      </c>
      <c r="C2" s="582" t="s">
        <v>98</v>
      </c>
      <c r="D2" s="583" t="s">
        <v>99</v>
      </c>
      <c r="F2" s="420"/>
      <c r="G2" s="425" t="s">
        <v>109</v>
      </c>
      <c r="H2" s="426" t="s">
        <v>101</v>
      </c>
      <c r="I2" s="426" t="s">
        <v>102</v>
      </c>
      <c r="J2" s="426" t="s">
        <v>103</v>
      </c>
      <c r="K2" s="426" t="s">
        <v>104</v>
      </c>
      <c r="L2" s="426" t="s">
        <v>105</v>
      </c>
      <c r="M2" s="426" t="s">
        <v>106</v>
      </c>
      <c r="N2" s="427" t="s">
        <v>107</v>
      </c>
      <c r="P2" s="461" t="s">
        <v>94</v>
      </c>
      <c r="Q2" s="462" t="s">
        <v>291</v>
      </c>
      <c r="R2" s="462" t="s">
        <v>97</v>
      </c>
      <c r="S2" s="463" t="s">
        <v>98</v>
      </c>
      <c r="T2" s="464" t="s">
        <v>99</v>
      </c>
    </row>
    <row r="3" spans="1:22" ht="17.399999999999999" thickTop="1">
      <c r="A3" s="505"/>
      <c r="B3" s="409">
        <v>0</v>
      </c>
      <c r="C3" s="584">
        <f>10+B3+'Personal File'!$C$14</f>
        <v>14</v>
      </c>
      <c r="D3" s="411" t="s">
        <v>694</v>
      </c>
      <c r="F3" s="428" t="s">
        <v>666</v>
      </c>
      <c r="G3" s="429">
        <v>5</v>
      </c>
      <c r="H3" s="430">
        <v>3</v>
      </c>
      <c r="I3" s="430">
        <v>2</v>
      </c>
      <c r="J3" s="430">
        <v>1</v>
      </c>
      <c r="K3" s="431">
        <v>0</v>
      </c>
      <c r="L3" s="431">
        <v>0</v>
      </c>
      <c r="M3" s="431">
        <v>0</v>
      </c>
      <c r="N3" s="432">
        <v>0</v>
      </c>
      <c r="P3" s="408"/>
      <c r="Q3" s="577">
        <v>0</v>
      </c>
      <c r="R3" s="409">
        <v>0</v>
      </c>
      <c r="S3" s="410">
        <f>10+Q3+R3+'Personal File'!$C$13</f>
        <v>13</v>
      </c>
      <c r="T3" s="411" t="s">
        <v>694</v>
      </c>
    </row>
    <row r="4" spans="1:22">
      <c r="A4" s="585"/>
      <c r="B4" s="409">
        <v>0</v>
      </c>
      <c r="C4" s="584">
        <f>10+B4+'Personal File'!$C$14</f>
        <v>14</v>
      </c>
      <c r="D4" s="411" t="s">
        <v>694</v>
      </c>
      <c r="F4" s="433" t="s">
        <v>667</v>
      </c>
      <c r="G4" s="434">
        <v>0</v>
      </c>
      <c r="H4" s="434">
        <v>1</v>
      </c>
      <c r="I4" s="434">
        <v>1</v>
      </c>
      <c r="J4" s="434">
        <v>1</v>
      </c>
      <c r="K4" s="435">
        <v>0</v>
      </c>
      <c r="L4" s="435">
        <v>0</v>
      </c>
      <c r="M4" s="435">
        <v>0</v>
      </c>
      <c r="N4" s="436">
        <v>0</v>
      </c>
      <c r="P4" s="408"/>
      <c r="Q4" s="577">
        <v>0</v>
      </c>
      <c r="R4" s="409">
        <v>0</v>
      </c>
      <c r="S4" s="410">
        <f>10+Q4+R4+'Personal File'!$C$13</f>
        <v>13</v>
      </c>
      <c r="T4" s="411" t="s">
        <v>694</v>
      </c>
    </row>
    <row r="5" spans="1:22" ht="17.399999999999999" thickBot="1">
      <c r="A5" s="585"/>
      <c r="B5" s="409">
        <v>0</v>
      </c>
      <c r="C5" s="584">
        <f>10+B5+'Personal File'!$C$14</f>
        <v>14</v>
      </c>
      <c r="D5" s="411" t="s">
        <v>694</v>
      </c>
      <c r="F5" s="437" t="s">
        <v>117</v>
      </c>
      <c r="G5" s="571">
        <f>SUM(G3:G4)</f>
        <v>5</v>
      </c>
      <c r="H5" s="571">
        <f>SUM(H3:H4)</f>
        <v>4</v>
      </c>
      <c r="I5" s="571">
        <f>SUM(I3:I4)</f>
        <v>3</v>
      </c>
      <c r="J5" s="571">
        <f>SUM(J3:J4)</f>
        <v>2</v>
      </c>
      <c r="K5" s="438">
        <v>0</v>
      </c>
      <c r="L5" s="438">
        <v>0</v>
      </c>
      <c r="M5" s="438">
        <v>0</v>
      </c>
      <c r="N5" s="439">
        <v>0</v>
      </c>
      <c r="P5" s="408"/>
      <c r="Q5" s="577">
        <v>0</v>
      </c>
      <c r="R5" s="409">
        <v>0</v>
      </c>
      <c r="S5" s="410">
        <f>10+Q5+R5+'Personal File'!$C$13</f>
        <v>13</v>
      </c>
      <c r="T5" s="411" t="s">
        <v>694</v>
      </c>
    </row>
    <row r="6" spans="1:22" ht="18" thickTop="1" thickBot="1">
      <c r="A6" s="585"/>
      <c r="B6" s="409">
        <v>0</v>
      </c>
      <c r="C6" s="584">
        <f>10+B6+'Personal File'!$C$14</f>
        <v>14</v>
      </c>
      <c r="D6" s="411" t="s">
        <v>694</v>
      </c>
      <c r="P6" s="408"/>
      <c r="Q6" s="577">
        <v>1</v>
      </c>
      <c r="R6" s="409">
        <v>0</v>
      </c>
      <c r="S6" s="410">
        <f>10+Q6+R6+'Personal File'!$C$13</f>
        <v>14</v>
      </c>
      <c r="T6" s="411" t="s">
        <v>694</v>
      </c>
    </row>
    <row r="7" spans="1:22" ht="17.399999999999999" thickTop="1">
      <c r="A7" s="502"/>
      <c r="B7" s="413">
        <v>0</v>
      </c>
      <c r="C7" s="586">
        <f>10+B7+'Personal File'!$C$14</f>
        <v>14</v>
      </c>
      <c r="D7" s="415" t="s">
        <v>694</v>
      </c>
      <c r="F7" s="420"/>
      <c r="G7" s="421" t="s">
        <v>665</v>
      </c>
      <c r="H7" s="422"/>
      <c r="I7" s="423"/>
      <c r="J7" s="423"/>
      <c r="K7" s="423"/>
      <c r="L7" s="423"/>
      <c r="M7" s="423"/>
      <c r="N7" s="424"/>
      <c r="P7" s="412"/>
      <c r="Q7" s="578">
        <v>0</v>
      </c>
      <c r="R7" s="413">
        <v>0</v>
      </c>
      <c r="S7" s="414">
        <f>10+Q7+R7+'Personal File'!$C$13</f>
        <v>13</v>
      </c>
      <c r="T7" s="415" t="s">
        <v>694</v>
      </c>
    </row>
    <row r="8" spans="1:22" ht="17.399999999999999" thickBot="1">
      <c r="A8" s="585"/>
      <c r="B8" s="409">
        <v>1</v>
      </c>
      <c r="C8" s="584">
        <f>10+B8+'Personal File'!$C$14</f>
        <v>15</v>
      </c>
      <c r="D8" s="411" t="s">
        <v>694</v>
      </c>
      <c r="F8" s="420"/>
      <c r="G8" s="425" t="s">
        <v>109</v>
      </c>
      <c r="H8" s="426" t="s">
        <v>101</v>
      </c>
      <c r="I8" s="426" t="s">
        <v>102</v>
      </c>
      <c r="J8" s="426" t="s">
        <v>103</v>
      </c>
      <c r="K8" s="426" t="s">
        <v>104</v>
      </c>
      <c r="L8" s="426" t="s">
        <v>105</v>
      </c>
      <c r="M8" s="426" t="s">
        <v>106</v>
      </c>
      <c r="N8" s="427" t="s">
        <v>107</v>
      </c>
      <c r="P8" s="408"/>
      <c r="Q8" s="577">
        <v>0</v>
      </c>
      <c r="R8" s="409">
        <v>1</v>
      </c>
      <c r="S8" s="410">
        <f>10+Q8+R8+'Personal File'!$C$13</f>
        <v>14</v>
      </c>
      <c r="T8" s="411" t="s">
        <v>694</v>
      </c>
    </row>
    <row r="9" spans="1:22" ht="17.399999999999999" thickTop="1">
      <c r="A9" s="505"/>
      <c r="B9" s="409">
        <v>1</v>
      </c>
      <c r="C9" s="584">
        <f>10+B9+'Personal File'!$C$14</f>
        <v>15</v>
      </c>
      <c r="D9" s="411" t="s">
        <v>694</v>
      </c>
      <c r="F9" s="428" t="s">
        <v>138</v>
      </c>
      <c r="G9" s="429">
        <v>4</v>
      </c>
      <c r="H9" s="430">
        <v>3</v>
      </c>
      <c r="I9" s="430">
        <v>2</v>
      </c>
      <c r="J9" s="431">
        <v>0</v>
      </c>
      <c r="K9" s="431">
        <v>0</v>
      </c>
      <c r="L9" s="431">
        <v>0</v>
      </c>
      <c r="M9" s="431">
        <v>0</v>
      </c>
      <c r="N9" s="432">
        <v>0</v>
      </c>
      <c r="P9" s="408"/>
      <c r="Q9" s="577">
        <v>1</v>
      </c>
      <c r="R9" s="409">
        <v>2</v>
      </c>
      <c r="S9" s="410">
        <f>10+Q9+R9+'Personal File'!$C$13</f>
        <v>16</v>
      </c>
      <c r="T9" s="411" t="s">
        <v>694</v>
      </c>
    </row>
    <row r="10" spans="1:22">
      <c r="A10" s="585"/>
      <c r="B10" s="409">
        <v>1</v>
      </c>
      <c r="C10" s="584">
        <f>10+B10+'Personal File'!$C$14</f>
        <v>15</v>
      </c>
      <c r="D10" s="411" t="s">
        <v>694</v>
      </c>
      <c r="F10" s="433" t="s">
        <v>230</v>
      </c>
      <c r="G10" s="434">
        <v>1</v>
      </c>
      <c r="H10" s="434">
        <v>1</v>
      </c>
      <c r="I10" s="434">
        <v>1</v>
      </c>
      <c r="J10" s="435">
        <v>0</v>
      </c>
      <c r="K10" s="435">
        <v>0</v>
      </c>
      <c r="L10" s="435">
        <v>0</v>
      </c>
      <c r="M10" s="435">
        <v>0</v>
      </c>
      <c r="N10" s="436">
        <v>0</v>
      </c>
      <c r="P10" s="408"/>
      <c r="Q10" s="577">
        <v>0</v>
      </c>
      <c r="R10" s="409">
        <v>2</v>
      </c>
      <c r="S10" s="410">
        <f>10+Q10+R10+'Personal File'!$C$13</f>
        <v>15</v>
      </c>
      <c r="T10" s="411" t="s">
        <v>694</v>
      </c>
    </row>
    <row r="11" spans="1:22">
      <c r="A11" s="587"/>
      <c r="B11" s="413">
        <v>1</v>
      </c>
      <c r="C11" s="586">
        <f>10+B11+'Personal File'!$C$14</f>
        <v>15</v>
      </c>
      <c r="D11" s="415" t="s">
        <v>694</v>
      </c>
      <c r="F11" s="433" t="s">
        <v>113</v>
      </c>
      <c r="G11" s="434">
        <v>0</v>
      </c>
      <c r="H11" s="434">
        <v>1</v>
      </c>
      <c r="I11" s="434">
        <v>1</v>
      </c>
      <c r="J11" s="435">
        <v>0</v>
      </c>
      <c r="K11" s="435">
        <v>0</v>
      </c>
      <c r="L11" s="435">
        <v>0</v>
      </c>
      <c r="M11" s="435">
        <v>0</v>
      </c>
      <c r="N11" s="436">
        <v>0</v>
      </c>
      <c r="P11" s="408"/>
      <c r="Q11" s="577">
        <v>1</v>
      </c>
      <c r="R11" s="409">
        <v>2</v>
      </c>
      <c r="S11" s="410">
        <f>10+Q11+R11+'Personal File'!$C$13</f>
        <v>16</v>
      </c>
      <c r="T11" s="411" t="s">
        <v>694</v>
      </c>
    </row>
    <row r="12" spans="1:22" ht="17.399999999999999" thickBot="1">
      <c r="A12" s="505"/>
      <c r="B12" s="409">
        <v>2</v>
      </c>
      <c r="C12" s="584">
        <f>10+B12+'Personal File'!$C$14</f>
        <v>16</v>
      </c>
      <c r="D12" s="411" t="s">
        <v>694</v>
      </c>
      <c r="F12" s="437" t="s">
        <v>117</v>
      </c>
      <c r="G12" s="469">
        <f t="shared" ref="G12" si="0">SUM(G9:G11)</f>
        <v>5</v>
      </c>
      <c r="H12" s="469">
        <f t="shared" ref="H12:I12" si="1">SUM(H9:H11)</f>
        <v>5</v>
      </c>
      <c r="I12" s="469">
        <f t="shared" si="1"/>
        <v>4</v>
      </c>
      <c r="J12" s="438">
        <v>0</v>
      </c>
      <c r="K12" s="438">
        <v>0</v>
      </c>
      <c r="L12" s="438">
        <v>0</v>
      </c>
      <c r="M12" s="438">
        <v>0</v>
      </c>
      <c r="N12" s="439">
        <v>0</v>
      </c>
      <c r="P12" s="412"/>
      <c r="Q12" s="578">
        <v>0</v>
      </c>
      <c r="R12" s="413">
        <v>2</v>
      </c>
      <c r="S12" s="414">
        <f>10+Q12+R12+'Personal File'!$C$13</f>
        <v>15</v>
      </c>
      <c r="T12" s="415" t="s">
        <v>694</v>
      </c>
    </row>
    <row r="13" spans="1:22" ht="18" thickTop="1" thickBot="1">
      <c r="A13" s="505"/>
      <c r="B13" s="409">
        <v>2</v>
      </c>
      <c r="C13" s="584">
        <f>10+B13+'Personal File'!$C$14</f>
        <v>16</v>
      </c>
      <c r="D13" s="411" t="s">
        <v>694</v>
      </c>
      <c r="P13" s="134"/>
      <c r="Q13" s="577">
        <v>0</v>
      </c>
      <c r="R13" s="124">
        <v>3</v>
      </c>
      <c r="S13" s="269">
        <f>10+Q13+R13+'Personal File'!$C$13</f>
        <v>16</v>
      </c>
      <c r="T13" s="411" t="s">
        <v>694</v>
      </c>
    </row>
    <row r="14" spans="1:22" ht="17.399999999999999" thickTop="1">
      <c r="A14" s="502"/>
      <c r="B14" s="413">
        <v>2</v>
      </c>
      <c r="C14" s="586">
        <f>10+B14+'Personal File'!$C$14</f>
        <v>16</v>
      </c>
      <c r="D14" s="415" t="s">
        <v>694</v>
      </c>
      <c r="F14" s="465" t="s">
        <v>207</v>
      </c>
      <c r="G14" s="466" t="s">
        <v>234</v>
      </c>
      <c r="H14" s="466"/>
      <c r="I14" s="467" t="s">
        <v>236</v>
      </c>
      <c r="J14" s="466"/>
      <c r="K14" s="467" t="s">
        <v>235</v>
      </c>
      <c r="L14" s="467"/>
      <c r="M14" s="466"/>
      <c r="N14" s="468"/>
      <c r="P14" s="134"/>
      <c r="Q14" s="577">
        <v>0</v>
      </c>
      <c r="R14" s="124">
        <v>3</v>
      </c>
      <c r="S14" s="269">
        <f>10+Q14+R14+'Personal File'!$C$13</f>
        <v>16</v>
      </c>
      <c r="T14" s="411" t="s">
        <v>694</v>
      </c>
    </row>
    <row r="15" spans="1:22">
      <c r="A15" s="588"/>
      <c r="B15" s="444">
        <v>3</v>
      </c>
      <c r="C15" s="589">
        <f>10+B15+'Personal File'!$C$14</f>
        <v>17</v>
      </c>
      <c r="D15" s="411" t="s">
        <v>694</v>
      </c>
      <c r="F15" s="449" t="s">
        <v>344</v>
      </c>
      <c r="G15" s="450">
        <f>'Personal File'!E4</f>
        <v>4</v>
      </c>
      <c r="H15" s="450"/>
      <c r="I15" s="451">
        <f>G15+('Personal File'!$E$6)</f>
        <v>5</v>
      </c>
      <c r="J15" s="452"/>
      <c r="K15" s="451">
        <f>G15+'Personal File'!$E$6</f>
        <v>5</v>
      </c>
      <c r="L15" s="452"/>
      <c r="M15" s="452"/>
      <c r="N15" s="453"/>
      <c r="P15" s="134"/>
      <c r="Q15" s="577">
        <v>0</v>
      </c>
      <c r="R15" s="124">
        <v>3</v>
      </c>
      <c r="S15" s="269">
        <f>10+Q15+R15+'Personal File'!$C$13</f>
        <v>16</v>
      </c>
      <c r="T15" s="411" t="s">
        <v>694</v>
      </c>
      <c r="V15" s="454"/>
    </row>
    <row r="16" spans="1:22" ht="17.399999999999999" thickBot="1">
      <c r="A16" s="502"/>
      <c r="B16" s="153">
        <v>3</v>
      </c>
      <c r="C16" s="586">
        <f>10+B16+'Personal File'!$C$14</f>
        <v>17</v>
      </c>
      <c r="D16" s="415" t="s">
        <v>694</v>
      </c>
      <c r="F16" s="455" t="s">
        <v>345</v>
      </c>
      <c r="G16" s="456">
        <f>'Personal File'!E5</f>
        <v>3</v>
      </c>
      <c r="H16" s="456"/>
      <c r="I16" s="457">
        <f>G16+'Personal File'!E6</f>
        <v>4</v>
      </c>
      <c r="J16" s="458"/>
      <c r="K16" s="457">
        <f>G16+'Personal File'!$E$5+'Personal File'!$E$6</f>
        <v>7</v>
      </c>
      <c r="L16" s="458"/>
      <c r="M16" s="458"/>
      <c r="N16" s="459"/>
      <c r="P16" s="138"/>
      <c r="Q16" s="578">
        <v>0</v>
      </c>
      <c r="R16" s="153">
        <v>3</v>
      </c>
      <c r="S16" s="416">
        <f>10+Q16+R16+'Personal File'!$C$13</f>
        <v>16</v>
      </c>
      <c r="T16" s="415" t="s">
        <v>694</v>
      </c>
    </row>
    <row r="17" spans="1:20" ht="17.399999999999999" thickTop="1">
      <c r="A17" s="497"/>
      <c r="B17" s="573">
        <v>4</v>
      </c>
      <c r="C17" s="590">
        <f>10+B17+'Personal File'!$C$14</f>
        <v>18</v>
      </c>
      <c r="D17" s="411" t="s">
        <v>694</v>
      </c>
      <c r="H17" s="460"/>
      <c r="P17" s="572"/>
      <c r="Q17" s="577">
        <v>0</v>
      </c>
      <c r="R17" s="573">
        <v>4</v>
      </c>
      <c r="S17" s="574">
        <f>10+Q17+R17+'Personal File'!$C$13</f>
        <v>17</v>
      </c>
      <c r="T17" s="411" t="s">
        <v>694</v>
      </c>
    </row>
    <row r="18" spans="1:20" ht="17.399999999999999" thickBot="1">
      <c r="A18" s="493"/>
      <c r="B18" s="591">
        <v>4</v>
      </c>
      <c r="C18" s="592">
        <f>10+B18+'Personal File'!$C$14</f>
        <v>18</v>
      </c>
      <c r="D18" s="415" t="s">
        <v>694</v>
      </c>
      <c r="H18" s="460"/>
      <c r="P18" s="575"/>
      <c r="Q18" s="579">
        <v>1</v>
      </c>
      <c r="R18" s="485">
        <v>4</v>
      </c>
      <c r="S18" s="576">
        <f>10+Q18+R18+'Personal File'!$C$13</f>
        <v>18</v>
      </c>
      <c r="T18" s="419" t="s">
        <v>694</v>
      </c>
    </row>
    <row r="19" spans="1:20" ht="18" thickTop="1" thickBot="1">
      <c r="A19" s="486"/>
      <c r="B19" s="485">
        <v>5</v>
      </c>
      <c r="C19" s="593">
        <f>10+B19+'Personal File'!$C$14</f>
        <v>19</v>
      </c>
      <c r="D19" s="419" t="s">
        <v>694</v>
      </c>
    </row>
    <row r="20" spans="1:20" ht="22.2" thickTop="1" thickBot="1">
      <c r="P20" s="470" t="s">
        <v>196</v>
      </c>
      <c r="Q20" s="440"/>
      <c r="R20" s="441"/>
      <c r="S20" s="441"/>
      <c r="T20" s="442"/>
    </row>
    <row r="21" spans="1:20" ht="17.399999999999999" thickTop="1">
      <c r="P21" s="461" t="s">
        <v>94</v>
      </c>
      <c r="Q21" s="462" t="s">
        <v>291</v>
      </c>
      <c r="R21" s="462" t="s">
        <v>97</v>
      </c>
      <c r="S21" s="463" t="s">
        <v>98</v>
      </c>
      <c r="T21" s="464" t="s">
        <v>99</v>
      </c>
    </row>
    <row r="22" spans="1:20">
      <c r="P22" s="443" t="s">
        <v>111</v>
      </c>
      <c r="Q22" s="444">
        <v>0</v>
      </c>
      <c r="R22" s="444">
        <v>0</v>
      </c>
      <c r="S22" s="445">
        <f>10+Q22+R22+'Personal File'!$C$13+1</f>
        <v>14</v>
      </c>
      <c r="T22" s="446" t="s">
        <v>694</v>
      </c>
    </row>
    <row r="23" spans="1:20">
      <c r="P23" s="447" t="s">
        <v>133</v>
      </c>
      <c r="Q23" s="124">
        <v>0</v>
      </c>
      <c r="R23" s="124">
        <v>0</v>
      </c>
      <c r="S23" s="125">
        <f>10+Q23+R23+'Personal File'!$C$13+1</f>
        <v>14</v>
      </c>
      <c r="T23" s="411" t="s">
        <v>694</v>
      </c>
    </row>
    <row r="24" spans="1:20">
      <c r="P24" s="447" t="s">
        <v>134</v>
      </c>
      <c r="Q24" s="124">
        <v>0</v>
      </c>
      <c r="R24" s="124">
        <v>0</v>
      </c>
      <c r="S24" s="125">
        <f>10+Q24+R24+'Personal File'!$C$13+1</f>
        <v>14</v>
      </c>
      <c r="T24" s="411" t="s">
        <v>694</v>
      </c>
    </row>
    <row r="25" spans="1:20" ht="17.399999999999999" thickBot="1">
      <c r="P25" s="448" t="s">
        <v>135</v>
      </c>
      <c r="Q25" s="417">
        <v>0</v>
      </c>
      <c r="R25" s="417">
        <v>2</v>
      </c>
      <c r="S25" s="418">
        <f>10+Q25+R25+'Personal File'!$C$13+1</f>
        <v>16</v>
      </c>
      <c r="T25" s="419" t="s">
        <v>694</v>
      </c>
    </row>
    <row r="26" spans="1:20" ht="17.399999999999999" thickTop="1"/>
  </sheetData>
  <sortState ref="P3:T28">
    <sortCondition ref="R3:R28"/>
    <sortCondition ref="P3:P28"/>
  </sortState>
  <conditionalFormatting sqref="T3:T18">
    <cfRule type="cellIs" dxfId="41" priority="45" operator="equal">
      <formula>"þ"</formula>
    </cfRule>
  </conditionalFormatting>
  <conditionalFormatting sqref="D3:D5 D7:D13">
    <cfRule type="cellIs" dxfId="40" priority="41" stopIfTrue="1" operator="equal">
      <formula>"þ"</formula>
    </cfRule>
  </conditionalFormatting>
  <conditionalFormatting sqref="D9">
    <cfRule type="cellIs" dxfId="39" priority="39" stopIfTrue="1" operator="equal">
      <formula>"þ"</formula>
    </cfRule>
  </conditionalFormatting>
  <conditionalFormatting sqref="D13">
    <cfRule type="cellIs" dxfId="38" priority="38" stopIfTrue="1" operator="equal">
      <formula>"þ"</formula>
    </cfRule>
  </conditionalFormatting>
  <conditionalFormatting sqref="D11">
    <cfRule type="cellIs" dxfId="37" priority="35" stopIfTrue="1" operator="equal">
      <formula>"þ"</formula>
    </cfRule>
  </conditionalFormatting>
  <conditionalFormatting sqref="D5">
    <cfRule type="cellIs" dxfId="36" priority="37" stopIfTrue="1" operator="equal">
      <formula>"þ"</formula>
    </cfRule>
  </conditionalFormatting>
  <conditionalFormatting sqref="D14">
    <cfRule type="cellIs" dxfId="35" priority="36" stopIfTrue="1" operator="equal">
      <formula>"þ"</formula>
    </cfRule>
  </conditionalFormatting>
  <conditionalFormatting sqref="D13">
    <cfRule type="cellIs" dxfId="34" priority="34" stopIfTrue="1" operator="equal">
      <formula>"þ"</formula>
    </cfRule>
  </conditionalFormatting>
  <conditionalFormatting sqref="D10">
    <cfRule type="cellIs" dxfId="33" priority="33" stopIfTrue="1" operator="equal">
      <formula>"þ"</formula>
    </cfRule>
  </conditionalFormatting>
  <conditionalFormatting sqref="D14">
    <cfRule type="cellIs" dxfId="32" priority="32" stopIfTrue="1" operator="equal">
      <formula>"þ"</formula>
    </cfRule>
  </conditionalFormatting>
  <conditionalFormatting sqref="D10">
    <cfRule type="cellIs" dxfId="31" priority="29" stopIfTrue="1" operator="equal">
      <formula>"þ"</formula>
    </cfRule>
  </conditionalFormatting>
  <conditionalFormatting sqref="D12">
    <cfRule type="cellIs" dxfId="30" priority="31" stopIfTrue="1" operator="equal">
      <formula>"þ"</formula>
    </cfRule>
  </conditionalFormatting>
  <conditionalFormatting sqref="D13">
    <cfRule type="cellIs" dxfId="29" priority="30" stopIfTrue="1" operator="equal">
      <formula>"þ"</formula>
    </cfRule>
  </conditionalFormatting>
  <conditionalFormatting sqref="D14">
    <cfRule type="cellIs" dxfId="28" priority="28" stopIfTrue="1" operator="equal">
      <formula>"þ"</formula>
    </cfRule>
  </conditionalFormatting>
  <conditionalFormatting sqref="D11">
    <cfRule type="cellIs" dxfId="27" priority="25" stopIfTrue="1" operator="equal">
      <formula>"þ"</formula>
    </cfRule>
  </conditionalFormatting>
  <conditionalFormatting sqref="D12">
    <cfRule type="cellIs" dxfId="26" priority="27" stopIfTrue="1" operator="equal">
      <formula>"þ"</formula>
    </cfRule>
  </conditionalFormatting>
  <conditionalFormatting sqref="D14">
    <cfRule type="cellIs" dxfId="25" priority="26" stopIfTrue="1" operator="equal">
      <formula>"þ"</formula>
    </cfRule>
  </conditionalFormatting>
  <conditionalFormatting sqref="D19">
    <cfRule type="cellIs" dxfId="24" priority="23" stopIfTrue="1" operator="equal">
      <formula>"þ"</formula>
    </cfRule>
  </conditionalFormatting>
  <conditionalFormatting sqref="D16:D17">
    <cfRule type="cellIs" dxfId="23" priority="22" stopIfTrue="1" operator="equal">
      <formula>"þ"</formula>
    </cfRule>
  </conditionalFormatting>
  <conditionalFormatting sqref="D16:D17">
    <cfRule type="cellIs" dxfId="22" priority="21" stopIfTrue="1" operator="equal">
      <formula>"þ"</formula>
    </cfRule>
  </conditionalFormatting>
  <conditionalFormatting sqref="D16:D17">
    <cfRule type="cellIs" dxfId="21" priority="20" stopIfTrue="1" operator="equal">
      <formula>"þ"</formula>
    </cfRule>
  </conditionalFormatting>
  <conditionalFormatting sqref="D16:D17">
    <cfRule type="cellIs" dxfId="20" priority="19" stopIfTrue="1" operator="equal">
      <formula>"þ"</formula>
    </cfRule>
  </conditionalFormatting>
  <conditionalFormatting sqref="D15">
    <cfRule type="cellIs" dxfId="19" priority="16" stopIfTrue="1" operator="equal">
      <formula>"þ"</formula>
    </cfRule>
  </conditionalFormatting>
  <conditionalFormatting sqref="D15">
    <cfRule type="cellIs" dxfId="18" priority="18" stopIfTrue="1" operator="equal">
      <formula>"þ"</formula>
    </cfRule>
  </conditionalFormatting>
  <conditionalFormatting sqref="D15">
    <cfRule type="cellIs" dxfId="17" priority="17" stopIfTrue="1" operator="equal">
      <formula>"þ"</formula>
    </cfRule>
  </conditionalFormatting>
  <conditionalFormatting sqref="D6">
    <cfRule type="cellIs" dxfId="16" priority="9" stopIfTrue="1" operator="equal">
      <formula>"þ"</formula>
    </cfRule>
  </conditionalFormatting>
  <conditionalFormatting sqref="D6">
    <cfRule type="cellIs" dxfId="15" priority="8" stopIfTrue="1" operator="equal">
      <formula>"þ"</formula>
    </cfRule>
  </conditionalFormatting>
  <conditionalFormatting sqref="D18">
    <cfRule type="cellIs" dxfId="14" priority="7" stopIfTrue="1" operator="equal">
      <formula>"þ"</formula>
    </cfRule>
  </conditionalFormatting>
  <conditionalFormatting sqref="D18">
    <cfRule type="cellIs" dxfId="13" priority="6" stopIfTrue="1" operator="equal">
      <formula>"þ"</formula>
    </cfRule>
  </conditionalFormatting>
  <conditionalFormatting sqref="D18">
    <cfRule type="cellIs" dxfId="12" priority="5" stopIfTrue="1" operator="equal">
      <formula>"þ"</formula>
    </cfRule>
  </conditionalFormatting>
  <conditionalFormatting sqref="D18">
    <cfRule type="cellIs" dxfId="11" priority="4" stopIfTrue="1" operator="equal">
      <formula>"þ"</formula>
    </cfRule>
  </conditionalFormatting>
  <printOptions gridLinesSet="0"/>
  <pageMargins left="0.62" right="0.33" top="0.5" bottom="0.63" header="0.5" footer="0.5"/>
  <pageSetup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1"/>
  <sheetViews>
    <sheetView showGridLines="0" workbookViewId="0"/>
  </sheetViews>
  <sheetFormatPr defaultColWidth="10.59765625" defaultRowHeight="16.8"/>
  <cols>
    <col min="1" max="1" width="31.5" style="117" bestFit="1" customWidth="1"/>
    <col min="2" max="2" width="2.59765625" style="112" customWidth="1"/>
    <col min="3" max="3" width="25.59765625" style="114" bestFit="1" customWidth="1"/>
    <col min="4" max="16384" width="10.59765625" style="114"/>
  </cols>
  <sheetData>
    <row r="1" spans="1:3" ht="24" thickTop="1" thickBot="1">
      <c r="A1" s="336" t="s">
        <v>91</v>
      </c>
      <c r="C1" s="556" t="s">
        <v>636</v>
      </c>
    </row>
    <row r="2" spans="1:3">
      <c r="A2" s="335" t="s">
        <v>637</v>
      </c>
      <c r="C2" s="554" t="s">
        <v>630</v>
      </c>
    </row>
    <row r="3" spans="1:3">
      <c r="A3" s="279" t="s">
        <v>638</v>
      </c>
      <c r="C3" s="554" t="s">
        <v>631</v>
      </c>
    </row>
    <row r="4" spans="1:3">
      <c r="A4" s="279" t="s">
        <v>639</v>
      </c>
      <c r="C4" s="554" t="s">
        <v>632</v>
      </c>
    </row>
    <row r="5" spans="1:3" ht="17.399999999999999" thickBot="1">
      <c r="A5" s="557" t="s">
        <v>642</v>
      </c>
      <c r="C5" s="554" t="s">
        <v>633</v>
      </c>
    </row>
    <row r="6" spans="1:3" ht="18" thickTop="1" thickBot="1">
      <c r="C6" s="554" t="s">
        <v>634</v>
      </c>
    </row>
    <row r="7" spans="1:3" ht="24" thickTop="1" thickBot="1">
      <c r="A7" s="337" t="s">
        <v>89</v>
      </c>
      <c r="C7" s="555" t="s">
        <v>635</v>
      </c>
    </row>
    <row r="8" spans="1:3" ht="17.399999999999999" thickBot="1">
      <c r="A8" s="118" t="s">
        <v>640</v>
      </c>
    </row>
    <row r="9" spans="1:3" ht="24" thickTop="1" thickBot="1">
      <c r="A9" s="118" t="s">
        <v>641</v>
      </c>
      <c r="C9" s="113" t="s">
        <v>629</v>
      </c>
    </row>
    <row r="10" spans="1:3" ht="17.399999999999999" thickBot="1">
      <c r="A10" s="121" t="s">
        <v>232</v>
      </c>
      <c r="C10" s="115" t="s">
        <v>136</v>
      </c>
    </row>
    <row r="11" spans="1:3" ht="18" thickTop="1" thickBot="1">
      <c r="C11" s="116" t="s">
        <v>137</v>
      </c>
    </row>
    <row r="12" spans="1:3" ht="24" thickTop="1" thickBot="1">
      <c r="A12" s="339" t="s">
        <v>75</v>
      </c>
    </row>
    <row r="13" spans="1:3" ht="24" thickTop="1" thickBot="1">
      <c r="A13" s="119" t="s">
        <v>644</v>
      </c>
      <c r="C13" s="559" t="s">
        <v>346</v>
      </c>
    </row>
    <row r="14" spans="1:3" ht="17.399999999999999" thickBot="1">
      <c r="A14" s="558" t="s">
        <v>643</v>
      </c>
      <c r="C14" s="115" t="s">
        <v>645</v>
      </c>
    </row>
    <row r="15" spans="1:3" ht="18" thickTop="1" thickBot="1">
      <c r="C15" s="561" t="s">
        <v>647</v>
      </c>
    </row>
    <row r="16" spans="1:3" ht="24" thickTop="1" thickBot="1">
      <c r="A16" s="338" t="s">
        <v>114</v>
      </c>
      <c r="C16" s="560" t="s">
        <v>646</v>
      </c>
    </row>
    <row r="17" spans="1:1">
      <c r="A17" s="120" t="s">
        <v>131</v>
      </c>
    </row>
    <row r="18" spans="1:1">
      <c r="A18" s="120" t="s">
        <v>130</v>
      </c>
    </row>
    <row r="19" spans="1:1">
      <c r="A19" s="122" t="s">
        <v>115</v>
      </c>
    </row>
    <row r="20" spans="1:1" ht="17.399999999999999" thickBot="1">
      <c r="A20" s="123" t="s">
        <v>116</v>
      </c>
    </row>
    <row r="21" spans="1:1"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showGridLines="0" workbookViewId="0"/>
  </sheetViews>
  <sheetFormatPr defaultColWidth="13" defaultRowHeight="15.6"/>
  <cols>
    <col min="1" max="1" width="20.19921875" style="44" bestFit="1" customWidth="1"/>
    <col min="2" max="2" width="8.59765625" style="44" customWidth="1"/>
    <col min="3" max="3" width="4.3984375" style="44" bestFit="1" customWidth="1"/>
    <col min="4" max="4" width="6.69921875" style="44" customWidth="1"/>
    <col min="5" max="5" width="8.5" style="44" bestFit="1" customWidth="1"/>
    <col min="6" max="6" width="8.8984375" style="44" bestFit="1" customWidth="1"/>
    <col min="7" max="7" width="4.5" style="44" bestFit="1" customWidth="1"/>
    <col min="8" max="8" width="5.59765625" style="44" bestFit="1" customWidth="1"/>
    <col min="9" max="9" width="5.5" style="44" bestFit="1" customWidth="1"/>
    <col min="10" max="10" width="6.19921875" style="44" bestFit="1" customWidth="1"/>
    <col min="11" max="11" width="24.19921875" style="44" bestFit="1" customWidth="1"/>
    <col min="12" max="12" width="3.3984375" style="39" customWidth="1"/>
    <col min="13" max="13" width="7.3984375" style="288" bestFit="1" customWidth="1"/>
    <col min="14" max="14" width="7.69921875" style="44" bestFit="1" customWidth="1"/>
    <col min="15" max="16384" width="13" style="39"/>
  </cols>
  <sheetData>
    <row r="1" spans="1:14" ht="23.4" thickBot="1">
      <c r="A1" s="37" t="s">
        <v>23</v>
      </c>
      <c r="B1" s="37"/>
      <c r="C1" s="37"/>
      <c r="D1" s="37"/>
      <c r="E1" s="37"/>
      <c r="F1" s="37"/>
      <c r="G1" s="37"/>
      <c r="H1" s="37"/>
      <c r="I1" s="37"/>
      <c r="J1" s="37"/>
      <c r="K1" s="37"/>
    </row>
    <row r="2" spans="1:14" ht="16.8" thickTop="1" thickBot="1">
      <c r="A2" s="75" t="s">
        <v>4</v>
      </c>
      <c r="B2" s="76" t="s">
        <v>5</v>
      </c>
      <c r="C2" s="76" t="s">
        <v>25</v>
      </c>
      <c r="D2" s="76" t="s">
        <v>26</v>
      </c>
      <c r="E2" s="77" t="s">
        <v>68</v>
      </c>
      <c r="F2" s="76" t="s">
        <v>24</v>
      </c>
      <c r="G2" s="76" t="s">
        <v>27</v>
      </c>
      <c r="H2" s="78" t="s">
        <v>90</v>
      </c>
      <c r="I2" s="79" t="s">
        <v>93</v>
      </c>
      <c r="J2" s="78" t="s">
        <v>81</v>
      </c>
      <c r="K2" s="80" t="s">
        <v>79</v>
      </c>
      <c r="M2" s="289" t="s">
        <v>200</v>
      </c>
    </row>
    <row r="3" spans="1:14">
      <c r="A3" s="295" t="s">
        <v>288</v>
      </c>
      <c r="B3" s="22" t="s">
        <v>123</v>
      </c>
      <c r="C3" s="23">
        <v>0</v>
      </c>
      <c r="D3" s="24" t="s">
        <v>62</v>
      </c>
      <c r="E3" s="24" t="s">
        <v>289</v>
      </c>
      <c r="F3" s="25" t="s">
        <v>290</v>
      </c>
      <c r="G3" s="26">
        <v>0.25</v>
      </c>
      <c r="H3" s="285">
        <f>'Personal File'!$B$8+'Personal File'!$C$10+D3</f>
        <v>4</v>
      </c>
      <c r="I3" s="286">
        <f t="shared" ref="I3:I4" ca="1" si="0">RANDBETWEEN(1,20)</f>
        <v>15</v>
      </c>
      <c r="J3" s="287">
        <f t="shared" ref="J3:J4" ca="1" si="1">I3+H3</f>
        <v>19</v>
      </c>
      <c r="K3" s="33"/>
      <c r="L3" s="278"/>
      <c r="M3" s="290">
        <v>0</v>
      </c>
    </row>
    <row r="4" spans="1:14" ht="16.2" thickBot="1">
      <c r="A4" s="27" t="s">
        <v>198</v>
      </c>
      <c r="B4" s="28" t="s">
        <v>123</v>
      </c>
      <c r="C4" s="29" t="str">
        <f>'Personal File'!$C$10</f>
        <v>+0</v>
      </c>
      <c r="D4" s="30" t="s">
        <v>62</v>
      </c>
      <c r="E4" s="30" t="s">
        <v>199</v>
      </c>
      <c r="F4" s="31" t="s">
        <v>121</v>
      </c>
      <c r="G4" s="32">
        <v>0</v>
      </c>
      <c r="H4" s="34">
        <f>'Personal File'!$B$8+'Personal File'!$C$10+D4</f>
        <v>4</v>
      </c>
      <c r="I4" s="81">
        <f t="shared" ca="1" si="0"/>
        <v>12</v>
      </c>
      <c r="J4" s="82">
        <f t="shared" ca="1" si="1"/>
        <v>16</v>
      </c>
      <c r="K4" s="35" t="s">
        <v>115</v>
      </c>
      <c r="M4" s="324" t="s">
        <v>95</v>
      </c>
    </row>
    <row r="5" spans="1:14" ht="6" customHeight="1" thickTop="1" thickBot="1">
      <c r="I5" s="83"/>
      <c r="J5" s="83"/>
      <c r="M5" s="293"/>
    </row>
    <row r="6" spans="1:14" ht="16.8" thickTop="1" thickBot="1">
      <c r="A6" s="75" t="s">
        <v>7</v>
      </c>
      <c r="B6" s="76" t="s">
        <v>8</v>
      </c>
      <c r="C6" s="76" t="s">
        <v>25</v>
      </c>
      <c r="D6" s="76" t="s">
        <v>26</v>
      </c>
      <c r="E6" s="77" t="s">
        <v>68</v>
      </c>
      <c r="F6" s="76" t="s">
        <v>9</v>
      </c>
      <c r="G6" s="76" t="s">
        <v>27</v>
      </c>
      <c r="H6" s="78" t="s">
        <v>90</v>
      </c>
      <c r="I6" s="79" t="s">
        <v>93</v>
      </c>
      <c r="J6" s="78" t="s">
        <v>81</v>
      </c>
      <c r="K6" s="80" t="s">
        <v>79</v>
      </c>
      <c r="M6" s="289" t="s">
        <v>200</v>
      </c>
    </row>
    <row r="7" spans="1:14">
      <c r="A7" s="8" t="s">
        <v>122</v>
      </c>
      <c r="B7" s="9" t="s">
        <v>95</v>
      </c>
      <c r="C7" s="10" t="s">
        <v>95</v>
      </c>
      <c r="D7" s="11" t="s">
        <v>62</v>
      </c>
      <c r="E7" s="11" t="s">
        <v>95</v>
      </c>
      <c r="F7" s="12" t="s">
        <v>95</v>
      </c>
      <c r="G7" s="13" t="s">
        <v>95</v>
      </c>
      <c r="H7" s="328">
        <f>'Personal File'!$B$8+'Personal File'!$C$11+D7</f>
        <v>6</v>
      </c>
      <c r="I7" s="369">
        <f t="shared" ref="I7:I8" ca="1" si="2">RANDBETWEEN(1,20)</f>
        <v>13</v>
      </c>
      <c r="J7" s="296">
        <f t="shared" ref="J7" ca="1" si="3">I7+H7</f>
        <v>19</v>
      </c>
      <c r="K7" s="367" t="s">
        <v>115</v>
      </c>
      <c r="L7" s="368"/>
      <c r="M7" s="294" t="s">
        <v>95</v>
      </c>
    </row>
    <row r="8" spans="1:14" s="332" customFormat="1">
      <c r="A8" s="372" t="s">
        <v>296</v>
      </c>
      <c r="B8" s="373" t="s">
        <v>345</v>
      </c>
      <c r="C8" s="374" t="s">
        <v>95</v>
      </c>
      <c r="D8" s="375" t="s">
        <v>95</v>
      </c>
      <c r="E8" s="375" t="s">
        <v>95</v>
      </c>
      <c r="F8" s="376" t="s">
        <v>95</v>
      </c>
      <c r="G8" s="377" t="s">
        <v>95</v>
      </c>
      <c r="H8" s="378">
        <f>Spells!I15</f>
        <v>5</v>
      </c>
      <c r="I8" s="370">
        <f t="shared" ca="1" si="2"/>
        <v>9</v>
      </c>
      <c r="J8" s="378">
        <f t="shared" ref="J8:J9" ca="1" si="4">I8+H8</f>
        <v>14</v>
      </c>
      <c r="K8" s="384"/>
      <c r="L8" s="368"/>
      <c r="M8" s="386"/>
      <c r="N8" s="368"/>
    </row>
    <row r="9" spans="1:14" ht="16.2" thickBot="1">
      <c r="A9" s="379" t="s">
        <v>296</v>
      </c>
      <c r="B9" s="380" t="s">
        <v>344</v>
      </c>
      <c r="C9" s="381" t="s">
        <v>95</v>
      </c>
      <c r="D9" s="381" t="s">
        <v>95</v>
      </c>
      <c r="E9" s="380" t="s">
        <v>95</v>
      </c>
      <c r="F9" s="381" t="s">
        <v>95</v>
      </c>
      <c r="G9" s="382" t="s">
        <v>95</v>
      </c>
      <c r="H9" s="383">
        <f>Spells!I16</f>
        <v>4</v>
      </c>
      <c r="I9" s="371">
        <f t="shared" ref="I9" ca="1" si="5">RANDBETWEEN(1,20)</f>
        <v>19</v>
      </c>
      <c r="J9" s="383">
        <f t="shared" ca="1" si="4"/>
        <v>23</v>
      </c>
      <c r="K9" s="385"/>
      <c r="L9" s="368"/>
      <c r="M9" s="387"/>
    </row>
    <row r="10" spans="1:14" ht="6" customHeight="1" thickTop="1" thickBot="1">
      <c r="D10" s="84"/>
      <c r="E10" s="84"/>
      <c r="G10" s="74"/>
      <c r="H10" s="74"/>
      <c r="I10" s="83"/>
      <c r="J10" s="74"/>
      <c r="M10" s="293"/>
    </row>
    <row r="11" spans="1:14" ht="16.8" thickTop="1" thickBot="1">
      <c r="A11" s="75" t="s">
        <v>70</v>
      </c>
      <c r="B11" s="76" t="s">
        <v>17</v>
      </c>
      <c r="C11" s="76" t="s">
        <v>34</v>
      </c>
      <c r="D11" s="76" t="s">
        <v>81</v>
      </c>
      <c r="E11" s="76" t="s">
        <v>82</v>
      </c>
      <c r="F11" s="76" t="s">
        <v>83</v>
      </c>
      <c r="G11" s="76" t="s">
        <v>27</v>
      </c>
      <c r="H11" s="85" t="s">
        <v>79</v>
      </c>
      <c r="I11" s="86"/>
      <c r="J11" s="86"/>
      <c r="K11" s="87"/>
      <c r="M11" s="289" t="s">
        <v>200</v>
      </c>
    </row>
    <row r="12" spans="1:14">
      <c r="A12" s="406" t="s">
        <v>143</v>
      </c>
      <c r="B12" s="315" t="s">
        <v>310</v>
      </c>
      <c r="C12" s="316" t="s">
        <v>95</v>
      </c>
      <c r="D12" s="315" t="s">
        <v>95</v>
      </c>
      <c r="E12" s="317" t="s">
        <v>95</v>
      </c>
      <c r="F12" s="318" t="s">
        <v>95</v>
      </c>
      <c r="G12" s="365" t="s">
        <v>95</v>
      </c>
      <c r="H12" s="319"/>
      <c r="I12" s="320"/>
      <c r="J12" s="320"/>
      <c r="K12" s="321"/>
      <c r="L12" s="325"/>
      <c r="M12" s="322" t="s">
        <v>95</v>
      </c>
      <c r="N12" s="323"/>
    </row>
    <row r="13" spans="1:14" ht="16.2" thickBot="1">
      <c r="A13" s="27" t="s">
        <v>277</v>
      </c>
      <c r="B13" s="28" t="s">
        <v>311</v>
      </c>
      <c r="C13" s="88" t="s">
        <v>95</v>
      </c>
      <c r="D13" s="28" t="s">
        <v>95</v>
      </c>
      <c r="E13" s="407" t="s">
        <v>95</v>
      </c>
      <c r="F13" s="28" t="s">
        <v>95</v>
      </c>
      <c r="G13" s="32" t="s">
        <v>95</v>
      </c>
      <c r="H13" s="89"/>
      <c r="I13" s="90"/>
      <c r="J13" s="90"/>
      <c r="K13" s="91"/>
      <c r="M13" s="292" t="s">
        <v>95</v>
      </c>
    </row>
    <row r="14" spans="1:14" ht="6.75" customHeight="1" thickTop="1" thickBot="1">
      <c r="M14" s="293"/>
    </row>
    <row r="15" spans="1:14" ht="16.8" thickTop="1" thickBot="1">
      <c r="A15" s="92"/>
      <c r="B15" s="74"/>
      <c r="D15" s="93" t="s">
        <v>71</v>
      </c>
      <c r="E15" s="94"/>
      <c r="F15" s="85" t="s">
        <v>6</v>
      </c>
      <c r="G15" s="76" t="s">
        <v>27</v>
      </c>
      <c r="H15" s="78" t="s">
        <v>90</v>
      </c>
      <c r="I15" s="85" t="s">
        <v>79</v>
      </c>
      <c r="J15" s="86"/>
      <c r="K15" s="87"/>
      <c r="M15" s="289" t="s">
        <v>200</v>
      </c>
    </row>
    <row r="16" spans="1:14">
      <c r="A16" s="92"/>
      <c r="B16" s="394"/>
      <c r="D16" s="95"/>
      <c r="E16" s="96"/>
      <c r="F16" s="97"/>
      <c r="G16" s="26"/>
      <c r="H16" s="98"/>
      <c r="I16" s="99"/>
      <c r="J16" s="100"/>
      <c r="K16" s="101"/>
      <c r="M16" s="290"/>
    </row>
    <row r="17" spans="1:14" ht="16.2" thickBot="1">
      <c r="A17" s="92"/>
      <c r="B17" s="394"/>
      <c r="D17" s="104"/>
      <c r="E17" s="105"/>
      <c r="F17" s="106"/>
      <c r="G17" s="32"/>
      <c r="H17" s="107"/>
      <c r="I17" s="108"/>
      <c r="J17" s="109"/>
      <c r="K17" s="91"/>
      <c r="M17" s="292"/>
    </row>
    <row r="18" spans="1:14" ht="16.8" thickTop="1" thickBot="1">
      <c r="B18" s="39"/>
    </row>
    <row r="19" spans="1:14" ht="16.8" thickTop="1" thickBot="1">
      <c r="B19" s="39"/>
      <c r="D19" s="93" t="s">
        <v>197</v>
      </c>
      <c r="E19" s="86"/>
      <c r="F19" s="86"/>
      <c r="G19" s="110" t="s">
        <v>6</v>
      </c>
      <c r="H19" s="110" t="s">
        <v>97</v>
      </c>
      <c r="I19" s="110" t="s">
        <v>126</v>
      </c>
      <c r="J19" s="111" t="s">
        <v>79</v>
      </c>
      <c r="K19" s="87"/>
      <c r="M19" s="289" t="s">
        <v>200</v>
      </c>
    </row>
    <row r="20" spans="1:14">
      <c r="B20" s="39"/>
      <c r="D20" s="273"/>
      <c r="E20" s="274"/>
      <c r="F20" s="274"/>
      <c r="G20" s="275"/>
      <c r="H20" s="275"/>
      <c r="I20" s="275"/>
      <c r="J20" s="276"/>
      <c r="K20" s="277"/>
      <c r="L20" s="278"/>
      <c r="M20" s="291"/>
      <c r="N20" s="83"/>
    </row>
    <row r="21" spans="1:14">
      <c r="A21" s="39"/>
      <c r="B21" s="39"/>
      <c r="D21" s="329"/>
      <c r="E21" s="330"/>
      <c r="F21" s="330"/>
      <c r="G21" s="331"/>
      <c r="H21" s="331"/>
      <c r="I21" s="331"/>
      <c r="J21" s="102"/>
      <c r="K21" s="103"/>
      <c r="L21" s="332"/>
      <c r="M21" s="291"/>
      <c r="N21" s="83"/>
    </row>
    <row r="22" spans="1:14" ht="16.2" thickBot="1">
      <c r="A22" s="39"/>
      <c r="B22" s="39"/>
      <c r="D22" s="281"/>
      <c r="E22" s="282"/>
      <c r="F22" s="282"/>
      <c r="G22" s="28"/>
      <c r="H22" s="28"/>
      <c r="I22" s="28"/>
      <c r="J22" s="283"/>
      <c r="K22" s="284"/>
      <c r="M22" s="292"/>
      <c r="N22" s="83"/>
    </row>
    <row r="23" spans="1:14" ht="16.2" thickTop="1">
      <c r="A23" s="39"/>
      <c r="B23" s="39"/>
    </row>
    <row r="24" spans="1:14">
      <c r="A24" s="39"/>
      <c r="B24" s="39"/>
    </row>
    <row r="25" spans="1:14">
      <c r="A25" s="39"/>
      <c r="B25" s="39"/>
    </row>
    <row r="26" spans="1:14">
      <c r="A26" s="39"/>
      <c r="B26" s="39"/>
    </row>
    <row r="27" spans="1:14">
      <c r="A27" s="39"/>
      <c r="B27" s="39"/>
    </row>
    <row r="28" spans="1:14">
      <c r="A28" s="39"/>
      <c r="B28" s="39"/>
    </row>
  </sheetData>
  <sortState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ColWidth="8.59765625" defaultRowHeight="15.6"/>
  <cols>
    <col min="1" max="1" width="27" style="44" bestFit="1" customWidth="1"/>
    <col min="2" max="2" width="4.296875" style="44" customWidth="1"/>
    <col min="3" max="3" width="4" style="74" bestFit="1" customWidth="1"/>
    <col min="4" max="5" width="18.09765625" style="39" customWidth="1"/>
    <col min="6" max="6" width="2.3984375" style="39" customWidth="1"/>
    <col min="7" max="7" width="8.296875" style="39" bestFit="1" customWidth="1"/>
    <col min="8" max="16384" width="8.59765625" style="39"/>
  </cols>
  <sheetData>
    <row r="1" spans="1:8" ht="23.4" thickBot="1">
      <c r="A1" s="37" t="s">
        <v>76</v>
      </c>
      <c r="B1" s="37"/>
      <c r="C1" s="38"/>
      <c r="D1" s="37"/>
      <c r="E1" s="37"/>
    </row>
    <row r="2" spans="1:8" s="44" customFormat="1" ht="16.8" thickTop="1" thickBot="1">
      <c r="A2" s="40" t="s">
        <v>77</v>
      </c>
      <c r="B2" s="40" t="s">
        <v>6</v>
      </c>
      <c r="C2" s="41" t="s">
        <v>27</v>
      </c>
      <c r="D2" s="42" t="s">
        <v>78</v>
      </c>
      <c r="E2" s="43" t="s">
        <v>79</v>
      </c>
      <c r="G2" s="395" t="s">
        <v>200</v>
      </c>
    </row>
    <row r="3" spans="1:8">
      <c r="A3" s="45" t="s">
        <v>145</v>
      </c>
      <c r="B3" s="46">
        <v>1</v>
      </c>
      <c r="C3" s="47">
        <v>1.25</v>
      </c>
      <c r="D3" s="48"/>
      <c r="E3" s="49"/>
      <c r="G3" s="396">
        <v>0</v>
      </c>
    </row>
    <row r="4" spans="1:8">
      <c r="A4" s="50" t="s">
        <v>146</v>
      </c>
      <c r="B4" s="51">
        <v>1</v>
      </c>
      <c r="C4" s="52">
        <v>0.25</v>
      </c>
      <c r="D4" s="53"/>
      <c r="E4" s="54"/>
      <c r="G4" s="397">
        <v>0</v>
      </c>
    </row>
    <row r="5" spans="1:8">
      <c r="A5" s="50" t="s">
        <v>691</v>
      </c>
      <c r="B5" s="51">
        <v>15</v>
      </c>
      <c r="C5" s="52">
        <f>B5/10</f>
        <v>1.5</v>
      </c>
      <c r="D5" s="272" t="s">
        <v>693</v>
      </c>
      <c r="E5" s="54"/>
      <c r="G5" s="397" t="s">
        <v>692</v>
      </c>
      <c r="H5" s="278"/>
    </row>
    <row r="6" spans="1:8" ht="16.2" thickBot="1">
      <c r="A6" s="56" t="s">
        <v>147</v>
      </c>
      <c r="B6" s="57">
        <v>1</v>
      </c>
      <c r="C6" s="58">
        <v>1</v>
      </c>
      <c r="D6" s="59"/>
      <c r="E6" s="60"/>
      <c r="G6" s="399">
        <v>2</v>
      </c>
    </row>
    <row r="7" spans="1:8" ht="24" thickTop="1" thickBot="1">
      <c r="A7" s="37" t="s">
        <v>80</v>
      </c>
      <c r="B7" s="37"/>
      <c r="C7" s="61"/>
      <c r="D7" s="37"/>
      <c r="E7" s="62"/>
      <c r="G7" s="61"/>
    </row>
    <row r="8" spans="1:8" ht="16.8" thickTop="1" thickBot="1">
      <c r="A8" s="40" t="s">
        <v>77</v>
      </c>
      <c r="B8" s="40" t="s">
        <v>6</v>
      </c>
      <c r="C8" s="41" t="s">
        <v>27</v>
      </c>
      <c r="D8" s="42" t="s">
        <v>78</v>
      </c>
      <c r="E8" s="43" t="s">
        <v>79</v>
      </c>
      <c r="G8" s="395" t="s">
        <v>200</v>
      </c>
    </row>
    <row r="9" spans="1:8">
      <c r="A9" s="63" t="s">
        <v>119</v>
      </c>
      <c r="B9" s="46">
        <v>1</v>
      </c>
      <c r="C9" s="64">
        <v>0.5</v>
      </c>
      <c r="D9" s="65"/>
      <c r="E9" s="49"/>
      <c r="G9" s="400">
        <v>1</v>
      </c>
    </row>
    <row r="10" spans="1:8" ht="16.2" thickBot="1">
      <c r="A10" s="56"/>
      <c r="B10" s="57"/>
      <c r="C10" s="58"/>
      <c r="D10" s="59"/>
      <c r="E10" s="60"/>
      <c r="G10" s="398"/>
    </row>
    <row r="11" spans="1:8" ht="24" thickTop="1" thickBot="1">
      <c r="A11" s="37" t="s">
        <v>228</v>
      </c>
      <c r="B11" s="37"/>
      <c r="C11" s="61"/>
      <c r="D11" s="37"/>
      <c r="E11" s="62"/>
      <c r="F11" s="327"/>
      <c r="G11" s="399">
        <v>2000</v>
      </c>
    </row>
    <row r="12" spans="1:8" ht="16.8" thickTop="1" thickBot="1">
      <c r="A12" s="40" t="s">
        <v>77</v>
      </c>
      <c r="B12" s="40" t="s">
        <v>6</v>
      </c>
      <c r="C12" s="41" t="s">
        <v>27</v>
      </c>
      <c r="D12" s="42" t="s">
        <v>78</v>
      </c>
      <c r="E12" s="43" t="s">
        <v>79</v>
      </c>
      <c r="G12" s="395" t="s">
        <v>200</v>
      </c>
    </row>
    <row r="13" spans="1:8">
      <c r="A13" s="67" t="s">
        <v>212</v>
      </c>
      <c r="B13" s="68">
        <v>1</v>
      </c>
      <c r="C13" s="69">
        <v>5</v>
      </c>
      <c r="D13" s="70"/>
      <c r="E13" s="71"/>
      <c r="G13" s="401">
        <v>10</v>
      </c>
    </row>
    <row r="14" spans="1:8">
      <c r="A14" s="50" t="s">
        <v>124</v>
      </c>
      <c r="B14" s="66">
        <v>0</v>
      </c>
      <c r="C14" s="55">
        <f>B14/100</f>
        <v>0</v>
      </c>
      <c r="D14" s="70"/>
      <c r="E14" s="71"/>
      <c r="G14" s="401">
        <f>B14</f>
        <v>0</v>
      </c>
    </row>
    <row r="15" spans="1:8">
      <c r="A15" s="67" t="s">
        <v>213</v>
      </c>
      <c r="B15" s="68">
        <v>1</v>
      </c>
      <c r="C15" s="69">
        <v>4</v>
      </c>
      <c r="D15" s="70"/>
      <c r="E15" s="71"/>
      <c r="G15" s="401">
        <v>1</v>
      </c>
    </row>
    <row r="16" spans="1:8">
      <c r="A16" s="67" t="s">
        <v>118</v>
      </c>
      <c r="B16" s="68">
        <v>1</v>
      </c>
      <c r="C16" s="69">
        <v>0</v>
      </c>
      <c r="D16" s="70"/>
      <c r="E16" s="71"/>
      <c r="G16" s="401">
        <v>1</v>
      </c>
    </row>
    <row r="17" spans="1:7" ht="16.2" thickBot="1">
      <c r="A17" s="72" t="s">
        <v>144</v>
      </c>
      <c r="B17" s="73">
        <v>4</v>
      </c>
      <c r="C17" s="58">
        <v>0</v>
      </c>
      <c r="D17" s="59"/>
      <c r="E17" s="60"/>
      <c r="G17" s="399">
        <v>0</v>
      </c>
    </row>
    <row r="18" spans="1:7" ht="16.2" thickTop="1">
      <c r="B18" s="326" t="s">
        <v>229</v>
      </c>
      <c r="C18" s="364">
        <f>SUM(C13:C17)/100</f>
        <v>0.09</v>
      </c>
    </row>
    <row r="19" spans="1:7">
      <c r="A19" s="39"/>
      <c r="E19" s="217" t="s">
        <v>209</v>
      </c>
      <c r="F19" s="278"/>
      <c r="G19" s="471">
        <f>SUM(G3:G17,Martial!M3:M22)</f>
        <v>2015</v>
      </c>
    </row>
    <row r="20" spans="1:7">
      <c r="E20" s="217" t="s">
        <v>210</v>
      </c>
      <c r="F20" s="278"/>
      <c r="G20" s="471">
        <v>49000</v>
      </c>
    </row>
    <row r="21" spans="1:7">
      <c r="E21" s="217" t="s">
        <v>297</v>
      </c>
      <c r="F21" s="278"/>
      <c r="G21" s="471">
        <f>G20-G19</f>
        <v>46985</v>
      </c>
    </row>
  </sheetData>
  <sortState ref="A40:D52">
    <sortCondition ref="A40:A52"/>
  </sortState>
  <phoneticPr fontId="0" type="noConversion"/>
  <conditionalFormatting sqref="C18">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231" bestFit="1" customWidth="1"/>
    <col min="2" max="2" width="9.5" style="607" customWidth="1"/>
    <col min="3" max="3" width="6.3984375" style="231" customWidth="1"/>
    <col min="4" max="16384" width="9" style="231"/>
  </cols>
  <sheetData>
    <row r="1" spans="1:3">
      <c r="A1" s="594" t="s">
        <v>670</v>
      </c>
      <c r="B1" s="595" t="s">
        <v>689</v>
      </c>
      <c r="C1" s="596" t="s">
        <v>671</v>
      </c>
    </row>
    <row r="2" spans="1:3">
      <c r="A2" s="597" t="s">
        <v>672</v>
      </c>
      <c r="B2" s="598" t="s">
        <v>673</v>
      </c>
      <c r="C2" s="599">
        <v>0.1</v>
      </c>
    </row>
    <row r="3" spans="1:3">
      <c r="A3" s="597" t="s">
        <v>674</v>
      </c>
      <c r="B3" s="598" t="s">
        <v>673</v>
      </c>
      <c r="C3" s="599">
        <v>0.1</v>
      </c>
    </row>
    <row r="4" spans="1:3">
      <c r="A4" s="597" t="s">
        <v>675</v>
      </c>
      <c r="B4" s="598" t="s">
        <v>673</v>
      </c>
      <c r="C4" s="599">
        <v>0.1</v>
      </c>
    </row>
    <row r="5" spans="1:3">
      <c r="A5" s="597" t="s">
        <v>690</v>
      </c>
      <c r="B5" s="598" t="s">
        <v>673</v>
      </c>
      <c r="C5" s="599">
        <v>0.1</v>
      </c>
    </row>
    <row r="6" spans="1:3">
      <c r="A6" s="597" t="s">
        <v>676</v>
      </c>
      <c r="B6" s="598" t="s">
        <v>673</v>
      </c>
      <c r="C6" s="599">
        <v>0.1</v>
      </c>
    </row>
    <row r="7" spans="1:3">
      <c r="A7" s="597" t="s">
        <v>677</v>
      </c>
      <c r="B7" s="598" t="s">
        <v>673</v>
      </c>
      <c r="C7" s="599">
        <v>0.1</v>
      </c>
    </row>
    <row r="8" spans="1:3">
      <c r="A8" s="597" t="s">
        <v>678</v>
      </c>
      <c r="B8" s="598" t="s">
        <v>673</v>
      </c>
      <c r="C8" s="599">
        <v>0.1</v>
      </c>
    </row>
    <row r="9" spans="1:3">
      <c r="A9" s="597" t="s">
        <v>679</v>
      </c>
      <c r="B9" s="598" t="s">
        <v>673</v>
      </c>
      <c r="C9" s="599">
        <v>0.1</v>
      </c>
    </row>
    <row r="10" spans="1:3">
      <c r="A10" s="597" t="s">
        <v>680</v>
      </c>
      <c r="B10" s="598" t="s">
        <v>673</v>
      </c>
      <c r="C10" s="599">
        <v>0.1</v>
      </c>
    </row>
    <row r="11" spans="1:3">
      <c r="A11" s="597" t="s">
        <v>681</v>
      </c>
      <c r="B11" s="598" t="s">
        <v>673</v>
      </c>
      <c r="C11" s="599">
        <v>0.1</v>
      </c>
    </row>
    <row r="12" spans="1:3">
      <c r="A12" s="594" t="s">
        <v>67</v>
      </c>
      <c r="B12" s="595"/>
      <c r="C12" s="596">
        <f>SUM(C2:C11)</f>
        <v>0.99999999999999989</v>
      </c>
    </row>
    <row r="13" spans="1:3">
      <c r="A13" s="594"/>
      <c r="B13" s="595"/>
      <c r="C13" s="596"/>
    </row>
    <row r="14" spans="1:3">
      <c r="A14" s="594" t="s">
        <v>682</v>
      </c>
      <c r="B14" s="600">
        <v>0</v>
      </c>
      <c r="C14" s="601"/>
    </row>
    <row r="15" spans="1:3">
      <c r="A15" s="594" t="s">
        <v>683</v>
      </c>
      <c r="B15" s="600"/>
      <c r="C15" s="601"/>
    </row>
    <row r="16" spans="1:3">
      <c r="A16" s="594" t="s">
        <v>684</v>
      </c>
      <c r="B16" s="602">
        <f>B15*C12/(1+B14)</f>
        <v>0</v>
      </c>
      <c r="C16" s="601"/>
    </row>
    <row r="17" spans="1:3">
      <c r="A17" s="594" t="s">
        <v>685</v>
      </c>
      <c r="B17" s="603">
        <v>0</v>
      </c>
      <c r="C17" s="604"/>
    </row>
    <row r="18" spans="1:3">
      <c r="A18" s="594" t="s">
        <v>67</v>
      </c>
      <c r="B18" s="605">
        <f>SUM(B16:B17)</f>
        <v>0</v>
      </c>
      <c r="C18" s="601"/>
    </row>
    <row r="19" spans="1:3">
      <c r="A19" s="594" t="s">
        <v>686</v>
      </c>
      <c r="B19" s="600"/>
      <c r="C19" s="601"/>
    </row>
    <row r="20" spans="1:3">
      <c r="A20" s="594" t="s">
        <v>687</v>
      </c>
      <c r="B20" s="605">
        <f>SUM(B18:B19)</f>
        <v>0</v>
      </c>
      <c r="C20" s="601"/>
    </row>
    <row r="22" spans="1:3">
      <c r="A22" s="606" t="s">
        <v>688</v>
      </c>
    </row>
    <row r="24" spans="1:3">
      <c r="A24" s="606"/>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Spellbook</vt:lpstr>
      <vt:lpstr>Shaundakul</vt:lpstr>
      <vt:lpstr>Spells</vt:lpstr>
      <vt:lpstr>Feats</vt:lpstr>
      <vt:lpstr>Martial</vt:lpstr>
      <vt:lpstr>Equipment</vt:lpstr>
      <vt:lpstr>XP Awards</vt:lpstr>
      <vt:lpstr>'Personal File'!Print_Area</vt:lpstr>
      <vt:lpstr>Shaundakul!Print_Area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2018-01-19T21:25:59Z</dcterms:modified>
</cp:coreProperties>
</file>