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604" yWindow="-12" windowWidth="11448" windowHeight="10224" tabRatio="638"/>
  </bookViews>
  <sheets>
    <sheet name="Personal File" sheetId="4" r:id="rId1"/>
    <sheet name="Skills" sheetId="15" r:id="rId2"/>
    <sheet name="Sorcerer" sheetId="20" r:id="rId3"/>
    <sheet name="Favored" sheetId="21" r:id="rId4"/>
    <sheet name="Feats &amp; Spells" sheetId="17" r:id="rId5"/>
    <sheet name="Martial" sheetId="6" r:id="rId6"/>
    <sheet name="Equipment" sheetId="19" r:id="rId7"/>
  </sheets>
  <definedNames>
    <definedName name="_xlnm.Print_Area" localSheetId="6">Equipment!#REF!</definedName>
    <definedName name="_xlnm.Print_Area" localSheetId="3">Favored!$A$1:$I$21</definedName>
    <definedName name="_xlnm.Print_Area" localSheetId="4">'Feats &amp; Spells'!#REF!</definedName>
    <definedName name="_xlnm.Print_Area" localSheetId="5">Martial!#REF!</definedName>
    <definedName name="_xlnm.Print_Area" localSheetId="0">'Personal File'!$A$1:$H$18</definedName>
    <definedName name="_xlnm.Print_Area" localSheetId="1">Skills!$A$1:$K$30</definedName>
    <definedName name="_xlnm.Print_Area" localSheetId="2">Sorcerer!$A$1:$I$20</definedName>
  </definedNames>
  <calcPr calcId="145621"/>
</workbook>
</file>

<file path=xl/calcChain.xml><?xml version="1.0" encoding="utf-8"?>
<calcChain xmlns="http://schemas.openxmlformats.org/spreadsheetml/2006/main">
  <c r="B14" i="4" l="1"/>
  <c r="B13" i="4"/>
  <c r="B12" i="4"/>
  <c r="B11" i="4"/>
  <c r="B10" i="4" l="1"/>
  <c r="E13" i="4" l="1"/>
  <c r="E12" i="4"/>
  <c r="C3" i="6" l="1"/>
  <c r="C4" i="6"/>
  <c r="I4" i="6"/>
  <c r="H4" i="6"/>
  <c r="J4" i="6" l="1"/>
  <c r="F3" i="15" l="1"/>
  <c r="F4" i="15"/>
  <c r="F5" i="15"/>
  <c r="H15" i="17" l="1"/>
  <c r="G15" i="17"/>
  <c r="M15" i="17"/>
  <c r="L15" i="17"/>
  <c r="K15" i="17"/>
  <c r="J15" i="17"/>
  <c r="I15" i="17"/>
  <c r="F15" i="17"/>
  <c r="E15" i="17"/>
  <c r="D15" i="17"/>
  <c r="M7" i="17"/>
  <c r="L7" i="17"/>
  <c r="K7" i="17"/>
  <c r="J7" i="17"/>
  <c r="I7" i="17"/>
  <c r="H7" i="17"/>
  <c r="G7" i="17"/>
  <c r="F7" i="17"/>
  <c r="E7" i="17"/>
  <c r="D7" i="17"/>
  <c r="B9" i="4" l="1"/>
  <c r="B5" i="15" l="1"/>
  <c r="B4" i="15"/>
  <c r="B3" i="15"/>
  <c r="I16" i="6" l="1"/>
  <c r="E10" i="4"/>
  <c r="I10" i="6"/>
  <c r="I9" i="6"/>
  <c r="I8" i="6"/>
  <c r="I7" i="6"/>
  <c r="I6" i="6"/>
  <c r="I15" i="6"/>
  <c r="I14" i="6"/>
  <c r="G24" i="6" l="1"/>
  <c r="G25" i="6"/>
  <c r="I17" i="6"/>
  <c r="I11" i="6"/>
  <c r="I5" i="6"/>
  <c r="I3" i="6"/>
  <c r="H5" i="15" l="1"/>
  <c r="H4" i="15"/>
  <c r="H3" i="15"/>
  <c r="H43" i="15"/>
  <c r="H44" i="15"/>
  <c r="H42" i="15"/>
  <c r="I42" i="15" s="1"/>
  <c r="H41" i="15"/>
  <c r="H40" i="15"/>
  <c r="H39" i="15"/>
  <c r="H38" i="15"/>
  <c r="H37" i="15"/>
  <c r="I37" i="15" s="1"/>
  <c r="H36" i="15"/>
  <c r="H35" i="15"/>
  <c r="H34" i="15"/>
  <c r="H33" i="15"/>
  <c r="H32" i="15"/>
  <c r="I32" i="15" s="1"/>
  <c r="H31" i="15"/>
  <c r="H30" i="15"/>
  <c r="I30" i="15" s="1"/>
  <c r="H29" i="15"/>
  <c r="H28" i="15"/>
  <c r="H27" i="15"/>
  <c r="H26" i="15"/>
  <c r="I26" i="15" s="1"/>
  <c r="H25" i="15"/>
  <c r="I25" i="15" s="1"/>
  <c r="H24" i="15"/>
  <c r="H23" i="15"/>
  <c r="H22" i="15"/>
  <c r="H21" i="15"/>
  <c r="H20" i="15"/>
  <c r="H19" i="15"/>
  <c r="I19" i="15" s="1"/>
  <c r="H18" i="15"/>
  <c r="H17" i="15"/>
  <c r="H16" i="15"/>
  <c r="H15" i="15"/>
  <c r="H14" i="15"/>
  <c r="I14" i="15" s="1"/>
  <c r="H13" i="15"/>
  <c r="H12" i="15"/>
  <c r="H11" i="15"/>
  <c r="I11" i="15" s="1"/>
  <c r="H10" i="15"/>
  <c r="H9" i="15"/>
  <c r="H8" i="15"/>
  <c r="H7" i="15"/>
  <c r="H6" i="15"/>
  <c r="C14" i="4" l="1"/>
  <c r="C13" i="4"/>
  <c r="D5" i="15" s="1"/>
  <c r="G5" i="15" s="1"/>
  <c r="C12" i="4"/>
  <c r="C11" i="4"/>
  <c r="E11" i="4" s="1"/>
  <c r="C10" i="4"/>
  <c r="C9" i="4"/>
  <c r="D3" i="15" l="1"/>
  <c r="G3" i="15" s="1"/>
  <c r="I3" i="15" s="1"/>
  <c r="H16" i="17"/>
  <c r="M16" i="17"/>
  <c r="I16" i="17"/>
  <c r="M8" i="17"/>
  <c r="I8" i="17"/>
  <c r="E8" i="17"/>
  <c r="G8" i="17"/>
  <c r="D16" i="17"/>
  <c r="G16" i="17"/>
  <c r="L16" i="17"/>
  <c r="F16" i="17"/>
  <c r="L8" i="17"/>
  <c r="H8" i="17"/>
  <c r="D8" i="17"/>
  <c r="K8" i="17"/>
  <c r="J16" i="17"/>
  <c r="J8" i="17"/>
  <c r="K16" i="17"/>
  <c r="E16" i="17"/>
  <c r="F8" i="17"/>
  <c r="E53" i="15"/>
  <c r="E49" i="15"/>
  <c r="E52" i="15"/>
  <c r="E48" i="15"/>
  <c r="E51" i="15"/>
  <c r="E47" i="15"/>
  <c r="E54" i="15"/>
  <c r="E50" i="15"/>
  <c r="E46" i="15"/>
  <c r="E14" i="4"/>
  <c r="H3" i="6"/>
  <c r="J3" i="6" s="1"/>
  <c r="H6" i="6"/>
  <c r="J6" i="6" s="1"/>
  <c r="H10" i="6"/>
  <c r="J10" i="6" s="1"/>
  <c r="H5" i="6"/>
  <c r="H7" i="6"/>
  <c r="J7" i="6" s="1"/>
  <c r="H11" i="6"/>
  <c r="J11" i="6" s="1"/>
  <c r="H8" i="6"/>
  <c r="J8" i="6" s="1"/>
  <c r="H9" i="6"/>
  <c r="J9" i="6" s="1"/>
  <c r="H14" i="6"/>
  <c r="J14" i="6" s="1"/>
  <c r="H17" i="6"/>
  <c r="J17" i="6" s="1"/>
  <c r="D4" i="15"/>
  <c r="J5" i="6"/>
  <c r="E5" i="15"/>
  <c r="I5" i="15"/>
  <c r="B45" i="15"/>
  <c r="D12" i="15"/>
  <c r="E12" i="15" s="1"/>
  <c r="G12" i="15" s="1"/>
  <c r="I12" i="15" s="1"/>
  <c r="D27" i="15"/>
  <c r="E27" i="15" s="1"/>
  <c r="G27" i="15" s="1"/>
  <c r="I27" i="15" s="1"/>
  <c r="B15" i="19"/>
  <c r="D38" i="15"/>
  <c r="E38" i="15" s="1"/>
  <c r="G38" i="15" s="1"/>
  <c r="I38" i="15" s="1"/>
  <c r="D43" i="15"/>
  <c r="E43" i="15" s="1"/>
  <c r="G43" i="15" s="1"/>
  <c r="I43" i="15" s="1"/>
  <c r="D26" i="15"/>
  <c r="E26" i="15" s="1"/>
  <c r="D25" i="15"/>
  <c r="E25" i="15" s="1"/>
  <c r="D32" i="15"/>
  <c r="E32" i="15" s="1"/>
  <c r="D42" i="15"/>
  <c r="E42" i="15" s="1"/>
  <c r="D40" i="15"/>
  <c r="E40" i="15" s="1"/>
  <c r="G40" i="15" s="1"/>
  <c r="I40" i="15" s="1"/>
  <c r="D39" i="15"/>
  <c r="E39" i="15" s="1"/>
  <c r="G39" i="15" s="1"/>
  <c r="I39" i="15" s="1"/>
  <c r="D41" i="15"/>
  <c r="E41" i="15" s="1"/>
  <c r="G41" i="15" s="1"/>
  <c r="I41" i="15" s="1"/>
  <c r="D35" i="15"/>
  <c r="E35" i="15" s="1"/>
  <c r="G35" i="15" s="1"/>
  <c r="I35" i="15" s="1"/>
  <c r="D19" i="15"/>
  <c r="E19" i="15" s="1"/>
  <c r="D30" i="15"/>
  <c r="E30" i="15" s="1"/>
  <c r="D37" i="15"/>
  <c r="E37" i="15" s="1"/>
  <c r="D24" i="15"/>
  <c r="E24" i="15" s="1"/>
  <c r="G24" i="15" s="1"/>
  <c r="I24" i="15" s="1"/>
  <c r="D14" i="15"/>
  <c r="E14" i="15" s="1"/>
  <c r="D44" i="15"/>
  <c r="E44" i="15" s="1"/>
  <c r="G44" i="15" s="1"/>
  <c r="I44" i="15" s="1"/>
  <c r="D36" i="15"/>
  <c r="E36" i="15" s="1"/>
  <c r="G36" i="15" s="1"/>
  <c r="I36" i="15" s="1"/>
  <c r="D34" i="15"/>
  <c r="E34" i="15" s="1"/>
  <c r="G34" i="15" s="1"/>
  <c r="I34" i="15" s="1"/>
  <c r="D33" i="15"/>
  <c r="E33" i="15" s="1"/>
  <c r="G33" i="15" s="1"/>
  <c r="I33" i="15" s="1"/>
  <c r="D31" i="15"/>
  <c r="E31" i="15" s="1"/>
  <c r="G31" i="15" s="1"/>
  <c r="I31" i="15" s="1"/>
  <c r="D29" i="15"/>
  <c r="E29" i="15" s="1"/>
  <c r="G29" i="15" s="1"/>
  <c r="I29" i="15" s="1"/>
  <c r="D28" i="15"/>
  <c r="E28" i="15" s="1"/>
  <c r="G28" i="15" s="1"/>
  <c r="I28" i="15" s="1"/>
  <c r="D23" i="15"/>
  <c r="E23" i="15" s="1"/>
  <c r="G23" i="15" s="1"/>
  <c r="I23" i="15" s="1"/>
  <c r="D22" i="15"/>
  <c r="E22" i="15" s="1"/>
  <c r="G22" i="15" s="1"/>
  <c r="I22" i="15" s="1"/>
  <c r="D21" i="15"/>
  <c r="E21" i="15" s="1"/>
  <c r="G21" i="15" s="1"/>
  <c r="I21" i="15" s="1"/>
  <c r="D20" i="15"/>
  <c r="E20" i="15" s="1"/>
  <c r="G20" i="15" s="1"/>
  <c r="I20" i="15" s="1"/>
  <c r="D18" i="15"/>
  <c r="E18" i="15" s="1"/>
  <c r="G18" i="15" s="1"/>
  <c r="I18" i="15" s="1"/>
  <c r="D17" i="15"/>
  <c r="E17" i="15" s="1"/>
  <c r="G17" i="15" s="1"/>
  <c r="I17" i="15" s="1"/>
  <c r="D16" i="15"/>
  <c r="E16" i="15" s="1"/>
  <c r="G16" i="15" s="1"/>
  <c r="I16" i="15" s="1"/>
  <c r="D15" i="15"/>
  <c r="E15" i="15" s="1"/>
  <c r="G15" i="15" s="1"/>
  <c r="I15" i="15" s="1"/>
  <c r="D13" i="15"/>
  <c r="E13" i="15" s="1"/>
  <c r="G13" i="15" s="1"/>
  <c r="I13" i="15" s="1"/>
  <c r="D11" i="15"/>
  <c r="E11" i="15" s="1"/>
  <c r="D10" i="15"/>
  <c r="E10" i="15" s="1"/>
  <c r="G10" i="15" s="1"/>
  <c r="I10" i="15" s="1"/>
  <c r="D9" i="15"/>
  <c r="E9" i="15" s="1"/>
  <c r="G9" i="15" s="1"/>
  <c r="I9" i="15" s="1"/>
  <c r="D8" i="15"/>
  <c r="E8" i="15" s="1"/>
  <c r="G8" i="15" s="1"/>
  <c r="I8" i="15" s="1"/>
  <c r="D7" i="15"/>
  <c r="E7" i="15" s="1"/>
  <c r="G7" i="15" s="1"/>
  <c r="I7" i="15" s="1"/>
  <c r="D6" i="15"/>
  <c r="E6" i="15" s="1"/>
  <c r="G6" i="15" s="1"/>
  <c r="I6" i="15" s="1"/>
  <c r="E45" i="15" l="1"/>
  <c r="E3" i="15"/>
  <c r="E4" i="15"/>
  <c r="G4" i="15"/>
  <c r="I4" i="15" s="1"/>
</calcChain>
</file>

<file path=xl/comments1.xml><?xml version="1.0" encoding="utf-8"?>
<comments xmlns="http://schemas.openxmlformats.org/spreadsheetml/2006/main">
  <authors>
    <author>Alexis Álvarez</author>
  </authors>
  <commentList>
    <comment ref="E9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3" authorId="0">
      <text>
        <r>
          <rPr>
            <sz val="12"/>
            <color indexed="81"/>
            <rFont val="Times New Roman"/>
            <family val="1"/>
          </rPr>
          <t xml:space="preserve">+1 Cloak of Resistance
+3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 xml:space="preserve">+1 Cloak of Resistance
+3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F5" authorId="0">
      <text>
        <r>
          <rPr>
            <sz val="12"/>
            <color indexed="81"/>
            <rFont val="Times New Roman"/>
            <family val="1"/>
          </rPr>
          <t xml:space="preserve">+1 Cloak of Resistance
+3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5" authorId="0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12" authorId="0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17" authorId="0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20" authorId="0">
      <text>
        <r>
          <rPr>
            <sz val="12"/>
            <rFont val="Times New Roman"/>
            <family val="1"/>
          </rPr>
          <t>Bag and candle</t>
        </r>
      </text>
    </comment>
    <comment ref="D21" authorId="0">
      <text>
        <r>
          <rPr>
            <sz val="12"/>
            <color indexed="81"/>
            <rFont val="Times New Roman"/>
            <family val="1"/>
          </rPr>
          <t>Silver wire knot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14" authorId="0">
      <text>
        <r>
          <rPr>
            <sz val="12"/>
            <color indexed="81"/>
            <rFont val="Times New Roman"/>
            <family val="1"/>
          </rPr>
          <t>Powdered silver</t>
        </r>
      </text>
    </comment>
    <comment ref="D15" authorId="0">
      <text>
        <r>
          <rPr>
            <sz val="12"/>
            <rFont val="Times New Roman"/>
            <family val="1"/>
          </rPr>
          <t>Bag and candle</t>
        </r>
      </text>
    </comment>
    <comment ref="D16" authorId="0">
      <text>
        <r>
          <rPr>
            <sz val="12"/>
            <color indexed="81"/>
            <rFont val="Times New Roman"/>
            <family val="1"/>
          </rPr>
          <t>Parchment w/ holy text</t>
        </r>
      </text>
    </comment>
    <comment ref="D18" authorId="0">
      <text>
        <r>
          <rPr>
            <sz val="12"/>
            <color indexed="81"/>
            <rFont val="Times New Roman"/>
            <family val="1"/>
          </rPr>
          <t>Bull-shit or bull-hair</t>
        </r>
      </text>
    </comment>
    <comment ref="D19" authorId="0">
      <text>
        <r>
          <rPr>
            <sz val="12"/>
            <color indexed="81"/>
            <rFont val="Times New Roman"/>
            <family val="1"/>
          </rPr>
          <t>Pinch of cat fur</t>
        </r>
      </text>
    </comment>
    <comment ref="D20" authorId="0">
      <text>
        <r>
          <rPr>
            <sz val="12"/>
            <color indexed="81"/>
            <rFont val="Times New Roman"/>
            <family val="1"/>
          </rPr>
          <t>Eagle feathers or droppings</t>
        </r>
      </text>
    </comment>
    <comment ref="D21" authorId="0">
      <text>
        <r>
          <rPr>
            <sz val="12"/>
            <color indexed="81"/>
            <rFont val="Times New Roman"/>
            <family val="1"/>
          </rPr>
          <t>Feathers or pinch of owl droppings</t>
        </r>
      </text>
    </comment>
    <comment ref="D23" authorId="0">
      <text>
        <r>
          <rPr>
            <sz val="12"/>
            <color indexed="81"/>
            <rFont val="Times New Roman"/>
            <family val="1"/>
          </rPr>
          <t>tiny platinum shield worth 25 gps</t>
        </r>
      </text>
    </comment>
    <comment ref="D24" authorId="0">
      <text>
        <r>
          <rPr>
            <sz val="12"/>
            <color indexed="81"/>
            <rFont val="Times New Roman"/>
            <family val="1"/>
          </rPr>
          <t>Bat guano &amp; sulfur</t>
        </r>
      </text>
    </comment>
    <comment ref="D28" authorId="0">
      <text>
        <r>
          <rPr>
            <sz val="12"/>
            <color indexed="81"/>
            <rFont val="Times New Roman"/>
            <family val="1"/>
          </rPr>
          <t>handful of sand</t>
        </r>
      </text>
    </comment>
  </commentList>
</comments>
</file>

<file path=xl/sharedStrings.xml><?xml version="1.0" encoding="utf-8"?>
<sst xmlns="http://schemas.openxmlformats.org/spreadsheetml/2006/main" count="716" uniqueCount="306">
  <si>
    <t>Race:</t>
  </si>
  <si>
    <t>Sex: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</si>
  <si>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</si>
  <si>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</si>
  <si>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</si>
  <si>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</si>
  <si>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</si>
  <si>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</si>
  <si>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</si>
  <si>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</si>
  <si>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</si>
  <si>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</si>
  <si>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</si>
  <si>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</si>
  <si>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</si>
  <si>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</si>
  <si>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</si>
  <si>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</si>
  <si>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</si>
  <si>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</si>
  <si>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</si>
  <si>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</si>
  <si>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</si>
  <si>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</si>
  <si>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</si>
  <si>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</si>
  <si>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</si>
  <si>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</si>
  <si>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</si>
  <si>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</si>
  <si>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</si>
  <si>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</si>
  <si>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</si>
  <si>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</si>
  <si>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</si>
  <si>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</si>
  <si>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</si>
  <si>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</si>
  <si>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</si>
  <si>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</si>
  <si>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</si>
  <si>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</si>
  <si>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</si>
  <si>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</si>
  <si>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</si>
  <si>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</si>
  <si>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</si>
  <si>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</si>
  <si>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</si>
  <si>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</si>
  <si>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</si>
  <si>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</si>
  <si>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</si>
  <si>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</si>
  <si>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</si>
  <si>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</si>
  <si>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</si>
  <si>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</si>
  <si>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</si>
  <si>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Scry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</si>
  <si>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</si>
  <si>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</si>
  <si>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</si>
  <si>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</si>
  <si>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</si>
  <si>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</si>
  <si>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</si>
  <si>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</si>
  <si>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Alignment:</t>
  </si>
  <si>
    <t>Total</t>
  </si>
  <si>
    <t>Critical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</si>
  <si>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</si>
  <si>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</si>
  <si>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</si>
  <si>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</si>
  <si>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</si>
  <si>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</si>
  <si>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</si>
  <si>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</si>
  <si>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Abilities &amp; Feats</t>
  </si>
  <si>
    <t>Languages</t>
  </si>
  <si>
    <t>Equipment Worn</t>
  </si>
  <si>
    <t>Item</t>
  </si>
  <si>
    <t>Effects/</t>
  </si>
  <si>
    <t>Notes</t>
  </si>
  <si>
    <t>Equipment Carried</t>
  </si>
  <si>
    <t>Weight on Hand:</t>
  </si>
  <si>
    <t>Check</t>
  </si>
  <si>
    <t>Arcane</t>
  </si>
  <si>
    <t>Speed</t>
  </si>
  <si>
    <t>Age:</t>
  </si>
  <si>
    <t>Base Attack Bonus:</t>
  </si>
  <si>
    <t>Perform:  (type)</t>
  </si>
  <si>
    <t>Knowledge:  Nature</t>
  </si>
  <si>
    <t>Knowledge:  Religion</t>
  </si>
  <si>
    <t>Male</t>
  </si>
  <si>
    <t>Profession:  (type)</t>
  </si>
  <si>
    <t>Sleight of Hand</t>
  </si>
  <si>
    <t>Survival</t>
  </si>
  <si>
    <t>Touch AC:</t>
  </si>
  <si>
    <t>Brass Dragon</t>
  </si>
  <si>
    <t>Sarynalgolos</t>
  </si>
  <si>
    <t>Chaotic Good</t>
  </si>
  <si>
    <t>Common, Draconic</t>
  </si>
  <si>
    <t>Stash:  Lair</t>
  </si>
  <si>
    <t>Size:</t>
  </si>
  <si>
    <t>Immunity to Fire</t>
  </si>
  <si>
    <t>Speak with Animals</t>
  </si>
  <si>
    <t>Vulnerability to Cold</t>
  </si>
  <si>
    <t>Breath Weapon:  Line of Fire</t>
  </si>
  <si>
    <t>Breath Weapon:  Cone of Sleep</t>
  </si>
  <si>
    <t>Knowledge:  The Planes</t>
  </si>
  <si>
    <t>Craft:  (type)</t>
  </si>
  <si>
    <t>Class:</t>
  </si>
  <si>
    <t>Level:</t>
  </si>
  <si>
    <t>Elven, Celestial</t>
  </si>
  <si>
    <t>NPC</t>
  </si>
  <si>
    <t>Roll</t>
  </si>
  <si>
    <t>Dagger/Greatsword</t>
  </si>
  <si>
    <t>Gorget of Fortification</t>
  </si>
  <si>
    <t>FF AC:</t>
  </si>
  <si>
    <t>Favored Soul</t>
  </si>
  <si>
    <t>Bahamut</t>
  </si>
  <si>
    <t>Deity:</t>
  </si>
  <si>
    <t>Young Adult</t>
  </si>
  <si>
    <r>
      <t>116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350</t>
    </r>
  </si>
  <si>
    <t>Large (10’)</t>
  </si>
  <si>
    <t>Atk</t>
  </si>
  <si>
    <t>Grapple</t>
  </si>
  <si>
    <t>-</t>
  </si>
  <si>
    <t>Slashing</t>
  </si>
  <si>
    <t>var</t>
  </si>
  <si>
    <t>4</t>
  </si>
  <si>
    <t>Ranged Touch Attack</t>
  </si>
  <si>
    <t>varies</t>
  </si>
  <si>
    <t>Creates force armor around body within 1 minute</t>
  </si>
  <si>
    <t>21</t>
  </si>
  <si>
    <t>Fright. Pres. DC:</t>
  </si>
  <si>
    <t>60’/30’/200’</t>
  </si>
  <si>
    <t>Bite</t>
  </si>
  <si>
    <t>Tail</t>
  </si>
  <si>
    <t>2d6+4</t>
  </si>
  <si>
    <t>1d8+2</t>
  </si>
  <si>
    <t>Claw 1</t>
  </si>
  <si>
    <t>Claw 2</t>
  </si>
  <si>
    <t>Wing 1</t>
  </si>
  <si>
    <t>Wing 2</t>
  </si>
  <si>
    <t>1d6+1</t>
  </si>
  <si>
    <t>1d8+6</t>
  </si>
  <si>
    <t>Piercing</t>
  </si>
  <si>
    <t>Bludgeon</t>
  </si>
  <si>
    <t>Breath Weapon, Fire</t>
  </si>
  <si>
    <t>Breath Weapon, Sleep</t>
  </si>
  <si>
    <t>Sleep</t>
  </si>
  <si>
    <t>80’</t>
  </si>
  <si>
    <t>40’</t>
  </si>
  <si>
    <t>Blindsense, 60’</t>
  </si>
  <si>
    <t>Knowledge:  Local</t>
  </si>
  <si>
    <t>DC 21</t>
  </si>
  <si>
    <t>Will 20 @ 150’</t>
  </si>
  <si>
    <t>Darkvision, 120’ / Low-Light Vision</t>
  </si>
  <si>
    <t>5d6 Fire</t>
  </si>
  <si>
    <t>2,500 lbs.</t>
  </si>
  <si>
    <t>AC:</t>
  </si>
  <si>
    <t>Includes Weapon Focus</t>
  </si>
  <si>
    <t>Deity’s Favored Weapon Focus</t>
  </si>
  <si>
    <t>Energy Resistance (Electric) 10</t>
  </si>
  <si>
    <t>Feat 2:  Hover</t>
  </si>
  <si>
    <t>Feat 1:  Combat Expertise</t>
  </si>
  <si>
    <t>Endure Elements, 3x/day, 50’ Radius</t>
  </si>
  <si>
    <t>Cloak of Resistance</t>
  </si>
  <si>
    <t>Level</t>
  </si>
  <si>
    <t>Spell</t>
  </si>
  <si>
    <t>Detect Magic</t>
  </si>
  <si>
    <t>Light</t>
  </si>
  <si>
    <t>Nightshield</t>
  </si>
  <si>
    <t>Divine Favor</t>
  </si>
  <si>
    <t>Protection from Evil</t>
  </si>
  <si>
    <t>Shield of Faith</t>
  </si>
  <si>
    <t>Bull’s Strength</t>
  </si>
  <si>
    <t>Dispel Magic</t>
  </si>
  <si>
    <t>Wall of Sand</t>
  </si>
  <si>
    <t>Blood of the Martyr</t>
  </si>
  <si>
    <t>Giant Vermin</t>
  </si>
  <si>
    <t>Eyes of the Avoral</t>
  </si>
  <si>
    <t>+10 eyes of the avoral</t>
  </si>
  <si>
    <t>Cat’s Grace</t>
  </si>
  <si>
    <t>Message</t>
  </si>
  <si>
    <t>Cast?</t>
  </si>
  <si>
    <t>Virtue</t>
  </si>
  <si>
    <t>Eagle’s Splendor</t>
  </si>
  <si>
    <t>Fox’s Cunning</t>
  </si>
  <si>
    <t>Summon Monster I</t>
  </si>
  <si>
    <t>School</t>
  </si>
  <si>
    <t xml:space="preserve">Components </t>
  </si>
  <si>
    <t>Casting</t>
  </si>
  <si>
    <t>Range</t>
  </si>
  <si>
    <t>Duration</t>
  </si>
  <si>
    <t>Reference</t>
  </si>
  <si>
    <t>Page</t>
  </si>
  <si>
    <t>Arcane Mark</t>
  </si>
  <si>
    <t>Universal</t>
  </si>
  <si>
    <t>V S</t>
  </si>
  <si>
    <t>1 SA</t>
  </si>
  <si>
    <t>1 rune</t>
  </si>
  <si>
    <t>Permanent</t>
  </si>
  <si>
    <t>PHB</t>
  </si>
  <si>
    <t>60’</t>
  </si>
  <si>
    <t>1 min/lvl</t>
  </si>
  <si>
    <t>Evocation</t>
  </si>
  <si>
    <t>V M/DF</t>
  </si>
  <si>
    <t>Touch</t>
  </si>
  <si>
    <t>10 min/lvl</t>
  </si>
  <si>
    <t>Transmutation</t>
  </si>
  <si>
    <t>V S F</t>
  </si>
  <si>
    <t>100’ + 10’/lvl</t>
  </si>
  <si>
    <t>Prestidigitation</t>
  </si>
  <si>
    <t>10’</t>
  </si>
  <si>
    <t>1 hour</t>
  </si>
  <si>
    <t>Divination</t>
  </si>
  <si>
    <t>25’ + 2½’/lvl</t>
  </si>
  <si>
    <t>Instant</t>
  </si>
  <si>
    <t>Touch of Fatigue</t>
  </si>
  <si>
    <t>Necromancy</t>
  </si>
  <si>
    <t>V S M</t>
  </si>
  <si>
    <t>1 rnd/lvl</t>
  </si>
  <si>
    <t>Electric Jolt</t>
  </si>
  <si>
    <t>Spell Compendium</t>
  </si>
  <si>
    <t>Shield</t>
  </si>
  <si>
    <t>Abjuration</t>
  </si>
  <si>
    <t>Personal</t>
  </si>
  <si>
    <t>Mage Armor</t>
  </si>
  <si>
    <t>Conjuration</t>
  </si>
  <si>
    <t>1 hr/lvl</t>
  </si>
  <si>
    <t>Magic Missile</t>
  </si>
  <si>
    <t>Caster Level:</t>
  </si>
  <si>
    <t>0th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</si>
  <si>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</si>
  <si>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</si>
  <si>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</si>
  <si>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</si>
  <si>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</si>
  <si>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</si>
  <si>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</si>
  <si>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</si>
  <si>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</si>
  <si>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Base Spells</t>
  </si>
  <si>
    <t>Charisma Bonus</t>
  </si>
  <si>
    <t>Total Spells</t>
  </si>
  <si>
    <t>Spell DC</t>
  </si>
  <si>
    <t>Favored Soul Daily Spells</t>
  </si>
  <si>
    <t>Sorcerer Daily Spells</t>
  </si>
  <si>
    <t>Acid Splash</t>
  </si>
  <si>
    <t>Orb of Cold, Lesser</t>
  </si>
  <si>
    <t>Orb of Fire, Lesser</t>
  </si>
  <si>
    <t>Orb of Sound, Lesser</t>
  </si>
  <si>
    <t>Complete Arcane</t>
  </si>
  <si>
    <t>Owl’s Wisdom</t>
  </si>
  <si>
    <t>V S M/DF</t>
  </si>
  <si>
    <t>Conjure Ice Beast II</t>
  </si>
  <si>
    <t>V S DF</t>
  </si>
  <si>
    <t>1 FR</t>
  </si>
  <si>
    <t>Frostburn</t>
  </si>
  <si>
    <t>Dimension Hop</t>
  </si>
  <si>
    <t>V</t>
  </si>
  <si>
    <t>PHB II</t>
  </si>
  <si>
    <t>Summon Monster II</t>
  </si>
  <si>
    <t>Portal Well</t>
  </si>
  <si>
    <t>Champions of Valor</t>
  </si>
  <si>
    <t>Purify Food &amp; Drink</t>
  </si>
  <si>
    <t>1 minute</t>
  </si>
  <si>
    <t>Create Water</t>
  </si>
  <si>
    <t>Cure Minor Wounds</t>
  </si>
  <si>
    <t>Guidance</t>
  </si>
  <si>
    <t>V S F DF</t>
  </si>
  <si>
    <t>Book of Exalted Deeds</t>
  </si>
  <si>
    <t>V S F/DF</t>
  </si>
  <si>
    <t>Mage Armor, Greater</t>
  </si>
  <si>
    <t>Fireball</t>
  </si>
  <si>
    <t>400’ + 40’/lvl</t>
  </si>
  <si>
    <t>Blindness/Deafness</t>
  </si>
  <si>
    <t>Conc. + 1/lvl</t>
  </si>
  <si>
    <t>Player’s Guide to Faerûn</t>
  </si>
  <si>
    <t>Favored Soul 1</t>
  </si>
  <si>
    <t>Favored Soul 2</t>
  </si>
  <si>
    <t>Favored Soul 3</t>
  </si>
  <si>
    <t>Favored Soul 4</t>
  </si>
  <si>
    <t>Favored Soul 5</t>
  </si>
  <si>
    <t>Favored Soul 6</t>
  </si>
  <si>
    <t>Favored Soul 7</t>
  </si>
  <si>
    <t>Favored Soul 8</t>
  </si>
  <si>
    <t>Favored Soul 9</t>
  </si>
  <si>
    <t>Young Adult Dragon</t>
  </si>
  <si>
    <t>-1</t>
  </si>
  <si>
    <t>Favored Soul Spells</t>
  </si>
  <si>
    <t>Sorcerer Spells</t>
  </si>
  <si>
    <t>Feat 3:  Recover Breath</t>
  </si>
  <si>
    <t>Feat 4:  Shape Breath</t>
  </si>
  <si>
    <t>+1</t>
  </si>
  <si>
    <t>19-20/x2</t>
  </si>
  <si>
    <t>1d4/2d6</t>
  </si>
  <si>
    <t>Cure Moderate Wounds</t>
  </si>
  <si>
    <t>1d6</t>
  </si>
  <si>
    <t>x2</t>
  </si>
  <si>
    <t>Scepter of Tiamat</t>
  </si>
  <si>
    <t>Greater Mage Armor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</si>
</sst>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53"/>
      <name val="Times New Roman"/>
      <family val="1"/>
    </font>
    <font>
      <i/>
      <sz val="14"/>
      <color indexed="57"/>
      <name val="Times New Roman"/>
      <family val="1"/>
    </font>
    <font>
      <i/>
      <sz val="22"/>
      <color indexed="11"/>
      <name val="Times New Roman"/>
      <family val="1"/>
    </font>
    <font>
      <i/>
      <sz val="12"/>
      <color indexed="13"/>
      <name val="Times New Roman"/>
      <family val="1"/>
    </font>
    <font>
      <i/>
      <sz val="22"/>
      <color indexed="43"/>
      <name val="Times New Roman"/>
      <family val="1"/>
    </font>
    <font>
      <b/>
      <sz val="13"/>
      <color rgb="FF00CC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C000"/>
      <name val="Times New Roman"/>
      <family val="1"/>
    </font>
    <font>
      <sz val="12"/>
      <color indexed="81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2"/>
      <color rgb="FF00B0F0"/>
      <name val="Times New Roman"/>
      <family val="1"/>
    </font>
    <font>
      <i/>
      <sz val="18"/>
      <color indexed="20"/>
      <name val="Times New Roman"/>
      <family val="1"/>
    </font>
    <font>
      <sz val="13"/>
      <color indexed="20"/>
      <name val="Times New Roman"/>
      <family val="1"/>
    </font>
    <font>
      <sz val="12"/>
      <name val="Times New Roman"/>
      <family val="1"/>
      <charset val="1"/>
    </font>
    <font>
      <i/>
      <sz val="18"/>
      <color rgb="FF7030A0"/>
      <name val="Times New Roman"/>
      <family val="1"/>
    </font>
    <font>
      <sz val="12"/>
      <color theme="0" tint="-0.499984740745262"/>
      <name val="Times New Roman"/>
      <family val="1"/>
    </font>
    <font>
      <b/>
      <sz val="12"/>
      <color rgb="FFFF9900"/>
      <name val="Times New Roman"/>
      <family val="1"/>
    </font>
    <font>
      <b/>
      <sz val="12"/>
      <color rgb="FF7030A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2"/>
      <color rgb="FF006600"/>
      <name val="Times New Roman"/>
      <family val="1"/>
    </font>
    <font>
      <i/>
      <sz val="18"/>
      <color rgb="FF0000FF"/>
      <name val="Times New Roman"/>
      <family val="1"/>
    </font>
    <font>
      <i/>
      <sz val="12"/>
      <color indexed="81"/>
      <name val="Times New Roman"/>
      <family val="1"/>
    </font>
    <font>
      <b/>
      <sz val="12"/>
      <color rgb="FF0000FF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00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51"/>
      </bottom>
      <diagonal/>
    </border>
    <border>
      <left/>
      <right/>
      <top style="double">
        <color indexed="64"/>
      </top>
      <bottom style="thick">
        <color indexed="51"/>
      </bottom>
      <diagonal/>
    </border>
    <border>
      <left/>
      <right style="double">
        <color indexed="64"/>
      </right>
      <top style="double">
        <color indexed="64"/>
      </top>
      <bottom style="thick">
        <color indexed="5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1" fillId="0" borderId="0"/>
    <xf numFmtId="9" fontId="1" fillId="0" borderId="0" applyFont="0" applyFill="0" applyBorder="0" applyAlignment="0" applyProtection="0"/>
    <xf numFmtId="0" fontId="1" fillId="0" borderId="0"/>
  </cellStyleXfs>
  <cellXfs count="459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13" fillId="3" borderId="19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11" fillId="4" borderId="26" xfId="0" applyFont="1" applyFill="1" applyBorder="1" applyAlignment="1">
      <alignment horizontal="centerContinuous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25" fillId="0" borderId="29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0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4" borderId="27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right"/>
    </xf>
    <xf numFmtId="49" fontId="26" fillId="0" borderId="17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4" borderId="27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5" borderId="1" xfId="0" applyFont="1" applyFill="1" applyBorder="1" applyAlignment="1"/>
    <xf numFmtId="0" fontId="6" fillId="5" borderId="33" xfId="0" applyNumberFormat="1" applyFont="1" applyFill="1" applyBorder="1" applyAlignment="1">
      <alignment horizontal="center"/>
    </xf>
    <xf numFmtId="49" fontId="16" fillId="5" borderId="33" xfId="0" applyNumberFormat="1" applyFont="1" applyFill="1" applyBorder="1" applyAlignment="1">
      <alignment horizontal="center"/>
    </xf>
    <xf numFmtId="0" fontId="16" fillId="5" borderId="34" xfId="0" applyNumberFormat="1" applyFont="1" applyFill="1" applyBorder="1" applyAlignment="1">
      <alignment horizontal="center"/>
    </xf>
    <xf numFmtId="49" fontId="6" fillId="5" borderId="34" xfId="0" applyNumberFormat="1" applyFont="1" applyFill="1" applyBorder="1" applyAlignment="1">
      <alignment horizontal="center"/>
    </xf>
    <xf numFmtId="0" fontId="6" fillId="5" borderId="35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3" fillId="5" borderId="33" xfId="0" applyNumberFormat="1" applyFont="1" applyFill="1" applyBorder="1" applyAlignment="1">
      <alignment horizontal="center"/>
    </xf>
    <xf numFmtId="0" fontId="23" fillId="5" borderId="34" xfId="0" applyNumberFormat="1" applyFont="1" applyFill="1" applyBorder="1" applyAlignment="1">
      <alignment horizontal="center"/>
    </xf>
    <xf numFmtId="0" fontId="10" fillId="6" borderId="1" xfId="0" applyFont="1" applyFill="1" applyBorder="1" applyAlignment="1"/>
    <xf numFmtId="0" fontId="6" fillId="6" borderId="33" xfId="0" applyNumberFormat="1" applyFont="1" applyFill="1" applyBorder="1" applyAlignment="1">
      <alignment horizontal="center"/>
    </xf>
    <xf numFmtId="49" fontId="16" fillId="6" borderId="33" xfId="0" applyNumberFormat="1" applyFont="1" applyFill="1" applyBorder="1" applyAlignment="1">
      <alignment horizontal="center"/>
    </xf>
    <xf numFmtId="0" fontId="16" fillId="6" borderId="34" xfId="0" applyNumberFormat="1" applyFont="1" applyFill="1" applyBorder="1" applyAlignment="1">
      <alignment horizontal="center"/>
    </xf>
    <xf numFmtId="49" fontId="6" fillId="6" borderId="34" xfId="0" applyNumberFormat="1" applyFont="1" applyFill="1" applyBorder="1" applyAlignment="1">
      <alignment horizontal="center"/>
    </xf>
    <xf numFmtId="0" fontId="6" fillId="6" borderId="35" xfId="0" applyNumberFormat="1" applyFont="1" applyFill="1" applyBorder="1" applyAlignment="1">
      <alignment horizontal="center"/>
    </xf>
    <xf numFmtId="0" fontId="6" fillId="6" borderId="36" xfId="0" applyNumberFormat="1" applyFont="1" applyFill="1" applyBorder="1" applyAlignment="1">
      <alignment horizontal="center"/>
    </xf>
    <xf numFmtId="49" fontId="6" fillId="6" borderId="37" xfId="0" applyNumberFormat="1" applyFont="1" applyFill="1" applyBorder="1" applyAlignment="1">
      <alignment horizontal="center"/>
    </xf>
    <xf numFmtId="0" fontId="6" fillId="6" borderId="38" xfId="0" applyNumberFormat="1" applyFont="1" applyFill="1" applyBorder="1" applyAlignment="1">
      <alignment horizontal="center"/>
    </xf>
    <xf numFmtId="49" fontId="28" fillId="5" borderId="33" xfId="0" applyNumberFormat="1" applyFont="1" applyFill="1" applyBorder="1" applyAlignment="1">
      <alignment horizontal="center"/>
    </xf>
    <xf numFmtId="0" fontId="28" fillId="5" borderId="34" xfId="0" applyNumberFormat="1" applyFont="1" applyFill="1" applyBorder="1" applyAlignment="1">
      <alignment horizontal="center"/>
    </xf>
    <xf numFmtId="0" fontId="6" fillId="7" borderId="33" xfId="0" applyNumberFormat="1" applyFont="1" applyFill="1" applyBorder="1" applyAlignment="1">
      <alignment horizontal="center"/>
    </xf>
    <xf numFmtId="49" fontId="6" fillId="7" borderId="34" xfId="0" applyNumberFormat="1" applyFont="1" applyFill="1" applyBorder="1" applyAlignment="1">
      <alignment horizontal="center"/>
    </xf>
    <xf numFmtId="0" fontId="6" fillId="7" borderId="35" xfId="0" applyNumberFormat="1" applyFont="1" applyFill="1" applyBorder="1" applyAlignment="1">
      <alignment horizontal="center"/>
    </xf>
    <xf numFmtId="0" fontId="9" fillId="7" borderId="1" xfId="0" applyFont="1" applyFill="1" applyBorder="1" applyAlignment="1"/>
    <xf numFmtId="49" fontId="27" fillId="7" borderId="33" xfId="0" applyNumberFormat="1" applyFont="1" applyFill="1" applyBorder="1" applyAlignment="1">
      <alignment horizontal="center"/>
    </xf>
    <xf numFmtId="0" fontId="27" fillId="7" borderId="34" xfId="0" applyNumberFormat="1" applyFont="1" applyFill="1" applyBorder="1" applyAlignment="1">
      <alignment horizontal="center"/>
    </xf>
    <xf numFmtId="164" fontId="5" fillId="8" borderId="40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5" borderId="1" xfId="0" applyFont="1" applyFill="1" applyBorder="1" applyAlignment="1"/>
    <xf numFmtId="49" fontId="24" fillId="5" borderId="33" xfId="0" applyNumberFormat="1" applyFont="1" applyFill="1" applyBorder="1" applyAlignment="1">
      <alignment horizontal="center"/>
    </xf>
    <xf numFmtId="0" fontId="24" fillId="5" borderId="34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0" fontId="6" fillId="0" borderId="35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33" xfId="0" applyNumberFormat="1" applyFont="1" applyFill="1" applyBorder="1" applyAlignment="1">
      <alignment horizontal="center"/>
    </xf>
    <xf numFmtId="0" fontId="23" fillId="0" borderId="34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33" xfId="0" applyNumberFormat="1" applyFont="1" applyFill="1" applyBorder="1" applyAlignment="1">
      <alignment horizontal="center"/>
    </xf>
    <xf numFmtId="0" fontId="17" fillId="0" borderId="34" xfId="0" applyNumberFormat="1" applyFont="1" applyFill="1" applyBorder="1" applyAlignment="1">
      <alignment horizontal="center"/>
    </xf>
    <xf numFmtId="0" fontId="10" fillId="7" borderId="1" xfId="0" applyFont="1" applyFill="1" applyBorder="1" applyAlignment="1"/>
    <xf numFmtId="49" fontId="16" fillId="7" borderId="33" xfId="0" applyNumberFormat="1" applyFont="1" applyFill="1" applyBorder="1" applyAlignment="1">
      <alignment horizontal="center"/>
    </xf>
    <xf numFmtId="0" fontId="16" fillId="7" borderId="34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34" fillId="0" borderId="41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 vertical="center" wrapText="1"/>
    </xf>
    <xf numFmtId="0" fontId="6" fillId="0" borderId="42" xfId="0" applyFont="1" applyFill="1" applyBorder="1" applyAlignment="1">
      <alignment horizontal="centerContinuous"/>
    </xf>
    <xf numFmtId="0" fontId="6" fillId="0" borderId="43" xfId="0" applyFont="1" applyFill="1" applyBorder="1" applyAlignment="1">
      <alignment horizontal="centerContinuous"/>
    </xf>
    <xf numFmtId="0" fontId="10" fillId="0" borderId="1" xfId="0" applyFont="1" applyFill="1" applyBorder="1" applyAlignment="1"/>
    <xf numFmtId="49" fontId="16" fillId="0" borderId="33" xfId="0" applyNumberFormat="1" applyFont="1" applyFill="1" applyBorder="1" applyAlignment="1">
      <alignment horizontal="center"/>
    </xf>
    <xf numFmtId="0" fontId="16" fillId="0" borderId="34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1" fillId="4" borderId="44" xfId="0" applyFont="1" applyFill="1" applyBorder="1" applyAlignment="1">
      <alignment horizontal="center"/>
    </xf>
    <xf numFmtId="0" fontId="21" fillId="4" borderId="44" xfId="0" applyFont="1" applyFill="1" applyBorder="1" applyAlignment="1">
      <alignment horizontal="right"/>
    </xf>
    <xf numFmtId="0" fontId="21" fillId="4" borderId="46" xfId="0" applyFont="1" applyFill="1" applyBorder="1" applyAlignment="1"/>
    <xf numFmtId="0" fontId="4" fillId="0" borderId="47" xfId="0" applyFont="1" applyBorder="1" applyAlignment="1">
      <alignment horizontal="center" shrinkToFit="1"/>
    </xf>
    <xf numFmtId="164" fontId="4" fillId="0" borderId="48" xfId="0" applyNumberFormat="1" applyFont="1" applyBorder="1" applyAlignment="1">
      <alignment horizontal="center" shrinkToFit="1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 shrinkToFit="1"/>
    </xf>
    <xf numFmtId="0" fontId="4" fillId="0" borderId="51" xfId="0" applyFont="1" applyBorder="1" applyAlignment="1">
      <alignment horizontal="center" shrinkToFit="1"/>
    </xf>
    <xf numFmtId="164" fontId="4" fillId="0" borderId="52" xfId="0" applyNumberFormat="1" applyFont="1" applyBorder="1" applyAlignment="1">
      <alignment horizontal="center" shrinkToFit="1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 shrinkToFit="1"/>
    </xf>
    <xf numFmtId="0" fontId="4" fillId="0" borderId="55" xfId="0" applyFont="1" applyBorder="1" applyAlignment="1">
      <alignment horizontal="center" shrinkToFit="1"/>
    </xf>
    <xf numFmtId="164" fontId="4" fillId="0" borderId="56" xfId="0" applyNumberFormat="1" applyFont="1" applyBorder="1" applyAlignment="1">
      <alignment horizontal="center" shrinkToFit="1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59" xfId="0" applyFont="1" applyBorder="1" applyAlignment="1">
      <alignment horizontal="left" shrinkToFit="1"/>
    </xf>
    <xf numFmtId="0" fontId="4" fillId="0" borderId="60" xfId="0" applyFont="1" applyBorder="1" applyAlignment="1">
      <alignment horizontal="left" shrinkToFit="1"/>
    </xf>
    <xf numFmtId="0" fontId="4" fillId="0" borderId="61" xfId="0" applyFont="1" applyBorder="1" applyAlignment="1">
      <alignment horizontal="center" shrinkToFit="1"/>
    </xf>
    <xf numFmtId="164" fontId="4" fillId="0" borderId="62" xfId="0" applyNumberFormat="1" applyFont="1" applyBorder="1" applyAlignment="1">
      <alignment horizontal="center" shrinkToFit="1"/>
    </xf>
    <xf numFmtId="0" fontId="4" fillId="0" borderId="63" xfId="0" applyFont="1" applyBorder="1" applyAlignment="1">
      <alignment horizontal="left"/>
    </xf>
    <xf numFmtId="164" fontId="4" fillId="0" borderId="64" xfId="0" applyNumberFormat="1" applyFont="1" applyBorder="1" applyAlignment="1">
      <alignment horizontal="center" shrinkToFit="1"/>
    </xf>
    <xf numFmtId="0" fontId="4" fillId="0" borderId="65" xfId="0" applyFont="1" applyBorder="1" applyAlignment="1">
      <alignment horizontal="left"/>
    </xf>
    <xf numFmtId="0" fontId="13" fillId="2" borderId="1" xfId="0" applyFont="1" applyFill="1" applyBorder="1" applyAlignment="1"/>
    <xf numFmtId="49" fontId="4" fillId="0" borderId="13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4" fillId="0" borderId="33" xfId="0" applyNumberFormat="1" applyFont="1" applyFill="1" applyBorder="1" applyAlignment="1">
      <alignment horizontal="center"/>
    </xf>
    <xf numFmtId="0" fontId="24" fillId="0" borderId="34" xfId="0" applyNumberFormat="1" applyFont="1" applyFill="1" applyBorder="1" applyAlignment="1">
      <alignment horizontal="center"/>
    </xf>
    <xf numFmtId="0" fontId="12" fillId="0" borderId="34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6" fillId="2" borderId="33" xfId="0" applyNumberFormat="1" applyFont="1" applyFill="1" applyBorder="1" applyAlignment="1">
      <alignment horizontal="center"/>
    </xf>
    <xf numFmtId="0" fontId="16" fillId="2" borderId="34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49" fontId="24" fillId="2" borderId="33" xfId="0" applyNumberFormat="1" applyFont="1" applyFill="1" applyBorder="1" applyAlignment="1">
      <alignment horizontal="center"/>
    </xf>
    <xf numFmtId="0" fontId="24" fillId="2" borderId="34" xfId="0" applyNumberFormat="1" applyFont="1" applyFill="1" applyBorder="1" applyAlignment="1">
      <alignment horizontal="center"/>
    </xf>
    <xf numFmtId="49" fontId="6" fillId="0" borderId="66" xfId="0" applyNumberFormat="1" applyFont="1" applyBorder="1" applyAlignment="1">
      <alignment horizontal="center"/>
    </xf>
    <xf numFmtId="0" fontId="5" fillId="2" borderId="67" xfId="0" applyFont="1" applyFill="1" applyBorder="1" applyAlignment="1">
      <alignment horizontal="right"/>
    </xf>
    <xf numFmtId="0" fontId="13" fillId="7" borderId="1" xfId="0" applyFont="1" applyFill="1" applyBorder="1" applyAlignment="1"/>
    <xf numFmtId="49" fontId="23" fillId="7" borderId="33" xfId="0" applyNumberFormat="1" applyFont="1" applyFill="1" applyBorder="1" applyAlignment="1">
      <alignment horizontal="center"/>
    </xf>
    <xf numFmtId="0" fontId="23" fillId="7" borderId="34" xfId="0" applyNumberFormat="1" applyFont="1" applyFill="1" applyBorder="1" applyAlignment="1">
      <alignment horizontal="center"/>
    </xf>
    <xf numFmtId="0" fontId="13" fillId="7" borderId="34" xfId="0" applyNumberFormat="1" applyFont="1" applyFill="1" applyBorder="1" applyAlignment="1">
      <alignment horizontal="center"/>
    </xf>
    <xf numFmtId="0" fontId="13" fillId="9" borderId="1" xfId="0" applyFont="1" applyFill="1" applyBorder="1" applyAlignment="1"/>
    <xf numFmtId="0" fontId="6" fillId="9" borderId="33" xfId="0" applyNumberFormat="1" applyFont="1" applyFill="1" applyBorder="1" applyAlignment="1">
      <alignment horizontal="center"/>
    </xf>
    <xf numFmtId="49" fontId="23" fillId="9" borderId="33" xfId="0" applyNumberFormat="1" applyFont="1" applyFill="1" applyBorder="1" applyAlignment="1">
      <alignment horizontal="center"/>
    </xf>
    <xf numFmtId="0" fontId="23" fillId="9" borderId="34" xfId="0" applyNumberFormat="1" applyFont="1" applyFill="1" applyBorder="1" applyAlignment="1">
      <alignment horizontal="center"/>
    </xf>
    <xf numFmtId="49" fontId="6" fillId="9" borderId="34" xfId="0" applyNumberFormat="1" applyFont="1" applyFill="1" applyBorder="1" applyAlignment="1">
      <alignment horizontal="center"/>
    </xf>
    <xf numFmtId="0" fontId="6" fillId="9" borderId="35" xfId="0" applyNumberFormat="1" applyFont="1" applyFill="1" applyBorder="1" applyAlignment="1">
      <alignment horizontal="center"/>
    </xf>
    <xf numFmtId="0" fontId="12" fillId="6" borderId="9" xfId="0" applyFont="1" applyFill="1" applyBorder="1" applyAlignment="1"/>
    <xf numFmtId="49" fontId="24" fillId="6" borderId="36" xfId="0" applyNumberFormat="1" applyFont="1" applyFill="1" applyBorder="1" applyAlignment="1">
      <alignment horizontal="center"/>
    </xf>
    <xf numFmtId="0" fontId="24" fillId="6" borderId="37" xfId="0" applyNumberFormat="1" applyFont="1" applyFill="1" applyBorder="1" applyAlignment="1">
      <alignment horizontal="center"/>
    </xf>
    <xf numFmtId="0" fontId="6" fillId="7" borderId="35" xfId="0" quotePrefix="1" applyNumberFormat="1" applyFont="1" applyFill="1" applyBorder="1" applyAlignment="1">
      <alignment horizontal="center"/>
    </xf>
    <xf numFmtId="0" fontId="6" fillId="0" borderId="35" xfId="0" quotePrefix="1" applyNumberFormat="1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shrinkToFit="1"/>
    </xf>
    <xf numFmtId="0" fontId="4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 shrinkToFit="1"/>
    </xf>
    <xf numFmtId="164" fontId="4" fillId="0" borderId="64" xfId="0" applyNumberFormat="1" applyFont="1" applyFill="1" applyBorder="1" applyAlignment="1">
      <alignment horizontal="center" shrinkToFit="1"/>
    </xf>
    <xf numFmtId="0" fontId="4" fillId="0" borderId="55" xfId="0" applyFont="1" applyFill="1" applyBorder="1" applyAlignment="1">
      <alignment horizontal="center" shrinkToFit="1"/>
    </xf>
    <xf numFmtId="164" fontId="4" fillId="0" borderId="56" xfId="0" applyNumberFormat="1" applyFont="1" applyFill="1" applyBorder="1" applyAlignment="1">
      <alignment horizontal="center" shrinkToFit="1"/>
    </xf>
    <xf numFmtId="0" fontId="4" fillId="0" borderId="57" xfId="0" applyFont="1" applyFill="1" applyBorder="1" applyAlignment="1">
      <alignment horizontal="left"/>
    </xf>
    <xf numFmtId="0" fontId="4" fillId="0" borderId="58" xfId="0" applyFont="1" applyFill="1" applyBorder="1" applyAlignment="1">
      <alignment horizontal="left" shrinkToFit="1"/>
    </xf>
    <xf numFmtId="0" fontId="3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 shrinkToFit="1"/>
    </xf>
    <xf numFmtId="0" fontId="3" fillId="0" borderId="70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/>
    </xf>
    <xf numFmtId="0" fontId="3" fillId="0" borderId="7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49" fontId="31" fillId="0" borderId="13" xfId="0" applyNumberFormat="1" applyFont="1" applyFill="1" applyBorder="1" applyAlignment="1">
      <alignment horizontal="center"/>
    </xf>
    <xf numFmtId="164" fontId="21" fillId="4" borderId="76" xfId="0" applyNumberFormat="1" applyFont="1" applyFill="1" applyBorder="1" applyAlignment="1">
      <alignment horizontal="center"/>
    </xf>
    <xf numFmtId="0" fontId="4" fillId="0" borderId="57" xfId="0" quotePrefix="1" applyFont="1" applyBorder="1" applyAlignment="1">
      <alignment horizontal="left"/>
    </xf>
    <xf numFmtId="0" fontId="4" fillId="0" borderId="75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Continuous"/>
    </xf>
    <xf numFmtId="0" fontId="17" fillId="0" borderId="78" xfId="0" applyFont="1" applyFill="1" applyBorder="1" applyAlignment="1">
      <alignment horizontal="centerContinuous"/>
    </xf>
    <xf numFmtId="0" fontId="17" fillId="0" borderId="79" xfId="0" applyFont="1" applyFill="1" applyBorder="1" applyAlignment="1">
      <alignment horizontal="centerContinuous"/>
    </xf>
    <xf numFmtId="0" fontId="22" fillId="7" borderId="1" xfId="0" applyFont="1" applyFill="1" applyBorder="1" applyAlignment="1"/>
    <xf numFmtId="49" fontId="28" fillId="7" borderId="33" xfId="0" applyNumberFormat="1" applyFont="1" applyFill="1" applyBorder="1" applyAlignment="1">
      <alignment horizontal="center"/>
    </xf>
    <xf numFmtId="0" fontId="28" fillId="7" borderId="34" xfId="0" applyNumberFormat="1" applyFont="1" applyFill="1" applyBorder="1" applyAlignment="1">
      <alignment horizontal="center"/>
    </xf>
    <xf numFmtId="0" fontId="7" fillId="7" borderId="1" xfId="0" applyFont="1" applyFill="1" applyBorder="1" applyAlignment="1"/>
    <xf numFmtId="49" fontId="17" fillId="7" borderId="33" xfId="0" applyNumberFormat="1" applyFont="1" applyFill="1" applyBorder="1" applyAlignment="1">
      <alignment horizontal="center"/>
    </xf>
    <xf numFmtId="0" fontId="17" fillId="7" borderId="34" xfId="0" applyNumberFormat="1" applyFont="1" applyFill="1" applyBorder="1" applyAlignment="1">
      <alignment horizontal="center"/>
    </xf>
    <xf numFmtId="0" fontId="22" fillId="7" borderId="34" xfId="0" applyNumberFormat="1" applyFont="1" applyFill="1" applyBorder="1" applyAlignment="1">
      <alignment horizontal="center"/>
    </xf>
    <xf numFmtId="0" fontId="10" fillId="9" borderId="1" xfId="0" applyFont="1" applyFill="1" applyBorder="1" applyAlignment="1"/>
    <xf numFmtId="49" fontId="16" fillId="9" borderId="33" xfId="0" applyNumberFormat="1" applyFont="1" applyFill="1" applyBorder="1" applyAlignment="1">
      <alignment horizontal="center"/>
    </xf>
    <xf numFmtId="0" fontId="16" fillId="9" borderId="34" xfId="0" applyNumberFormat="1" applyFont="1" applyFill="1" applyBorder="1" applyAlignment="1">
      <alignment horizontal="center"/>
    </xf>
    <xf numFmtId="0" fontId="6" fillId="7" borderId="34" xfId="0" applyNumberFormat="1" applyFont="1" applyFill="1" applyBorder="1" applyAlignment="1">
      <alignment horizontal="center"/>
    </xf>
    <xf numFmtId="0" fontId="38" fillId="3" borderId="80" xfId="0" applyFont="1" applyFill="1" applyBorder="1" applyAlignment="1">
      <alignment horizontal="right"/>
    </xf>
    <xf numFmtId="0" fontId="36" fillId="3" borderId="81" xfId="0" applyFont="1" applyFill="1" applyBorder="1" applyAlignment="1">
      <alignment horizontal="left"/>
    </xf>
    <xf numFmtId="0" fontId="20" fillId="3" borderId="81" xfId="0" applyFont="1" applyFill="1" applyBorder="1" applyAlignment="1">
      <alignment horizontal="left"/>
    </xf>
    <xf numFmtId="0" fontId="3" fillId="3" borderId="81" xfId="0" applyFont="1" applyFill="1" applyBorder="1" applyAlignment="1">
      <alignment horizontal="centerContinuous"/>
    </xf>
    <xf numFmtId="0" fontId="4" fillId="3" borderId="81" xfId="0" applyFont="1" applyFill="1" applyBorder="1" applyAlignment="1">
      <alignment horizontal="centerContinuous"/>
    </xf>
    <xf numFmtId="0" fontId="37" fillId="3" borderId="82" xfId="1" applyFont="1" applyFill="1" applyBorder="1" applyAlignment="1" applyProtection="1">
      <alignment horizontal="right"/>
    </xf>
    <xf numFmtId="0" fontId="27" fillId="0" borderId="77" xfId="0" applyFont="1" applyFill="1" applyBorder="1" applyAlignment="1">
      <alignment horizontal="centerContinuous"/>
    </xf>
    <xf numFmtId="0" fontId="27" fillId="0" borderId="77" xfId="0" applyFont="1" applyFill="1" applyBorder="1" applyAlignment="1">
      <alignment horizontal="center" shrinkToFit="1"/>
    </xf>
    <xf numFmtId="0" fontId="39" fillId="3" borderId="5" xfId="0" applyFont="1" applyFill="1" applyBorder="1" applyAlignment="1">
      <alignment horizontal="right"/>
    </xf>
    <xf numFmtId="0" fontId="26" fillId="0" borderId="17" xfId="0" applyNumberFormat="1" applyFont="1" applyBorder="1" applyAlignment="1">
      <alignment horizontal="center"/>
    </xf>
    <xf numFmtId="0" fontId="40" fillId="0" borderId="1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0" fontId="42" fillId="10" borderId="34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12" fillId="0" borderId="34" xfId="0" applyNumberFormat="1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vertical="center"/>
    </xf>
    <xf numFmtId="0" fontId="5" fillId="0" borderId="84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44" fillId="0" borderId="84" xfId="0" applyFont="1" applyFill="1" applyBorder="1" applyAlignment="1">
      <alignment horizontal="center" vertical="center" wrapText="1"/>
    </xf>
    <xf numFmtId="1" fontId="6" fillId="0" borderId="84" xfId="0" applyNumberFormat="1" applyFont="1" applyFill="1" applyBorder="1" applyAlignment="1">
      <alignment horizontal="center" vertical="center" wrapText="1"/>
    </xf>
    <xf numFmtId="0" fontId="42" fillId="10" borderId="84" xfId="0" applyNumberFormat="1" applyFont="1" applyFill="1" applyBorder="1" applyAlignment="1">
      <alignment horizontal="center" vertical="center"/>
    </xf>
    <xf numFmtId="49" fontId="6" fillId="0" borderId="84" xfId="0" applyNumberFormat="1" applyFont="1" applyFill="1" applyBorder="1" applyAlignment="1">
      <alignment horizontal="center" vertical="center" wrapText="1"/>
    </xf>
    <xf numFmtId="0" fontId="6" fillId="0" borderId="85" xfId="0" quotePrefix="1" applyFont="1" applyFill="1" applyBorder="1" applyAlignment="1">
      <alignment horizontal="center" vertical="center"/>
    </xf>
    <xf numFmtId="0" fontId="44" fillId="10" borderId="44" xfId="0" applyNumberFormat="1" applyFont="1" applyFill="1" applyBorder="1" applyAlignment="1">
      <alignment horizontal="center" vertical="center" wrapText="1"/>
    </xf>
    <xf numFmtId="0" fontId="11" fillId="4" borderId="45" xfId="0" applyNumberFormat="1" applyFont="1" applyFill="1" applyBorder="1" applyAlignment="1">
      <alignment horizontal="center" vertical="center"/>
    </xf>
    <xf numFmtId="0" fontId="42" fillId="10" borderId="36" xfId="0" applyNumberFormat="1" applyFont="1" applyFill="1" applyBorder="1" applyAlignment="1">
      <alignment horizontal="center" vertical="center"/>
    </xf>
    <xf numFmtId="0" fontId="21" fillId="11" borderId="20" xfId="0" applyFont="1" applyFill="1" applyBorder="1" applyAlignment="1">
      <alignment horizontal="center"/>
    </xf>
    <xf numFmtId="0" fontId="21" fillId="11" borderId="21" xfId="0" applyFont="1" applyFill="1" applyBorder="1" applyAlignment="1">
      <alignment horizontal="center"/>
    </xf>
    <xf numFmtId="0" fontId="21" fillId="11" borderId="22" xfId="0" applyFont="1" applyFill="1" applyBorder="1" applyAlignment="1">
      <alignment horizontal="center"/>
    </xf>
    <xf numFmtId="0" fontId="21" fillId="11" borderId="23" xfId="0" applyFont="1" applyFill="1" applyBorder="1" applyAlignment="1">
      <alignment horizontal="centerContinuous"/>
    </xf>
    <xf numFmtId="0" fontId="21" fillId="11" borderId="24" xfId="0" applyFont="1" applyFill="1" applyBorder="1" applyAlignment="1">
      <alignment horizontal="centerContinuous"/>
    </xf>
    <xf numFmtId="0" fontId="21" fillId="11" borderId="25" xfId="0" applyFont="1" applyFill="1" applyBorder="1" applyAlignment="1">
      <alignment horizontal="centerContinuous"/>
    </xf>
    <xf numFmtId="49" fontId="21" fillId="11" borderId="21" xfId="0" applyNumberFormat="1" applyFont="1" applyFill="1" applyBorder="1" applyAlignment="1">
      <alignment horizontal="center"/>
    </xf>
    <xf numFmtId="1" fontId="6" fillId="0" borderId="68" xfId="0" applyNumberFormat="1" applyFont="1" applyFill="1" applyBorder="1" applyAlignment="1">
      <alignment horizontal="centerContinuous"/>
    </xf>
    <xf numFmtId="1" fontId="6" fillId="0" borderId="32" xfId="0" applyNumberFormat="1" applyFont="1" applyFill="1" applyBorder="1" applyAlignment="1">
      <alignment horizontal="centerContinuous"/>
    </xf>
    <xf numFmtId="49" fontId="16" fillId="0" borderId="69" xfId="0" applyNumberFormat="1" applyFont="1" applyBorder="1" applyAlignment="1">
      <alignment horizontal="center" shrinkToFit="1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87" xfId="0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/>
    </xf>
    <xf numFmtId="0" fontId="46" fillId="10" borderId="25" xfId="0" applyFont="1" applyFill="1" applyBorder="1" applyAlignment="1">
      <alignment horizontal="center" vertical="center"/>
    </xf>
    <xf numFmtId="1" fontId="47" fillId="10" borderId="87" xfId="0" applyNumberFormat="1" applyFont="1" applyFill="1" applyBorder="1" applyAlignment="1">
      <alignment horizontal="center" vertical="center"/>
    </xf>
    <xf numFmtId="1" fontId="47" fillId="10" borderId="88" xfId="0" applyNumberFormat="1" applyFont="1" applyFill="1" applyBorder="1" applyAlignment="1">
      <alignment horizontal="center" vertical="center"/>
    </xf>
    <xf numFmtId="1" fontId="47" fillId="10" borderId="37" xfId="0" applyNumberFormat="1" applyFont="1" applyFill="1" applyBorder="1" applyAlignment="1">
      <alignment horizontal="center" vertical="center"/>
    </xf>
    <xf numFmtId="0" fontId="21" fillId="11" borderId="25" xfId="0" applyFont="1" applyFill="1" applyBorder="1" applyAlignment="1">
      <alignment horizontal="center" vertical="center"/>
    </xf>
    <xf numFmtId="0" fontId="21" fillId="11" borderId="25" xfId="0" applyFont="1" applyFill="1" applyBorder="1" applyAlignment="1">
      <alignment horizontal="centerContinuous" vertical="center"/>
    </xf>
    <xf numFmtId="0" fontId="21" fillId="11" borderId="89" xfId="0" applyFont="1" applyFill="1" applyBorder="1" applyAlignment="1">
      <alignment horizontal="centerContinuous" vertical="center"/>
    </xf>
    <xf numFmtId="0" fontId="21" fillId="11" borderId="90" xfId="0" applyFont="1" applyFill="1" applyBorder="1" applyAlignment="1">
      <alignment horizontal="centerContinuous" vertical="center"/>
    </xf>
    <xf numFmtId="164" fontId="1" fillId="0" borderId="91" xfId="0" applyNumberFormat="1" applyFont="1" applyBorder="1" applyAlignment="1">
      <alignment horizontal="centerContinuous" vertical="center"/>
    </xf>
    <xf numFmtId="0" fontId="21" fillId="11" borderId="21" xfId="0" applyFont="1" applyFill="1" applyBorder="1" applyAlignment="1">
      <alignment horizontal="center" vertical="center"/>
    </xf>
    <xf numFmtId="164" fontId="1" fillId="0" borderId="74" xfId="0" applyNumberFormat="1" applyFont="1" applyFill="1" applyBorder="1" applyAlignment="1">
      <alignment horizontal="center" vertical="center"/>
    </xf>
    <xf numFmtId="164" fontId="1" fillId="0" borderId="95" xfId="0" applyNumberFormat="1" applyFont="1" applyFill="1" applyBorder="1" applyAlignment="1">
      <alignment horizontal="center" vertical="center"/>
    </xf>
    <xf numFmtId="164" fontId="1" fillId="0" borderId="86" xfId="0" applyNumberFormat="1" applyFont="1" applyFill="1" applyBorder="1" applyAlignment="1">
      <alignment horizontal="centerContinuous" vertical="center"/>
    </xf>
    <xf numFmtId="0" fontId="1" fillId="0" borderId="28" xfId="0" quotePrefix="1" applyFont="1" applyBorder="1" applyAlignment="1">
      <alignment horizontal="centerContinuous" vertical="center"/>
    </xf>
    <xf numFmtId="164" fontId="1" fillId="0" borderId="96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164" fontId="1" fillId="0" borderId="94" xfId="0" applyNumberFormat="1" applyFont="1" applyFill="1" applyBorder="1" applyAlignment="1">
      <alignment horizontal="center" vertical="center"/>
    </xf>
    <xf numFmtId="49" fontId="1" fillId="0" borderId="91" xfId="0" applyNumberFormat="1" applyFont="1" applyFill="1" applyBorder="1" applyAlignment="1">
      <alignment horizontal="center" vertical="center"/>
    </xf>
    <xf numFmtId="49" fontId="1" fillId="0" borderId="92" xfId="0" applyNumberFormat="1" applyFont="1" applyFill="1" applyBorder="1" applyAlignment="1">
      <alignment horizontal="centerContinuous" vertical="center"/>
    </xf>
    <xf numFmtId="0" fontId="1" fillId="0" borderId="93" xfId="0" applyFont="1" applyFill="1" applyBorder="1" applyAlignment="1">
      <alignment horizontal="centerContinuous" vertical="center"/>
    </xf>
    <xf numFmtId="0" fontId="48" fillId="0" borderId="55" xfId="0" applyFont="1" applyFill="1" applyBorder="1" applyAlignment="1">
      <alignment horizontal="centerContinuous" vertical="center"/>
    </xf>
    <xf numFmtId="0" fontId="1" fillId="0" borderId="92" xfId="0" applyFont="1" applyFill="1" applyBorder="1" applyAlignment="1">
      <alignment horizontal="centerContinuous" vertical="center"/>
    </xf>
    <xf numFmtId="0" fontId="1" fillId="0" borderId="91" xfId="0" applyFont="1" applyFill="1" applyBorder="1" applyAlignment="1">
      <alignment horizontal="centerContinuous" vertical="center"/>
    </xf>
    <xf numFmtId="0" fontId="1" fillId="0" borderId="99" xfId="0" applyFont="1" applyFill="1" applyBorder="1" applyAlignment="1">
      <alignment horizontal="centerContinuous" vertical="center"/>
    </xf>
    <xf numFmtId="0" fontId="1" fillId="0" borderId="98" xfId="0" applyFont="1" applyFill="1" applyBorder="1" applyAlignment="1">
      <alignment horizontal="centerContinuous" vertical="center"/>
    </xf>
    <xf numFmtId="0" fontId="1" fillId="0" borderId="97" xfId="0" applyFont="1" applyFill="1" applyBorder="1" applyAlignment="1">
      <alignment horizontal="centerContinuous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4" xfId="0" quotePrefix="1" applyFont="1" applyFill="1" applyBorder="1" applyAlignment="1">
      <alignment horizontal="center" vertical="center" wrapText="1"/>
    </xf>
    <xf numFmtId="49" fontId="1" fillId="0" borderId="74" xfId="2" applyNumberFormat="1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 shrinkToFit="1"/>
    </xf>
    <xf numFmtId="0" fontId="1" fillId="0" borderId="71" xfId="0" applyFont="1" applyFill="1" applyBorder="1" applyAlignment="1">
      <alignment horizontal="center" vertical="center" shrinkToFit="1"/>
    </xf>
    <xf numFmtId="164" fontId="1" fillId="0" borderId="7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87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12" borderId="73" xfId="0" applyFont="1" applyFill="1" applyBorder="1" applyAlignment="1">
      <alignment horizontal="center" vertical="center"/>
    </xf>
    <xf numFmtId="0" fontId="1" fillId="12" borderId="74" xfId="0" applyFont="1" applyFill="1" applyBorder="1" applyAlignment="1">
      <alignment horizontal="center" vertical="center"/>
    </xf>
    <xf numFmtId="0" fontId="1" fillId="12" borderId="74" xfId="0" quotePrefix="1" applyFont="1" applyFill="1" applyBorder="1" applyAlignment="1">
      <alignment horizontal="center" vertical="center" wrapText="1"/>
    </xf>
    <xf numFmtId="49" fontId="1" fillId="12" borderId="74" xfId="2" applyNumberFormat="1" applyFont="1" applyFill="1" applyBorder="1" applyAlignment="1">
      <alignment horizontal="center" vertical="center"/>
    </xf>
    <xf numFmtId="0" fontId="1" fillId="12" borderId="74" xfId="0" applyFont="1" applyFill="1" applyBorder="1" applyAlignment="1">
      <alignment horizontal="center" vertical="center" shrinkToFit="1"/>
    </xf>
    <xf numFmtId="164" fontId="1" fillId="12" borderId="74" xfId="0" applyNumberFormat="1" applyFont="1" applyFill="1" applyBorder="1" applyAlignment="1">
      <alignment horizontal="center" vertical="center"/>
    </xf>
    <xf numFmtId="0" fontId="1" fillId="13" borderId="73" xfId="0" applyFont="1" applyFill="1" applyBorder="1" applyAlignment="1">
      <alignment horizontal="center" vertical="center"/>
    </xf>
    <xf numFmtId="0" fontId="1" fillId="13" borderId="74" xfId="0" applyFont="1" applyFill="1" applyBorder="1" applyAlignment="1">
      <alignment horizontal="center" vertical="center"/>
    </xf>
    <xf numFmtId="0" fontId="1" fillId="13" borderId="74" xfId="0" quotePrefix="1" applyFont="1" applyFill="1" applyBorder="1" applyAlignment="1">
      <alignment horizontal="center" vertical="center" wrapText="1"/>
    </xf>
    <xf numFmtId="49" fontId="1" fillId="13" borderId="74" xfId="2" applyNumberFormat="1" applyFont="1" applyFill="1" applyBorder="1" applyAlignment="1">
      <alignment horizontal="center" vertical="center"/>
    </xf>
    <xf numFmtId="0" fontId="1" fillId="13" borderId="74" xfId="0" applyFont="1" applyFill="1" applyBorder="1" applyAlignment="1">
      <alignment horizontal="center" vertical="center" shrinkToFit="1"/>
    </xf>
    <xf numFmtId="164" fontId="1" fillId="13" borderId="74" xfId="0" applyNumberFormat="1" applyFont="1" applyFill="1" applyBorder="1" applyAlignment="1">
      <alignment horizontal="center" vertical="center"/>
    </xf>
    <xf numFmtId="164" fontId="4" fillId="13" borderId="87" xfId="0" applyNumberFormat="1" applyFont="1" applyFill="1" applyBorder="1" applyAlignment="1">
      <alignment horizontal="center" vertical="center"/>
    </xf>
    <xf numFmtId="1" fontId="4" fillId="13" borderId="87" xfId="0" applyNumberFormat="1" applyFont="1" applyFill="1" applyBorder="1" applyAlignment="1">
      <alignment horizontal="center" vertical="center"/>
    </xf>
    <xf numFmtId="0" fontId="4" fillId="13" borderId="75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/>
    </xf>
    <xf numFmtId="9" fontId="1" fillId="0" borderId="74" xfId="0" applyNumberFormat="1" applyFont="1" applyFill="1" applyBorder="1" applyAlignment="1">
      <alignment horizontal="center"/>
    </xf>
    <xf numFmtId="164" fontId="1" fillId="0" borderId="100" xfId="0" applyNumberFormat="1" applyFont="1" applyFill="1" applyBorder="1" applyAlignment="1">
      <alignment horizontal="centerContinuous" vertical="center"/>
    </xf>
    <xf numFmtId="49" fontId="1" fillId="0" borderId="101" xfId="0" applyNumberFormat="1" applyFont="1" applyFill="1" applyBorder="1" applyAlignment="1">
      <alignment horizontal="centerContinuous" vertical="center"/>
    </xf>
    <xf numFmtId="0" fontId="1" fillId="0" borderId="102" xfId="0" applyFont="1" applyFill="1" applyBorder="1" applyAlignment="1">
      <alignment horizontal="centerContinuous" vertical="center"/>
    </xf>
    <xf numFmtId="0" fontId="21" fillId="11" borderId="103" xfId="0" applyFont="1" applyFill="1" applyBorder="1" applyAlignment="1">
      <alignment horizontal="centerContinuous" vertical="center"/>
    </xf>
    <xf numFmtId="0" fontId="4" fillId="12" borderId="75" xfId="0" applyFont="1" applyFill="1" applyBorder="1" applyAlignment="1">
      <alignment horizontal="center" vertical="center"/>
    </xf>
    <xf numFmtId="164" fontId="1" fillId="12" borderId="87" xfId="0" applyNumberFormat="1" applyFont="1" applyFill="1" applyBorder="1" applyAlignment="1">
      <alignment horizontal="center" vertical="center"/>
    </xf>
    <xf numFmtId="1" fontId="1" fillId="12" borderId="87" xfId="0" applyNumberFormat="1" applyFont="1" applyFill="1" applyBorder="1" applyAlignment="1">
      <alignment horizontal="center" vertical="center"/>
    </xf>
    <xf numFmtId="0" fontId="6" fillId="5" borderId="34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1" fillId="0" borderId="72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shrinkToFit="1"/>
    </xf>
    <xf numFmtId="1" fontId="6" fillId="15" borderId="39" xfId="0" applyNumberFormat="1" applyFont="1" applyFill="1" applyBorder="1" applyAlignment="1">
      <alignment horizontal="center"/>
    </xf>
    <xf numFmtId="1" fontId="6" fillId="15" borderId="14" xfId="0" applyNumberFormat="1" applyFont="1" applyFill="1" applyBorder="1" applyAlignment="1">
      <alignment horizontal="center"/>
    </xf>
    <xf numFmtId="0" fontId="49" fillId="0" borderId="29" xfId="3" applyFont="1" applyBorder="1" applyAlignment="1">
      <alignment horizontal="centerContinuous" vertical="center" wrapText="1"/>
    </xf>
    <xf numFmtId="0" fontId="15" fillId="0" borderId="0" xfId="3" applyFont="1" applyBorder="1" applyAlignment="1">
      <alignment horizontal="centerContinuous" vertical="center" wrapText="1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vertical="center" wrapText="1"/>
    </xf>
    <xf numFmtId="0" fontId="11" fillId="17" borderId="104" xfId="3" applyFont="1" applyFill="1" applyBorder="1" applyAlignment="1">
      <alignment horizontal="centerContinuous" vertical="center" wrapText="1"/>
    </xf>
    <xf numFmtId="0" fontId="11" fillId="17" borderId="45" xfId="3" applyFont="1" applyFill="1" applyBorder="1" applyAlignment="1">
      <alignment horizontal="center" vertical="center" wrapText="1"/>
    </xf>
    <xf numFmtId="0" fontId="21" fillId="17" borderId="45" xfId="3" applyFont="1" applyFill="1" applyBorder="1" applyAlignment="1">
      <alignment horizontal="center" vertical="center" wrapText="1"/>
    </xf>
    <xf numFmtId="0" fontId="11" fillId="17" borderId="27" xfId="3" applyFont="1" applyFill="1" applyBorder="1" applyAlignment="1">
      <alignment horizontal="center" vertical="center" wrapText="1"/>
    </xf>
    <xf numFmtId="0" fontId="11" fillId="17" borderId="28" xfId="3" applyNumberFormat="1" applyFont="1" applyFill="1" applyBorder="1" applyAlignment="1">
      <alignment horizontal="centerContinuous" vertical="center" wrapText="1"/>
    </xf>
    <xf numFmtId="0" fontId="3" fillId="0" borderId="0" xfId="3" applyFont="1" applyBorder="1" applyAlignment="1">
      <alignment vertical="center" wrapText="1"/>
    </xf>
    <xf numFmtId="0" fontId="50" fillId="0" borderId="1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wrapText="1"/>
    </xf>
    <xf numFmtId="0" fontId="6" fillId="0" borderId="33" xfId="3" applyFont="1" applyFill="1" applyBorder="1" applyAlignment="1">
      <alignment horizontal="center" vertical="center" shrinkToFit="1"/>
    </xf>
    <xf numFmtId="9" fontId="6" fillId="0" borderId="34" xfId="2" applyFont="1" applyFill="1" applyBorder="1" applyAlignment="1">
      <alignment horizontal="center" vertical="center" shrinkToFit="1"/>
    </xf>
    <xf numFmtId="0" fontId="6" fillId="0" borderId="34" xfId="3" applyNumberFormat="1" applyFont="1" applyFill="1" applyBorder="1" applyAlignment="1">
      <alignment horizontal="center" vertical="center" shrinkToFit="1"/>
    </xf>
    <xf numFmtId="0" fontId="6" fillId="0" borderId="34" xfId="2" applyNumberFormat="1" applyFont="1" applyFill="1" applyBorder="1" applyAlignment="1">
      <alignment horizontal="center" vertical="center" shrinkToFit="1"/>
    </xf>
    <xf numFmtId="0" fontId="6" fillId="0" borderId="35" xfId="3" applyNumberFormat="1" applyFont="1" applyFill="1" applyBorder="1" applyAlignment="1">
      <alignment horizontal="center" vertical="center" wrapText="1"/>
    </xf>
    <xf numFmtId="0" fontId="50" fillId="0" borderId="1" xfId="3" applyFont="1" applyFill="1" applyBorder="1" applyAlignment="1">
      <alignment horizontal="center" vertical="center" shrinkToFit="1"/>
    </xf>
    <xf numFmtId="0" fontId="6" fillId="0" borderId="33" xfId="3" applyFont="1" applyFill="1" applyBorder="1" applyAlignment="1">
      <alignment horizontal="center" vertical="center" wrapText="1"/>
    </xf>
    <xf numFmtId="9" fontId="6" fillId="0" borderId="33" xfId="2" applyFont="1" applyFill="1" applyBorder="1" applyAlignment="1">
      <alignment horizontal="center" vertical="center" shrinkToFit="1"/>
    </xf>
    <xf numFmtId="0" fontId="50" fillId="0" borderId="83" xfId="3" applyFont="1" applyFill="1" applyBorder="1" applyAlignment="1">
      <alignment horizontal="center" vertical="center" shrinkToFit="1"/>
    </xf>
    <xf numFmtId="0" fontId="6" fillId="0" borderId="84" xfId="3" applyFont="1" applyFill="1" applyBorder="1" applyAlignment="1">
      <alignment horizontal="center" vertical="center" wrapText="1"/>
    </xf>
    <xf numFmtId="0" fontId="6" fillId="0" borderId="84" xfId="3" applyFont="1" applyFill="1" applyBorder="1" applyAlignment="1">
      <alignment horizontal="center" vertical="center" shrinkToFit="1"/>
    </xf>
    <xf numFmtId="9" fontId="6" fillId="0" borderId="17" xfId="2" applyFont="1" applyFill="1" applyBorder="1" applyAlignment="1">
      <alignment horizontal="center" vertical="center" shrinkToFit="1"/>
    </xf>
    <xf numFmtId="9" fontId="6" fillId="0" borderId="17" xfId="4" applyFont="1" applyFill="1" applyBorder="1" applyAlignment="1">
      <alignment horizontal="center" vertical="center" shrinkToFit="1"/>
    </xf>
    <xf numFmtId="0" fontId="6" fillId="0" borderId="17" xfId="4" applyNumberFormat="1" applyFont="1" applyFill="1" applyBorder="1" applyAlignment="1">
      <alignment horizontal="center" vertical="center" shrinkToFit="1"/>
    </xf>
    <xf numFmtId="0" fontId="6" fillId="0" borderId="84" xfId="2" applyNumberFormat="1" applyFont="1" applyBorder="1" applyAlignment="1">
      <alignment horizontal="center" vertical="center" shrinkToFit="1"/>
    </xf>
    <xf numFmtId="0" fontId="6" fillId="0" borderId="69" xfId="3" applyNumberFormat="1" applyFont="1" applyBorder="1" applyAlignment="1">
      <alignment horizontal="center" vertical="center" wrapText="1"/>
    </xf>
    <xf numFmtId="0" fontId="6" fillId="0" borderId="35" xfId="3" applyNumberFormat="1" applyFont="1" applyFill="1" applyBorder="1" applyAlignment="1">
      <alignment horizontal="center" vertical="center" shrinkToFit="1"/>
    </xf>
    <xf numFmtId="0" fontId="50" fillId="0" borderId="1" xfId="5" applyFont="1" applyFill="1" applyBorder="1" applyAlignment="1">
      <alignment horizontal="center" vertical="center" shrinkToFit="1"/>
    </xf>
    <xf numFmtId="0" fontId="6" fillId="0" borderId="33" xfId="5" applyFont="1" applyFill="1" applyBorder="1" applyAlignment="1">
      <alignment horizontal="center" vertical="center" wrapText="1"/>
    </xf>
    <xf numFmtId="0" fontId="6" fillId="0" borderId="34" xfId="2" applyNumberFormat="1" applyFont="1" applyBorder="1" applyAlignment="1">
      <alignment horizontal="center" vertical="center" shrinkToFit="1"/>
    </xf>
    <xf numFmtId="0" fontId="50" fillId="0" borderId="83" xfId="3" applyFont="1" applyBorder="1" applyAlignment="1">
      <alignment horizontal="center" vertical="center" shrinkToFit="1"/>
    </xf>
    <xf numFmtId="0" fontId="6" fillId="0" borderId="84" xfId="3" applyFont="1" applyBorder="1" applyAlignment="1">
      <alignment horizontal="center" vertical="center" wrapText="1"/>
    </xf>
    <xf numFmtId="9" fontId="6" fillId="0" borderId="84" xfId="4" applyFont="1" applyFill="1" applyBorder="1" applyAlignment="1">
      <alignment horizontal="center" vertical="center" shrinkToFit="1"/>
    </xf>
    <xf numFmtId="0" fontId="6" fillId="0" borderId="84" xfId="2" applyNumberFormat="1" applyFont="1" applyFill="1" applyBorder="1" applyAlignment="1">
      <alignment horizontal="center" vertical="center" shrinkToFit="1"/>
    </xf>
    <xf numFmtId="0" fontId="6" fillId="0" borderId="69" xfId="3" applyNumberFormat="1" applyFont="1" applyFill="1" applyBorder="1" applyAlignment="1">
      <alignment horizontal="center" vertical="center" shrinkToFit="1"/>
    </xf>
    <xf numFmtId="0" fontId="50" fillId="0" borderId="105" xfId="3" applyFont="1" applyFill="1" applyBorder="1" applyAlignment="1">
      <alignment horizontal="center" vertical="center" shrinkToFit="1"/>
    </xf>
    <xf numFmtId="0" fontId="6" fillId="0" borderId="74" xfId="3" applyFont="1" applyFill="1" applyBorder="1" applyAlignment="1">
      <alignment horizontal="center" vertical="center" wrapText="1"/>
    </xf>
    <xf numFmtId="9" fontId="6" fillId="0" borderId="74" xfId="2" applyFont="1" applyFill="1" applyBorder="1" applyAlignment="1">
      <alignment horizontal="center" vertical="center" shrinkToFit="1"/>
    </xf>
    <xf numFmtId="9" fontId="6" fillId="0" borderId="87" xfId="2" applyFont="1" applyFill="1" applyBorder="1" applyAlignment="1">
      <alignment horizontal="center" vertical="center" shrinkToFit="1"/>
    </xf>
    <xf numFmtId="0" fontId="6" fillId="0" borderId="87" xfId="3" applyNumberFormat="1" applyFont="1" applyFill="1" applyBorder="1" applyAlignment="1">
      <alignment horizontal="center" vertical="center" shrinkToFit="1"/>
    </xf>
    <xf numFmtId="0" fontId="6" fillId="0" borderId="87" xfId="2" applyNumberFormat="1" applyFont="1" applyFill="1" applyBorder="1" applyAlignment="1">
      <alignment horizontal="center" vertical="center" shrinkToFit="1"/>
    </xf>
    <xf numFmtId="0" fontId="6" fillId="0" borderId="74" xfId="2" applyNumberFormat="1" applyFont="1" applyFill="1" applyBorder="1" applyAlignment="1">
      <alignment horizontal="center" vertical="center" shrinkToFit="1"/>
    </xf>
    <xf numFmtId="0" fontId="6" fillId="0" borderId="75" xfId="3" applyNumberFormat="1" applyFont="1" applyFill="1" applyBorder="1" applyAlignment="1">
      <alignment horizontal="center" vertical="center" wrapText="1"/>
    </xf>
    <xf numFmtId="0" fontId="6" fillId="0" borderId="33" xfId="2" applyNumberFormat="1" applyFont="1" applyFill="1" applyBorder="1" applyAlignment="1">
      <alignment horizontal="center" vertical="center" shrinkToFit="1"/>
    </xf>
    <xf numFmtId="9" fontId="6" fillId="0" borderId="84" xfId="2" applyFont="1" applyFill="1" applyBorder="1" applyAlignment="1">
      <alignment horizontal="center" vertical="center" shrinkToFit="1"/>
    </xf>
    <xf numFmtId="0" fontId="6" fillId="0" borderId="17" xfId="3" applyNumberFormat="1" applyFont="1" applyFill="1" applyBorder="1" applyAlignment="1">
      <alignment horizontal="center" vertical="center" shrinkToFit="1"/>
    </xf>
    <xf numFmtId="0" fontId="6" fillId="0" borderId="17" xfId="2" applyNumberFormat="1" applyFont="1" applyFill="1" applyBorder="1" applyAlignment="1">
      <alignment horizontal="center" vertical="center" shrinkToFit="1"/>
    </xf>
    <xf numFmtId="0" fontId="6" fillId="0" borderId="69" xfId="3" applyNumberFormat="1" applyFont="1" applyFill="1" applyBorder="1" applyAlignment="1">
      <alignment horizontal="center" vertical="center" wrapText="1"/>
    </xf>
    <xf numFmtId="0" fontId="50" fillId="0" borderId="9" xfId="3" applyFont="1" applyFill="1" applyBorder="1" applyAlignment="1">
      <alignment horizontal="center" vertical="center" shrinkToFit="1"/>
    </xf>
    <xf numFmtId="0" fontId="6" fillId="0" borderId="36" xfId="3" applyFont="1" applyFill="1" applyBorder="1" applyAlignment="1">
      <alignment horizontal="center" vertical="center" wrapText="1"/>
    </xf>
    <xf numFmtId="9" fontId="6" fillId="0" borderId="36" xfId="4" applyFont="1" applyFill="1" applyBorder="1" applyAlignment="1">
      <alignment horizontal="center" vertical="center" shrinkToFit="1"/>
    </xf>
    <xf numFmtId="9" fontId="6" fillId="0" borderId="37" xfId="4" applyFont="1" applyFill="1" applyBorder="1" applyAlignment="1">
      <alignment horizontal="center" vertical="center" shrinkToFit="1"/>
    </xf>
    <xf numFmtId="0" fontId="6" fillId="0" borderId="37" xfId="3" applyFont="1" applyFill="1" applyBorder="1" applyAlignment="1">
      <alignment horizontal="center" vertical="center" wrapText="1"/>
    </xf>
    <xf numFmtId="0" fontId="6" fillId="0" borderId="37" xfId="4" applyNumberFormat="1" applyFont="1" applyFill="1" applyBorder="1" applyAlignment="1">
      <alignment horizontal="center" vertical="center" shrinkToFit="1"/>
    </xf>
    <xf numFmtId="0" fontId="6" fillId="0" borderId="38" xfId="3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right" vertical="center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52" fillId="0" borderId="106" xfId="0" applyFont="1" applyBorder="1" applyAlignment="1">
      <alignment horizontal="centerContinuous" vertical="center"/>
    </xf>
    <xf numFmtId="0" fontId="1" fillId="0" borderId="107" xfId="0" applyFont="1" applyBorder="1" applyAlignment="1">
      <alignment horizontal="centerContinuous" vertical="center" wrapText="1"/>
    </xf>
    <xf numFmtId="0" fontId="1" fillId="0" borderId="108" xfId="0" applyFont="1" applyBorder="1" applyAlignment="1">
      <alignment horizontal="centerContinuous" vertical="center" wrapText="1"/>
    </xf>
    <xf numFmtId="0" fontId="11" fillId="10" borderId="109" xfId="0" applyFont="1" applyFill="1" applyBorder="1" applyAlignment="1">
      <alignment horizontal="centerContinuous" vertical="center" wrapText="1"/>
    </xf>
    <xf numFmtId="0" fontId="11" fillId="10" borderId="110" xfId="0" applyFont="1" applyFill="1" applyBorder="1" applyAlignment="1">
      <alignment horizontal="center" vertical="center" wrapText="1"/>
    </xf>
    <xf numFmtId="0" fontId="11" fillId="10" borderId="110" xfId="0" applyFont="1" applyFill="1" applyBorder="1" applyAlignment="1">
      <alignment horizontal="centerContinuous" vertical="center" wrapText="1"/>
    </xf>
    <xf numFmtId="0" fontId="11" fillId="10" borderId="111" xfId="0" applyFont="1" applyFill="1" applyBorder="1" applyAlignment="1">
      <alignment horizontal="center" vertical="center" wrapText="1"/>
    </xf>
    <xf numFmtId="0" fontId="3" fillId="0" borderId="112" xfId="0" applyFont="1" applyBorder="1" applyAlignment="1">
      <alignment horizontal="right" vertical="center"/>
    </xf>
    <xf numFmtId="0" fontId="1" fillId="0" borderId="113" xfId="0" applyFont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 wrapText="1"/>
    </xf>
    <xf numFmtId="0" fontId="1" fillId="0" borderId="114" xfId="0" applyFont="1" applyFill="1" applyBorder="1" applyAlignment="1">
      <alignment horizontal="center" vertical="center" wrapText="1"/>
    </xf>
    <xf numFmtId="0" fontId="53" fillId="14" borderId="114" xfId="0" applyFont="1" applyFill="1" applyBorder="1" applyAlignment="1">
      <alignment horizontal="center" vertical="center" wrapText="1"/>
    </xf>
    <xf numFmtId="0" fontId="53" fillId="14" borderId="115" xfId="0" applyFont="1" applyFill="1" applyBorder="1" applyAlignment="1">
      <alignment horizontal="center" vertical="center" wrapText="1"/>
    </xf>
    <xf numFmtId="0" fontId="54" fillId="0" borderId="116" xfId="0" applyFont="1" applyBorder="1" applyAlignment="1">
      <alignment horizontal="right" vertical="center"/>
    </xf>
    <xf numFmtId="0" fontId="1" fillId="0" borderId="117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53" fillId="14" borderId="48" xfId="0" applyFont="1" applyFill="1" applyBorder="1" applyAlignment="1">
      <alignment horizontal="center" vertical="center" wrapText="1"/>
    </xf>
    <xf numFmtId="0" fontId="53" fillId="14" borderId="50" xfId="0" applyFont="1" applyFill="1" applyBorder="1" applyAlignment="1">
      <alignment horizontal="center" vertical="center" wrapText="1"/>
    </xf>
    <xf numFmtId="0" fontId="55" fillId="0" borderId="118" xfId="0" applyFont="1" applyBorder="1" applyAlignment="1">
      <alignment horizontal="right" vertical="center"/>
    </xf>
    <xf numFmtId="0" fontId="56" fillId="10" borderId="119" xfId="0" applyFont="1" applyFill="1" applyBorder="1" applyAlignment="1">
      <alignment horizontal="center" vertical="center" wrapText="1"/>
    </xf>
    <xf numFmtId="0" fontId="56" fillId="10" borderId="56" xfId="0" applyFont="1" applyFill="1" applyBorder="1" applyAlignment="1">
      <alignment horizontal="center" vertical="center" wrapText="1"/>
    </xf>
    <xf numFmtId="0" fontId="57" fillId="14" borderId="56" xfId="0" applyFont="1" applyFill="1" applyBorder="1" applyAlignment="1">
      <alignment horizontal="center" vertical="center" wrapText="1"/>
    </xf>
    <xf numFmtId="0" fontId="57" fillId="14" borderId="58" xfId="0" applyFont="1" applyFill="1" applyBorder="1" applyAlignment="1">
      <alignment horizontal="center" vertical="center" wrapText="1"/>
    </xf>
    <xf numFmtId="0" fontId="3" fillId="0" borderId="118" xfId="0" applyFont="1" applyBorder="1" applyAlignment="1">
      <alignment horizontal="right" vertical="center"/>
    </xf>
    <xf numFmtId="1" fontId="56" fillId="10" borderId="119" xfId="0" applyNumberFormat="1" applyFont="1" applyFill="1" applyBorder="1" applyAlignment="1">
      <alignment horizontal="center" vertical="center" wrapText="1"/>
    </xf>
    <xf numFmtId="1" fontId="56" fillId="10" borderId="56" xfId="0" applyNumberFormat="1" applyFont="1" applyFill="1" applyBorder="1" applyAlignment="1">
      <alignment horizontal="center" vertical="center" wrapText="1"/>
    </xf>
    <xf numFmtId="1" fontId="56" fillId="14" borderId="56" xfId="0" applyNumberFormat="1" applyFont="1" applyFill="1" applyBorder="1" applyAlignment="1">
      <alignment horizontal="center" vertical="center" wrapText="1"/>
    </xf>
    <xf numFmtId="1" fontId="56" fillId="14" borderId="58" xfId="0" applyNumberFormat="1" applyFont="1" applyFill="1" applyBorder="1" applyAlignment="1">
      <alignment horizontal="center" vertical="center" wrapText="1"/>
    </xf>
    <xf numFmtId="0" fontId="58" fillId="0" borderId="118" xfId="0" applyFont="1" applyBorder="1" applyAlignment="1">
      <alignment horizontal="right" vertical="center"/>
    </xf>
    <xf numFmtId="0" fontId="56" fillId="16" borderId="119" xfId="0" applyFont="1" applyFill="1" applyBorder="1" applyAlignment="1">
      <alignment horizontal="center" vertical="center" wrapText="1"/>
    </xf>
    <xf numFmtId="0" fontId="56" fillId="16" borderId="56" xfId="0" applyFont="1" applyFill="1" applyBorder="1" applyAlignment="1">
      <alignment horizontal="center" vertical="center" wrapText="1"/>
    </xf>
    <xf numFmtId="0" fontId="11" fillId="18" borderId="104" xfId="3" applyFont="1" applyFill="1" applyBorder="1" applyAlignment="1">
      <alignment horizontal="centerContinuous" vertical="center" wrapText="1"/>
    </xf>
    <xf numFmtId="0" fontId="11" fillId="18" borderId="45" xfId="3" applyFont="1" applyFill="1" applyBorder="1" applyAlignment="1">
      <alignment horizontal="center" vertical="center" wrapText="1"/>
    </xf>
    <xf numFmtId="0" fontId="21" fillId="18" borderId="45" xfId="3" applyFont="1" applyFill="1" applyBorder="1" applyAlignment="1">
      <alignment horizontal="center" vertical="center" wrapText="1"/>
    </xf>
    <xf numFmtId="0" fontId="11" fillId="18" borderId="27" xfId="3" applyFont="1" applyFill="1" applyBorder="1" applyAlignment="1">
      <alignment horizontal="center" vertical="center" wrapText="1"/>
    </xf>
    <xf numFmtId="0" fontId="11" fillId="18" borderId="28" xfId="3" applyNumberFormat="1" applyFont="1" applyFill="1" applyBorder="1" applyAlignment="1">
      <alignment horizontal="centerContinuous" vertical="center" wrapText="1"/>
    </xf>
    <xf numFmtId="0" fontId="59" fillId="0" borderId="29" xfId="3" applyFont="1" applyBorder="1" applyAlignment="1">
      <alignment horizontal="centerContinuous" vertical="center" wrapTex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vertical="center" shrinkToFi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34" xfId="3" applyFont="1" applyFill="1" applyBorder="1" applyAlignment="1">
      <alignment horizontal="center" vertical="center" shrinkToFit="1"/>
    </xf>
    <xf numFmtId="0" fontId="6" fillId="0" borderId="17" xfId="3" applyFont="1" applyFill="1" applyBorder="1" applyAlignment="1">
      <alignment horizontal="center" vertical="center" wrapText="1"/>
    </xf>
    <xf numFmtId="9" fontId="6" fillId="0" borderId="33" xfId="7" applyFont="1" applyFill="1" applyBorder="1" applyAlignment="1">
      <alignment horizontal="center" vertical="center" shrinkToFit="1"/>
    </xf>
    <xf numFmtId="9" fontId="6" fillId="0" borderId="34" xfId="7" applyFont="1" applyFill="1" applyBorder="1" applyAlignment="1">
      <alignment horizontal="center" vertical="center" shrinkToFit="1"/>
    </xf>
    <xf numFmtId="0" fontId="1" fillId="0" borderId="34" xfId="0" applyNumberFormat="1" applyFont="1" applyFill="1" applyBorder="1" applyAlignment="1">
      <alignment horizontal="center" vertical="center" shrinkToFit="1"/>
    </xf>
    <xf numFmtId="0" fontId="6" fillId="0" borderId="34" xfId="7" applyNumberFormat="1" applyFont="1" applyFill="1" applyBorder="1" applyAlignment="1">
      <alignment horizontal="center" vertical="center" shrinkToFit="1"/>
    </xf>
    <xf numFmtId="0" fontId="6" fillId="0" borderId="35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 shrinkToFit="1"/>
    </xf>
    <xf numFmtId="9" fontId="6" fillId="0" borderId="34" xfId="2" applyFont="1" applyBorder="1" applyAlignment="1">
      <alignment horizontal="center" vertical="center" shrinkToFit="1"/>
    </xf>
    <xf numFmtId="0" fontId="6" fillId="0" borderId="35" xfId="8" applyNumberFormat="1" applyFont="1" applyFill="1" applyBorder="1" applyAlignment="1">
      <alignment horizontal="center" vertical="center" wrapText="1"/>
    </xf>
    <xf numFmtId="0" fontId="6" fillId="0" borderId="35" xfId="0" quotePrefix="1" applyNumberFormat="1" applyFont="1" applyFill="1" applyBorder="1" applyAlignment="1">
      <alignment horizontal="center" vertical="center" wrapText="1"/>
    </xf>
    <xf numFmtId="0" fontId="6" fillId="0" borderId="34" xfId="4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6" fillId="15" borderId="33" xfId="0" applyFont="1" applyFill="1" applyBorder="1" applyAlignment="1">
      <alignment horizontal="center" vertical="center" wrapText="1"/>
    </xf>
    <xf numFmtId="0" fontId="6" fillId="15" borderId="84" xfId="0" applyFont="1" applyFill="1" applyBorder="1" applyAlignment="1">
      <alignment horizontal="center" vertical="center" wrapText="1"/>
    </xf>
    <xf numFmtId="0" fontId="59" fillId="0" borderId="106" xfId="0" applyFont="1" applyBorder="1" applyAlignment="1">
      <alignment horizontal="centerContinuous" vertical="center"/>
    </xf>
    <xf numFmtId="0" fontId="11" fillId="18" borderId="109" xfId="0" applyFont="1" applyFill="1" applyBorder="1" applyAlignment="1">
      <alignment horizontal="centerContinuous" vertical="center" wrapText="1"/>
    </xf>
    <xf numFmtId="0" fontId="11" fillId="18" borderId="110" xfId="0" applyFont="1" applyFill="1" applyBorder="1" applyAlignment="1">
      <alignment horizontal="center" vertical="center" wrapText="1"/>
    </xf>
    <xf numFmtId="0" fontId="11" fillId="18" borderId="110" xfId="0" applyFont="1" applyFill="1" applyBorder="1" applyAlignment="1">
      <alignment horizontal="centerContinuous" vertical="center" wrapText="1"/>
    </xf>
    <xf numFmtId="0" fontId="11" fillId="18" borderId="111" xfId="0" applyFont="1" applyFill="1" applyBorder="1" applyAlignment="1">
      <alignment horizontal="center" vertical="center" wrapText="1"/>
    </xf>
    <xf numFmtId="0" fontId="56" fillId="18" borderId="119" xfId="0" applyFont="1" applyFill="1" applyBorder="1" applyAlignment="1">
      <alignment horizontal="center" vertical="center" wrapText="1"/>
    </xf>
    <xf numFmtId="0" fontId="56" fillId="18" borderId="56" xfId="0" applyFont="1" applyFill="1" applyBorder="1" applyAlignment="1">
      <alignment horizontal="center" vertical="center" wrapText="1"/>
    </xf>
    <xf numFmtId="1" fontId="56" fillId="18" borderId="119" xfId="0" applyNumberFormat="1" applyFont="1" applyFill="1" applyBorder="1" applyAlignment="1">
      <alignment horizontal="center" vertical="center" wrapText="1"/>
    </xf>
    <xf numFmtId="1" fontId="56" fillId="18" borderId="56" xfId="0" applyNumberFormat="1" applyFont="1" applyFill="1" applyBorder="1" applyAlignment="1">
      <alignment horizontal="center" vertical="center" wrapText="1"/>
    </xf>
    <xf numFmtId="0" fontId="61" fillId="0" borderId="118" xfId="0" applyFont="1" applyBorder="1" applyAlignment="1">
      <alignment horizontal="right" vertical="center"/>
    </xf>
    <xf numFmtId="0" fontId="1" fillId="0" borderId="71" xfId="0" applyFont="1" applyFill="1" applyBorder="1" applyAlignment="1">
      <alignment horizontal="center" vertical="center"/>
    </xf>
    <xf numFmtId="49" fontId="1" fillId="0" borderId="71" xfId="2" applyNumberFormat="1" applyFont="1" applyFill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/>
    </xf>
    <xf numFmtId="0" fontId="1" fillId="0" borderId="75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/>
    </xf>
    <xf numFmtId="0" fontId="4" fillId="15" borderId="13" xfId="0" applyFont="1" applyFill="1" applyBorder="1" applyAlignment="1">
      <alignment horizontal="center"/>
    </xf>
    <xf numFmtId="164" fontId="1" fillId="15" borderId="36" xfId="0" applyNumberFormat="1" applyFont="1" applyFill="1" applyBorder="1" applyAlignment="1">
      <alignment horizontal="center" vertical="center"/>
    </xf>
    <xf numFmtId="164" fontId="1" fillId="15" borderId="10" xfId="0" applyNumberFormat="1" applyFont="1" applyFill="1" applyBorder="1" applyAlignment="1">
      <alignment horizontal="centerContinuous" vertical="center"/>
    </xf>
    <xf numFmtId="0" fontId="1" fillId="15" borderId="11" xfId="0" applyFont="1" applyFill="1" applyBorder="1" applyAlignment="1">
      <alignment horizontal="centerContinuous" vertical="center"/>
    </xf>
    <xf numFmtId="0" fontId="6" fillId="0" borderId="3" xfId="0" quotePrefix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8" fillId="0" borderId="3" xfId="0" quotePrefix="1" applyFont="1" applyFill="1" applyBorder="1" applyAlignment="1">
      <alignment horizontal="center"/>
    </xf>
    <xf numFmtId="0" fontId="6" fillId="0" borderId="30" xfId="0" quotePrefix="1" applyFont="1" applyFill="1" applyBorder="1" applyAlignment="1">
      <alignment horizontal="center"/>
    </xf>
  </cellXfs>
  <cellStyles count="9">
    <cellStyle name="Excel Built-in Normal" xfId="6"/>
    <cellStyle name="Hyperlink" xfId="1" builtinId="8"/>
    <cellStyle name="Normal" xfId="0" builtinId="0"/>
    <cellStyle name="Normal 2" xfId="3"/>
    <cellStyle name="Normal 2 2" xfId="5"/>
    <cellStyle name="Normal 3" xfId="8"/>
    <cellStyle name="Percent" xfId="2" builtinId="5"/>
    <cellStyle name="Percent 2" xfId="4"/>
    <cellStyle name="Percent 2 2" xfId="7"/>
  </cellStyles>
  <dxfs count="24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10</xdr:row>
      <xdr:rowOff>0</xdr:rowOff>
    </xdr:from>
    <xdr:to>
      <xdr:col>6</xdr:col>
      <xdr:colOff>1024890</xdr:colOff>
      <xdr:row>14</xdr:row>
      <xdr:rowOff>266700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5240655" y="2316480"/>
          <a:ext cx="1986915" cy="1127760"/>
        </a:xfrm>
        <a:prstGeom prst="rect">
          <a:avLst/>
        </a:prstGeom>
        <a:solidFill>
          <a:srgbClr val="FFCC00"/>
        </a:solidFill>
        <a:ln w="38100" cmpd="dbl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Damage Reduction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5/magic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Spell Resistance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7030A0"/>
              </a:solidFill>
              <a:latin typeface="Times New Roman"/>
              <a:cs typeface="Times New Roman"/>
            </a:rPr>
            <a:t>Resistance (Electric)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7030A0"/>
              </a:solidFill>
              <a:latin typeface="Times New Roman"/>
              <a:cs typeface="Times New Roman"/>
            </a:rPr>
            <a:t>10 (+10 temporary)</a:t>
          </a:r>
        </a:p>
      </xdr:txBody>
    </xdr:sp>
    <xdr:clientData/>
  </xdr:twoCellAnchor>
  <xdr:twoCellAnchor>
    <xdr:from>
      <xdr:col>0</xdr:col>
      <xdr:colOff>76200</xdr:colOff>
      <xdr:row>15</xdr:row>
      <xdr:rowOff>114300</xdr:rowOff>
    </xdr:from>
    <xdr:to>
      <xdr:col>6</xdr:col>
      <xdr:colOff>962025</xdr:colOff>
      <xdr:row>17</xdr:row>
      <xdr:rowOff>38100</xdr:rowOff>
    </xdr:to>
    <xdr:sp macro="" textlink="">
      <xdr:nvSpPr>
        <xdr:cNvPr id="1084" name="Text 6"/>
        <xdr:cNvSpPr txBox="1">
          <a:spLocks noChangeArrowheads="1"/>
        </xdr:cNvSpPr>
      </xdr:nvSpPr>
      <xdr:spPr bwMode="auto">
        <a:xfrm>
          <a:off x="76200" y="3562350"/>
          <a:ext cx="6810375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400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896100" y="0"/>
          <a:ext cx="189738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896100" y="0"/>
          <a:ext cx="189738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6398" name="Rectangle 1"/>
        <xdr:cNvSpPr>
          <a:spLocks noChangeArrowheads="1"/>
        </xdr:cNvSpPr>
      </xdr:nvSpPr>
      <xdr:spPr bwMode="auto">
        <a:xfrm>
          <a:off x="4867275" y="0"/>
          <a:ext cx="781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188595</xdr:colOff>
      <xdr:row>1</xdr:row>
      <xdr:rowOff>123825</xdr:rowOff>
    </xdr:from>
    <xdr:to>
      <xdr:col>3</xdr:col>
      <xdr:colOff>417195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showGridLines="0" tabSelected="1" workbookViewId="0"/>
  </sheetViews>
  <sheetFormatPr defaultColWidth="13" defaultRowHeight="15.6"/>
  <cols>
    <col min="1" max="1" width="22.59765625" style="20" customWidth="1"/>
    <col min="2" max="2" width="10" style="21" customWidth="1"/>
    <col min="3" max="3" width="5.09765625" style="21" customWidth="1"/>
    <col min="4" max="4" width="15.3984375" style="20" bestFit="1" customWidth="1"/>
    <col min="5" max="5" width="14.796875" style="21" bestFit="1" customWidth="1"/>
    <col min="6" max="6" width="13.5" style="20" customWidth="1"/>
    <col min="7" max="7" width="13.5" style="21" customWidth="1"/>
    <col min="8" max="16384" width="13" style="1"/>
  </cols>
  <sheetData>
    <row r="1" spans="1:7" ht="29.4" thickTop="1" thickBot="1">
      <c r="A1" s="203" t="s">
        <v>101</v>
      </c>
      <c r="B1" s="204"/>
      <c r="C1" s="205"/>
      <c r="D1" s="206"/>
      <c r="E1" s="207"/>
      <c r="F1" s="206"/>
      <c r="G1" s="208" t="s">
        <v>116</v>
      </c>
    </row>
    <row r="2" spans="1:7" ht="17.399999999999999" thickTop="1">
      <c r="A2" s="2" t="s">
        <v>0</v>
      </c>
      <c r="B2" s="456" t="s">
        <v>100</v>
      </c>
      <c r="C2" s="42"/>
      <c r="D2" s="4" t="s">
        <v>1</v>
      </c>
      <c r="E2" s="56" t="s">
        <v>95</v>
      </c>
      <c r="F2" s="4"/>
      <c r="G2" s="5"/>
    </row>
    <row r="3" spans="1:7" ht="16.8">
      <c r="A3" s="2" t="s">
        <v>113</v>
      </c>
      <c r="B3" s="456" t="s">
        <v>100</v>
      </c>
      <c r="C3" s="42"/>
      <c r="D3" s="4" t="s">
        <v>114</v>
      </c>
      <c r="E3" s="56">
        <v>10</v>
      </c>
      <c r="F3" s="4"/>
      <c r="G3" s="5"/>
    </row>
    <row r="4" spans="1:7" ht="16.8">
      <c r="A4" s="2" t="s">
        <v>113</v>
      </c>
      <c r="B4" s="456" t="s">
        <v>121</v>
      </c>
      <c r="C4" s="42"/>
      <c r="D4" s="4" t="s">
        <v>114</v>
      </c>
      <c r="E4" s="56">
        <v>9</v>
      </c>
      <c r="F4" s="4"/>
      <c r="G4" s="5"/>
    </row>
    <row r="5" spans="1:7" ht="16.8">
      <c r="A5" s="2" t="s">
        <v>123</v>
      </c>
      <c r="B5" s="456" t="s">
        <v>122</v>
      </c>
      <c r="C5" s="42"/>
      <c r="D5" s="20" t="s">
        <v>137</v>
      </c>
      <c r="E5" s="56" t="s">
        <v>159</v>
      </c>
      <c r="F5" s="4"/>
      <c r="G5" s="5"/>
    </row>
    <row r="6" spans="1:7" ht="16.8">
      <c r="A6" s="2" t="s">
        <v>68</v>
      </c>
      <c r="B6" s="456" t="s">
        <v>102</v>
      </c>
      <c r="C6" s="42"/>
      <c r="D6" s="4" t="s">
        <v>90</v>
      </c>
      <c r="E6" s="56" t="s">
        <v>124</v>
      </c>
      <c r="F6" s="4"/>
      <c r="G6" s="5"/>
    </row>
    <row r="7" spans="1:7" ht="17.399999999999999" thickBot="1">
      <c r="A7" s="2" t="s">
        <v>105</v>
      </c>
      <c r="B7" s="456" t="s">
        <v>126</v>
      </c>
      <c r="C7" s="42"/>
      <c r="D7" s="4" t="s">
        <v>2</v>
      </c>
      <c r="E7" s="56" t="s">
        <v>162</v>
      </c>
      <c r="F7" s="4"/>
      <c r="G7" s="5"/>
    </row>
    <row r="8" spans="1:7" ht="17.399999999999999" thickTop="1">
      <c r="A8" s="33" t="s">
        <v>91</v>
      </c>
      <c r="B8" s="241">
        <v>16</v>
      </c>
      <c r="C8" s="242"/>
      <c r="D8" s="154" t="s">
        <v>78</v>
      </c>
      <c r="E8" s="153" t="s">
        <v>138</v>
      </c>
      <c r="F8" s="3"/>
      <c r="G8" s="5"/>
    </row>
    <row r="9" spans="1:7" ht="16.8">
      <c r="A9" s="32" t="s">
        <v>3</v>
      </c>
      <c r="B9" s="455">
        <f>19</f>
        <v>19</v>
      </c>
      <c r="C9" s="212" t="str">
        <f t="shared" ref="C9:C14" si="0">IF(B9&gt;9.9,CONCATENATE("+",ROUNDDOWN((B9-10)/2,0)),ROUNDUP((B9-10)/2,0))</f>
        <v>+4</v>
      </c>
      <c r="D9" s="31" t="s">
        <v>76</v>
      </c>
      <c r="E9" s="243" t="s">
        <v>125</v>
      </c>
      <c r="F9" s="3"/>
      <c r="G9" s="5"/>
    </row>
    <row r="10" spans="1:7" ht="16.8">
      <c r="A10" s="7" t="s">
        <v>4</v>
      </c>
      <c r="B10" s="454">
        <f>13</f>
        <v>13</v>
      </c>
      <c r="C10" s="52" t="str">
        <f t="shared" si="0"/>
        <v>+1</v>
      </c>
      <c r="D10" s="6" t="s">
        <v>77</v>
      </c>
      <c r="E10" s="83">
        <f>SUM(Martial!G3:G25,Equipment!B3:B14)</f>
        <v>21</v>
      </c>
      <c r="F10" s="3"/>
      <c r="G10" s="5"/>
    </row>
    <row r="11" spans="1:7" ht="16.8">
      <c r="A11" s="29" t="s">
        <v>15</v>
      </c>
      <c r="B11" s="457">
        <f>17</f>
        <v>17</v>
      </c>
      <c r="C11" s="43" t="str">
        <f t="shared" si="0"/>
        <v>+3</v>
      </c>
      <c r="D11" s="6" t="s">
        <v>17</v>
      </c>
      <c r="E11" s="447">
        <f>ROUNDUP(((E4*8)*0.75)+((E3+E4)*C11),0)+152</f>
        <v>263</v>
      </c>
      <c r="F11" s="3"/>
      <c r="G11" s="5"/>
    </row>
    <row r="12" spans="1:7" ht="16.8">
      <c r="A12" s="211" t="s">
        <v>16</v>
      </c>
      <c r="B12" s="457">
        <f>14</f>
        <v>14</v>
      </c>
      <c r="C12" s="52" t="str">
        <f t="shared" si="0"/>
        <v>+2</v>
      </c>
      <c r="D12" s="41" t="s">
        <v>99</v>
      </c>
      <c r="E12" s="314">
        <f>9+1+2</f>
        <v>12</v>
      </c>
      <c r="F12" s="2"/>
      <c r="G12" s="5"/>
    </row>
    <row r="13" spans="1:7" ht="16.8">
      <c r="A13" s="30" t="s">
        <v>18</v>
      </c>
      <c r="B13" s="457">
        <f>15</f>
        <v>15</v>
      </c>
      <c r="C13" s="52" t="str">
        <f t="shared" si="0"/>
        <v>+2</v>
      </c>
      <c r="D13" s="41" t="s">
        <v>120</v>
      </c>
      <c r="E13" s="314">
        <f>24+SUM(Martial!B20:B21)+1+2</f>
        <v>41</v>
      </c>
      <c r="F13" s="3"/>
      <c r="G13" s="5"/>
    </row>
    <row r="14" spans="1:7" ht="17.399999999999999" thickBot="1">
      <c r="A14" s="34" t="s">
        <v>14</v>
      </c>
      <c r="B14" s="458">
        <f>19</f>
        <v>19</v>
      </c>
      <c r="C14" s="44" t="str">
        <f t="shared" si="0"/>
        <v>+4</v>
      </c>
      <c r="D14" s="51" t="s">
        <v>163</v>
      </c>
      <c r="E14" s="315">
        <f>E13+C10</f>
        <v>42</v>
      </c>
      <c r="F14" s="3"/>
      <c r="G14" s="5"/>
    </row>
    <row r="15" spans="1:7" ht="24" thickTop="1" thickBot="1">
      <c r="A15" s="8" t="s">
        <v>28</v>
      </c>
      <c r="B15" s="9"/>
      <c r="C15" s="9"/>
      <c r="D15" s="10"/>
      <c r="E15" s="10"/>
      <c r="F15" s="10"/>
      <c r="G15" s="11"/>
    </row>
    <row r="16" spans="1:7" s="15" customFormat="1" ht="17.399999999999999" thickTop="1">
      <c r="A16" s="12"/>
      <c r="B16" s="13"/>
      <c r="C16" s="13"/>
      <c r="D16" s="13"/>
      <c r="E16" s="13"/>
      <c r="F16" s="13"/>
      <c r="G16" s="14"/>
    </row>
    <row r="17" spans="1:7" s="15" customFormat="1" ht="16.8">
      <c r="A17" s="103"/>
      <c r="B17" s="16"/>
      <c r="C17" s="16"/>
      <c r="D17" s="16"/>
      <c r="E17" s="16"/>
      <c r="F17" s="16"/>
      <c r="G17" s="104"/>
    </row>
    <row r="18" spans="1:7" ht="17.399999999999999" thickBot="1">
      <c r="A18" s="17"/>
      <c r="B18" s="18"/>
      <c r="C18" s="18"/>
      <c r="D18" s="18"/>
      <c r="E18" s="18"/>
      <c r="F18" s="18"/>
      <c r="G18" s="19"/>
    </row>
    <row r="19" spans="1:7" ht="16.2" thickTop="1"/>
  </sheetData>
  <phoneticPr fontId="0" type="noConversion"/>
  <conditionalFormatting sqref="E10">
    <cfRule type="cellIs" dxfId="23" priority="4" stopIfTrue="1" operator="greaterThan">
      <formula>66</formula>
    </cfRule>
    <cfRule type="cellIs" dxfId="22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5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4.19921875" style="20" bestFit="1" customWidth="1"/>
    <col min="2" max="2" width="5.8984375" style="20" bestFit="1" customWidth="1"/>
    <col min="3" max="3" width="7.09765625" style="21" hidden="1" customWidth="1"/>
    <col min="4" max="4" width="5.796875" style="21" hidden="1" customWidth="1"/>
    <col min="5" max="5" width="9.19921875" style="21" bestFit="1" customWidth="1"/>
    <col min="6" max="6" width="6.69921875" style="21" bestFit="1" customWidth="1"/>
    <col min="7" max="7" width="5.8984375" style="55" bestFit="1" customWidth="1"/>
    <col min="8" max="8" width="4.69921875" style="55" bestFit="1" customWidth="1"/>
    <col min="9" max="9" width="6.8984375" style="55" bestFit="1" customWidth="1"/>
    <col min="10" max="10" width="22.3984375" style="20" bestFit="1" customWidth="1"/>
    <col min="11" max="16384" width="13" style="1"/>
  </cols>
  <sheetData>
    <row r="1" spans="1:10" ht="23.4" thickBot="1">
      <c r="A1" s="40" t="s">
        <v>13</v>
      </c>
      <c r="B1" s="22"/>
      <c r="C1" s="22"/>
      <c r="D1" s="22"/>
      <c r="E1" s="22"/>
      <c r="F1" s="22"/>
      <c r="G1" s="53"/>
      <c r="H1" s="53"/>
      <c r="I1" s="53"/>
      <c r="J1" s="22"/>
    </row>
    <row r="2" spans="1:10" s="15" customFormat="1" ht="34.200000000000003" thickBot="1">
      <c r="A2" s="37" t="s">
        <v>5</v>
      </c>
      <c r="B2" s="38" t="s">
        <v>33</v>
      </c>
      <c r="C2" s="38" t="s">
        <v>40</v>
      </c>
      <c r="D2" s="38" t="s">
        <v>32</v>
      </c>
      <c r="E2" s="50" t="s">
        <v>66</v>
      </c>
      <c r="F2" s="50" t="s">
        <v>41</v>
      </c>
      <c r="G2" s="54" t="s">
        <v>69</v>
      </c>
      <c r="H2" s="231" t="s">
        <v>117</v>
      </c>
      <c r="I2" s="232" t="s">
        <v>87</v>
      </c>
      <c r="J2" s="39" t="s">
        <v>6</v>
      </c>
    </row>
    <row r="3" spans="1:10" s="15" customFormat="1" ht="16.8">
      <c r="A3" s="213" t="s">
        <v>71</v>
      </c>
      <c r="B3" s="214">
        <f>13+6</f>
        <v>19</v>
      </c>
      <c r="C3" s="215" t="s">
        <v>35</v>
      </c>
      <c r="D3" s="215" t="str">
        <f>IF(C3="Str",'Personal File'!$C$9,IF(C3="Dex",'Personal File'!$C$10,IF(C3="Con",'Personal File'!$C$11,IF(C3="Int",'Personal File'!$C$12,IF(C3="Wis",'Personal File'!$C$13,IF(C3="Cha",'Personal File'!$C$14))))))</f>
        <v>+3</v>
      </c>
      <c r="E3" s="216" t="str">
        <f t="shared" ref="E3:E5" si="0">CONCATENATE(C3," (",D3,")")</f>
        <v>Con (+3)</v>
      </c>
      <c r="F3" s="433">
        <f t="shared" ref="F3:F5" si="1">1+3</f>
        <v>4</v>
      </c>
      <c r="G3" s="217">
        <f>B3+D3+F3</f>
        <v>26</v>
      </c>
      <c r="H3" s="218">
        <f t="shared" ref="H3:H5" ca="1" si="2">RANDBETWEEN(1,20)</f>
        <v>1</v>
      </c>
      <c r="I3" s="219">
        <f t="shared" ref="I3:I5" ca="1" si="3">SUM(G3:H3)</f>
        <v>27</v>
      </c>
      <c r="J3" s="220"/>
    </row>
    <row r="4" spans="1:10" s="15" customFormat="1" ht="16.8">
      <c r="A4" s="221" t="s">
        <v>72</v>
      </c>
      <c r="B4" s="214">
        <f>10+6</f>
        <v>16</v>
      </c>
      <c r="C4" s="215" t="s">
        <v>38</v>
      </c>
      <c r="D4" s="215" t="str">
        <f>IF(C4="Str",'Personal File'!$C$9,IF(C4="Dex",'Personal File'!$C$10,IF(C4="Con",'Personal File'!$C$11,IF(C4="Int",'Personal File'!$C$12,IF(C4="Wis",'Personal File'!$C$13,IF(C4="Cha",'Personal File'!$C$14))))))</f>
        <v>+1</v>
      </c>
      <c r="E4" s="222" t="str">
        <f t="shared" si="0"/>
        <v>Dex (+1)</v>
      </c>
      <c r="F4" s="433">
        <f t="shared" si="1"/>
        <v>4</v>
      </c>
      <c r="G4" s="217">
        <f>B4+D4+F4</f>
        <v>21</v>
      </c>
      <c r="H4" s="218">
        <f t="shared" ca="1" si="2"/>
        <v>19</v>
      </c>
      <c r="I4" s="219">
        <f t="shared" ca="1" si="3"/>
        <v>40</v>
      </c>
      <c r="J4" s="220"/>
    </row>
    <row r="5" spans="1:10" s="15" customFormat="1" ht="16.8">
      <c r="A5" s="223" t="s">
        <v>73</v>
      </c>
      <c r="B5" s="224">
        <f>12+6</f>
        <v>18</v>
      </c>
      <c r="C5" s="225" t="s">
        <v>37</v>
      </c>
      <c r="D5" s="225" t="str">
        <f>IF(C5="Str",'Personal File'!$C$9,IF(C5="Dex",'Personal File'!$C$10,IF(C5="Con",'Personal File'!$C$11,IF(C5="Int",'Personal File'!$C$12,IF(C5="Wis",'Personal File'!$C$13,IF(C5="Cha",'Personal File'!$C$14))))))</f>
        <v>+2</v>
      </c>
      <c r="E5" s="226" t="str">
        <f t="shared" si="0"/>
        <v>Wis (+2)</v>
      </c>
      <c r="F5" s="434">
        <f t="shared" si="1"/>
        <v>4</v>
      </c>
      <c r="G5" s="227">
        <f>B5+D5+F5</f>
        <v>24</v>
      </c>
      <c r="H5" s="228">
        <f t="shared" ca="1" si="2"/>
        <v>11</v>
      </c>
      <c r="I5" s="229">
        <f t="shared" ca="1" si="3"/>
        <v>35</v>
      </c>
      <c r="J5" s="230"/>
    </row>
    <row r="6" spans="1:10" s="45" customFormat="1" ht="16.8">
      <c r="A6" s="100" t="s">
        <v>42</v>
      </c>
      <c r="B6" s="77">
        <v>0</v>
      </c>
      <c r="C6" s="101" t="s">
        <v>36</v>
      </c>
      <c r="D6" s="102" t="str">
        <f>IF(C6="Str",'Personal File'!$C$9,IF(C6="Dex",'Personal File'!$C$10,IF(C6="Con",'Personal File'!$C$11,IF(C6="Int",'Personal File'!$C$12,IF(C6="Wis",'Personal File'!$C$13,IF(C6="Cha",'Personal File'!$C$14))))))</f>
        <v>+2</v>
      </c>
      <c r="E6" s="102" t="str">
        <f t="shared" ref="E6:E44" si="4">CONCATENATE(C6," (",D6,")")</f>
        <v>Int (+2)</v>
      </c>
      <c r="F6" s="202" t="s">
        <v>67</v>
      </c>
      <c r="G6" s="78">
        <f>B6+MID(E6,6,2)+F6</f>
        <v>2</v>
      </c>
      <c r="H6" s="218">
        <f ca="1">RANDBETWEEN(1,20)</f>
        <v>5</v>
      </c>
      <c r="I6" s="78">
        <f t="shared" ref="I6:I7" ca="1" si="5">SUM(G6:H6)</f>
        <v>7</v>
      </c>
      <c r="J6" s="79"/>
    </row>
    <row r="7" spans="1:10" s="49" customFormat="1" ht="16.8">
      <c r="A7" s="140" t="s">
        <v>43</v>
      </c>
      <c r="B7" s="91">
        <v>0</v>
      </c>
      <c r="C7" s="141" t="s">
        <v>38</v>
      </c>
      <c r="D7" s="142" t="str">
        <f>IF(C7="Str",'Personal File'!$C$9,IF(C7="Dex",'Personal File'!$C$10,IF(C7="Con",'Personal File'!$C$11,IF(C7="Int",'Personal File'!$C$12,IF(C7="Wis",'Personal File'!$C$13,IF(C7="Cha",'Personal File'!$C$14))))))</f>
        <v>+1</v>
      </c>
      <c r="E7" s="142" t="str">
        <f t="shared" si="4"/>
        <v>Dex (+1)</v>
      </c>
      <c r="F7" s="92" t="s">
        <v>67</v>
      </c>
      <c r="G7" s="92">
        <f>B7+MID(E7,6,2)+F7</f>
        <v>1</v>
      </c>
      <c r="H7" s="218">
        <f t="shared" ref="H7:H44" ca="1" si="6">RANDBETWEEN(1,20)</f>
        <v>20</v>
      </c>
      <c r="I7" s="92">
        <f t="shared" ca="1" si="5"/>
        <v>21</v>
      </c>
      <c r="J7" s="93"/>
    </row>
    <row r="8" spans="1:10" s="47" customFormat="1" ht="16.8">
      <c r="A8" s="155" t="s">
        <v>44</v>
      </c>
      <c r="B8" s="77">
        <v>21</v>
      </c>
      <c r="C8" s="156" t="s">
        <v>34</v>
      </c>
      <c r="D8" s="157" t="str">
        <f>IF(C8="Str",'Personal File'!$C$9,IF(C8="Dex",'Personal File'!$C$10,IF(C8="Con",'Personal File'!$C$11,IF(C8="Int",'Personal File'!$C$12,IF(C8="Wis",'Personal File'!$C$13,IF(C8="Cha",'Personal File'!$C$14))))))</f>
        <v>+4</v>
      </c>
      <c r="E8" s="158" t="str">
        <f t="shared" si="4"/>
        <v>Cha (+4)</v>
      </c>
      <c r="F8" s="78" t="s">
        <v>67</v>
      </c>
      <c r="G8" s="78">
        <f>B8+MID(E8,6,2)+F8</f>
        <v>25</v>
      </c>
      <c r="H8" s="218">
        <f t="shared" ca="1" si="6"/>
        <v>12</v>
      </c>
      <c r="I8" s="78">
        <f t="shared" ref="I8:I42" ca="1" si="7">SUM(G8:H8)</f>
        <v>37</v>
      </c>
      <c r="J8" s="79"/>
    </row>
    <row r="9" spans="1:10" s="46" customFormat="1" ht="16.8">
      <c r="A9" s="97" t="s">
        <v>45</v>
      </c>
      <c r="B9" s="91">
        <v>0</v>
      </c>
      <c r="C9" s="98" t="s">
        <v>39</v>
      </c>
      <c r="D9" s="99" t="str">
        <f>IF(C9="Str",'Personal File'!$C$9,IF(C9="Dex",'Personal File'!$C$10,IF(C9="Con",'Personal File'!$C$11,IF(C9="Int",'Personal File'!$C$12,IF(C9="Wis",'Personal File'!$C$13,IF(C9="Cha",'Personal File'!$C$14))))))</f>
        <v>+4</v>
      </c>
      <c r="E9" s="99" t="str">
        <f t="shared" si="4"/>
        <v>Str (+4)</v>
      </c>
      <c r="F9" s="92" t="s">
        <v>67</v>
      </c>
      <c r="G9" s="92">
        <f>B9+MID(E9,6,2)+F9</f>
        <v>4</v>
      </c>
      <c r="H9" s="218">
        <f t="shared" ca="1" si="6"/>
        <v>14</v>
      </c>
      <c r="I9" s="92">
        <f t="shared" ca="1" si="7"/>
        <v>18</v>
      </c>
      <c r="J9" s="93"/>
    </row>
    <row r="10" spans="1:10" s="46" customFormat="1" ht="16.8">
      <c r="A10" s="80" t="s">
        <v>19</v>
      </c>
      <c r="B10" s="77">
        <v>22</v>
      </c>
      <c r="C10" s="81" t="s">
        <v>35</v>
      </c>
      <c r="D10" s="82" t="str">
        <f>IF(C10="Str",'Personal File'!$C$9,IF(C10="Dex",'Personal File'!$C$10,IF(C10="Con",'Personal File'!$C$11,IF(C10="Int",'Personal File'!$C$12,IF(C10="Wis",'Personal File'!$C$13,IF(C10="Cha",'Personal File'!$C$14))))))</f>
        <v>+3</v>
      </c>
      <c r="E10" s="82" t="str">
        <f t="shared" si="4"/>
        <v>Con (+3)</v>
      </c>
      <c r="F10" s="78" t="s">
        <v>67</v>
      </c>
      <c r="G10" s="78">
        <f>B10+MID(E10,6,2)+F10</f>
        <v>25</v>
      </c>
      <c r="H10" s="218">
        <f t="shared" ca="1" si="6"/>
        <v>10</v>
      </c>
      <c r="I10" s="78">
        <f t="shared" ca="1" si="7"/>
        <v>35</v>
      </c>
      <c r="J10" s="79"/>
    </row>
    <row r="11" spans="1:10" s="45" customFormat="1" ht="16.8">
      <c r="A11" s="147" t="s">
        <v>112</v>
      </c>
      <c r="B11" s="144">
        <v>0</v>
      </c>
      <c r="C11" s="148" t="s">
        <v>36</v>
      </c>
      <c r="D11" s="149" t="str">
        <f>IF(C11="Str",'Personal File'!$C$9,IF(C11="Dex",'Personal File'!$C$10,IF(C11="Con",'Personal File'!$C$11,IF(C11="Int",'Personal File'!$C$12,IF(C11="Wis",'Personal File'!$C$13,IF(C11="Cha",'Personal File'!$C$14))))))</f>
        <v>+2</v>
      </c>
      <c r="E11" s="149" t="str">
        <f t="shared" si="4"/>
        <v>Int (+2)</v>
      </c>
      <c r="F11" s="145" t="s">
        <v>67</v>
      </c>
      <c r="G11" s="308">
        <v>0</v>
      </c>
      <c r="H11" s="218">
        <f t="shared" ca="1" si="6"/>
        <v>5</v>
      </c>
      <c r="I11" s="308">
        <f t="shared" ca="1" si="7"/>
        <v>5</v>
      </c>
      <c r="J11" s="146"/>
    </row>
    <row r="12" spans="1:10" s="48" customFormat="1" ht="16.8">
      <c r="A12" s="199" t="s">
        <v>46</v>
      </c>
      <c r="B12" s="77">
        <v>0</v>
      </c>
      <c r="C12" s="200" t="s">
        <v>36</v>
      </c>
      <c r="D12" s="201" t="str">
        <f>IF(C12="Str",'Personal File'!$C$9,IF(C12="Dex",'Personal File'!$C$10,IF(C12="Con",'Personal File'!$C$11,IF(C12="Int",'Personal File'!$C$12,IF(C12="Wis",'Personal File'!$C$13,IF(C12="Cha",'Personal File'!$C$14))))))</f>
        <v>+2</v>
      </c>
      <c r="E12" s="201" t="str">
        <f t="shared" si="4"/>
        <v>Int (+2)</v>
      </c>
      <c r="F12" s="163" t="s">
        <v>67</v>
      </c>
      <c r="G12" s="78">
        <f>B12+MID(E12,6,2)+F12</f>
        <v>2</v>
      </c>
      <c r="H12" s="218">
        <f t="shared" ca="1" si="6"/>
        <v>8</v>
      </c>
      <c r="I12" s="78">
        <f t="shared" ca="1" si="7"/>
        <v>10</v>
      </c>
      <c r="J12" s="164"/>
    </row>
    <row r="13" spans="1:10" s="49" customFormat="1" ht="16.8">
      <c r="A13" s="155" t="s">
        <v>47</v>
      </c>
      <c r="B13" s="77">
        <v>16</v>
      </c>
      <c r="C13" s="156" t="s">
        <v>34</v>
      </c>
      <c r="D13" s="157" t="str">
        <f>IF(C13="Str",'Personal File'!$C$9,IF(C13="Dex",'Personal File'!$C$10,IF(C13="Con",'Personal File'!$C$11,IF(C13="Int",'Personal File'!$C$12,IF(C13="Wis",'Personal File'!$C$13,IF(C13="Cha",'Personal File'!$C$14))))))</f>
        <v>+4</v>
      </c>
      <c r="E13" s="158" t="str">
        <f t="shared" si="4"/>
        <v>Cha (+4)</v>
      </c>
      <c r="F13" s="78" t="s">
        <v>67</v>
      </c>
      <c r="G13" s="78">
        <f>B13+MID(E13,6,2)+F13</f>
        <v>20</v>
      </c>
      <c r="H13" s="218">
        <f t="shared" ca="1" si="6"/>
        <v>3</v>
      </c>
      <c r="I13" s="78">
        <f t="shared" ca="1" si="7"/>
        <v>23</v>
      </c>
      <c r="J13" s="168"/>
    </row>
    <row r="14" spans="1:10" s="49" customFormat="1" ht="16.8">
      <c r="A14" s="57" t="s">
        <v>48</v>
      </c>
      <c r="B14" s="58">
        <v>0</v>
      </c>
      <c r="C14" s="59" t="s">
        <v>36</v>
      </c>
      <c r="D14" s="60" t="str">
        <f>IF(C14="Str",'Personal File'!$C$9,IF(C14="Dex",'Personal File'!$C$10,IF(C14="Con",'Personal File'!$C$11,IF(C14="Int",'Personal File'!$C$12,IF(C14="Wis",'Personal File'!$C$13,IF(C14="Cha",'Personal File'!$C$14))))))</f>
        <v>+2</v>
      </c>
      <c r="E14" s="60" t="str">
        <f t="shared" si="4"/>
        <v>Int (+2)</v>
      </c>
      <c r="F14" s="61" t="s">
        <v>67</v>
      </c>
      <c r="G14" s="308">
        <v>0</v>
      </c>
      <c r="H14" s="218">
        <f t="shared" ca="1" si="6"/>
        <v>2</v>
      </c>
      <c r="I14" s="308">
        <f t="shared" ca="1" si="7"/>
        <v>2</v>
      </c>
      <c r="J14" s="62"/>
    </row>
    <row r="15" spans="1:10" s="49" customFormat="1" ht="16.8">
      <c r="A15" s="155" t="s">
        <v>49</v>
      </c>
      <c r="B15" s="77">
        <v>1</v>
      </c>
      <c r="C15" s="156" t="s">
        <v>34</v>
      </c>
      <c r="D15" s="157" t="str">
        <f>IF(C15="Str",'Personal File'!$C$9,IF(C15="Dex",'Personal File'!$C$10,IF(C15="Con",'Personal File'!$C$11,IF(C15="Int",'Personal File'!$C$12,IF(C15="Wis",'Personal File'!$C$13,IF(C15="Cha",'Personal File'!$C$14))))))</f>
        <v>+4</v>
      </c>
      <c r="E15" s="158" t="str">
        <f t="shared" si="4"/>
        <v>Cha (+4)</v>
      </c>
      <c r="F15" s="78" t="s">
        <v>67</v>
      </c>
      <c r="G15" s="78">
        <f>B15+MID(E15,6,2)+F15</f>
        <v>5</v>
      </c>
      <c r="H15" s="218">
        <f t="shared" ca="1" si="6"/>
        <v>2</v>
      </c>
      <c r="I15" s="78">
        <f t="shared" ca="1" si="7"/>
        <v>7</v>
      </c>
      <c r="J15" s="79"/>
    </row>
    <row r="16" spans="1:10" s="49" customFormat="1" ht="16.8">
      <c r="A16" s="140" t="s">
        <v>50</v>
      </c>
      <c r="B16" s="91">
        <v>0</v>
      </c>
      <c r="C16" s="141" t="s">
        <v>38</v>
      </c>
      <c r="D16" s="142" t="str">
        <f>IF(C16="Str",'Personal File'!$C$9,IF(C16="Dex",'Personal File'!$C$10,IF(C16="Con",'Personal File'!$C$11,IF(C16="Int",'Personal File'!$C$12,IF(C16="Wis",'Personal File'!$C$13,IF(C16="Cha",'Personal File'!$C$14))))))</f>
        <v>+1</v>
      </c>
      <c r="E16" s="143" t="str">
        <f t="shared" si="4"/>
        <v>Dex (+1)</v>
      </c>
      <c r="F16" s="92" t="s">
        <v>67</v>
      </c>
      <c r="G16" s="92">
        <f>B16+MID(E16,6,2)+F16</f>
        <v>1</v>
      </c>
      <c r="H16" s="218">
        <f t="shared" ca="1" si="6"/>
        <v>15</v>
      </c>
      <c r="I16" s="92">
        <f t="shared" ca="1" si="7"/>
        <v>16</v>
      </c>
      <c r="J16" s="93"/>
    </row>
    <row r="17" spans="1:10" s="49" customFormat="1" ht="16.8">
      <c r="A17" s="66" t="s">
        <v>51</v>
      </c>
      <c r="B17" s="67">
        <v>0</v>
      </c>
      <c r="C17" s="68" t="s">
        <v>36</v>
      </c>
      <c r="D17" s="69" t="str">
        <f>IF(C17="Str",'Personal File'!$C$9,IF(C17="Dex",'Personal File'!$C$10,IF(C17="Con",'Personal File'!$C$11,IF(C17="Int",'Personal File'!$C$12,IF(C17="Wis",'Personal File'!$C$13,IF(C17="Cha",'Personal File'!$C$14))))))</f>
        <v>+2</v>
      </c>
      <c r="E17" s="69" t="str">
        <f t="shared" si="4"/>
        <v>Int (+2)</v>
      </c>
      <c r="F17" s="70" t="s">
        <v>67</v>
      </c>
      <c r="G17" s="70">
        <f>B17+MID(E17,6,2)+F17</f>
        <v>2</v>
      </c>
      <c r="H17" s="218">
        <f t="shared" ca="1" si="6"/>
        <v>5</v>
      </c>
      <c r="I17" s="70">
        <f t="shared" ca="1" si="7"/>
        <v>7</v>
      </c>
      <c r="J17" s="71"/>
    </row>
    <row r="18" spans="1:10" s="49" customFormat="1" ht="16.8">
      <c r="A18" s="155" t="s">
        <v>52</v>
      </c>
      <c r="B18" s="77">
        <v>10</v>
      </c>
      <c r="C18" s="156" t="s">
        <v>34</v>
      </c>
      <c r="D18" s="157" t="str">
        <f>IF(C18="Str",'Personal File'!$C$9,IF(C18="Dex",'Personal File'!$C$10,IF(C18="Con",'Personal File'!$C$11,IF(C18="Int",'Personal File'!$C$12,IF(C18="Wis",'Personal File'!$C$13,IF(C18="Cha",'Personal File'!$C$14))))))</f>
        <v>+4</v>
      </c>
      <c r="E18" s="158" t="str">
        <f t="shared" si="4"/>
        <v>Cha (+4)</v>
      </c>
      <c r="F18" s="78" t="s">
        <v>67</v>
      </c>
      <c r="G18" s="78">
        <f>B18+MID(E18,6,2)+F18</f>
        <v>14</v>
      </c>
      <c r="H18" s="218">
        <f t="shared" ca="1" si="6"/>
        <v>14</v>
      </c>
      <c r="I18" s="78">
        <f t="shared" ca="1" si="7"/>
        <v>28</v>
      </c>
      <c r="J18" s="79"/>
    </row>
    <row r="19" spans="1:10" s="49" customFormat="1" ht="16.8">
      <c r="A19" s="63" t="s">
        <v>21</v>
      </c>
      <c r="B19" s="58">
        <v>0</v>
      </c>
      <c r="C19" s="64" t="s">
        <v>34</v>
      </c>
      <c r="D19" s="65" t="str">
        <f>IF(C19="Str",'Personal File'!$C$9,IF(C19="Dex",'Personal File'!$C$10,IF(C19="Con",'Personal File'!$C$11,IF(C19="Int",'Personal File'!$C$12,IF(C19="Wis",'Personal File'!$C$13,IF(C19="Cha",'Personal File'!$C$14))))))</f>
        <v>+4</v>
      </c>
      <c r="E19" s="65" t="str">
        <f t="shared" si="4"/>
        <v>Cha (+4)</v>
      </c>
      <c r="F19" s="61" t="s">
        <v>67</v>
      </c>
      <c r="G19" s="308">
        <v>0</v>
      </c>
      <c r="H19" s="218">
        <f t="shared" ca="1" si="6"/>
        <v>15</v>
      </c>
      <c r="I19" s="308">
        <f t="shared" ca="1" si="7"/>
        <v>15</v>
      </c>
      <c r="J19" s="62"/>
    </row>
    <row r="20" spans="1:10" s="49" customFormat="1" ht="16.8">
      <c r="A20" s="192" t="s">
        <v>53</v>
      </c>
      <c r="B20" s="77">
        <v>5</v>
      </c>
      <c r="C20" s="193" t="s">
        <v>37</v>
      </c>
      <c r="D20" s="194" t="str">
        <f>IF(C20="Str",'Personal File'!$C$9,IF(C20="Dex",'Personal File'!$C$10,IF(C20="Con",'Personal File'!$C$11,IF(C20="Int",'Personal File'!$C$12,IF(C20="Wis",'Personal File'!$C$13,IF(C20="Cha",'Personal File'!$C$14))))))</f>
        <v>+2</v>
      </c>
      <c r="E20" s="194" t="str">
        <f t="shared" si="4"/>
        <v>Wis (+2)</v>
      </c>
      <c r="F20" s="78" t="s">
        <v>67</v>
      </c>
      <c r="G20" s="78">
        <f>B20+MID(E20,6,2)+F20</f>
        <v>7</v>
      </c>
      <c r="H20" s="218">
        <f t="shared" ca="1" si="6"/>
        <v>3</v>
      </c>
      <c r="I20" s="78">
        <f t="shared" ca="1" si="7"/>
        <v>10</v>
      </c>
      <c r="J20" s="79"/>
    </row>
    <row r="21" spans="1:10" s="49" customFormat="1" ht="16.8">
      <c r="A21" s="140" t="s">
        <v>54</v>
      </c>
      <c r="B21" s="91">
        <v>0</v>
      </c>
      <c r="C21" s="141" t="s">
        <v>38</v>
      </c>
      <c r="D21" s="142" t="str">
        <f>IF(C21="Str",'Personal File'!$C$9,IF(C21="Dex",'Personal File'!$C$10,IF(C21="Con",'Personal File'!$C$11,IF(C21="Int",'Personal File'!$C$12,IF(C21="Wis",'Personal File'!$C$13,IF(C21="Cha",'Personal File'!$C$14))))))</f>
        <v>+1</v>
      </c>
      <c r="E21" s="142" t="str">
        <f t="shared" si="4"/>
        <v>Dex (+1)</v>
      </c>
      <c r="F21" s="92" t="s">
        <v>293</v>
      </c>
      <c r="G21" s="92">
        <f>B21+MID(E21,6,2)+F21</f>
        <v>0</v>
      </c>
      <c r="H21" s="218">
        <f t="shared" ca="1" si="6"/>
        <v>1</v>
      </c>
      <c r="I21" s="92">
        <f t="shared" ca="1" si="7"/>
        <v>1</v>
      </c>
      <c r="J21" s="169"/>
    </row>
    <row r="22" spans="1:10" s="49" customFormat="1" ht="16.8">
      <c r="A22" s="155" t="s">
        <v>55</v>
      </c>
      <c r="B22" s="77">
        <v>9</v>
      </c>
      <c r="C22" s="161" t="s">
        <v>34</v>
      </c>
      <c r="D22" s="162" t="str">
        <f>IF(C22="Str",'Personal File'!$C$9,IF(C22="Dex",'Personal File'!$C$10,IF(C22="Con",'Personal File'!$C$11,IF(C22="Int",'Personal File'!$C$12,IF(C22="Wis",'Personal File'!$C$13,IF(C22="Cha",'Personal File'!$C$14))))))</f>
        <v>+4</v>
      </c>
      <c r="E22" s="157" t="str">
        <f t="shared" si="4"/>
        <v>Cha (+4)</v>
      </c>
      <c r="F22" s="78" t="s">
        <v>67</v>
      </c>
      <c r="G22" s="78">
        <f>B22+MID(E22,6,2)+F22</f>
        <v>13</v>
      </c>
      <c r="H22" s="218">
        <f t="shared" ca="1" si="6"/>
        <v>2</v>
      </c>
      <c r="I22" s="78">
        <f t="shared" ca="1" si="7"/>
        <v>15</v>
      </c>
      <c r="J22" s="79"/>
    </row>
    <row r="23" spans="1:10" s="49" customFormat="1" ht="16.8">
      <c r="A23" s="97" t="s">
        <v>56</v>
      </c>
      <c r="B23" s="91">
        <v>0</v>
      </c>
      <c r="C23" s="98" t="s">
        <v>39</v>
      </c>
      <c r="D23" s="99" t="str">
        <f>IF(C23="Str",'Personal File'!$C$9,IF(C23="Dex",'Personal File'!$C$10,IF(C23="Con",'Personal File'!$C$11,IF(C23="Int",'Personal File'!$C$12,IF(C23="Wis",'Personal File'!$C$13,IF(C23="Cha",'Personal File'!$C$14))))))</f>
        <v>+4</v>
      </c>
      <c r="E23" s="99" t="str">
        <f t="shared" si="4"/>
        <v>Str (+4)</v>
      </c>
      <c r="F23" s="92" t="s">
        <v>67</v>
      </c>
      <c r="G23" s="92">
        <f>B23+MID(E23,6,2)+F23</f>
        <v>4</v>
      </c>
      <c r="H23" s="218">
        <f t="shared" ca="1" si="6"/>
        <v>20</v>
      </c>
      <c r="I23" s="92">
        <f t="shared" ca="1" si="7"/>
        <v>24</v>
      </c>
      <c r="J23" s="93"/>
    </row>
    <row r="24" spans="1:10" s="49" customFormat="1" ht="16.8">
      <c r="A24" s="100" t="s">
        <v>157</v>
      </c>
      <c r="B24" s="77">
        <v>7</v>
      </c>
      <c r="C24" s="101" t="s">
        <v>36</v>
      </c>
      <c r="D24" s="102" t="str">
        <f>IF(C24="Str",'Personal File'!$C$9,IF(C24="Dex",'Personal File'!$C$10,IF(C24="Con",'Personal File'!$C$11,IF(C24="Int",'Personal File'!$C$12,IF(C24="Wis",'Personal File'!$C$13,IF(C24="Cha",'Personal File'!$C$14))))))</f>
        <v>+2</v>
      </c>
      <c r="E24" s="102" t="str">
        <f t="shared" si="4"/>
        <v>Int (+2)</v>
      </c>
      <c r="F24" s="78" t="s">
        <v>67</v>
      </c>
      <c r="G24" s="78">
        <f>B24+MID(E24,6,2)+F24</f>
        <v>9</v>
      </c>
      <c r="H24" s="218">
        <f t="shared" ca="1" si="6"/>
        <v>12</v>
      </c>
      <c r="I24" s="78">
        <f t="shared" ca="1" si="7"/>
        <v>21</v>
      </c>
      <c r="J24" s="79"/>
    </row>
    <row r="25" spans="1:10" s="49" customFormat="1" ht="16.8">
      <c r="A25" s="147" t="s">
        <v>93</v>
      </c>
      <c r="B25" s="144">
        <v>0</v>
      </c>
      <c r="C25" s="148" t="s">
        <v>36</v>
      </c>
      <c r="D25" s="149" t="str">
        <f>IF(C25="Str",'Personal File'!$C$9,IF(C25="Dex",'Personal File'!$C$10,IF(C25="Con",'Personal File'!$C$11,IF(C25="Int",'Personal File'!$C$12,IF(C25="Wis",'Personal File'!$C$13,IF(C25="Cha",'Personal File'!$C$14))))))</f>
        <v>+2</v>
      </c>
      <c r="E25" s="149" t="str">
        <f t="shared" si="4"/>
        <v>Int (+2)</v>
      </c>
      <c r="F25" s="145" t="s">
        <v>67</v>
      </c>
      <c r="G25" s="308">
        <v>0</v>
      </c>
      <c r="H25" s="218">
        <f t="shared" ca="1" si="6"/>
        <v>11</v>
      </c>
      <c r="I25" s="308">
        <f t="shared" ca="1" si="7"/>
        <v>11</v>
      </c>
      <c r="J25" s="146"/>
    </row>
    <row r="26" spans="1:10" s="49" customFormat="1" ht="16.8">
      <c r="A26" s="147" t="s">
        <v>94</v>
      </c>
      <c r="B26" s="144">
        <v>0</v>
      </c>
      <c r="C26" s="148" t="s">
        <v>36</v>
      </c>
      <c r="D26" s="149" t="str">
        <f>IF(C26="Str",'Personal File'!$C$9,IF(C26="Dex",'Personal File'!$C$10,IF(C26="Con",'Personal File'!$C$11,IF(C26="Int",'Personal File'!$C$12,IF(C26="Wis",'Personal File'!$C$13,IF(C26="Cha",'Personal File'!$C$14))))))</f>
        <v>+2</v>
      </c>
      <c r="E26" s="149" t="str">
        <f t="shared" si="4"/>
        <v>Int (+2)</v>
      </c>
      <c r="F26" s="145" t="s">
        <v>67</v>
      </c>
      <c r="G26" s="308">
        <v>0</v>
      </c>
      <c r="H26" s="218">
        <f t="shared" ca="1" si="6"/>
        <v>13</v>
      </c>
      <c r="I26" s="308">
        <f t="shared" ca="1" si="7"/>
        <v>13</v>
      </c>
      <c r="J26" s="146"/>
    </row>
    <row r="27" spans="1:10" s="49" customFormat="1" ht="16.8">
      <c r="A27" s="100" t="s">
        <v>111</v>
      </c>
      <c r="B27" s="77">
        <v>0</v>
      </c>
      <c r="C27" s="101" t="s">
        <v>36</v>
      </c>
      <c r="D27" s="102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102" t="str">
        <f t="shared" si="4"/>
        <v>Int (+2)</v>
      </c>
      <c r="F27" s="78" t="s">
        <v>67</v>
      </c>
      <c r="G27" s="78">
        <f>B27+MID(E27,6,2)+F27</f>
        <v>2</v>
      </c>
      <c r="H27" s="218">
        <f t="shared" ca="1" si="6"/>
        <v>5</v>
      </c>
      <c r="I27" s="78">
        <f t="shared" ca="1" si="7"/>
        <v>7</v>
      </c>
      <c r="J27" s="79"/>
    </row>
    <row r="28" spans="1:10" s="49" customFormat="1" ht="16.8">
      <c r="A28" s="192" t="s">
        <v>57</v>
      </c>
      <c r="B28" s="77">
        <v>21</v>
      </c>
      <c r="C28" s="193" t="s">
        <v>37</v>
      </c>
      <c r="D28" s="194" t="str">
        <f>IF(C28="Str",'Personal File'!$C$9,IF(C28="Dex",'Personal File'!$C$10,IF(C28="Con",'Personal File'!$C$11,IF(C28="Int",'Personal File'!$C$12,IF(C28="Wis",'Personal File'!$C$13,IF(C28="Cha",'Personal File'!$C$14))))))</f>
        <v>+2</v>
      </c>
      <c r="E28" s="198" t="str">
        <f t="shared" si="4"/>
        <v>Wis (+2)</v>
      </c>
      <c r="F28" s="78" t="s">
        <v>67</v>
      </c>
      <c r="G28" s="78">
        <f>B28+MID(E28,6,2)+F28</f>
        <v>23</v>
      </c>
      <c r="H28" s="218">
        <f t="shared" ca="1" si="6"/>
        <v>6</v>
      </c>
      <c r="I28" s="78">
        <f t="shared" ca="1" si="7"/>
        <v>29</v>
      </c>
      <c r="J28" s="168"/>
    </row>
    <row r="29" spans="1:10" s="49" customFormat="1" ht="16.8">
      <c r="A29" s="140" t="s">
        <v>22</v>
      </c>
      <c r="B29" s="91">
        <v>0</v>
      </c>
      <c r="C29" s="141" t="s">
        <v>38</v>
      </c>
      <c r="D29" s="142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142" t="str">
        <f t="shared" si="4"/>
        <v>Dex (+1)</v>
      </c>
      <c r="F29" s="92" t="s">
        <v>67</v>
      </c>
      <c r="G29" s="92">
        <f>B29+MID(E29,6,2)+F29</f>
        <v>1</v>
      </c>
      <c r="H29" s="218">
        <f t="shared" ca="1" si="6"/>
        <v>9</v>
      </c>
      <c r="I29" s="92">
        <f t="shared" ca="1" si="7"/>
        <v>10</v>
      </c>
      <c r="J29" s="169"/>
    </row>
    <row r="30" spans="1:10" s="49" customFormat="1" ht="16.8">
      <c r="A30" s="88" t="s">
        <v>58</v>
      </c>
      <c r="B30" s="58">
        <v>0</v>
      </c>
      <c r="C30" s="89" t="s">
        <v>38</v>
      </c>
      <c r="D30" s="90" t="str">
        <f>IF(C30="Str",'Personal File'!$C$9,IF(C30="Dex",'Personal File'!$C$10,IF(C30="Con",'Personal File'!$C$11,IF(C30="Int",'Personal File'!$C$12,IF(C30="Wis",'Personal File'!$C$13,IF(C30="Cha",'Personal File'!$C$14))))))</f>
        <v>+1</v>
      </c>
      <c r="E30" s="90" t="str">
        <f t="shared" si="4"/>
        <v>Dex (+1)</v>
      </c>
      <c r="F30" s="61" t="s">
        <v>67</v>
      </c>
      <c r="G30" s="308">
        <v>0</v>
      </c>
      <c r="H30" s="218">
        <f t="shared" ca="1" si="6"/>
        <v>13</v>
      </c>
      <c r="I30" s="308">
        <f t="shared" ca="1" si="7"/>
        <v>13</v>
      </c>
      <c r="J30" s="62"/>
    </row>
    <row r="31" spans="1:10" ht="16.8">
      <c r="A31" s="94" t="s">
        <v>92</v>
      </c>
      <c r="B31" s="91">
        <v>0</v>
      </c>
      <c r="C31" s="95" t="s">
        <v>34</v>
      </c>
      <c r="D31" s="96" t="str">
        <f>IF(C31="Str",'Personal File'!$C$9,IF(C31="Dex",'Personal File'!$C$10,IF(C31="Con",'Personal File'!$C$11,IF(C31="Int",'Personal File'!$C$12,IF(C31="Wis",'Personal File'!$C$13,IF(C31="Cha",'Personal File'!$C$14))))))</f>
        <v>+4</v>
      </c>
      <c r="E31" s="96" t="str">
        <f t="shared" si="4"/>
        <v>Cha (+4)</v>
      </c>
      <c r="F31" s="92" t="s">
        <v>67</v>
      </c>
      <c r="G31" s="92">
        <f>B31+MID(E31,6,2)+F31</f>
        <v>4</v>
      </c>
      <c r="H31" s="218">
        <f t="shared" ca="1" si="6"/>
        <v>18</v>
      </c>
      <c r="I31" s="92">
        <f t="shared" ca="1" si="7"/>
        <v>22</v>
      </c>
      <c r="J31" s="93"/>
    </row>
    <row r="32" spans="1:10" ht="16.8">
      <c r="A32" s="138" t="s">
        <v>96</v>
      </c>
      <c r="B32" s="58">
        <v>0</v>
      </c>
      <c r="C32" s="75" t="s">
        <v>37</v>
      </c>
      <c r="D32" s="76" t="str">
        <f>IF(C32="Str",'Personal File'!$C$9,IF(C32="Dex",'Personal File'!$C$10,IF(C32="Con",'Personal File'!$C$11,IF(C32="Int",'Personal File'!$C$12,IF(C32="Wis",'Personal File'!$C$13,IF(C32="Cha",'Personal File'!$C$14))))))</f>
        <v>+2</v>
      </c>
      <c r="E32" s="76" t="str">
        <f t="shared" si="4"/>
        <v>Wis (+2)</v>
      </c>
      <c r="F32" s="61" t="s">
        <v>67</v>
      </c>
      <c r="G32" s="308">
        <v>0</v>
      </c>
      <c r="H32" s="218">
        <f t="shared" ca="1" si="6"/>
        <v>16</v>
      </c>
      <c r="I32" s="308">
        <f t="shared" ca="1" si="7"/>
        <v>16</v>
      </c>
      <c r="J32" s="62"/>
    </row>
    <row r="33" spans="1:10" ht="16.8">
      <c r="A33" s="140" t="s">
        <v>23</v>
      </c>
      <c r="B33" s="91">
        <v>0</v>
      </c>
      <c r="C33" s="141" t="s">
        <v>38</v>
      </c>
      <c r="D33" s="142" t="str">
        <f>IF(C33="Str",'Personal File'!$C$9,IF(C33="Dex",'Personal File'!$C$10,IF(C33="Con",'Personal File'!$C$11,IF(C33="Int",'Personal File'!$C$12,IF(C33="Wis",'Personal File'!$C$13,IF(C33="Cha",'Personal File'!$C$14))))))</f>
        <v>+1</v>
      </c>
      <c r="E33" s="143" t="str">
        <f t="shared" si="4"/>
        <v>Dex (+1)</v>
      </c>
      <c r="F33" s="92" t="s">
        <v>67</v>
      </c>
      <c r="G33" s="92">
        <f>B33+MID(E33,6,2)+F33</f>
        <v>1</v>
      </c>
      <c r="H33" s="218">
        <f t="shared" ca="1" si="6"/>
        <v>12</v>
      </c>
      <c r="I33" s="92">
        <f t="shared" ca="1" si="7"/>
        <v>13</v>
      </c>
      <c r="J33" s="93"/>
    </row>
    <row r="34" spans="1:10" ht="16.8">
      <c r="A34" s="109" t="s">
        <v>59</v>
      </c>
      <c r="B34" s="91">
        <v>0</v>
      </c>
      <c r="C34" s="110" t="s">
        <v>36</v>
      </c>
      <c r="D34" s="111" t="str">
        <f>IF(C34="Str",'Personal File'!$C$9,IF(C34="Dex",'Personal File'!$C$10,IF(C34="Con",'Personal File'!$C$11,IF(C34="Int",'Personal File'!$C$12,IF(C34="Wis",'Personal File'!$C$13,IF(C34="Cha",'Personal File'!$C$14))))))</f>
        <v>+2</v>
      </c>
      <c r="E34" s="111" t="str">
        <f t="shared" si="4"/>
        <v>Int (+2)</v>
      </c>
      <c r="F34" s="92" t="s">
        <v>67</v>
      </c>
      <c r="G34" s="92">
        <f>B34+MID(E34,6,2)+F34</f>
        <v>2</v>
      </c>
      <c r="H34" s="218">
        <f t="shared" ca="1" si="6"/>
        <v>4</v>
      </c>
      <c r="I34" s="92">
        <f t="shared" ca="1" si="7"/>
        <v>6</v>
      </c>
      <c r="J34" s="93"/>
    </row>
    <row r="35" spans="1:10" ht="16.8">
      <c r="A35" s="100" t="s">
        <v>24</v>
      </c>
      <c r="B35" s="77">
        <v>21</v>
      </c>
      <c r="C35" s="101" t="s">
        <v>36</v>
      </c>
      <c r="D35" s="102" t="str">
        <f>IF(C35="Str",'Personal File'!$C$9,IF(C35="Dex",'Personal File'!$C$10,IF(C35="Con",'Personal File'!$C$11,IF(C35="Int",'Personal File'!$C$12,IF(C35="Wis",'Personal File'!$C$13,IF(C35="Cha",'Personal File'!$C$14))))))</f>
        <v>+2</v>
      </c>
      <c r="E35" s="102" t="str">
        <f t="shared" si="4"/>
        <v>Int (+2)</v>
      </c>
      <c r="F35" s="78" t="s">
        <v>67</v>
      </c>
      <c r="G35" s="78">
        <f>B35+MID(E35,6,2)+F35</f>
        <v>23</v>
      </c>
      <c r="H35" s="218">
        <f t="shared" ca="1" si="6"/>
        <v>17</v>
      </c>
      <c r="I35" s="78">
        <f t="shared" ca="1" si="7"/>
        <v>40</v>
      </c>
      <c r="J35" s="79"/>
    </row>
    <row r="36" spans="1:10" ht="16.8">
      <c r="A36" s="192" t="s">
        <v>60</v>
      </c>
      <c r="B36" s="77">
        <v>8</v>
      </c>
      <c r="C36" s="193" t="s">
        <v>37</v>
      </c>
      <c r="D36" s="194" t="str">
        <f>IF(C36="Str",'Personal File'!$C$9,IF(C36="Dex",'Personal File'!$C$10,IF(C36="Con",'Personal File'!$C$11,IF(C36="Int",'Personal File'!$C$12,IF(C36="Wis",'Personal File'!$C$13,IF(C36="Cha",'Personal File'!$C$14))))))</f>
        <v>+2</v>
      </c>
      <c r="E36" s="194" t="str">
        <f t="shared" si="4"/>
        <v>Wis (+2)</v>
      </c>
      <c r="F36" s="78" t="s">
        <v>67</v>
      </c>
      <c r="G36" s="78">
        <f>B36+MID(E36,6,2)+F36</f>
        <v>10</v>
      </c>
      <c r="H36" s="218">
        <f t="shared" ca="1" si="6"/>
        <v>1</v>
      </c>
      <c r="I36" s="78">
        <f t="shared" ca="1" si="7"/>
        <v>11</v>
      </c>
      <c r="J36" s="79"/>
    </row>
    <row r="37" spans="1:10" ht="16.8">
      <c r="A37" s="88" t="s">
        <v>97</v>
      </c>
      <c r="B37" s="58">
        <v>0</v>
      </c>
      <c r="C37" s="89" t="s">
        <v>38</v>
      </c>
      <c r="D37" s="90" t="str">
        <f>IF(C37="Str",'Personal File'!$C$9,IF(C37="Dex",'Personal File'!$C$10,IF(C37="Con",'Personal File'!$C$11,IF(C37="Int",'Personal File'!$C$12,IF(C37="Wis",'Personal File'!$C$13,IF(C37="Cha",'Personal File'!$C$14))))))</f>
        <v>+1</v>
      </c>
      <c r="E37" s="90" t="str">
        <f t="shared" si="4"/>
        <v>Dex (+1)</v>
      </c>
      <c r="F37" s="61" t="s">
        <v>67</v>
      </c>
      <c r="G37" s="308">
        <v>0</v>
      </c>
      <c r="H37" s="218">
        <f t="shared" ca="1" si="6"/>
        <v>2</v>
      </c>
      <c r="I37" s="308">
        <f t="shared" ca="1" si="7"/>
        <v>2</v>
      </c>
      <c r="J37" s="62"/>
    </row>
    <row r="38" spans="1:10" ht="16.8">
      <c r="A38" s="100" t="s">
        <v>61</v>
      </c>
      <c r="B38" s="77">
        <v>11</v>
      </c>
      <c r="C38" s="101" t="s">
        <v>36</v>
      </c>
      <c r="D38" s="102" t="str">
        <f>IF(C38="Str",'Personal File'!$C$9,IF(C38="Dex",'Personal File'!$C$10,IF(C38="Con",'Personal File'!$C$11,IF(C38="Int",'Personal File'!$C$12,IF(C38="Wis",'Personal File'!$C$13,IF(C38="Cha",'Personal File'!$C$14))))))</f>
        <v>+2</v>
      </c>
      <c r="E38" s="102" t="str">
        <f t="shared" si="4"/>
        <v>Int (+2)</v>
      </c>
      <c r="F38" s="78" t="s">
        <v>67</v>
      </c>
      <c r="G38" s="78">
        <f>B38+MID(E38,6,2)+F38</f>
        <v>13</v>
      </c>
      <c r="H38" s="218">
        <f t="shared" ca="1" si="6"/>
        <v>6</v>
      </c>
      <c r="I38" s="78">
        <f t="shared" ca="1" si="7"/>
        <v>19</v>
      </c>
      <c r="J38" s="168"/>
    </row>
    <row r="39" spans="1:10" ht="16.8">
      <c r="A39" s="192" t="s">
        <v>62</v>
      </c>
      <c r="B39" s="77">
        <v>0</v>
      </c>
      <c r="C39" s="193" t="s">
        <v>37</v>
      </c>
      <c r="D39" s="194" t="str">
        <f>IF(C39="Str",'Personal File'!$C$9,IF(C39="Dex",'Personal File'!$C$10,IF(C39="Con",'Personal File'!$C$11,IF(C39="Int",'Personal File'!$C$12,IF(C39="Wis",'Personal File'!$C$13,IF(C39="Cha",'Personal File'!$C$14))))))</f>
        <v>+2</v>
      </c>
      <c r="E39" s="194" t="str">
        <f t="shared" si="4"/>
        <v>Wis (+2)</v>
      </c>
      <c r="F39" s="78" t="s">
        <v>67</v>
      </c>
      <c r="G39" s="78">
        <f>B39+MID(E39,6,2)+F39</f>
        <v>2</v>
      </c>
      <c r="H39" s="218">
        <f t="shared" ca="1" si="6"/>
        <v>9</v>
      </c>
      <c r="I39" s="78">
        <f t="shared" ca="1" si="7"/>
        <v>11</v>
      </c>
      <c r="J39" s="168" t="s">
        <v>185</v>
      </c>
    </row>
    <row r="40" spans="1:10" ht="16.8">
      <c r="A40" s="192" t="s">
        <v>98</v>
      </c>
      <c r="B40" s="77">
        <v>0</v>
      </c>
      <c r="C40" s="193" t="s">
        <v>37</v>
      </c>
      <c r="D40" s="194" t="str">
        <f>IF(C40="Str",'Personal File'!$C$9,IF(C40="Dex",'Personal File'!$C$10,IF(C40="Con",'Personal File'!$C$11,IF(C40="Int",'Personal File'!$C$12,IF(C40="Wis",'Personal File'!$C$13,IF(C40="Cha",'Personal File'!$C$14))))))</f>
        <v>+2</v>
      </c>
      <c r="E40" s="194" t="str">
        <f t="shared" si="4"/>
        <v>Wis (+2)</v>
      </c>
      <c r="F40" s="78" t="s">
        <v>67</v>
      </c>
      <c r="G40" s="78">
        <f>B39+MID(E40,6,2)+F40</f>
        <v>2</v>
      </c>
      <c r="H40" s="218">
        <f t="shared" ca="1" si="6"/>
        <v>2</v>
      </c>
      <c r="I40" s="78">
        <f t="shared" ca="1" si="7"/>
        <v>4</v>
      </c>
      <c r="J40" s="79"/>
    </row>
    <row r="41" spans="1:10" ht="16.8">
      <c r="A41" s="195" t="s">
        <v>25</v>
      </c>
      <c r="B41" s="77">
        <v>0</v>
      </c>
      <c r="C41" s="196" t="s">
        <v>39</v>
      </c>
      <c r="D41" s="197" t="str">
        <f>IF(C41="Str",'Personal File'!$C$9,IF(C41="Dex",'Personal File'!$C$10,IF(C41="Con",'Personal File'!$C$11,IF(C41="Int",'Personal File'!$C$12,IF(C41="Wis",'Personal File'!$C$13,IF(C41="Cha",'Personal File'!$C$14))))))</f>
        <v>+4</v>
      </c>
      <c r="E41" s="197" t="str">
        <f t="shared" si="4"/>
        <v>Str (+4)</v>
      </c>
      <c r="F41" s="78" t="s">
        <v>67</v>
      </c>
      <c r="G41" s="78">
        <f>B41+MID(E41,6,2)+F41</f>
        <v>4</v>
      </c>
      <c r="H41" s="218">
        <f t="shared" ca="1" si="6"/>
        <v>2</v>
      </c>
      <c r="I41" s="78">
        <f t="shared" ca="1" si="7"/>
        <v>6</v>
      </c>
      <c r="J41" s="79"/>
    </row>
    <row r="42" spans="1:10" ht="16.8">
      <c r="A42" s="150" t="s">
        <v>63</v>
      </c>
      <c r="B42" s="144">
        <v>0</v>
      </c>
      <c r="C42" s="151" t="s">
        <v>38</v>
      </c>
      <c r="D42" s="152" t="str">
        <f>IF(C42="Str",'Personal File'!$C$9,IF(C42="Dex",'Personal File'!$C$10,IF(C42="Con",'Personal File'!$C$11,IF(C42="Int",'Personal File'!$C$12,IF(C42="Wis",'Personal File'!$C$13,IF(C42="Cha",'Personal File'!$C$14))))))</f>
        <v>+1</v>
      </c>
      <c r="E42" s="152" t="str">
        <f t="shared" si="4"/>
        <v>Dex (+1)</v>
      </c>
      <c r="F42" s="145" t="s">
        <v>67</v>
      </c>
      <c r="G42" s="308">
        <v>0</v>
      </c>
      <c r="H42" s="218">
        <f t="shared" ca="1" si="6"/>
        <v>6</v>
      </c>
      <c r="I42" s="308">
        <f t="shared" ca="1" si="7"/>
        <v>6</v>
      </c>
      <c r="J42" s="146"/>
    </row>
    <row r="43" spans="1:10" ht="16.8">
      <c r="A43" s="159" t="s">
        <v>64</v>
      </c>
      <c r="B43" s="160">
        <v>0</v>
      </c>
      <c r="C43" s="161" t="s">
        <v>34</v>
      </c>
      <c r="D43" s="162" t="str">
        <f>IF(C43="Str",'Personal File'!$C$9,IF(C43="Dex",'Personal File'!$C$10,IF(C43="Con",'Personal File'!$C$11,IF(C43="Int",'Personal File'!$C$12,IF(C43="Wis",'Personal File'!$C$13,IF(C43="Cha",'Personal File'!$C$14))))))</f>
        <v>+4</v>
      </c>
      <c r="E43" s="162" t="str">
        <f t="shared" si="4"/>
        <v>Cha (+4)</v>
      </c>
      <c r="F43" s="163" t="s">
        <v>67</v>
      </c>
      <c r="G43" s="78">
        <f>B43+MID(E43,6,2)+F43</f>
        <v>4</v>
      </c>
      <c r="H43" s="218">
        <f t="shared" ca="1" si="6"/>
        <v>3</v>
      </c>
      <c r="I43" s="78">
        <f t="shared" ref="I43:I44" ca="1" si="8">SUM(G43:H43)</f>
        <v>7</v>
      </c>
      <c r="J43" s="164"/>
    </row>
    <row r="44" spans="1:10" ht="17.399999999999999" thickBot="1">
      <c r="A44" s="165" t="s">
        <v>65</v>
      </c>
      <c r="B44" s="72">
        <v>0</v>
      </c>
      <c r="C44" s="166" t="s">
        <v>38</v>
      </c>
      <c r="D44" s="167" t="str">
        <f>IF(C44="Str",'Personal File'!$C$9,IF(C44="Dex",'Personal File'!$C$10,IF(C44="Con",'Personal File'!$C$11,IF(C44="Int",'Personal File'!$C$12,IF(C44="Wis",'Personal File'!$C$13,IF(C44="Cha",'Personal File'!$C$14))))))</f>
        <v>+1</v>
      </c>
      <c r="E44" s="167" t="str">
        <f t="shared" si="4"/>
        <v>Dex (+1)</v>
      </c>
      <c r="F44" s="73" t="s">
        <v>67</v>
      </c>
      <c r="G44" s="73">
        <f>B44+MID(E44,6,2)+F44</f>
        <v>1</v>
      </c>
      <c r="H44" s="233">
        <f t="shared" ca="1" si="6"/>
        <v>2</v>
      </c>
      <c r="I44" s="73">
        <f t="shared" ca="1" si="8"/>
        <v>3</v>
      </c>
      <c r="J44" s="74"/>
    </row>
    <row r="45" spans="1:10" ht="16.2" thickTop="1">
      <c r="B45" s="87">
        <f>SUM(B6:B44)</f>
        <v>152</v>
      </c>
      <c r="E45" s="24">
        <f>SUM(E46:E55)</f>
        <v>193</v>
      </c>
    </row>
    <row r="46" spans="1:10">
      <c r="B46" s="87"/>
      <c r="E46" s="431">
        <f>4*(2+'Personal File'!$C$12)</f>
        <v>16</v>
      </c>
      <c r="F46" s="430" t="s">
        <v>283</v>
      </c>
    </row>
    <row r="47" spans="1:10">
      <c r="E47" s="432">
        <f>2+'Personal File'!$C$12</f>
        <v>4</v>
      </c>
      <c r="F47" s="430" t="s">
        <v>284</v>
      </c>
    </row>
    <row r="48" spans="1:10">
      <c r="E48" s="432">
        <f>2+'Personal File'!$C$12</f>
        <v>4</v>
      </c>
      <c r="F48" s="430" t="s">
        <v>285</v>
      </c>
    </row>
    <row r="49" spans="5:6">
      <c r="E49" s="432">
        <f>2+'Personal File'!$C$12</f>
        <v>4</v>
      </c>
      <c r="F49" s="430" t="s">
        <v>286</v>
      </c>
    </row>
    <row r="50" spans="5:6">
      <c r="E50" s="432">
        <f>2+'Personal File'!$C$12</f>
        <v>4</v>
      </c>
      <c r="F50" s="430" t="s">
        <v>287</v>
      </c>
    </row>
    <row r="51" spans="5:6">
      <c r="E51" s="432">
        <f>2+'Personal File'!$C$12</f>
        <v>4</v>
      </c>
      <c r="F51" s="430" t="s">
        <v>288</v>
      </c>
    </row>
    <row r="52" spans="5:6">
      <c r="E52" s="432">
        <f>2+'Personal File'!$C$12</f>
        <v>4</v>
      </c>
      <c r="F52" s="430" t="s">
        <v>289</v>
      </c>
    </row>
    <row r="53" spans="5:6">
      <c r="E53" s="432">
        <f>2+'Personal File'!$C$12</f>
        <v>4</v>
      </c>
      <c r="F53" s="430" t="s">
        <v>290</v>
      </c>
    </row>
    <row r="54" spans="5:6">
      <c r="E54" s="432">
        <f>2+'Personal File'!$C$12</f>
        <v>4</v>
      </c>
      <c r="F54" s="430" t="s">
        <v>291</v>
      </c>
    </row>
    <row r="55" spans="5:6">
      <c r="E55" s="24">
        <v>145</v>
      </c>
      <c r="F55" s="430" t="s">
        <v>292</v>
      </c>
    </row>
  </sheetData>
  <phoneticPr fontId="0" type="noConversion"/>
  <conditionalFormatting sqref="H3:H5">
    <cfRule type="cellIs" dxfId="21" priority="1" operator="equal">
      <formula>20</formula>
    </cfRule>
    <cfRule type="cellIs" dxfId="20" priority="2" operator="equal">
      <formula>1</formula>
    </cfRule>
  </conditionalFormatting>
  <conditionalFormatting sqref="H6:H42">
    <cfRule type="cellIs" dxfId="19" priority="11" operator="equal">
      <formula>20</formula>
    </cfRule>
    <cfRule type="cellIs" dxfId="18" priority="12" operator="equal">
      <formula>1</formula>
    </cfRule>
  </conditionalFormatting>
  <conditionalFormatting sqref="H43">
    <cfRule type="cellIs" dxfId="17" priority="9" operator="equal">
      <formula>20</formula>
    </cfRule>
    <cfRule type="cellIs" dxfId="16" priority="10" operator="equal">
      <formula>1</formula>
    </cfRule>
  </conditionalFormatting>
  <conditionalFormatting sqref="H43">
    <cfRule type="cellIs" dxfId="15" priority="5" operator="equal">
      <formula>20</formula>
    </cfRule>
    <cfRule type="cellIs" dxfId="14" priority="6" operator="equal">
      <formula>1</formula>
    </cfRule>
  </conditionalFormatting>
  <conditionalFormatting sqref="H44">
    <cfRule type="cellIs" dxfId="13" priority="3" operator="equal">
      <formula>20</formula>
    </cfRule>
    <cfRule type="cellIs" dxfId="12" priority="4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19.796875" style="376" bestFit="1" customWidth="1"/>
    <col min="2" max="2" width="8.59765625" style="376" customWidth="1"/>
    <col min="3" max="3" width="13.59765625" style="375" bestFit="1" customWidth="1"/>
    <col min="4" max="4" width="11.296875" style="375" bestFit="1" customWidth="1"/>
    <col min="5" max="5" width="7.296875" style="375" bestFit="1" customWidth="1"/>
    <col min="6" max="6" width="13.19921875" style="375" bestFit="1" customWidth="1"/>
    <col min="7" max="7" width="10" style="375" bestFit="1" customWidth="1"/>
    <col min="8" max="8" width="18.796875" style="376" bestFit="1" customWidth="1"/>
    <col min="9" max="9" width="5.5" style="318" bestFit="1" customWidth="1"/>
    <col min="10" max="16384" width="13" style="319"/>
  </cols>
  <sheetData>
    <row r="1" spans="1:9" ht="23.4" thickBot="1">
      <c r="A1" s="316" t="s">
        <v>295</v>
      </c>
      <c r="B1" s="317"/>
      <c r="C1" s="317"/>
      <c r="D1" s="317"/>
      <c r="E1" s="317"/>
      <c r="F1" s="317"/>
      <c r="G1" s="317"/>
      <c r="H1" s="317"/>
    </row>
    <row r="2" spans="1:9" s="325" customFormat="1" ht="17.399999999999999" thickBot="1">
      <c r="A2" s="320" t="s">
        <v>172</v>
      </c>
      <c r="B2" s="321" t="s">
        <v>171</v>
      </c>
      <c r="C2" s="321" t="s">
        <v>193</v>
      </c>
      <c r="D2" s="322" t="s">
        <v>194</v>
      </c>
      <c r="E2" s="322" t="s">
        <v>195</v>
      </c>
      <c r="F2" s="321" t="s">
        <v>196</v>
      </c>
      <c r="G2" s="321" t="s">
        <v>197</v>
      </c>
      <c r="H2" s="323" t="s">
        <v>198</v>
      </c>
      <c r="I2" s="324" t="s">
        <v>199</v>
      </c>
    </row>
    <row r="3" spans="1:9" ht="16.8">
      <c r="A3" s="326" t="s">
        <v>200</v>
      </c>
      <c r="B3" s="327">
        <v>0</v>
      </c>
      <c r="C3" s="328" t="s">
        <v>201</v>
      </c>
      <c r="D3" s="329" t="s">
        <v>202</v>
      </c>
      <c r="E3" s="330" t="s">
        <v>203</v>
      </c>
      <c r="F3" s="331" t="s">
        <v>204</v>
      </c>
      <c r="G3" s="331" t="s">
        <v>205</v>
      </c>
      <c r="H3" s="331" t="s">
        <v>206</v>
      </c>
      <c r="I3" s="332">
        <v>201</v>
      </c>
    </row>
    <row r="4" spans="1:9" ht="16.8">
      <c r="A4" s="326" t="s">
        <v>173</v>
      </c>
      <c r="B4" s="327">
        <v>0</v>
      </c>
      <c r="C4" s="328" t="s">
        <v>201</v>
      </c>
      <c r="D4" s="329" t="s">
        <v>202</v>
      </c>
      <c r="E4" s="331" t="s">
        <v>203</v>
      </c>
      <c r="F4" s="331" t="s">
        <v>207</v>
      </c>
      <c r="G4" s="331" t="s">
        <v>208</v>
      </c>
      <c r="H4" s="331" t="s">
        <v>206</v>
      </c>
      <c r="I4" s="332">
        <v>219</v>
      </c>
    </row>
    <row r="5" spans="1:9" ht="16.8">
      <c r="A5" s="333" t="s">
        <v>174</v>
      </c>
      <c r="B5" s="334">
        <v>0</v>
      </c>
      <c r="C5" s="335" t="s">
        <v>209</v>
      </c>
      <c r="D5" s="329" t="s">
        <v>210</v>
      </c>
      <c r="E5" s="330" t="s">
        <v>203</v>
      </c>
      <c r="F5" s="331" t="s">
        <v>211</v>
      </c>
      <c r="G5" s="331" t="s">
        <v>212</v>
      </c>
      <c r="H5" s="331" t="s">
        <v>206</v>
      </c>
      <c r="I5" s="332">
        <v>248</v>
      </c>
    </row>
    <row r="6" spans="1:9" ht="16.8">
      <c r="A6" s="326" t="s">
        <v>187</v>
      </c>
      <c r="B6" s="327">
        <v>0</v>
      </c>
      <c r="C6" s="328" t="s">
        <v>213</v>
      </c>
      <c r="D6" s="329" t="s">
        <v>214</v>
      </c>
      <c r="E6" s="330" t="s">
        <v>203</v>
      </c>
      <c r="F6" s="331" t="s">
        <v>215</v>
      </c>
      <c r="G6" s="331" t="s">
        <v>212</v>
      </c>
      <c r="H6" s="331" t="s">
        <v>206</v>
      </c>
      <c r="I6" s="332">
        <v>253</v>
      </c>
    </row>
    <row r="7" spans="1:9" ht="16.8">
      <c r="A7" s="326" t="s">
        <v>216</v>
      </c>
      <c r="B7" s="327">
        <v>0</v>
      </c>
      <c r="C7" s="328" t="s">
        <v>201</v>
      </c>
      <c r="D7" s="329" t="s">
        <v>202</v>
      </c>
      <c r="E7" s="330" t="s">
        <v>203</v>
      </c>
      <c r="F7" s="331" t="s">
        <v>217</v>
      </c>
      <c r="G7" s="331" t="s">
        <v>218</v>
      </c>
      <c r="H7" s="331" t="s">
        <v>206</v>
      </c>
      <c r="I7" s="332">
        <v>264</v>
      </c>
    </row>
    <row r="8" spans="1:9" ht="16.8">
      <c r="A8" s="326" t="s">
        <v>252</v>
      </c>
      <c r="B8" s="327">
        <v>0</v>
      </c>
      <c r="C8" s="415" t="s">
        <v>232</v>
      </c>
      <c r="D8" s="329" t="s">
        <v>202</v>
      </c>
      <c r="E8" s="416" t="s">
        <v>203</v>
      </c>
      <c r="F8" s="331" t="s">
        <v>220</v>
      </c>
      <c r="G8" s="331" t="s">
        <v>221</v>
      </c>
      <c r="H8" s="331" t="s">
        <v>206</v>
      </c>
      <c r="I8" s="417">
        <v>196</v>
      </c>
    </row>
    <row r="9" spans="1:9" ht="16.8">
      <c r="A9" s="326" t="s">
        <v>222</v>
      </c>
      <c r="B9" s="327">
        <v>0</v>
      </c>
      <c r="C9" s="335" t="s">
        <v>223</v>
      </c>
      <c r="D9" s="329" t="s">
        <v>224</v>
      </c>
      <c r="E9" s="330" t="s">
        <v>203</v>
      </c>
      <c r="F9" s="331" t="s">
        <v>211</v>
      </c>
      <c r="G9" s="331" t="s">
        <v>225</v>
      </c>
      <c r="H9" s="331" t="s">
        <v>206</v>
      </c>
      <c r="I9" s="332">
        <v>294</v>
      </c>
    </row>
    <row r="10" spans="1:9" ht="16.8">
      <c r="A10" s="336" t="s">
        <v>226</v>
      </c>
      <c r="B10" s="337">
        <v>0</v>
      </c>
      <c r="C10" s="338" t="s">
        <v>209</v>
      </c>
      <c r="D10" s="339" t="s">
        <v>202</v>
      </c>
      <c r="E10" s="340" t="s">
        <v>203</v>
      </c>
      <c r="F10" s="341" t="s">
        <v>220</v>
      </c>
      <c r="G10" s="341" t="s">
        <v>221</v>
      </c>
      <c r="H10" s="342" t="s">
        <v>227</v>
      </c>
      <c r="I10" s="343">
        <v>78</v>
      </c>
    </row>
    <row r="11" spans="1:9" ht="16.8">
      <c r="A11" s="333" t="s">
        <v>228</v>
      </c>
      <c r="B11" s="334">
        <v>1</v>
      </c>
      <c r="C11" s="335" t="s">
        <v>229</v>
      </c>
      <c r="D11" s="329" t="s">
        <v>202</v>
      </c>
      <c r="E11" s="330" t="s">
        <v>203</v>
      </c>
      <c r="F11" s="331" t="s">
        <v>230</v>
      </c>
      <c r="G11" s="331" t="s">
        <v>208</v>
      </c>
      <c r="H11" s="331" t="s">
        <v>206</v>
      </c>
      <c r="I11" s="344">
        <v>278</v>
      </c>
    </row>
    <row r="12" spans="1:9" ht="16.8">
      <c r="A12" s="345" t="s">
        <v>231</v>
      </c>
      <c r="B12" s="346">
        <v>1</v>
      </c>
      <c r="C12" s="335" t="s">
        <v>232</v>
      </c>
      <c r="D12" s="329" t="s">
        <v>214</v>
      </c>
      <c r="E12" s="418" t="s">
        <v>203</v>
      </c>
      <c r="F12" s="331" t="s">
        <v>211</v>
      </c>
      <c r="G12" s="331" t="s">
        <v>233</v>
      </c>
      <c r="H12" s="331" t="s">
        <v>206</v>
      </c>
      <c r="I12" s="332">
        <v>249</v>
      </c>
    </row>
    <row r="13" spans="1:9" ht="16.8">
      <c r="A13" s="345" t="s">
        <v>253</v>
      </c>
      <c r="B13" s="346">
        <v>1</v>
      </c>
      <c r="C13" s="335" t="s">
        <v>232</v>
      </c>
      <c r="D13" s="329" t="s">
        <v>202</v>
      </c>
      <c r="E13" s="331" t="s">
        <v>203</v>
      </c>
      <c r="F13" s="331" t="s">
        <v>220</v>
      </c>
      <c r="G13" s="347" t="s">
        <v>221</v>
      </c>
      <c r="H13" s="347" t="s">
        <v>256</v>
      </c>
      <c r="I13" s="417">
        <v>115</v>
      </c>
    </row>
    <row r="14" spans="1:9" ht="16.8">
      <c r="A14" s="345" t="s">
        <v>254</v>
      </c>
      <c r="B14" s="346">
        <v>1</v>
      </c>
      <c r="C14" s="335" t="s">
        <v>232</v>
      </c>
      <c r="D14" s="329" t="s">
        <v>202</v>
      </c>
      <c r="E14" s="331" t="s">
        <v>203</v>
      </c>
      <c r="F14" s="331" t="s">
        <v>220</v>
      </c>
      <c r="G14" s="347" t="s">
        <v>221</v>
      </c>
      <c r="H14" s="347" t="s">
        <v>256</v>
      </c>
      <c r="I14" s="417">
        <v>116</v>
      </c>
    </row>
    <row r="15" spans="1:9" ht="16.8">
      <c r="A15" s="345" t="s">
        <v>255</v>
      </c>
      <c r="B15" s="346">
        <v>1</v>
      </c>
      <c r="C15" s="335" t="s">
        <v>232</v>
      </c>
      <c r="D15" s="329" t="s">
        <v>202</v>
      </c>
      <c r="E15" s="331" t="s">
        <v>203</v>
      </c>
      <c r="F15" s="331" t="s">
        <v>220</v>
      </c>
      <c r="G15" s="347" t="s">
        <v>221</v>
      </c>
      <c r="H15" s="347" t="s">
        <v>256</v>
      </c>
      <c r="I15" s="417">
        <v>116</v>
      </c>
    </row>
    <row r="16" spans="1:9" ht="16.8">
      <c r="A16" s="348" t="s">
        <v>234</v>
      </c>
      <c r="B16" s="349">
        <v>1</v>
      </c>
      <c r="C16" s="350" t="s">
        <v>209</v>
      </c>
      <c r="D16" s="340" t="s">
        <v>202</v>
      </c>
      <c r="E16" s="419" t="s">
        <v>203</v>
      </c>
      <c r="F16" s="341" t="s">
        <v>215</v>
      </c>
      <c r="G16" s="341" t="s">
        <v>221</v>
      </c>
      <c r="H16" s="351" t="s">
        <v>206</v>
      </c>
      <c r="I16" s="352">
        <v>251</v>
      </c>
    </row>
    <row r="17" spans="1:9" ht="16.8">
      <c r="A17" s="353" t="s">
        <v>191</v>
      </c>
      <c r="B17" s="354">
        <v>2</v>
      </c>
      <c r="C17" s="355" t="s">
        <v>213</v>
      </c>
      <c r="D17" s="356" t="s">
        <v>276</v>
      </c>
      <c r="E17" s="357" t="s">
        <v>203</v>
      </c>
      <c r="F17" s="358" t="s">
        <v>211</v>
      </c>
      <c r="G17" s="358" t="s">
        <v>208</v>
      </c>
      <c r="H17" s="359" t="s">
        <v>206</v>
      </c>
      <c r="I17" s="360">
        <v>233</v>
      </c>
    </row>
    <row r="18" spans="1:9" ht="16.8">
      <c r="A18" s="333" t="s">
        <v>259</v>
      </c>
      <c r="B18" s="334">
        <v>2</v>
      </c>
      <c r="C18" s="420" t="s">
        <v>232</v>
      </c>
      <c r="D18" s="421" t="s">
        <v>260</v>
      </c>
      <c r="E18" s="422" t="s">
        <v>261</v>
      </c>
      <c r="F18" s="423" t="s">
        <v>220</v>
      </c>
      <c r="G18" s="423" t="s">
        <v>225</v>
      </c>
      <c r="H18" s="331" t="s">
        <v>262</v>
      </c>
      <c r="I18" s="424">
        <v>91</v>
      </c>
    </row>
    <row r="19" spans="1:9" ht="16.8">
      <c r="A19" s="333" t="s">
        <v>263</v>
      </c>
      <c r="B19" s="334">
        <v>2</v>
      </c>
      <c r="C19" s="335" t="s">
        <v>232</v>
      </c>
      <c r="D19" s="329" t="s">
        <v>264</v>
      </c>
      <c r="E19" s="331" t="s">
        <v>203</v>
      </c>
      <c r="F19" s="331" t="s">
        <v>211</v>
      </c>
      <c r="G19" s="331" t="s">
        <v>221</v>
      </c>
      <c r="H19" s="331" t="s">
        <v>265</v>
      </c>
      <c r="I19" s="417">
        <v>110</v>
      </c>
    </row>
    <row r="20" spans="1:9" ht="16.8">
      <c r="A20" s="333" t="s">
        <v>266</v>
      </c>
      <c r="B20" s="334">
        <v>2</v>
      </c>
      <c r="C20" s="335" t="s">
        <v>232</v>
      </c>
      <c r="D20" s="329" t="s">
        <v>258</v>
      </c>
      <c r="E20" s="416" t="s">
        <v>261</v>
      </c>
      <c r="F20" s="331" t="s">
        <v>220</v>
      </c>
      <c r="G20" s="331" t="s">
        <v>225</v>
      </c>
      <c r="H20" s="331" t="s">
        <v>206</v>
      </c>
      <c r="I20" s="425">
        <v>286</v>
      </c>
    </row>
    <row r="21" spans="1:9" ht="17.399999999999999" thickBot="1">
      <c r="A21" s="366" t="s">
        <v>267</v>
      </c>
      <c r="B21" s="367">
        <v>2</v>
      </c>
      <c r="C21" s="368" t="s">
        <v>213</v>
      </c>
      <c r="D21" s="369" t="s">
        <v>224</v>
      </c>
      <c r="E21" s="370" t="s">
        <v>203</v>
      </c>
      <c r="F21" s="371" t="s">
        <v>211</v>
      </c>
      <c r="G21" s="371" t="s">
        <v>225</v>
      </c>
      <c r="H21" s="371" t="s">
        <v>268</v>
      </c>
      <c r="I21" s="372">
        <v>56</v>
      </c>
    </row>
    <row r="22" spans="1:9" ht="16.2" thickTop="1">
      <c r="A22" s="318"/>
      <c r="B22" s="373" t="s">
        <v>235</v>
      </c>
      <c r="C22" s="374">
        <v>5</v>
      </c>
      <c r="D22" s="319"/>
      <c r="E22" s="319"/>
      <c r="F22" s="319"/>
      <c r="G22" s="319"/>
      <c r="H22" s="319"/>
    </row>
    <row r="23" spans="1:9">
      <c r="A23" s="319"/>
      <c r="B23" s="319"/>
      <c r="C23" s="319"/>
      <c r="D23" s="319"/>
      <c r="E23" s="319"/>
      <c r="F23" s="319"/>
      <c r="G23" s="319"/>
      <c r="H23" s="319"/>
      <c r="I23" s="319"/>
    </row>
    <row r="24" spans="1:9">
      <c r="A24" s="319"/>
      <c r="B24" s="319"/>
      <c r="C24" s="319"/>
      <c r="D24" s="319"/>
      <c r="E24" s="319"/>
      <c r="F24" s="319"/>
      <c r="G24" s="319"/>
      <c r="H24" s="319"/>
      <c r="I24" s="319"/>
    </row>
    <row r="25" spans="1:9">
      <c r="A25" s="319"/>
      <c r="B25" s="319"/>
      <c r="C25" s="319"/>
      <c r="D25" s="319"/>
      <c r="E25" s="319"/>
      <c r="F25" s="319"/>
      <c r="G25" s="319"/>
      <c r="H25" s="319"/>
      <c r="I25" s="319"/>
    </row>
    <row r="26" spans="1:9">
      <c r="A26" s="319"/>
      <c r="B26" s="319"/>
      <c r="C26" s="319"/>
      <c r="D26" s="319"/>
      <c r="E26" s="319"/>
      <c r="F26" s="319"/>
      <c r="G26" s="319"/>
      <c r="H26" s="319"/>
      <c r="I26" s="319"/>
    </row>
    <row r="27" spans="1:9">
      <c r="A27" s="319"/>
      <c r="B27" s="319"/>
      <c r="C27" s="319"/>
      <c r="D27" s="319"/>
      <c r="E27" s="319"/>
      <c r="F27" s="319"/>
      <c r="G27" s="319"/>
      <c r="H27" s="319"/>
      <c r="I27" s="319"/>
    </row>
    <row r="28" spans="1:9">
      <c r="A28" s="319"/>
      <c r="B28" s="319"/>
      <c r="C28" s="319"/>
      <c r="D28" s="319"/>
      <c r="E28" s="319"/>
      <c r="F28" s="319"/>
      <c r="G28" s="319"/>
      <c r="H28" s="319"/>
      <c r="I28" s="319"/>
    </row>
    <row r="29" spans="1:9">
      <c r="A29" s="319"/>
      <c r="B29" s="319"/>
      <c r="C29" s="319"/>
      <c r="D29" s="319"/>
      <c r="E29" s="319"/>
      <c r="F29" s="319"/>
      <c r="G29" s="319"/>
      <c r="H29" s="319"/>
      <c r="I29" s="319"/>
    </row>
    <row r="30" spans="1:9">
      <c r="A30" s="319"/>
      <c r="B30" s="319"/>
      <c r="C30" s="319"/>
      <c r="D30" s="319"/>
      <c r="E30" s="319"/>
      <c r="F30" s="319"/>
      <c r="G30" s="319"/>
      <c r="H30" s="319"/>
    </row>
    <row r="31" spans="1:9">
      <c r="A31" s="318"/>
      <c r="B31" s="374"/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41.3984375" defaultRowHeight="15.6"/>
  <cols>
    <col min="1" max="1" width="22.296875" style="376" bestFit="1" customWidth="1"/>
    <col min="2" max="2" width="6.19921875" style="376" bestFit="1" customWidth="1"/>
    <col min="3" max="3" width="13.59765625" style="375" bestFit="1" customWidth="1"/>
    <col min="4" max="4" width="11.296875" style="375" bestFit="1" customWidth="1"/>
    <col min="5" max="5" width="7.296875" style="375" bestFit="1" customWidth="1"/>
    <col min="6" max="6" width="13.19921875" style="375" bestFit="1" customWidth="1"/>
    <col min="7" max="7" width="12.5" style="375" bestFit="1" customWidth="1"/>
    <col min="8" max="8" width="23.296875" style="376" bestFit="1" customWidth="1"/>
    <col min="9" max="9" width="5.5" style="318" bestFit="1" customWidth="1"/>
    <col min="10" max="16384" width="41.3984375" style="319"/>
  </cols>
  <sheetData>
    <row r="1" spans="1:9" ht="23.4" thickBot="1">
      <c r="A1" s="414" t="s">
        <v>294</v>
      </c>
      <c r="B1" s="317"/>
      <c r="C1" s="317"/>
      <c r="D1" s="317"/>
      <c r="E1" s="317"/>
      <c r="F1" s="317"/>
      <c r="G1" s="317"/>
      <c r="H1" s="317"/>
    </row>
    <row r="2" spans="1:9" s="325" customFormat="1" ht="17.399999999999999" thickBot="1">
      <c r="A2" s="409" t="s">
        <v>172</v>
      </c>
      <c r="B2" s="410" t="s">
        <v>171</v>
      </c>
      <c r="C2" s="410" t="s">
        <v>193</v>
      </c>
      <c r="D2" s="411" t="s">
        <v>194</v>
      </c>
      <c r="E2" s="411" t="s">
        <v>195</v>
      </c>
      <c r="F2" s="410" t="s">
        <v>196</v>
      </c>
      <c r="G2" s="410" t="s">
        <v>197</v>
      </c>
      <c r="H2" s="412" t="s">
        <v>198</v>
      </c>
      <c r="I2" s="413" t="s">
        <v>199</v>
      </c>
    </row>
    <row r="3" spans="1:9" ht="16.8">
      <c r="A3" s="326" t="s">
        <v>173</v>
      </c>
      <c r="B3" s="327">
        <v>0</v>
      </c>
      <c r="C3" s="415" t="s">
        <v>201</v>
      </c>
      <c r="D3" s="329" t="s">
        <v>202</v>
      </c>
      <c r="E3" s="331" t="s">
        <v>203</v>
      </c>
      <c r="F3" s="331" t="s">
        <v>207</v>
      </c>
      <c r="G3" s="331" t="s">
        <v>208</v>
      </c>
      <c r="H3" s="331" t="s">
        <v>206</v>
      </c>
      <c r="I3" s="417">
        <v>219</v>
      </c>
    </row>
    <row r="4" spans="1:9" ht="16.8">
      <c r="A4" s="326" t="s">
        <v>174</v>
      </c>
      <c r="B4" s="327">
        <v>0</v>
      </c>
      <c r="C4" s="335" t="s">
        <v>209</v>
      </c>
      <c r="D4" s="329" t="s">
        <v>210</v>
      </c>
      <c r="E4" s="416" t="s">
        <v>203</v>
      </c>
      <c r="F4" s="331" t="s">
        <v>211</v>
      </c>
      <c r="G4" s="331" t="s">
        <v>212</v>
      </c>
      <c r="H4" s="331" t="s">
        <v>206</v>
      </c>
      <c r="I4" s="417">
        <v>248</v>
      </c>
    </row>
    <row r="5" spans="1:9" ht="16.8">
      <c r="A5" s="333" t="s">
        <v>187</v>
      </c>
      <c r="B5" s="334">
        <v>0</v>
      </c>
      <c r="C5" s="415" t="s">
        <v>213</v>
      </c>
      <c r="D5" s="329" t="s">
        <v>214</v>
      </c>
      <c r="E5" s="416" t="s">
        <v>203</v>
      </c>
      <c r="F5" s="331" t="s">
        <v>215</v>
      </c>
      <c r="G5" s="331" t="s">
        <v>212</v>
      </c>
      <c r="H5" s="331" t="s">
        <v>206</v>
      </c>
      <c r="I5" s="417">
        <v>253</v>
      </c>
    </row>
    <row r="6" spans="1:9" ht="16.8">
      <c r="A6" s="326" t="s">
        <v>189</v>
      </c>
      <c r="B6" s="327">
        <v>0</v>
      </c>
      <c r="C6" s="335" t="s">
        <v>213</v>
      </c>
      <c r="D6" s="329" t="s">
        <v>260</v>
      </c>
      <c r="E6" s="416" t="s">
        <v>203</v>
      </c>
      <c r="F6" s="331" t="s">
        <v>211</v>
      </c>
      <c r="G6" s="331" t="s">
        <v>270</v>
      </c>
      <c r="H6" s="331" t="s">
        <v>206</v>
      </c>
      <c r="I6" s="417">
        <v>298</v>
      </c>
    </row>
    <row r="7" spans="1:9" ht="16.8">
      <c r="A7" s="326" t="s">
        <v>269</v>
      </c>
      <c r="B7" s="327">
        <v>0</v>
      </c>
      <c r="C7" s="335" t="s">
        <v>201</v>
      </c>
      <c r="D7" s="329" t="s">
        <v>202</v>
      </c>
      <c r="E7" s="416" t="s">
        <v>203</v>
      </c>
      <c r="F7" s="331" t="s">
        <v>217</v>
      </c>
      <c r="G7" s="331" t="s">
        <v>221</v>
      </c>
      <c r="H7" s="331" t="s">
        <v>206</v>
      </c>
      <c r="I7" s="417">
        <v>267</v>
      </c>
    </row>
    <row r="8" spans="1:9" ht="16.8">
      <c r="A8" s="326" t="s">
        <v>271</v>
      </c>
      <c r="B8" s="327">
        <v>0</v>
      </c>
      <c r="C8" s="335" t="s">
        <v>232</v>
      </c>
      <c r="D8" s="329" t="s">
        <v>202</v>
      </c>
      <c r="E8" s="416" t="s">
        <v>203</v>
      </c>
      <c r="F8" s="331" t="s">
        <v>220</v>
      </c>
      <c r="G8" s="331" t="s">
        <v>221</v>
      </c>
      <c r="H8" s="331" t="s">
        <v>206</v>
      </c>
      <c r="I8" s="417">
        <v>215</v>
      </c>
    </row>
    <row r="9" spans="1:9" ht="16.8">
      <c r="A9" s="326" t="s">
        <v>272</v>
      </c>
      <c r="B9" s="327">
        <v>0</v>
      </c>
      <c r="C9" s="335" t="s">
        <v>201</v>
      </c>
      <c r="D9" s="329" t="s">
        <v>202</v>
      </c>
      <c r="E9" s="330" t="s">
        <v>203</v>
      </c>
      <c r="F9" s="331" t="s">
        <v>211</v>
      </c>
      <c r="G9" s="331" t="s">
        <v>221</v>
      </c>
      <c r="H9" s="331" t="s">
        <v>206</v>
      </c>
      <c r="I9" s="332">
        <v>216</v>
      </c>
    </row>
    <row r="10" spans="1:9" ht="16.8">
      <c r="A10" s="336" t="s">
        <v>273</v>
      </c>
      <c r="B10" s="337">
        <v>0</v>
      </c>
      <c r="C10" s="338" t="s">
        <v>219</v>
      </c>
      <c r="D10" s="339" t="s">
        <v>202</v>
      </c>
      <c r="E10" s="340" t="s">
        <v>203</v>
      </c>
      <c r="F10" s="341" t="s">
        <v>211</v>
      </c>
      <c r="G10" s="341" t="s">
        <v>270</v>
      </c>
      <c r="H10" s="342" t="s">
        <v>206</v>
      </c>
      <c r="I10" s="343">
        <v>238</v>
      </c>
    </row>
    <row r="11" spans="1:9" ht="16.8">
      <c r="A11" s="333" t="s">
        <v>176</v>
      </c>
      <c r="B11" s="334">
        <v>1</v>
      </c>
      <c r="C11" s="335" t="s">
        <v>209</v>
      </c>
      <c r="D11" s="329" t="s">
        <v>260</v>
      </c>
      <c r="E11" s="330" t="s">
        <v>203</v>
      </c>
      <c r="F11" s="331" t="s">
        <v>230</v>
      </c>
      <c r="G11" s="331" t="s">
        <v>270</v>
      </c>
      <c r="H11" s="331" t="s">
        <v>206</v>
      </c>
      <c r="I11" s="344">
        <v>224</v>
      </c>
    </row>
    <row r="12" spans="1:9" ht="16.8">
      <c r="A12" s="345" t="s">
        <v>184</v>
      </c>
      <c r="B12" s="346">
        <v>1</v>
      </c>
      <c r="C12" s="335" t="s">
        <v>229</v>
      </c>
      <c r="D12" s="329" t="s">
        <v>274</v>
      </c>
      <c r="E12" s="331" t="s">
        <v>203</v>
      </c>
      <c r="F12" s="331" t="s">
        <v>220</v>
      </c>
      <c r="G12" s="331" t="s">
        <v>233</v>
      </c>
      <c r="H12" s="331" t="s">
        <v>275</v>
      </c>
      <c r="I12" s="417">
        <v>99</v>
      </c>
    </row>
    <row r="13" spans="1:9" ht="16.8">
      <c r="A13" s="345" t="s">
        <v>175</v>
      </c>
      <c r="B13" s="346">
        <v>1</v>
      </c>
      <c r="C13" s="335" t="s">
        <v>229</v>
      </c>
      <c r="D13" s="426" t="s">
        <v>202</v>
      </c>
      <c r="E13" s="347" t="s">
        <v>203</v>
      </c>
      <c r="F13" s="331" t="s">
        <v>230</v>
      </c>
      <c r="G13" s="331" t="s">
        <v>208</v>
      </c>
      <c r="H13" s="331" t="s">
        <v>227</v>
      </c>
      <c r="I13" s="427">
        <v>148</v>
      </c>
    </row>
    <row r="14" spans="1:9" ht="16.8">
      <c r="A14" s="345" t="s">
        <v>177</v>
      </c>
      <c r="B14" s="346">
        <v>1</v>
      </c>
      <c r="C14" s="335" t="s">
        <v>229</v>
      </c>
      <c r="D14" s="329" t="s">
        <v>258</v>
      </c>
      <c r="E14" s="416" t="s">
        <v>203</v>
      </c>
      <c r="F14" s="331" t="s">
        <v>211</v>
      </c>
      <c r="G14" s="331" t="s">
        <v>208</v>
      </c>
      <c r="H14" s="331" t="s">
        <v>206</v>
      </c>
      <c r="I14" s="428">
        <v>266</v>
      </c>
    </row>
    <row r="15" spans="1:9" ht="16.8">
      <c r="A15" s="345" t="s">
        <v>192</v>
      </c>
      <c r="B15" s="346">
        <v>1</v>
      </c>
      <c r="C15" s="335" t="s">
        <v>232</v>
      </c>
      <c r="D15" s="329" t="s">
        <v>258</v>
      </c>
      <c r="E15" s="416" t="s">
        <v>261</v>
      </c>
      <c r="F15" s="331" t="s">
        <v>220</v>
      </c>
      <c r="G15" s="331" t="s">
        <v>225</v>
      </c>
      <c r="H15" s="331" t="s">
        <v>206</v>
      </c>
      <c r="I15" s="425">
        <v>285</v>
      </c>
    </row>
    <row r="16" spans="1:9" ht="16.8">
      <c r="A16" s="348" t="s">
        <v>178</v>
      </c>
      <c r="B16" s="349">
        <v>1</v>
      </c>
      <c r="C16" s="350" t="s">
        <v>229</v>
      </c>
      <c r="D16" s="340" t="s">
        <v>224</v>
      </c>
      <c r="E16" s="419" t="s">
        <v>203</v>
      </c>
      <c r="F16" s="341" t="s">
        <v>211</v>
      </c>
      <c r="G16" s="341" t="s">
        <v>208</v>
      </c>
      <c r="H16" s="351" t="s">
        <v>206</v>
      </c>
      <c r="I16" s="352">
        <v>278</v>
      </c>
    </row>
    <row r="17" spans="1:9" ht="16.8">
      <c r="A17" s="353" t="s">
        <v>301</v>
      </c>
      <c r="B17" s="354">
        <v>2</v>
      </c>
      <c r="C17" s="355" t="s">
        <v>201</v>
      </c>
      <c r="D17" s="356" t="s">
        <v>202</v>
      </c>
      <c r="E17" s="357" t="s">
        <v>203</v>
      </c>
      <c r="F17" s="358" t="s">
        <v>211</v>
      </c>
      <c r="G17" s="358" t="s">
        <v>221</v>
      </c>
      <c r="H17" s="359" t="s">
        <v>206</v>
      </c>
      <c r="I17" s="360">
        <v>217</v>
      </c>
    </row>
    <row r="18" spans="1:9" ht="16.8">
      <c r="A18" s="333" t="s">
        <v>179</v>
      </c>
      <c r="B18" s="334">
        <v>2</v>
      </c>
      <c r="C18" s="335" t="s">
        <v>213</v>
      </c>
      <c r="D18" s="329" t="s">
        <v>258</v>
      </c>
      <c r="E18" s="330" t="s">
        <v>203</v>
      </c>
      <c r="F18" s="331" t="s">
        <v>211</v>
      </c>
      <c r="G18" s="331" t="s">
        <v>208</v>
      </c>
      <c r="H18" s="361" t="s">
        <v>206</v>
      </c>
      <c r="I18" s="332">
        <v>207</v>
      </c>
    </row>
    <row r="19" spans="1:9" ht="16.8">
      <c r="A19" s="333" t="s">
        <v>186</v>
      </c>
      <c r="B19" s="334">
        <v>2</v>
      </c>
      <c r="C19" s="335" t="s">
        <v>213</v>
      </c>
      <c r="D19" s="329" t="s">
        <v>224</v>
      </c>
      <c r="E19" s="330" t="s">
        <v>203</v>
      </c>
      <c r="F19" s="331" t="s">
        <v>211</v>
      </c>
      <c r="G19" s="331" t="s">
        <v>208</v>
      </c>
      <c r="H19" s="361" t="s">
        <v>206</v>
      </c>
      <c r="I19" s="332">
        <v>208</v>
      </c>
    </row>
    <row r="20" spans="1:9" ht="16.8">
      <c r="A20" s="333" t="s">
        <v>190</v>
      </c>
      <c r="B20" s="334">
        <v>2</v>
      </c>
      <c r="C20" s="335" t="s">
        <v>213</v>
      </c>
      <c r="D20" s="329" t="s">
        <v>258</v>
      </c>
      <c r="E20" s="416" t="s">
        <v>203</v>
      </c>
      <c r="F20" s="331" t="s">
        <v>211</v>
      </c>
      <c r="G20" s="331" t="s">
        <v>208</v>
      </c>
      <c r="H20" s="331" t="s">
        <v>206</v>
      </c>
      <c r="I20" s="417">
        <v>225</v>
      </c>
    </row>
    <row r="21" spans="1:9" ht="16.8">
      <c r="A21" s="336" t="s">
        <v>257</v>
      </c>
      <c r="B21" s="337">
        <v>2</v>
      </c>
      <c r="C21" s="362" t="s">
        <v>213</v>
      </c>
      <c r="D21" s="339" t="s">
        <v>258</v>
      </c>
      <c r="E21" s="363" t="s">
        <v>203</v>
      </c>
      <c r="F21" s="364" t="s">
        <v>211</v>
      </c>
      <c r="G21" s="364" t="s">
        <v>208</v>
      </c>
      <c r="H21" s="351" t="s">
        <v>206</v>
      </c>
      <c r="I21" s="365">
        <v>259</v>
      </c>
    </row>
    <row r="22" spans="1:9" ht="16.8">
      <c r="A22" s="333" t="s">
        <v>180</v>
      </c>
      <c r="B22" s="334">
        <v>3</v>
      </c>
      <c r="C22" s="335" t="s">
        <v>229</v>
      </c>
      <c r="D22" s="329" t="s">
        <v>202</v>
      </c>
      <c r="E22" s="330" t="s">
        <v>203</v>
      </c>
      <c r="F22" s="331" t="s">
        <v>215</v>
      </c>
      <c r="G22" s="331" t="s">
        <v>221</v>
      </c>
      <c r="H22" s="331" t="s">
        <v>206</v>
      </c>
      <c r="I22" s="332">
        <v>223</v>
      </c>
    </row>
    <row r="23" spans="1:9" ht="16.8">
      <c r="A23" s="333" t="s">
        <v>277</v>
      </c>
      <c r="B23" s="334">
        <v>3</v>
      </c>
      <c r="C23" s="335" t="s">
        <v>232</v>
      </c>
      <c r="D23" s="329" t="s">
        <v>224</v>
      </c>
      <c r="E23" s="416" t="s">
        <v>203</v>
      </c>
      <c r="F23" s="429" t="s">
        <v>211</v>
      </c>
      <c r="G23" s="331" t="s">
        <v>233</v>
      </c>
      <c r="H23" s="331" t="s">
        <v>256</v>
      </c>
      <c r="I23" s="424">
        <v>114</v>
      </c>
    </row>
    <row r="24" spans="1:9" ht="16.8">
      <c r="A24" s="333" t="s">
        <v>278</v>
      </c>
      <c r="B24" s="334">
        <v>3</v>
      </c>
      <c r="C24" s="335" t="s">
        <v>209</v>
      </c>
      <c r="D24" s="329" t="s">
        <v>224</v>
      </c>
      <c r="E24" s="330" t="s">
        <v>203</v>
      </c>
      <c r="F24" s="331" t="s">
        <v>279</v>
      </c>
      <c r="G24" s="331" t="s">
        <v>221</v>
      </c>
      <c r="H24" s="331" t="s">
        <v>206</v>
      </c>
      <c r="I24" s="332">
        <v>231</v>
      </c>
    </row>
    <row r="25" spans="1:9" ht="16.8">
      <c r="A25" s="336" t="s">
        <v>280</v>
      </c>
      <c r="B25" s="337">
        <v>3</v>
      </c>
      <c r="C25" s="362" t="s">
        <v>223</v>
      </c>
      <c r="D25" s="339" t="s">
        <v>264</v>
      </c>
      <c r="E25" s="363" t="s">
        <v>203</v>
      </c>
      <c r="F25" s="364" t="s">
        <v>215</v>
      </c>
      <c r="G25" s="364" t="s">
        <v>205</v>
      </c>
      <c r="H25" s="364" t="s">
        <v>206</v>
      </c>
      <c r="I25" s="365">
        <v>206</v>
      </c>
    </row>
    <row r="26" spans="1:9" ht="16.8">
      <c r="A26" s="333" t="s">
        <v>182</v>
      </c>
      <c r="B26" s="334">
        <v>4</v>
      </c>
      <c r="C26" s="335" t="s">
        <v>223</v>
      </c>
      <c r="D26" s="329" t="s">
        <v>202</v>
      </c>
      <c r="E26" s="331" t="s">
        <v>203</v>
      </c>
      <c r="F26" s="429" t="s">
        <v>215</v>
      </c>
      <c r="G26" s="331" t="s">
        <v>221</v>
      </c>
      <c r="H26" s="331" t="s">
        <v>275</v>
      </c>
      <c r="I26" s="417">
        <v>92</v>
      </c>
    </row>
    <row r="27" spans="1:9" ht="16.8">
      <c r="A27" s="333" t="s">
        <v>183</v>
      </c>
      <c r="B27" s="334">
        <v>4</v>
      </c>
      <c r="C27" s="335" t="s">
        <v>213</v>
      </c>
      <c r="D27" s="329" t="s">
        <v>260</v>
      </c>
      <c r="E27" s="416" t="s">
        <v>203</v>
      </c>
      <c r="F27" s="331" t="s">
        <v>220</v>
      </c>
      <c r="G27" s="331" t="s">
        <v>208</v>
      </c>
      <c r="H27" s="331" t="s">
        <v>206</v>
      </c>
      <c r="I27" s="417">
        <v>235</v>
      </c>
    </row>
    <row r="28" spans="1:9" ht="17.399999999999999" thickBot="1">
      <c r="A28" s="366" t="s">
        <v>181</v>
      </c>
      <c r="B28" s="367">
        <v>4</v>
      </c>
      <c r="C28" s="368" t="s">
        <v>232</v>
      </c>
      <c r="D28" s="369" t="s">
        <v>258</v>
      </c>
      <c r="E28" s="370" t="s">
        <v>203</v>
      </c>
      <c r="F28" s="371" t="s">
        <v>215</v>
      </c>
      <c r="G28" s="371" t="s">
        <v>281</v>
      </c>
      <c r="H28" s="371" t="s">
        <v>282</v>
      </c>
      <c r="I28" s="372">
        <v>118</v>
      </c>
    </row>
    <row r="29" spans="1:9" ht="16.2" thickTop="1">
      <c r="A29" s="319"/>
      <c r="B29" s="319"/>
      <c r="C29" s="319"/>
      <c r="D29" s="319"/>
      <c r="E29" s="319"/>
      <c r="F29" s="319"/>
      <c r="G29" s="319"/>
      <c r="H29" s="319"/>
    </row>
    <row r="30" spans="1:9">
      <c r="A30" s="318"/>
      <c r="B30" s="374"/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workbookViewId="0"/>
  </sheetViews>
  <sheetFormatPr defaultColWidth="13" defaultRowHeight="15.6"/>
  <cols>
    <col min="1" max="1" width="34" style="36" bestFit="1" customWidth="1"/>
    <col min="2" max="2" width="3.796875" style="35" customWidth="1"/>
    <col min="3" max="3" width="14.59765625" style="28" bestFit="1" customWidth="1"/>
    <col min="4" max="4" width="3.8984375" style="28" bestFit="1" customWidth="1"/>
    <col min="5" max="5" width="3.59765625" style="28" bestFit="1" customWidth="1"/>
    <col min="6" max="6" width="4.3984375" style="28" bestFit="1" customWidth="1"/>
    <col min="7" max="7" width="4.09765625" style="28" bestFit="1" customWidth="1"/>
    <col min="8" max="13" width="3.8984375" style="28" bestFit="1" customWidth="1"/>
    <col min="14" max="16384" width="13" style="28"/>
  </cols>
  <sheetData>
    <row r="1" spans="1:13" ht="24" thickTop="1" thickBot="1">
      <c r="A1" s="105" t="s">
        <v>79</v>
      </c>
      <c r="B1" s="28"/>
    </row>
    <row r="2" spans="1:13" ht="17.399999999999999" thickBot="1">
      <c r="A2" s="189" t="s">
        <v>106</v>
      </c>
      <c r="B2" s="28"/>
    </row>
    <row r="3" spans="1:13" ht="23.4" thickTop="1">
      <c r="A3" s="209" t="s">
        <v>107</v>
      </c>
      <c r="B3" s="28"/>
      <c r="C3" s="377"/>
      <c r="D3" s="435" t="s">
        <v>250</v>
      </c>
      <c r="E3" s="379"/>
      <c r="F3" s="379"/>
      <c r="G3" s="379"/>
      <c r="H3" s="379"/>
      <c r="I3" s="379"/>
      <c r="J3" s="379"/>
      <c r="K3" s="379"/>
      <c r="L3" s="379"/>
      <c r="M3" s="380"/>
    </row>
    <row r="4" spans="1:13" ht="17.399999999999999" thickBot="1">
      <c r="A4" s="189" t="s">
        <v>108</v>
      </c>
      <c r="B4" s="28"/>
      <c r="C4" s="377"/>
      <c r="D4" s="436" t="s">
        <v>236</v>
      </c>
      <c r="E4" s="437" t="s">
        <v>237</v>
      </c>
      <c r="F4" s="437" t="s">
        <v>238</v>
      </c>
      <c r="G4" s="437" t="s">
        <v>239</v>
      </c>
      <c r="H4" s="438" t="s">
        <v>240</v>
      </c>
      <c r="I4" s="437" t="s">
        <v>241</v>
      </c>
      <c r="J4" s="437" t="s">
        <v>242</v>
      </c>
      <c r="K4" s="437" t="s">
        <v>243</v>
      </c>
      <c r="L4" s="438" t="s">
        <v>244</v>
      </c>
      <c r="M4" s="439" t="s">
        <v>245</v>
      </c>
    </row>
    <row r="5" spans="1:13" ht="17.399999999999999" thickTop="1">
      <c r="A5" s="210" t="s">
        <v>156</v>
      </c>
      <c r="B5" s="28"/>
      <c r="C5" s="385" t="s">
        <v>246</v>
      </c>
      <c r="D5" s="386">
        <v>6</v>
      </c>
      <c r="E5" s="387">
        <v>7</v>
      </c>
      <c r="F5" s="388">
        <v>7</v>
      </c>
      <c r="G5" s="388">
        <v>7</v>
      </c>
      <c r="H5" s="388">
        <v>5</v>
      </c>
      <c r="I5" s="389">
        <v>0</v>
      </c>
      <c r="J5" s="389">
        <v>0</v>
      </c>
      <c r="K5" s="389">
        <v>0</v>
      </c>
      <c r="L5" s="389">
        <v>0</v>
      </c>
      <c r="M5" s="390">
        <v>0</v>
      </c>
    </row>
    <row r="6" spans="1:13" ht="16.8">
      <c r="A6" s="210" t="s">
        <v>160</v>
      </c>
      <c r="B6" s="28"/>
      <c r="C6" s="391" t="s">
        <v>247</v>
      </c>
      <c r="D6" s="392">
        <v>0</v>
      </c>
      <c r="E6" s="393">
        <v>1</v>
      </c>
      <c r="F6" s="393">
        <v>1</v>
      </c>
      <c r="G6" s="393">
        <v>1</v>
      </c>
      <c r="H6" s="393">
        <v>1</v>
      </c>
      <c r="I6" s="394">
        <v>0</v>
      </c>
      <c r="J6" s="394">
        <v>0</v>
      </c>
      <c r="K6" s="394">
        <v>0</v>
      </c>
      <c r="L6" s="394">
        <v>0</v>
      </c>
      <c r="M6" s="395">
        <v>0</v>
      </c>
    </row>
    <row r="7" spans="1:13" ht="17.399999999999999" thickBot="1">
      <c r="A7" s="210" t="s">
        <v>169</v>
      </c>
      <c r="B7" s="28"/>
      <c r="C7" s="444" t="s">
        <v>248</v>
      </c>
      <c r="D7" s="440">
        <f t="shared" ref="D7:M7" si="0">SUM(D5:D6)</f>
        <v>6</v>
      </c>
      <c r="E7" s="441">
        <f t="shared" si="0"/>
        <v>8</v>
      </c>
      <c r="F7" s="441">
        <f t="shared" si="0"/>
        <v>8</v>
      </c>
      <c r="G7" s="441">
        <f t="shared" ref="G7:H7" si="1">SUM(G5:G6)</f>
        <v>8</v>
      </c>
      <c r="H7" s="441">
        <f t="shared" si="1"/>
        <v>6</v>
      </c>
      <c r="I7" s="399">
        <f t="shared" si="0"/>
        <v>0</v>
      </c>
      <c r="J7" s="399">
        <f t="shared" si="0"/>
        <v>0</v>
      </c>
      <c r="K7" s="399">
        <f t="shared" si="0"/>
        <v>0</v>
      </c>
      <c r="L7" s="399">
        <f t="shared" si="0"/>
        <v>0</v>
      </c>
      <c r="M7" s="400">
        <f t="shared" si="0"/>
        <v>0</v>
      </c>
    </row>
    <row r="8" spans="1:13" ht="18" thickTop="1" thickBot="1">
      <c r="A8" s="191" t="s">
        <v>168</v>
      </c>
      <c r="B8" s="28"/>
      <c r="C8" s="401" t="s">
        <v>249</v>
      </c>
      <c r="D8" s="442">
        <f>10+LEFT(D4,1)+'Personal File'!$C$14</f>
        <v>14</v>
      </c>
      <c r="E8" s="443">
        <f>10+LEFT(E4,1)+'Personal File'!$C$14</f>
        <v>15</v>
      </c>
      <c r="F8" s="443">
        <f>10+LEFT(F4,1)+'Personal File'!$C$14</f>
        <v>16</v>
      </c>
      <c r="G8" s="443">
        <f>10+LEFT(G4,1)+'Personal File'!$C$14</f>
        <v>17</v>
      </c>
      <c r="H8" s="443">
        <f>10+LEFT(H4,1)+'Personal File'!$C$14</f>
        <v>18</v>
      </c>
      <c r="I8" s="404">
        <f>10+LEFT(I4,1)+'Personal File'!$C$14</f>
        <v>19</v>
      </c>
      <c r="J8" s="404">
        <f>10+LEFT(J4,1)+'Personal File'!$C$14</f>
        <v>20</v>
      </c>
      <c r="K8" s="404">
        <f>10+LEFT(K4,1)+'Personal File'!$C$14</f>
        <v>21</v>
      </c>
      <c r="L8" s="404">
        <f>10+LEFT(L4,1)+'Personal File'!$C$14</f>
        <v>22</v>
      </c>
      <c r="M8" s="405">
        <f>10+LEFT(M4,1)+'Personal File'!$C$14</f>
        <v>23</v>
      </c>
    </row>
    <row r="9" spans="1:13" ht="18" thickTop="1" thickBot="1">
      <c r="A9" s="191" t="s">
        <v>167</v>
      </c>
      <c r="B9" s="28"/>
      <c r="C9" s="406" t="s">
        <v>188</v>
      </c>
      <c r="D9" s="407">
        <v>0</v>
      </c>
      <c r="E9" s="408">
        <v>0</v>
      </c>
      <c r="F9" s="408">
        <v>0</v>
      </c>
      <c r="G9" s="408">
        <v>0</v>
      </c>
      <c r="H9" s="408">
        <v>0</v>
      </c>
      <c r="I9" s="399">
        <v>0</v>
      </c>
      <c r="J9" s="399">
        <v>0</v>
      </c>
      <c r="K9" s="399">
        <v>0</v>
      </c>
      <c r="L9" s="399">
        <v>0</v>
      </c>
      <c r="M9" s="400">
        <v>0</v>
      </c>
    </row>
    <row r="10" spans="1:13" ht="18" thickTop="1" thickBot="1">
      <c r="A10" s="191" t="s">
        <v>296</v>
      </c>
      <c r="B10" s="28"/>
    </row>
    <row r="11" spans="1:13" ht="23.4" thickTop="1">
      <c r="A11" s="191" t="s">
        <v>297</v>
      </c>
      <c r="C11" s="377"/>
      <c r="D11" s="378" t="s">
        <v>251</v>
      </c>
      <c r="E11" s="379"/>
      <c r="F11" s="379"/>
      <c r="G11" s="379"/>
      <c r="H11" s="379"/>
      <c r="I11" s="379"/>
      <c r="J11" s="379"/>
      <c r="K11" s="379"/>
      <c r="L11" s="379"/>
      <c r="M11" s="380"/>
    </row>
    <row r="12" spans="1:13" ht="17.399999999999999" thickBot="1">
      <c r="A12" s="191" t="s">
        <v>165</v>
      </c>
      <c r="C12" s="377"/>
      <c r="D12" s="381" t="s">
        <v>236</v>
      </c>
      <c r="E12" s="382" t="s">
        <v>237</v>
      </c>
      <c r="F12" s="382" t="s">
        <v>238</v>
      </c>
      <c r="G12" s="382" t="s">
        <v>239</v>
      </c>
      <c r="H12" s="383" t="s">
        <v>240</v>
      </c>
      <c r="I12" s="382" t="s">
        <v>241</v>
      </c>
      <c r="J12" s="382" t="s">
        <v>242</v>
      </c>
      <c r="K12" s="382" t="s">
        <v>243</v>
      </c>
      <c r="L12" s="383" t="s">
        <v>244</v>
      </c>
      <c r="M12" s="384" t="s">
        <v>245</v>
      </c>
    </row>
    <row r="13" spans="1:13" ht="17.399999999999999" thickTop="1">
      <c r="A13" s="191" t="s">
        <v>166</v>
      </c>
      <c r="C13" s="385" t="s">
        <v>246</v>
      </c>
      <c r="D13" s="386">
        <v>6</v>
      </c>
      <c r="E13" s="387">
        <v>6</v>
      </c>
      <c r="F13" s="388">
        <v>4</v>
      </c>
      <c r="G13" s="389">
        <v>0</v>
      </c>
      <c r="H13" s="389">
        <v>0</v>
      </c>
      <c r="I13" s="389">
        <v>0</v>
      </c>
      <c r="J13" s="389">
        <v>0</v>
      </c>
      <c r="K13" s="389">
        <v>0</v>
      </c>
      <c r="L13" s="389">
        <v>0</v>
      </c>
      <c r="M13" s="390">
        <v>0</v>
      </c>
    </row>
    <row r="14" spans="1:13" ht="16.8">
      <c r="A14" s="191" t="s">
        <v>110</v>
      </c>
      <c r="C14" s="391" t="s">
        <v>247</v>
      </c>
      <c r="D14" s="392">
        <v>0</v>
      </c>
      <c r="E14" s="393">
        <v>1</v>
      </c>
      <c r="F14" s="393">
        <v>1</v>
      </c>
      <c r="G14" s="394">
        <v>0</v>
      </c>
      <c r="H14" s="394">
        <v>0</v>
      </c>
      <c r="I14" s="394">
        <v>0</v>
      </c>
      <c r="J14" s="394">
        <v>0</v>
      </c>
      <c r="K14" s="394">
        <v>0</v>
      </c>
      <c r="L14" s="394">
        <v>0</v>
      </c>
      <c r="M14" s="395">
        <v>0</v>
      </c>
    </row>
    <row r="15" spans="1:13" ht="17.399999999999999" thickBot="1">
      <c r="A15" s="190" t="s">
        <v>109</v>
      </c>
      <c r="C15" s="396" t="s">
        <v>248</v>
      </c>
      <c r="D15" s="397">
        <f t="shared" ref="D15:H15" si="2">SUM(D13:D14)</f>
        <v>6</v>
      </c>
      <c r="E15" s="398">
        <f t="shared" si="2"/>
        <v>7</v>
      </c>
      <c r="F15" s="398">
        <f t="shared" si="2"/>
        <v>5</v>
      </c>
      <c r="G15" s="399">
        <f t="shared" si="2"/>
        <v>0</v>
      </c>
      <c r="H15" s="399">
        <f t="shared" si="2"/>
        <v>0</v>
      </c>
      <c r="I15" s="399">
        <f t="shared" ref="I15:M15" si="3">SUM(I13:I14)</f>
        <v>0</v>
      </c>
      <c r="J15" s="399">
        <f t="shared" si="3"/>
        <v>0</v>
      </c>
      <c r="K15" s="399">
        <f t="shared" si="3"/>
        <v>0</v>
      </c>
      <c r="L15" s="399">
        <f t="shared" si="3"/>
        <v>0</v>
      </c>
      <c r="M15" s="400">
        <f t="shared" si="3"/>
        <v>0</v>
      </c>
    </row>
    <row r="16" spans="1:13" ht="16.8" thickTop="1" thickBot="1">
      <c r="C16" s="401" t="s">
        <v>249</v>
      </c>
      <c r="D16" s="402">
        <f>10+LEFT(D12,1)+'Personal File'!$C$14</f>
        <v>14</v>
      </c>
      <c r="E16" s="403">
        <f>10+LEFT(E12,1)+'Personal File'!$C$14</f>
        <v>15</v>
      </c>
      <c r="F16" s="403">
        <f>10+LEFT(F12,1)+'Personal File'!$C$14</f>
        <v>16</v>
      </c>
      <c r="G16" s="404">
        <f>10+LEFT(G12,1)+'Personal File'!$C$14</f>
        <v>17</v>
      </c>
      <c r="H16" s="404">
        <f>10+LEFT(H12,1)+'Personal File'!$C$14</f>
        <v>18</v>
      </c>
      <c r="I16" s="404">
        <f>10+LEFT(I12,1)+'Personal File'!$C$14</f>
        <v>19</v>
      </c>
      <c r="J16" s="404">
        <f>10+LEFT(J12,1)+'Personal File'!$C$14</f>
        <v>20</v>
      </c>
      <c r="K16" s="404">
        <f>10+LEFT(K12,1)+'Personal File'!$C$14</f>
        <v>21</v>
      </c>
      <c r="L16" s="404">
        <f>10+LEFT(L12,1)+'Personal File'!$C$14</f>
        <v>22</v>
      </c>
      <c r="M16" s="405">
        <f>10+LEFT(M12,1)+'Personal File'!$C$14</f>
        <v>23</v>
      </c>
    </row>
    <row r="17" spans="1:13" ht="19.2" thickTop="1" thickBot="1">
      <c r="A17" s="106" t="s">
        <v>80</v>
      </c>
      <c r="C17" s="406" t="s">
        <v>188</v>
      </c>
      <c r="D17" s="407">
        <v>0</v>
      </c>
      <c r="E17" s="408">
        <v>0</v>
      </c>
      <c r="F17" s="408">
        <v>0</v>
      </c>
      <c r="G17" s="399">
        <v>0</v>
      </c>
      <c r="H17" s="399">
        <v>0</v>
      </c>
      <c r="I17" s="399">
        <v>0</v>
      </c>
      <c r="J17" s="399">
        <v>0</v>
      </c>
      <c r="K17" s="399">
        <v>0</v>
      </c>
      <c r="L17" s="399">
        <v>0</v>
      </c>
      <c r="M17" s="400">
        <v>0</v>
      </c>
    </row>
    <row r="18" spans="1:13" ht="16.8">
      <c r="A18" s="107" t="s">
        <v>103</v>
      </c>
    </row>
    <row r="19" spans="1:13" ht="17.399999999999999" thickBot="1">
      <c r="A19" s="108" t="s">
        <v>115</v>
      </c>
    </row>
    <row r="20" spans="1:13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ColWidth="13" defaultRowHeight="15.6"/>
  <cols>
    <col min="1" max="1" width="21.3984375" style="24" bestFit="1" customWidth="1"/>
    <col min="2" max="2" width="8.59765625" style="24" customWidth="1"/>
    <col min="3" max="3" width="6.09765625" style="24" customWidth="1"/>
    <col min="4" max="4" width="8.19921875" style="24" customWidth="1"/>
    <col min="5" max="5" width="8.3984375" style="24" customWidth="1"/>
    <col min="6" max="6" width="8.3984375" style="24" bestFit="1" customWidth="1"/>
    <col min="7" max="9" width="5.59765625" style="24" customWidth="1"/>
    <col min="10" max="10" width="6.296875" style="24" bestFit="1" customWidth="1"/>
    <col min="11" max="11" width="26.59765625" style="24" customWidth="1"/>
    <col min="12" max="16384" width="13" style="1"/>
  </cols>
  <sheetData>
    <row r="1" spans="1:11" ht="23.4" thickBot="1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.8" thickTop="1" thickBot="1">
      <c r="A2" s="234" t="s">
        <v>7</v>
      </c>
      <c r="B2" s="235" t="s">
        <v>8</v>
      </c>
      <c r="C2" s="235" t="s">
        <v>29</v>
      </c>
      <c r="D2" s="235" t="s">
        <v>30</v>
      </c>
      <c r="E2" s="240" t="s">
        <v>70</v>
      </c>
      <c r="F2" s="235" t="s">
        <v>27</v>
      </c>
      <c r="G2" s="235" t="s">
        <v>31</v>
      </c>
      <c r="H2" s="251" t="s">
        <v>127</v>
      </c>
      <c r="I2" s="247" t="s">
        <v>117</v>
      </c>
      <c r="J2" s="251" t="s">
        <v>87</v>
      </c>
      <c r="K2" s="236" t="s">
        <v>6</v>
      </c>
    </row>
    <row r="3" spans="1:11">
      <c r="A3" s="181" t="s">
        <v>118</v>
      </c>
      <c r="B3" s="445" t="s">
        <v>300</v>
      </c>
      <c r="C3" s="275">
        <f>'Personal File'!$C$9+1</f>
        <v>5</v>
      </c>
      <c r="D3" s="446" t="s">
        <v>298</v>
      </c>
      <c r="E3" s="446" t="s">
        <v>299</v>
      </c>
      <c r="F3" s="278" t="s">
        <v>130</v>
      </c>
      <c r="G3" s="279" t="s">
        <v>131</v>
      </c>
      <c r="H3" s="244" t="str">
        <f>CONCATENATE("+",('Personal File'!$B$8)+('Personal File'!$C$9)+D3+1)</f>
        <v>+22</v>
      </c>
      <c r="I3" s="248">
        <f t="shared" ref="I3:I10" ca="1" si="0">RANDBETWEEN(1,20)</f>
        <v>20</v>
      </c>
      <c r="J3" s="280">
        <f t="shared" ref="J3:J11" ca="1" si="1">I3+H3</f>
        <v>42</v>
      </c>
      <c r="K3" s="312" t="s">
        <v>164</v>
      </c>
    </row>
    <row r="4" spans="1:11">
      <c r="A4" s="273" t="s">
        <v>304</v>
      </c>
      <c r="B4" s="274" t="s">
        <v>302</v>
      </c>
      <c r="C4" s="275">
        <f>'Personal File'!$C$9+1</f>
        <v>5</v>
      </c>
      <c r="D4" s="276" t="s">
        <v>67</v>
      </c>
      <c r="E4" s="276" t="s">
        <v>303</v>
      </c>
      <c r="F4" s="277" t="s">
        <v>150</v>
      </c>
      <c r="G4" s="257">
        <v>20</v>
      </c>
      <c r="H4" s="245" t="str">
        <f>CONCATENATE("+",('Personal File'!$B$8)+('Personal File'!$C$9)+D4)</f>
        <v>+20</v>
      </c>
      <c r="I4" s="249">
        <f t="shared" ca="1" si="0"/>
        <v>4</v>
      </c>
      <c r="J4" s="281">
        <f t="shared" ref="J4" ca="1" si="2">I4+H4</f>
        <v>24</v>
      </c>
      <c r="K4" s="448"/>
    </row>
    <row r="5" spans="1:11">
      <c r="A5" s="273" t="s">
        <v>128</v>
      </c>
      <c r="B5" s="274" t="s">
        <v>128</v>
      </c>
      <c r="C5" s="275" t="s">
        <v>129</v>
      </c>
      <c r="D5" s="276" t="s">
        <v>132</v>
      </c>
      <c r="E5" s="276" t="s">
        <v>129</v>
      </c>
      <c r="F5" s="277" t="s">
        <v>129</v>
      </c>
      <c r="G5" s="257" t="s">
        <v>129</v>
      </c>
      <c r="H5" s="245" t="str">
        <f>CONCATENATE("+",('Personal File'!$B$8)+('Personal File'!$C$9)+D5)</f>
        <v>+24</v>
      </c>
      <c r="I5" s="249">
        <f t="shared" ca="1" si="0"/>
        <v>5</v>
      </c>
      <c r="J5" s="281">
        <f t="shared" ca="1" si="1"/>
        <v>29</v>
      </c>
      <c r="K5" s="188"/>
    </row>
    <row r="6" spans="1:11">
      <c r="A6" s="273" t="s">
        <v>139</v>
      </c>
      <c r="B6" s="274" t="s">
        <v>141</v>
      </c>
      <c r="C6" s="275">
        <v>0</v>
      </c>
      <c r="D6" s="276" t="s">
        <v>67</v>
      </c>
      <c r="E6" s="276" t="s">
        <v>129</v>
      </c>
      <c r="F6" s="277" t="s">
        <v>149</v>
      </c>
      <c r="G6" s="257" t="s">
        <v>129</v>
      </c>
      <c r="H6" s="245" t="str">
        <f>CONCATENATE("+",('Personal File'!$B$8)+('Personal File'!$C$9)+D6-5)</f>
        <v>+15</v>
      </c>
      <c r="I6" s="249">
        <f t="shared" ca="1" si="0"/>
        <v>6</v>
      </c>
      <c r="J6" s="281">
        <f t="shared" ref="J6:J10" ca="1" si="3">I6+H6</f>
        <v>21</v>
      </c>
      <c r="K6" s="188"/>
    </row>
    <row r="7" spans="1:11">
      <c r="A7" s="273" t="s">
        <v>143</v>
      </c>
      <c r="B7" s="274" t="s">
        <v>142</v>
      </c>
      <c r="C7" s="275">
        <v>0</v>
      </c>
      <c r="D7" s="276" t="s">
        <v>67</v>
      </c>
      <c r="E7" s="276" t="s">
        <v>129</v>
      </c>
      <c r="F7" s="277" t="s">
        <v>130</v>
      </c>
      <c r="G7" s="257" t="s">
        <v>129</v>
      </c>
      <c r="H7" s="245" t="str">
        <f>CONCATENATE("+",('Personal File'!$B$8)+('Personal File'!$C$9)+D7-5)</f>
        <v>+15</v>
      </c>
      <c r="I7" s="249">
        <f t="shared" ca="1" si="0"/>
        <v>1</v>
      </c>
      <c r="J7" s="281">
        <f t="shared" ca="1" si="3"/>
        <v>16</v>
      </c>
      <c r="K7" s="188"/>
    </row>
    <row r="8" spans="1:11">
      <c r="A8" s="273" t="s">
        <v>144</v>
      </c>
      <c r="B8" s="274" t="s">
        <v>142</v>
      </c>
      <c r="C8" s="275">
        <v>0</v>
      </c>
      <c r="D8" s="276" t="s">
        <v>67</v>
      </c>
      <c r="E8" s="276" t="s">
        <v>129</v>
      </c>
      <c r="F8" s="277" t="s">
        <v>130</v>
      </c>
      <c r="G8" s="257" t="s">
        <v>129</v>
      </c>
      <c r="H8" s="245" t="str">
        <f>CONCATENATE("+",('Personal File'!$B$8)+('Personal File'!$C$9)+D8-5)</f>
        <v>+15</v>
      </c>
      <c r="I8" s="249">
        <f t="shared" ca="1" si="0"/>
        <v>17</v>
      </c>
      <c r="J8" s="281">
        <f t="shared" ca="1" si="3"/>
        <v>32</v>
      </c>
      <c r="K8" s="188"/>
    </row>
    <row r="9" spans="1:11">
      <c r="A9" s="273" t="s">
        <v>145</v>
      </c>
      <c r="B9" s="274" t="s">
        <v>147</v>
      </c>
      <c r="C9" s="275">
        <v>0</v>
      </c>
      <c r="D9" s="276" t="s">
        <v>67</v>
      </c>
      <c r="E9" s="276" t="s">
        <v>129</v>
      </c>
      <c r="F9" s="277" t="s">
        <v>150</v>
      </c>
      <c r="G9" s="257" t="s">
        <v>129</v>
      </c>
      <c r="H9" s="245" t="str">
        <f>CONCATENATE("+",('Personal File'!$B$8)+('Personal File'!$C$9)+D9-5)</f>
        <v>+15</v>
      </c>
      <c r="I9" s="249">
        <f t="shared" ca="1" si="0"/>
        <v>10</v>
      </c>
      <c r="J9" s="281">
        <f t="shared" ca="1" si="3"/>
        <v>25</v>
      </c>
      <c r="K9" s="188"/>
    </row>
    <row r="10" spans="1:11">
      <c r="A10" s="273" t="s">
        <v>146</v>
      </c>
      <c r="B10" s="274" t="s">
        <v>147</v>
      </c>
      <c r="C10" s="275">
        <v>0</v>
      </c>
      <c r="D10" s="276" t="s">
        <v>67</v>
      </c>
      <c r="E10" s="276" t="s">
        <v>129</v>
      </c>
      <c r="F10" s="277" t="s">
        <v>150</v>
      </c>
      <c r="G10" s="257" t="s">
        <v>129</v>
      </c>
      <c r="H10" s="245" t="str">
        <f>CONCATENATE("+",('Personal File'!$B$8)+('Personal File'!$C$9)+D10-5)</f>
        <v>+15</v>
      </c>
      <c r="I10" s="249">
        <f t="shared" ca="1" si="0"/>
        <v>16</v>
      </c>
      <c r="J10" s="281">
        <f t="shared" ca="1" si="3"/>
        <v>31</v>
      </c>
      <c r="K10" s="188"/>
    </row>
    <row r="11" spans="1:11" ht="16.2" thickBot="1">
      <c r="A11" s="283" t="s">
        <v>140</v>
      </c>
      <c r="B11" s="309" t="s">
        <v>148</v>
      </c>
      <c r="C11" s="139">
        <v>0</v>
      </c>
      <c r="D11" s="309" t="s">
        <v>67</v>
      </c>
      <c r="E11" s="310" t="s">
        <v>129</v>
      </c>
      <c r="F11" s="309" t="s">
        <v>150</v>
      </c>
      <c r="G11" s="311" t="s">
        <v>129</v>
      </c>
      <c r="H11" s="246" t="str">
        <f>CONCATENATE("+",('Personal File'!$B$8)+('Personal File'!$C$9)+D11-5)</f>
        <v>+15</v>
      </c>
      <c r="I11" s="250">
        <f ca="1">RANDBETWEEN(1,20)</f>
        <v>2</v>
      </c>
      <c r="J11" s="282">
        <f t="shared" ca="1" si="1"/>
        <v>17</v>
      </c>
      <c r="K11" s="85"/>
    </row>
    <row r="12" spans="1:11" ht="6" customHeight="1" thickTop="1" thickBot="1"/>
    <row r="13" spans="1:11" ht="16.8" thickTop="1" thickBot="1">
      <c r="A13" s="234" t="s">
        <v>10</v>
      </c>
      <c r="B13" s="235" t="s">
        <v>11</v>
      </c>
      <c r="C13" s="235" t="s">
        <v>29</v>
      </c>
      <c r="D13" s="235" t="s">
        <v>30</v>
      </c>
      <c r="E13" s="240" t="s">
        <v>70</v>
      </c>
      <c r="F13" s="235" t="s">
        <v>12</v>
      </c>
      <c r="G13" s="235" t="s">
        <v>31</v>
      </c>
      <c r="H13" s="251" t="s">
        <v>127</v>
      </c>
      <c r="I13" s="247" t="s">
        <v>117</v>
      </c>
      <c r="J13" s="251" t="s">
        <v>87</v>
      </c>
      <c r="K13" s="236" t="s">
        <v>6</v>
      </c>
    </row>
    <row r="14" spans="1:11">
      <c r="A14" s="290" t="s">
        <v>133</v>
      </c>
      <c r="B14" s="291" t="s">
        <v>134</v>
      </c>
      <c r="C14" s="292" t="s">
        <v>134</v>
      </c>
      <c r="D14" s="293" t="s">
        <v>67</v>
      </c>
      <c r="E14" s="293" t="s">
        <v>129</v>
      </c>
      <c r="F14" s="294" t="s">
        <v>134</v>
      </c>
      <c r="G14" s="295" t="s">
        <v>129</v>
      </c>
      <c r="H14" s="296" t="str">
        <f>CONCATENATE("+",('Personal File'!$B$8)+('Personal File'!$C$10)+D14)</f>
        <v>+17</v>
      </c>
      <c r="I14" s="249">
        <f t="shared" ref="I14:I16" ca="1" si="4">RANDBETWEEN(1,20)</f>
        <v>5</v>
      </c>
      <c r="J14" s="297">
        <f t="shared" ref="J14" ca="1" si="5">I14+H14</f>
        <v>22</v>
      </c>
      <c r="K14" s="298"/>
    </row>
    <row r="15" spans="1:11">
      <c r="A15" s="284" t="s">
        <v>151</v>
      </c>
      <c r="B15" s="285" t="s">
        <v>161</v>
      </c>
      <c r="C15" s="286">
        <v>0</v>
      </c>
      <c r="D15" s="287" t="s">
        <v>136</v>
      </c>
      <c r="E15" s="287" t="s">
        <v>158</v>
      </c>
      <c r="F15" s="288" t="s">
        <v>154</v>
      </c>
      <c r="G15" s="289" t="s">
        <v>129</v>
      </c>
      <c r="H15" s="306" t="s">
        <v>129</v>
      </c>
      <c r="I15" s="249">
        <f t="shared" ca="1" si="4"/>
        <v>18</v>
      </c>
      <c r="J15" s="307" t="s">
        <v>129</v>
      </c>
      <c r="K15" s="305"/>
    </row>
    <row r="16" spans="1:11">
      <c r="A16" s="284" t="s">
        <v>152</v>
      </c>
      <c r="B16" s="285" t="s">
        <v>153</v>
      </c>
      <c r="C16" s="286">
        <v>0</v>
      </c>
      <c r="D16" s="287" t="s">
        <v>136</v>
      </c>
      <c r="E16" s="287" t="s">
        <v>158</v>
      </c>
      <c r="F16" s="288" t="s">
        <v>155</v>
      </c>
      <c r="G16" s="289" t="s">
        <v>129</v>
      </c>
      <c r="H16" s="306" t="s">
        <v>129</v>
      </c>
      <c r="I16" s="249">
        <f t="shared" ca="1" si="4"/>
        <v>20</v>
      </c>
      <c r="J16" s="307" t="s">
        <v>129</v>
      </c>
      <c r="K16" s="305"/>
    </row>
    <row r="17" spans="1:11" ht="16.2" thickBot="1">
      <c r="A17" s="283"/>
      <c r="B17" s="86"/>
      <c r="C17" s="182"/>
      <c r="D17" s="185"/>
      <c r="E17" s="86"/>
      <c r="F17" s="182"/>
      <c r="G17" s="84"/>
      <c r="H17" s="246" t="str">
        <f>CONCATENATE("+",('Personal File'!$B$8)+('Personal File'!$C$10)+D17)</f>
        <v>+17</v>
      </c>
      <c r="I17" s="250">
        <f ca="1">RANDBETWEEN(1,20)</f>
        <v>4</v>
      </c>
      <c r="J17" s="282">
        <f t="shared" ref="J17" ca="1" si="6">I17+H17</f>
        <v>21</v>
      </c>
      <c r="K17" s="85"/>
    </row>
    <row r="18" spans="1:11" ht="6" customHeight="1" thickTop="1" thickBot="1">
      <c r="D18" s="25"/>
      <c r="E18" s="25"/>
      <c r="G18" s="26"/>
      <c r="H18" s="26"/>
      <c r="I18" s="26"/>
      <c r="J18" s="26"/>
    </row>
    <row r="19" spans="1:11" ht="16.8" thickTop="1" thickBot="1">
      <c r="A19" s="234" t="s">
        <v>74</v>
      </c>
      <c r="B19" s="235" t="s">
        <v>20</v>
      </c>
      <c r="C19" s="235" t="s">
        <v>38</v>
      </c>
      <c r="D19" s="235" t="s">
        <v>87</v>
      </c>
      <c r="E19" s="235" t="s">
        <v>88</v>
      </c>
      <c r="F19" s="235" t="s">
        <v>89</v>
      </c>
      <c r="G19" s="256" t="s">
        <v>31</v>
      </c>
      <c r="H19" s="252" t="s">
        <v>84</v>
      </c>
      <c r="I19" s="253"/>
      <c r="J19" s="253"/>
      <c r="K19" s="254"/>
    </row>
    <row r="20" spans="1:11">
      <c r="A20" s="183" t="s">
        <v>119</v>
      </c>
      <c r="B20" s="184">
        <v>8</v>
      </c>
      <c r="C20" s="299" t="s">
        <v>129</v>
      </c>
      <c r="D20" s="299" t="s">
        <v>129</v>
      </c>
      <c r="E20" s="300" t="s">
        <v>129</v>
      </c>
      <c r="F20" s="299" t="s">
        <v>129</v>
      </c>
      <c r="G20" s="258" t="s">
        <v>129</v>
      </c>
      <c r="H20" s="259" t="s">
        <v>135</v>
      </c>
      <c r="I20" s="259"/>
      <c r="J20" s="259"/>
      <c r="K20" s="260"/>
    </row>
    <row r="21" spans="1:11" ht="16.2" thickBot="1">
      <c r="A21" s="449" t="s">
        <v>305</v>
      </c>
      <c r="B21" s="450">
        <v>6</v>
      </c>
      <c r="C21" s="450" t="s">
        <v>129</v>
      </c>
      <c r="D21" s="450" t="s">
        <v>129</v>
      </c>
      <c r="E21" s="450" t="s">
        <v>129</v>
      </c>
      <c r="F21" s="450" t="s">
        <v>129</v>
      </c>
      <c r="G21" s="451" t="s">
        <v>129</v>
      </c>
      <c r="H21" s="452"/>
      <c r="I21" s="452"/>
      <c r="J21" s="452"/>
      <c r="K21" s="453"/>
    </row>
    <row r="22" spans="1:11" ht="6.75" customHeight="1" thickTop="1" thickBot="1"/>
    <row r="23" spans="1:11" ht="16.8" thickTop="1" thickBot="1">
      <c r="A23" s="27"/>
      <c r="B23" s="26"/>
      <c r="D23" s="237" t="s">
        <v>75</v>
      </c>
      <c r="E23" s="238"/>
      <c r="F23" s="239" t="s">
        <v>9</v>
      </c>
      <c r="G23" s="256" t="s">
        <v>31</v>
      </c>
      <c r="H23" s="251" t="s">
        <v>127</v>
      </c>
      <c r="I23" s="304" t="s">
        <v>84</v>
      </c>
      <c r="J23" s="253"/>
      <c r="K23" s="254"/>
    </row>
    <row r="24" spans="1:11">
      <c r="A24" s="27"/>
      <c r="B24" s="26"/>
      <c r="D24" s="270"/>
      <c r="E24" s="271"/>
      <c r="F24" s="272"/>
      <c r="G24" s="261">
        <f t="shared" ref="G24" si="7">(F24*3)/20</f>
        <v>0</v>
      </c>
      <c r="H24" s="262"/>
      <c r="I24" s="301"/>
      <c r="J24" s="302"/>
      <c r="K24" s="303"/>
    </row>
    <row r="25" spans="1:11" ht="16.2" thickBot="1">
      <c r="D25" s="267"/>
      <c r="E25" s="268"/>
      <c r="F25" s="269"/>
      <c r="G25" s="263">
        <f t="shared" ref="G25" si="8">(F25*3)/20</f>
        <v>0</v>
      </c>
      <c r="H25" s="264"/>
      <c r="I25" s="255"/>
      <c r="J25" s="265"/>
      <c r="K25" s="266"/>
    </row>
    <row r="26" spans="1:11" ht="16.2" thickTop="1"/>
  </sheetData>
  <phoneticPr fontId="0" type="noConversion"/>
  <conditionalFormatting sqref="I3 I5:I11">
    <cfRule type="cellIs" dxfId="11" priority="19" operator="equal">
      <formula>20</formula>
    </cfRule>
    <cfRule type="cellIs" dxfId="10" priority="20" operator="equal">
      <formula>1</formula>
    </cfRule>
  </conditionalFormatting>
  <conditionalFormatting sqref="I17">
    <cfRule type="cellIs" dxfId="9" priority="17" operator="equal">
      <formula>20</formula>
    </cfRule>
    <cfRule type="cellIs" dxfId="8" priority="18" operator="equal">
      <formula>1</formula>
    </cfRule>
  </conditionalFormatting>
  <conditionalFormatting sqref="I14">
    <cfRule type="cellIs" dxfId="7" priority="9" operator="equal">
      <formula>20</formula>
    </cfRule>
    <cfRule type="cellIs" dxfId="6" priority="10" operator="equal">
      <formula>1</formula>
    </cfRule>
  </conditionalFormatting>
  <conditionalFormatting sqref="I15">
    <cfRule type="cellIs" dxfId="5" priority="7" operator="equal">
      <formula>20</formula>
    </cfRule>
    <cfRule type="cellIs" dxfId="4" priority="8" operator="equal">
      <formula>1</formula>
    </cfRule>
  </conditionalFormatting>
  <conditionalFormatting sqref="I16">
    <cfRule type="cellIs" dxfId="3" priority="5" operator="equal">
      <formula>20</formula>
    </cfRule>
    <cfRule type="cellIs" dxfId="2" priority="6" operator="equal">
      <formula>1</formula>
    </cfRule>
  </conditionalFormatting>
  <conditionalFormatting sqref="I4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/>
  </sheetViews>
  <sheetFormatPr defaultColWidth="13" defaultRowHeight="15.6"/>
  <cols>
    <col min="1" max="1" width="24.19921875" style="24" customWidth="1"/>
    <col min="2" max="2" width="5.59765625" style="26" bestFit="1" customWidth="1"/>
    <col min="3" max="4" width="26.59765625" style="1" customWidth="1"/>
    <col min="5" max="16384" width="13" style="1"/>
  </cols>
  <sheetData>
    <row r="1" spans="1:4" ht="23.4" thickBot="1">
      <c r="A1" s="23" t="s">
        <v>81</v>
      </c>
      <c r="B1" s="112"/>
      <c r="C1" s="23"/>
      <c r="D1" s="23"/>
    </row>
    <row r="2" spans="1:4" s="24" customFormat="1" ht="16.2" thickBot="1">
      <c r="A2" s="113" t="s">
        <v>82</v>
      </c>
      <c r="B2" s="186" t="s">
        <v>31</v>
      </c>
      <c r="C2" s="114" t="s">
        <v>83</v>
      </c>
      <c r="D2" s="115" t="s">
        <v>84</v>
      </c>
    </row>
    <row r="3" spans="1:4">
      <c r="A3" s="313" t="s">
        <v>170</v>
      </c>
      <c r="B3" s="117">
        <v>1</v>
      </c>
      <c r="C3" s="118"/>
      <c r="D3" s="119"/>
    </row>
    <row r="4" spans="1:4">
      <c r="A4" s="120"/>
      <c r="B4" s="121"/>
      <c r="C4" s="122"/>
      <c r="D4" s="123"/>
    </row>
    <row r="5" spans="1:4">
      <c r="A5" s="120"/>
      <c r="B5" s="121"/>
      <c r="C5" s="122"/>
      <c r="D5" s="123"/>
    </row>
    <row r="6" spans="1:4">
      <c r="A6" s="120"/>
      <c r="B6" s="121"/>
      <c r="C6" s="122"/>
      <c r="D6" s="123"/>
    </row>
    <row r="7" spans="1:4" ht="16.2" thickBot="1">
      <c r="A7" s="124"/>
      <c r="B7" s="125"/>
      <c r="C7" s="187"/>
      <c r="D7" s="127"/>
    </row>
    <row r="8" spans="1:4" ht="24" thickTop="1" thickBot="1">
      <c r="A8" s="23" t="s">
        <v>85</v>
      </c>
      <c r="B8" s="128"/>
      <c r="C8" s="23"/>
      <c r="D8" s="129"/>
    </row>
    <row r="9" spans="1:4" ht="16.2" thickBot="1">
      <c r="A9" s="113" t="s">
        <v>82</v>
      </c>
      <c r="B9" s="186" t="s">
        <v>31</v>
      </c>
      <c r="C9" s="114" t="s">
        <v>83</v>
      </c>
      <c r="D9" s="115" t="s">
        <v>84</v>
      </c>
    </row>
    <row r="10" spans="1:4">
      <c r="A10" s="170"/>
      <c r="B10" s="173"/>
      <c r="C10" s="171"/>
      <c r="D10" s="172"/>
    </row>
    <row r="11" spans="1:4">
      <c r="A11" s="170"/>
      <c r="B11" s="173"/>
      <c r="C11" s="171"/>
      <c r="D11" s="172"/>
    </row>
    <row r="12" spans="1:4">
      <c r="A12" s="170"/>
      <c r="B12" s="173"/>
      <c r="C12" s="171"/>
      <c r="D12" s="172"/>
    </row>
    <row r="13" spans="1:4">
      <c r="A13" s="170"/>
      <c r="B13" s="173"/>
      <c r="C13" s="171"/>
      <c r="D13" s="172"/>
    </row>
    <row r="14" spans="1:4" ht="16.2" thickBot="1">
      <c r="A14" s="174"/>
      <c r="B14" s="175"/>
      <c r="C14" s="176"/>
      <c r="D14" s="177"/>
    </row>
    <row r="15" spans="1:4" ht="24" thickTop="1" thickBot="1">
      <c r="A15" s="178" t="s">
        <v>86</v>
      </c>
      <c r="B15" s="179">
        <f>SUM(B3:B14)</f>
        <v>1</v>
      </c>
      <c r="C15" s="130" t="s">
        <v>104</v>
      </c>
      <c r="D15" s="180"/>
    </row>
    <row r="16" spans="1:4" s="24" customFormat="1" ht="16.2" thickBot="1">
      <c r="A16" s="113" t="s">
        <v>82</v>
      </c>
      <c r="B16" s="186" t="s">
        <v>31</v>
      </c>
      <c r="C16" s="114" t="s">
        <v>83</v>
      </c>
      <c r="D16" s="115" t="s">
        <v>84</v>
      </c>
    </row>
    <row r="17" spans="1:4">
      <c r="A17" s="133"/>
      <c r="B17" s="134"/>
      <c r="C17" s="135"/>
      <c r="D17" s="131"/>
    </row>
    <row r="18" spans="1:4">
      <c r="A18" s="133"/>
      <c r="B18" s="136"/>
      <c r="C18" s="137"/>
      <c r="D18" s="132"/>
    </row>
    <row r="19" spans="1:4">
      <c r="A19" s="116"/>
      <c r="B19" s="117"/>
      <c r="C19" s="137"/>
      <c r="D19" s="132"/>
    </row>
    <row r="20" spans="1:4">
      <c r="A20" s="133"/>
      <c r="B20" s="136"/>
      <c r="C20" s="137"/>
      <c r="D20" s="132"/>
    </row>
    <row r="21" spans="1:4">
      <c r="A21" s="133"/>
      <c r="B21" s="136"/>
      <c r="C21" s="137"/>
      <c r="D21" s="132"/>
    </row>
    <row r="22" spans="1:4">
      <c r="A22" s="133"/>
      <c r="B22" s="136"/>
      <c r="C22" s="137"/>
      <c r="D22" s="132"/>
    </row>
    <row r="23" spans="1:4">
      <c r="A23" s="133"/>
      <c r="B23" s="136"/>
      <c r="C23" s="137"/>
      <c r="D23" s="132"/>
    </row>
    <row r="24" spans="1:4">
      <c r="A24" s="133"/>
      <c r="B24" s="136"/>
      <c r="C24" s="137"/>
      <c r="D24" s="132"/>
    </row>
    <row r="25" spans="1:4">
      <c r="A25" s="133"/>
      <c r="B25" s="136"/>
      <c r="C25" s="137"/>
      <c r="D25" s="132"/>
    </row>
    <row r="26" spans="1:4" ht="16.2" thickBot="1">
      <c r="A26" s="124"/>
      <c r="B26" s="125"/>
      <c r="C26" s="126"/>
      <c r="D26" s="127"/>
    </row>
    <row r="27" spans="1:4" ht="16.2" thickTop="1"/>
    <row r="28" spans="1:4">
      <c r="A28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Personal File</vt:lpstr>
      <vt:lpstr>Skills</vt:lpstr>
      <vt:lpstr>Sorcerer</vt:lpstr>
      <vt:lpstr>Favored</vt:lpstr>
      <vt:lpstr>Feats &amp; Spells</vt:lpstr>
      <vt:lpstr>Martial</vt:lpstr>
      <vt:lpstr>Equipment</vt:lpstr>
      <vt:lpstr>Favored!Print_Area</vt:lpstr>
      <vt:lpstr>'Personal File'!Print_Area</vt:lpstr>
      <vt:lpstr>Skills!Print_Area</vt:lpstr>
      <vt:lpstr>Sorcerer!Print_Area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2008-08-09T03:47:23Z</cp:lastPrinted>
  <dcterms:created xsi:type="dcterms:W3CDTF">2000-10-24T15:39:59Z</dcterms:created>
  <dcterms:modified xsi:type="dcterms:W3CDTF">2018-01-19T21:25:20Z</dcterms:modified>
</cp:coreProperties>
</file>