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2" windowWidth="11916" windowHeight="10728" tabRatio="638"/>
  </bookViews>
  <sheets>
    <sheet name="Personal File" sheetId="4" r:id="rId1"/>
    <sheet name="Skills" sheetId="15" r:id="rId2"/>
    <sheet name="Feats" sheetId="20" r:id="rId3"/>
    <sheet name="Martial" sheetId="6" r:id="rId4"/>
    <sheet name="Equipment" sheetId="19" r:id="rId5"/>
    <sheet name="Leadership" sheetId="22" r:id="rId6"/>
  </sheets>
  <definedNames>
    <definedName name="_xlnm._FilterDatabase" localSheetId="5" hidden="1">Leadership!$A$1:$R$9</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File'!$A$1:$H$27</definedName>
    <definedName name="_xlnm.Print_Area" localSheetId="1">Skills!$A$1:$K$29</definedName>
  </definedNames>
  <calcPr calcId="145621"/>
</workbook>
</file>

<file path=xl/calcChain.xml><?xml version="1.0" encoding="utf-8"?>
<calcChain xmlns="http://schemas.openxmlformats.org/spreadsheetml/2006/main">
  <c r="D3" i="15" l="1"/>
  <c r="D4" i="15"/>
  <c r="D5" i="15"/>
  <c r="D6" i="15"/>
  <c r="E4" i="15" l="1"/>
  <c r="G3" i="15"/>
  <c r="H5" i="15"/>
  <c r="H4" i="15"/>
  <c r="H3" i="15"/>
  <c r="I3" i="15" l="1"/>
  <c r="G4" i="15"/>
  <c r="I4" i="15" s="1"/>
  <c r="E3" i="15"/>
  <c r="I4" i="6" l="1"/>
  <c r="I11" i="6" l="1"/>
  <c r="J11" i="6" s="1"/>
  <c r="I10" i="6"/>
  <c r="I7" i="6"/>
  <c r="I6" i="6"/>
  <c r="I5" i="6"/>
  <c r="I3" i="6"/>
  <c r="B9" i="4" l="1"/>
  <c r="C14" i="4" l="1"/>
  <c r="C13" i="4"/>
  <c r="C12" i="4"/>
  <c r="C11" i="4"/>
  <c r="C10" i="4"/>
  <c r="C9" i="4"/>
  <c r="G5" i="15" l="1"/>
  <c r="I5" i="15" s="1"/>
  <c r="E5" i="15"/>
  <c r="H4" i="6"/>
  <c r="J4" i="6" s="1"/>
  <c r="C7" i="6"/>
  <c r="C3" i="6"/>
  <c r="C6" i="6"/>
  <c r="C5" i="6"/>
  <c r="H43" i="15"/>
  <c r="H42" i="15"/>
  <c r="I42" i="15" s="1"/>
  <c r="H41" i="15"/>
  <c r="I41" i="15" s="1"/>
  <c r="H40" i="15"/>
  <c r="H39" i="15"/>
  <c r="H38" i="15"/>
  <c r="H37" i="15"/>
  <c r="I37" i="15" s="1"/>
  <c r="H36" i="15"/>
  <c r="I36" i="15" s="1"/>
  <c r="H35" i="15"/>
  <c r="I35" i="15" s="1"/>
  <c r="H34" i="15"/>
  <c r="H33" i="15"/>
  <c r="H32" i="15"/>
  <c r="H31" i="15"/>
  <c r="I31" i="15" s="1"/>
  <c r="H30" i="15"/>
  <c r="H29" i="15"/>
  <c r="I29" i="15" s="1"/>
  <c r="H28" i="15"/>
  <c r="H27" i="15"/>
  <c r="H26" i="15"/>
  <c r="I26" i="15" s="1"/>
  <c r="H25" i="15"/>
  <c r="I25" i="15" s="1"/>
  <c r="H24" i="15"/>
  <c r="I24" i="15" s="1"/>
  <c r="H23" i="15"/>
  <c r="H22" i="15"/>
  <c r="H21" i="15"/>
  <c r="H20" i="15"/>
  <c r="H19" i="15"/>
  <c r="H18" i="15"/>
  <c r="H17" i="15"/>
  <c r="H16" i="15"/>
  <c r="H15" i="15"/>
  <c r="H14" i="15"/>
  <c r="H13" i="15"/>
  <c r="H12" i="15"/>
  <c r="I12" i="15" s="1"/>
  <c r="H11" i="15"/>
  <c r="H10" i="15"/>
  <c r="H9" i="15"/>
  <c r="H8" i="15"/>
  <c r="H7" i="15"/>
  <c r="H6" i="15"/>
  <c r="C19" i="20" l="1"/>
  <c r="B8" i="4" l="1"/>
  <c r="E13" i="4" l="1"/>
  <c r="E14" i="4" s="1"/>
  <c r="B44" i="15"/>
  <c r="H3" i="6" l="1"/>
  <c r="J3" i="6" s="1"/>
  <c r="B11" i="22" l="1"/>
  <c r="H10" i="6" l="1"/>
  <c r="J10" i="6" s="1"/>
  <c r="H5" i="6"/>
  <c r="J5" i="6" s="1"/>
  <c r="H6" i="6"/>
  <c r="J6" i="6" s="1"/>
  <c r="H7" i="6"/>
  <c r="J7" i="6" s="1"/>
  <c r="G19" i="6"/>
  <c r="G20" i="6"/>
  <c r="D40" i="15"/>
  <c r="E40" i="15" s="1"/>
  <c r="G40" i="15" s="1"/>
  <c r="I40" i="15" s="1"/>
  <c r="D26" i="15"/>
  <c r="E26" i="15" s="1"/>
  <c r="D25" i="15"/>
  <c r="E25" i="15" s="1"/>
  <c r="D19" i="15"/>
  <c r="E19" i="15" s="1"/>
  <c r="G19" i="15" s="1"/>
  <c r="I19" i="15" s="1"/>
  <c r="B18" i="6"/>
  <c r="B16" i="19"/>
  <c r="D37" i="15"/>
  <c r="E37" i="15" s="1"/>
  <c r="D24" i="15"/>
  <c r="E24" i="15" s="1"/>
  <c r="D39" i="15"/>
  <c r="E39" i="15" s="1"/>
  <c r="G39" i="15" s="1"/>
  <c r="I39" i="15" s="1"/>
  <c r="D36" i="15"/>
  <c r="E36" i="15" s="1"/>
  <c r="B23" i="19"/>
  <c r="D31" i="15"/>
  <c r="E31" i="15" s="1"/>
  <c r="D41" i="15"/>
  <c r="E41" i="15" s="1"/>
  <c r="D38" i="15"/>
  <c r="E38" i="15" s="1"/>
  <c r="G38" i="15" s="1"/>
  <c r="I38" i="15" s="1"/>
  <c r="D33" i="15"/>
  <c r="E33" i="15" s="1"/>
  <c r="G33" i="15" s="1"/>
  <c r="I33" i="15" s="1"/>
  <c r="D42" i="15"/>
  <c r="E42" i="15" s="1"/>
  <c r="D29" i="15"/>
  <c r="E29" i="15" s="1"/>
  <c r="D35" i="15"/>
  <c r="E35" i="15" s="1"/>
  <c r="D14" i="15"/>
  <c r="E14" i="15" s="1"/>
  <c r="G14" i="15" s="1"/>
  <c r="I14" i="15" s="1"/>
  <c r="D12" i="15"/>
  <c r="E12" i="15" s="1"/>
  <c r="D43" i="15"/>
  <c r="E43" i="15" s="1"/>
  <c r="G43" i="15" s="1"/>
  <c r="I43" i="15" s="1"/>
  <c r="D34" i="15"/>
  <c r="E34" i="15" s="1"/>
  <c r="G34" i="15" s="1"/>
  <c r="I34" i="15" s="1"/>
  <c r="D32" i="15"/>
  <c r="E32" i="15" s="1"/>
  <c r="G32" i="15" s="1"/>
  <c r="I32" i="15" s="1"/>
  <c r="D30" i="15"/>
  <c r="E30" i="15" s="1"/>
  <c r="G30" i="15" s="1"/>
  <c r="I30" i="15" s="1"/>
  <c r="D28" i="15"/>
  <c r="E28" i="15" s="1"/>
  <c r="G28" i="15" s="1"/>
  <c r="I28" i="15" s="1"/>
  <c r="D27" i="15"/>
  <c r="E27" i="15" s="1"/>
  <c r="G27" i="15" s="1"/>
  <c r="I27" i="15" s="1"/>
  <c r="D23" i="15"/>
  <c r="E23" i="15" s="1"/>
  <c r="G23" i="15" s="1"/>
  <c r="I23" i="15" s="1"/>
  <c r="D22" i="15"/>
  <c r="E22" i="15" s="1"/>
  <c r="G22" i="15" s="1"/>
  <c r="I22" i="15" s="1"/>
  <c r="D21" i="15"/>
  <c r="E21" i="15" s="1"/>
  <c r="G21" i="15" s="1"/>
  <c r="I21" i="15" s="1"/>
  <c r="D20" i="15"/>
  <c r="E20" i="15" s="1"/>
  <c r="G20" i="15" s="1"/>
  <c r="I20" i="15" s="1"/>
  <c r="D18" i="15"/>
  <c r="E18" i="15" s="1"/>
  <c r="G18" i="15" s="1"/>
  <c r="I18" i="15" s="1"/>
  <c r="D17" i="15"/>
  <c r="E17" i="15" s="1"/>
  <c r="G17" i="15" s="1"/>
  <c r="I17" i="15" s="1"/>
  <c r="D16" i="15"/>
  <c r="E16" i="15" s="1"/>
  <c r="G16" i="15" s="1"/>
  <c r="I16" i="15" s="1"/>
  <c r="D15" i="15"/>
  <c r="E15" i="15" s="1"/>
  <c r="G15" i="15" s="1"/>
  <c r="I15" i="15" s="1"/>
  <c r="D13" i="15"/>
  <c r="E13" i="15" s="1"/>
  <c r="G13" i="15" s="1"/>
  <c r="I13" i="15" s="1"/>
  <c r="D11" i="15"/>
  <c r="E11" i="15" s="1"/>
  <c r="G11" i="15" s="1"/>
  <c r="I11" i="15" s="1"/>
  <c r="D10" i="15"/>
  <c r="E10" i="15" s="1"/>
  <c r="G10" i="15" s="1"/>
  <c r="I10" i="15" s="1"/>
  <c r="D9" i="15"/>
  <c r="E9" i="15" s="1"/>
  <c r="G9" i="15" s="1"/>
  <c r="I9" i="15" s="1"/>
  <c r="D8" i="15"/>
  <c r="E8" i="15" s="1"/>
  <c r="G8" i="15" s="1"/>
  <c r="I8" i="15" s="1"/>
  <c r="D7" i="15"/>
  <c r="E7" i="15" s="1"/>
  <c r="G7" i="15" s="1"/>
  <c r="I7" i="15" s="1"/>
  <c r="E6" i="15"/>
  <c r="G6" i="15" s="1"/>
  <c r="I6" i="15" s="1"/>
  <c r="E10" i="4" l="1"/>
</calcChain>
</file>

<file path=xl/comments1.xml><?xml version="1.0" encoding="utf-8"?>
<comments xmlns="http://schemas.openxmlformats.org/spreadsheetml/2006/main">
  <authors>
    <author>Alexis Álvarez</author>
  </authors>
  <commentList>
    <comment ref="E4" authorId="0">
      <text>
        <r>
          <rPr>
            <sz val="12"/>
            <color indexed="81"/>
            <rFont val="Times New Roman"/>
            <family val="1"/>
          </rPr>
          <t>Must reach 10th before adding new class</t>
        </r>
      </text>
    </comment>
    <comment ref="C7" authorId="0">
      <text>
        <r>
          <rPr>
            <sz val="12"/>
            <color indexed="81"/>
            <rFont val="Times New Roman"/>
            <family val="1"/>
          </rPr>
          <t>+6/+1</t>
        </r>
      </text>
    </comment>
    <comment ref="B9" authorId="0">
      <text>
        <r>
          <rPr>
            <sz val="12"/>
            <color indexed="81"/>
            <rFont val="Times New Roman"/>
            <family val="1"/>
          </rPr>
          <t>Gauntlets of Ogre Power</t>
        </r>
      </text>
    </comment>
    <comment ref="E9" authorId="0">
      <text>
        <r>
          <rPr>
            <sz val="12"/>
            <color indexed="81"/>
            <rFont val="Times New Roman"/>
            <family val="1"/>
          </rPr>
          <t>See PHB 162</t>
        </r>
      </text>
    </comment>
    <comment ref="E11" authorId="0">
      <text>
        <r>
          <rPr>
            <sz val="12"/>
            <color indexed="81"/>
            <rFont val="Times New Roman"/>
            <family val="1"/>
          </rPr>
          <t>[(8 * 10 Dragon Shaman) * 75%] + (12 Lizardfolk) + (9 * 3 Con)</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+1</t>
        </r>
      </text>
    </comment>
    <comment ref="F4" authorId="0">
      <text>
        <r>
          <rPr>
            <sz val="12"/>
            <color indexed="81"/>
            <rFont val="Times New Roman"/>
            <family val="1"/>
          </rPr>
          <t>Cloak of Resistance +1</t>
        </r>
      </text>
    </comment>
    <comment ref="F5" authorId="0">
      <text>
        <r>
          <rPr>
            <sz val="12"/>
            <color indexed="81"/>
            <rFont val="Times New Roman"/>
            <family val="1"/>
          </rPr>
          <t>Cloak of Resistance +1</t>
        </r>
      </text>
    </comment>
    <comment ref="F7" authorId="0">
      <text>
        <r>
          <rPr>
            <sz val="12"/>
            <color indexed="81"/>
            <rFont val="Times New Roman"/>
            <family val="1"/>
          </rPr>
          <t>Lizardfolk bonus</t>
        </r>
      </text>
    </comment>
    <comment ref="F22" authorId="0">
      <text>
        <r>
          <rPr>
            <sz val="12"/>
            <color indexed="81"/>
            <rFont val="Times New Roman"/>
            <family val="1"/>
          </rPr>
          <t>Skill focus bonus</t>
        </r>
      </text>
    </comment>
    <comment ref="F23" authorId="0">
      <text>
        <r>
          <rPr>
            <sz val="12"/>
            <color indexed="81"/>
            <rFont val="Times New Roman"/>
            <family val="1"/>
          </rPr>
          <t>Lizardfolk bonus</t>
        </r>
      </text>
    </comment>
    <comment ref="F28" authorId="0">
      <text>
        <r>
          <rPr>
            <sz val="12"/>
            <color indexed="81"/>
            <rFont val="Times New Roman"/>
            <family val="1"/>
          </rPr>
          <t>Skill focus bonus</t>
        </r>
      </text>
    </comment>
    <comment ref="F40" authorId="0">
      <text>
        <r>
          <rPr>
            <sz val="12"/>
            <color indexed="81"/>
            <rFont val="Times New Roman"/>
            <family val="1"/>
          </rPr>
          <t>Lizardfolk bonus</t>
        </r>
      </text>
    </comment>
  </commentList>
</comments>
</file>

<file path=xl/comments3.xml><?xml version="1.0" encoding="utf-8"?>
<comments xmlns="http://schemas.openxmlformats.org/spreadsheetml/2006/main">
  <authors>
    <author>Alexis Álvarez</author>
  </authors>
  <commentList>
    <comment ref="C2" authorId="0">
      <text>
        <r>
          <rPr>
            <sz val="12"/>
            <color indexed="81"/>
            <rFont val="Times New Roman"/>
            <family val="1"/>
          </rPr>
          <t xml:space="preserve">You can make the area of your breath weapon a cone or a line, as you see fit.
</t>
        </r>
        <r>
          <rPr>
            <b/>
            <sz val="12"/>
            <color indexed="81"/>
            <rFont val="Times New Roman"/>
            <family val="1"/>
          </rPr>
          <t xml:space="preserve">Prerequisites:  </t>
        </r>
        <r>
          <rPr>
            <sz val="12"/>
            <color indexed="81"/>
            <rFont val="Times New Roman"/>
            <family val="1"/>
          </rPr>
          <t xml:space="preserve">Con 13, breath weapon, size Small or larger.
</t>
        </r>
        <r>
          <rPr>
            <b/>
            <sz val="12"/>
            <color indexed="81"/>
            <rFont val="Times New Roman"/>
            <family val="1"/>
          </rPr>
          <t xml:space="preserve">Benefit: </t>
        </r>
        <r>
          <rPr>
            <sz val="12"/>
            <color indexed="81"/>
            <rFont val="Times New Roman"/>
            <family val="1"/>
          </rPr>
          <t xml:space="preserve">If you have a line-shaped breath weapon, you can opt to shape it into a cone. Likewise, if you have a cone-shaped breath weapon, you can shape it into a line.
When you use this feat, add +1 to the number of rounds you must wait before using your breath weapon again.
</t>
        </r>
        <r>
          <rPr>
            <b/>
            <sz val="12"/>
            <color indexed="81"/>
            <rFont val="Times New Roman"/>
            <family val="1"/>
          </rPr>
          <t xml:space="preserve">Normal:  </t>
        </r>
        <r>
          <rPr>
            <sz val="12"/>
            <color indexed="81"/>
            <rFont val="Times New Roman"/>
            <family val="1"/>
          </rPr>
          <t>Without this feat, the shape of your breath weapon is fixed.
Draconomicon 73</t>
        </r>
      </text>
    </comment>
    <comment ref="A3" authorId="0">
      <text>
        <r>
          <rPr>
            <sz val="12"/>
            <color indexed="81"/>
            <rFont val="Times New Roman"/>
            <family val="1"/>
          </rPr>
          <t>Any creature striking you or your allies with a natural attack or a nonreach melee weapon is dealt 2 points of energy damage for each point of your aura bonus.  The energy type is that of your totem dragon's damage-dealing breath weapon.</t>
        </r>
      </text>
    </comment>
    <comment ref="C3" authorId="0">
      <text>
        <r>
          <rPr>
            <sz val="12"/>
            <color indexed="81"/>
            <rFont val="Times New Roman"/>
            <family val="1"/>
          </rPr>
          <t xml:space="preserve">Your breath weapon is larger than normal.
</t>
        </r>
        <r>
          <rPr>
            <b/>
            <sz val="12"/>
            <color indexed="81"/>
            <rFont val="Times New Roman"/>
            <family val="1"/>
          </rPr>
          <t xml:space="preserve">Prerequisites:  </t>
        </r>
        <r>
          <rPr>
            <sz val="12"/>
            <color indexed="81"/>
            <rFont val="Times New Roman"/>
            <family val="1"/>
          </rPr>
          <t xml:space="preserve">Con 13, breath weapon.
</t>
        </r>
        <r>
          <rPr>
            <b/>
            <sz val="12"/>
            <color indexed="81"/>
            <rFont val="Times New Roman"/>
            <family val="1"/>
          </rPr>
          <t xml:space="preserve">Benefit:  </t>
        </r>
        <r>
          <rPr>
            <sz val="12"/>
            <color indexed="81"/>
            <rFont val="Times New Roman"/>
            <family val="1"/>
          </rPr>
          <t>The length of your breath weapon increases by 50% (round down to the nearest multiple of 5). For example, an old silver dragon breathing an enlarged cone of cold produces a 75-foot cone instead of a 50-foot cone. Cone-shaped breath weapons get wider when they get longer, but lineshaped breath weapons do not.
When you use this feat, add +1 to the number of rounds you must wait before using your breath weapon again.
Draconomicon 70</t>
        </r>
      </text>
    </comment>
    <comment ref="A4" authorId="0">
      <text>
        <r>
          <rPr>
            <sz val="12"/>
            <color indexed="81"/>
            <rFont val="Times New Roman"/>
            <family val="1"/>
          </rPr>
          <t>Fast healing 1 for each point of your aura bonus, but only affects characters at or below one-half of their full HPs.</t>
        </r>
      </text>
    </comment>
    <comment ref="C4" authorId="0">
      <text>
        <r>
          <rPr>
            <sz val="12"/>
            <color indexed="81"/>
            <rFont val="Times New Roman"/>
            <family val="1"/>
          </rPr>
          <t xml:space="preserve">You are adept at using all your natural weapons at once.
</t>
        </r>
        <r>
          <rPr>
            <b/>
            <sz val="12"/>
            <color indexed="81"/>
            <rFont val="Times New Roman"/>
            <family val="1"/>
          </rPr>
          <t xml:space="preserve">Prerequisite:  </t>
        </r>
        <r>
          <rPr>
            <sz val="12"/>
            <color indexed="81"/>
            <rFont val="Times New Roman"/>
            <family val="1"/>
          </rPr>
          <t xml:space="preserve">Three or more natural attacks.
</t>
        </r>
        <r>
          <rPr>
            <b/>
            <sz val="12"/>
            <color indexed="81"/>
            <rFont val="Times New Roman"/>
            <family val="1"/>
          </rPr>
          <t xml:space="preserve">Benefit:  </t>
        </r>
        <r>
          <rPr>
            <sz val="12"/>
            <color indexed="81"/>
            <rFont val="Times New Roman"/>
            <family val="1"/>
          </rPr>
          <t xml:space="preserve">Your secondary attacks with natural weapons take only a -2 penalty.
</t>
        </r>
        <r>
          <rPr>
            <b/>
            <sz val="12"/>
            <color indexed="81"/>
            <rFont val="Times New Roman"/>
            <family val="1"/>
          </rPr>
          <t xml:space="preserve">Normal:  </t>
        </r>
        <r>
          <rPr>
            <sz val="12"/>
            <color indexed="81"/>
            <rFont val="Times New Roman"/>
            <family val="1"/>
          </rPr>
          <t>Without this feat, your secondary attacks with natural weapons take a -5 penalty.
MM 304</t>
        </r>
      </text>
    </comment>
    <comment ref="A5" authorId="0">
      <text>
        <r>
          <rPr>
            <sz val="12"/>
            <color indexed="81"/>
            <rFont val="Times New Roman"/>
            <family val="1"/>
          </rPr>
          <t>Resistance to your totem dragon's energy type (acid) equal to 5x your aura bonus.</t>
        </r>
      </text>
    </comment>
    <comment ref="C5" authorId="0">
      <text>
        <r>
          <rPr>
            <sz val="12"/>
            <color indexed="81"/>
            <rFont val="Times New Roman"/>
            <family val="1"/>
          </rPr>
          <t xml:space="preserve">Your breath weapon clings to creatures and continues to affect them in the round after you breathe.
</t>
        </r>
        <r>
          <rPr>
            <b/>
            <sz val="12"/>
            <color indexed="81"/>
            <rFont val="Times New Roman"/>
            <family val="1"/>
          </rPr>
          <t xml:space="preserve">Prerequisites:  </t>
        </r>
        <r>
          <rPr>
            <sz val="12"/>
            <color indexed="81"/>
            <rFont val="Times New Roman"/>
            <family val="1"/>
          </rPr>
          <t xml:space="preserve">Con 13, breath weapon.
</t>
        </r>
        <r>
          <rPr>
            <b/>
            <sz val="12"/>
            <color indexed="81"/>
            <rFont val="Times New Roman"/>
            <family val="1"/>
          </rPr>
          <t xml:space="preserve">Benefit:  </t>
        </r>
        <r>
          <rPr>
            <sz val="12"/>
            <color indexed="81"/>
            <rFont val="Times New Roman"/>
            <family val="1"/>
          </rPr>
          <t xml:space="preserve">Your breath weapon has its normal effect, but also clings to anything caught in its area.  A clinging breath weapon lasts for 1 round. In the round after you breathe, the clinging breath weapon deals half of the damage it dealt in the previous round.  Creatures that avoid damage from the breath weapon (such as creatures with the evasion special quality or incorporeal creatures) do not take the extra damage.  For example, an old silver dragon uses its cold breath and deals 72 points of cold damage (or 36 points against a target that makes its save). In the following round, foes that failed their saves against the breath weapon initially take an additional 36 points of cold damage, and foes that succeeded on their saves take 18 points of cold damage.
A foe can take a full-round action to attempt to remove the clinging breath weapon before taking any additional damage. It takes a successful Reflex saving throw (same DC as your normal breath weapon) to remove the effect. Rolling around on the ground grants a +2 bonus on the saving throw, but leaves the foe prone. A clinging breath weapon cannot be removed or smothered by jumping into water.  A clinging breath weapon can be magically dispelled (DC equal to your breath weapon save DC).  This feat only works on a breath weapon that has instantaneous duration and that deals some kind of damage, such as energy damage (acid, cold, electricity, fire, or sonic), ability damage, or negative levels.
When you use this feat, add +1 to the number of rounds you must wait before using your breath weapon again.
</t>
        </r>
        <r>
          <rPr>
            <b/>
            <sz val="12"/>
            <color indexed="81"/>
            <rFont val="Times New Roman"/>
            <family val="1"/>
          </rPr>
          <t xml:space="preserve">Special:  </t>
        </r>
        <r>
          <rPr>
            <sz val="12"/>
            <color indexed="81"/>
            <rFont val="Times New Roman"/>
            <family val="1"/>
          </rPr>
          <t>You can apply this feat more than once to the same breath weapon.  Each time you do, the clinging breath weapon lasts an additional round.
Draconomicon 67</t>
        </r>
      </text>
    </comment>
    <comment ref="A6" authorId="0">
      <text>
        <r>
          <rPr>
            <sz val="12"/>
            <color indexed="81"/>
            <rFont val="Times New Roman"/>
            <family val="1"/>
          </rPr>
          <t>Bonus on Listen and Spot checks, as well as on initiative checks, equal to your aura bonus.</t>
        </r>
      </text>
    </comment>
    <comment ref="A7" authorId="0">
      <text>
        <r>
          <rPr>
            <sz val="12"/>
            <color indexed="81"/>
            <rFont val="Times New Roman"/>
            <family val="1"/>
          </rPr>
          <t>Bonus on Bluff, Diplomacy, and Intimidate checks equal to your aura bonus.</t>
        </r>
      </text>
    </comment>
    <comment ref="A8" authorId="0">
      <text>
        <r>
          <rPr>
            <sz val="12"/>
            <color indexed="81"/>
            <rFont val="Times New Roman"/>
            <family val="1"/>
          </rPr>
          <t>DR 1/magic for each point of your aura bonus (up to 5/magic at 20th level)</t>
        </r>
      </text>
    </comment>
    <comment ref="A9" authorId="0">
      <text>
        <r>
          <rPr>
            <sz val="12"/>
            <color indexed="81"/>
            <rFont val="Times New Roman"/>
            <family val="1"/>
          </rPr>
          <t>Bonus to melee damage rolls equal to your aura bonus.</t>
        </r>
      </text>
    </comment>
    <comment ref="C9" authorId="0">
      <text>
        <r>
          <rPr>
            <sz val="12"/>
            <color indexed="81"/>
            <rFont val="Times New Roman"/>
            <family val="1"/>
          </rPr>
          <t>4d6 acid, Reflex (DC 10 + ½ dragon shaman levels + Con mod) save for ½ damage; usable every 4 rounds, 30’ range</t>
        </r>
      </text>
    </comment>
    <comment ref="C11" authorId="0">
      <text>
        <r>
          <rPr>
            <sz val="12"/>
            <color indexed="81"/>
            <rFont val="Times New Roman"/>
            <family val="1"/>
          </rPr>
          <t>Immunity to paralysis, sleep effects, and draconic frightful presence</t>
        </r>
      </text>
    </comment>
    <comment ref="C12" authorId="0">
      <text>
        <r>
          <rPr>
            <sz val="12"/>
            <rFont val="Times New Roman"/>
            <family val="1"/>
          </rPr>
          <t>(Ex) At 9th level, you gain immunity tot he energy type of the breath weapon you gained at 4th level.</t>
        </r>
      </text>
    </comment>
    <comment ref="C13" authorId="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C14" authorId="0">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13,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C15" authorId="0">
      <text>
        <r>
          <rPr>
            <sz val="12"/>
            <rFont val="Times New Roman"/>
            <family val="1"/>
          </rPr>
          <t>(Ex) At 7th level, your skin thickens, developing faint scales.  Your natural armor bonus improves by 1.  At 12th level, this improvement increases to +2, and at 17th level to +3.</t>
        </r>
      </text>
    </comment>
    <comment ref="C16" authorId="0">
      <text>
        <r>
          <rPr>
            <sz val="12"/>
            <color indexed="81"/>
            <rFont val="Times New Roman"/>
            <family val="1"/>
          </rPr>
          <t xml:space="preserve">Choose a skill, such as Move Silently.  You have a special knack with that skill.
</t>
        </r>
        <r>
          <rPr>
            <b/>
            <sz val="12"/>
            <color indexed="81"/>
            <rFont val="Times New Roman"/>
            <family val="1"/>
          </rPr>
          <t xml:space="preserve">Benefit: </t>
        </r>
        <r>
          <rPr>
            <sz val="12"/>
            <color indexed="81"/>
            <rFont val="Times New Roman"/>
            <family val="1"/>
          </rPr>
          <t xml:space="preserve"> You get a +3 bonus on all checks involving that skill.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skill.
PHB 100</t>
        </r>
      </text>
    </comment>
    <comment ref="C17" authorId="0">
      <text>
        <r>
          <rPr>
            <sz val="12"/>
            <color indexed="81"/>
            <rFont val="Times New Roman"/>
            <family val="1"/>
          </rPr>
          <t xml:space="preserve">Choose a skill, such as Move Silently.  You have a special knack with that skill.
</t>
        </r>
        <r>
          <rPr>
            <b/>
            <sz val="12"/>
            <color indexed="81"/>
            <rFont val="Times New Roman"/>
            <family val="1"/>
          </rPr>
          <t xml:space="preserve">Benefit: </t>
        </r>
        <r>
          <rPr>
            <sz val="12"/>
            <color indexed="81"/>
            <rFont val="Times New Roman"/>
            <family val="1"/>
          </rPr>
          <t xml:space="preserve"> You get a +3 bonus on all checks involving that skill.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skill.
PHB 100</t>
        </r>
      </text>
    </comment>
    <comment ref="C18" authorId="0">
      <text>
        <r>
          <rPr>
            <u/>
            <sz val="12"/>
            <color indexed="81"/>
            <rFont val="Times New Roman"/>
            <family val="1"/>
          </rPr>
          <t>Black Dragon</t>
        </r>
        <r>
          <rPr>
            <sz val="12"/>
            <color indexed="81"/>
            <rFont val="Times New Roman"/>
            <family val="1"/>
          </rPr>
          <t xml:space="preserve">
Skills:  Hide, Move Silently, Swim</t>
        </r>
      </text>
    </comment>
    <comment ref="C19" authorId="0">
      <text>
        <r>
          <rPr>
            <sz val="12"/>
            <rFont val="Times New Roman"/>
            <family val="1"/>
          </rPr>
          <t>(Su) At 6th level, you can heal the wounds of living creatures (your own or others) by touch.  Each day you can heal a number of points of damage equal to twice your class level X your Cha bonus.  E.g., a 7th-level dragon shaman with a Cha score of 14(+2 bonus) can heal 28 points of damage.  You can choose to divide your healing among multiple recipients, and you don't have to use it all at once.  using yoru touch of vitality is a standard action.  It has no effect on undead.
Beginning at 11th level, you can choose to spend some of the healing bestowed by your touch of vitality to remove other harmful conditions affecting the target.
See PHB II 15 for details.</t>
        </r>
      </text>
    </comment>
    <comment ref="C20" authorId="0">
      <text>
        <r>
          <rPr>
            <sz val="12"/>
            <color indexed="81"/>
            <rFont val="Times New Roman"/>
            <family val="1"/>
          </rPr>
          <t>Breathe underwater indefinitely and use spells and other abilities with no penalties.</t>
        </r>
      </text>
    </comment>
  </commentList>
</comments>
</file>

<file path=xl/comments4.xml><?xml version="1.0" encoding="utf-8"?>
<comments xmlns="http://schemas.openxmlformats.org/spreadsheetml/2006/main">
  <authors>
    <author>Alexis Álvarez</author>
  </authors>
  <commentList>
    <comment ref="A3" authorId="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Property:</t>
        </r>
        <r>
          <rPr>
            <sz val="12"/>
            <color indexed="81"/>
            <rFont val="Times New Roman"/>
            <family val="1"/>
          </rPr>
          <t xml:space="preserve">  Melee weapon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transmutation
</t>
        </r>
        <r>
          <rPr>
            <b/>
            <sz val="12"/>
            <color indexed="81"/>
            <rFont val="Times New Roman"/>
            <family val="1"/>
          </rPr>
          <t xml:space="preserve">Activation:  </t>
        </r>
        <r>
          <rPr>
            <sz val="12"/>
            <color indexed="81"/>
            <rFont val="Times New Roman"/>
            <family val="1"/>
          </rPr>
          <t>Swift (command)
This weapon is engraved with a severed dragon’s head.
When wielding a dragondoom weapon, you can choose to deliver a smite attack against a Large or larger creature of the dragon type up to three times each day.
For every size category of the dragon larger than Medium, the smite attack deals an extra 1d6 points of damage (+1d6 against a Large dragon, +2d6 against Huge, +3d6 against Gargantuan, and +4d6 against Colossal).  You must declare the smite attack before you make your attack roll.
If the attack misses (or the creature you strike is not of the dragon type), the smite is wasted.
MIC 33</t>
        </r>
      </text>
    </comment>
    <comment ref="D13" authorId="0">
      <text>
        <r>
          <rPr>
            <sz val="12"/>
            <color indexed="81"/>
            <rFont val="Times New Roman"/>
            <family val="1"/>
          </rPr>
          <t>Balance, Climb, Escape Artist, Hide, Jump, Move Silently, Sleight of Hand, Tumble.</t>
        </r>
      </text>
    </comment>
    <comment ref="A15" authorId="0">
      <text>
        <r>
          <rPr>
            <b/>
            <sz val="12"/>
            <color indexed="81"/>
            <rFont val="Times New Roman"/>
            <family val="1"/>
          </rPr>
          <t xml:space="preserve">Price (Item Level):  </t>
        </r>
        <r>
          <rPr>
            <sz val="12"/>
            <color indexed="81"/>
            <rFont val="Times New Roman"/>
            <family val="1"/>
          </rPr>
          <t xml:space="preserve">18,300 gp (15th)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50 lb.
This armor seems to be made from old, worn dragon scales, which give it a pleasantly rustic look.
This suit of +1 dragonhide full plate is made from cast-off scales rather than the hide of a slain dragon. While wearing it, you have resistance 10 against the form of energy associated with the breath weapon of the dragon that provided the scales (such as fire, in the case of red dragonrider armor).
You also gain a +5 competence bonus on Ride checks you make while riding any creature of the dragon type.
In addition, dragonrider armor automatically produces a feather fall effect (as the feather fall spell) if you fall more than 5 feet while wearing it.
MIC 17</t>
        </r>
      </text>
    </comment>
    <comment ref="E20" authorId="0">
      <text>
        <r>
          <rPr>
            <sz val="12"/>
            <color indexed="81"/>
            <rFont val="Times New Roman"/>
            <family val="1"/>
          </rPr>
          <t xml:space="preserve">One of these +2 bolts screams when fired, forcing all enemies of the wielder within 20 feet of the path of the bolt to succeed on a DC 14 Will save or become shaken. This is a mind-affecting fear effect. </t>
        </r>
      </text>
    </comment>
  </commentList>
</comments>
</file>

<file path=xl/comments5.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Activating a belt of one mighty blow grants extra damage on your next melee attack made before the end of your turn.  A light weapon deals an extra 1d8 points of damage, a one-handed weapon deals an extra 2d6 points of damage, and a two-handed weapon deals an extra 3d6 points of damage.
Magic Item Compendium 74</t>
        </r>
      </text>
    </comment>
    <comment ref="A5" authorId="0">
      <text>
        <r>
          <rPr>
            <sz val="12"/>
            <color indexed="81"/>
            <rFont val="Times New Roman"/>
            <family val="1"/>
          </rPr>
          <t>These gauntlets are made of tough leather with iron studs running across the back of the hands and fingers. They grant the wearer great strength, adding a +2 enhancement bonus to his Strength score.  Both gauntlets must be worn for the magic to be effective.
DMG 257</t>
        </r>
      </text>
    </comment>
    <comment ref="A8" authorId="0">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4th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Adorning a glossy silver chain, a spiral of pearl teardrops circles a colorless crystal sphere.  An amulet of tears has 3 charges, which are renewed each day at dawn.  Spending 1 or more charges when you activate the amulet grants you temporary hit points, as described below.  These hit points last for up to 10 minutes; they don’t stack with any other temporary hit points.
</t>
        </r>
        <r>
          <rPr>
            <b/>
            <sz val="12"/>
            <color indexed="81"/>
            <rFont val="Times New Roman"/>
            <family val="1"/>
          </rPr>
          <t xml:space="preserve">1 charge:  </t>
        </r>
        <r>
          <rPr>
            <sz val="12"/>
            <color indexed="81"/>
            <rFont val="Times New Roman"/>
            <family val="1"/>
          </rPr>
          <t xml:space="preserve">12 temporary hit points.
</t>
        </r>
        <r>
          <rPr>
            <b/>
            <sz val="12"/>
            <color indexed="81"/>
            <rFont val="Times New Roman"/>
            <family val="1"/>
          </rPr>
          <t xml:space="preserve">2 charges:  </t>
        </r>
        <r>
          <rPr>
            <sz val="12"/>
            <color indexed="81"/>
            <rFont val="Times New Roman"/>
            <family val="1"/>
          </rPr>
          <t xml:space="preserve">18 temporary hit points.
</t>
        </r>
        <r>
          <rPr>
            <b/>
            <sz val="12"/>
            <color indexed="81"/>
            <rFont val="Times New Roman"/>
            <family val="1"/>
          </rPr>
          <t xml:space="preserve">3 charges:  </t>
        </r>
        <r>
          <rPr>
            <sz val="12"/>
            <color indexed="81"/>
            <rFont val="Times New Roman"/>
            <family val="1"/>
          </rPr>
          <t>24 temporary hit points.
Magic Item Compendium 70</t>
        </r>
      </text>
    </comment>
  </commentList>
</comments>
</file>

<file path=xl/sharedStrings.xml><?xml version="1.0" encoding="utf-8"?>
<sst xmlns="http://schemas.openxmlformats.org/spreadsheetml/2006/main" count="416" uniqueCount="242">
  <si>
    <t>Race:</t>
  </si>
  <si>
    <t>Sex:</t>
  </si>
  <si>
    <t>Height:</t>
  </si>
  <si>
    <t>Weight:</t>
  </si>
  <si>
    <t>Strength:</t>
  </si>
  <si>
    <t>Dexterity:</t>
  </si>
  <si>
    <t>Skill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</si>
  <si>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</si>
  <si>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</si>
  <si>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</si>
  <si>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</si>
  <si>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</si>
  <si>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</si>
  <si>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</si>
  <si>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</si>
  <si>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</si>
  <si>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</si>
  <si>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</si>
  <si>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</si>
  <si>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</si>
  <si>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</si>
  <si>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</si>
  <si>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</si>
  <si>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</si>
  <si>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</si>
  <si>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</si>
  <si>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</si>
  <si>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</si>
  <si>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</si>
  <si>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</si>
  <si>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</si>
  <si>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</si>
  <si>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</si>
  <si>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</si>
  <si>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</si>
  <si>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</si>
  <si>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</si>
  <si>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</si>
  <si>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</si>
  <si>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</si>
  <si>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</si>
  <si>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</si>
  <si>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</si>
  <si>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</si>
  <si>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</si>
  <si>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</si>
  <si>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</si>
  <si>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</si>
  <si>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</si>
  <si>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</si>
  <si>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</si>
  <si>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</si>
  <si>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</si>
  <si>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</si>
  <si>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</si>
  <si>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</si>
  <si>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</si>
  <si>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</si>
  <si>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</si>
  <si>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</si>
  <si>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</si>
  <si>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</si>
  <si>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</si>
  <si>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</si>
  <si>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</si>
  <si>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</si>
  <si>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</si>
  <si>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</si>
  <si>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</si>
  <si>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</si>
  <si>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</si>
  <si>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</si>
  <si>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</si>
  <si>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</si>
  <si>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</si>
  <si>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</si>
  <si>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</si>
  <si>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</si>
  <si>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</si>
  <si>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</si>
  <si>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</si>
  <si>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</si>
  <si>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</si>
  <si>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</si>
  <si>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+0</t>
  </si>
  <si>
    <t>Languages</t>
  </si>
  <si>
    <t>Equipment Worn</t>
  </si>
  <si>
    <t>Item</t>
  </si>
  <si>
    <t>Mass</t>
  </si>
  <si>
    <t>Effects/</t>
  </si>
  <si>
    <t>Notes</t>
  </si>
  <si>
    <t>Equipment Carried</t>
  </si>
  <si>
    <t>Weight on Hand:</t>
  </si>
  <si>
    <t>Horse Encumbrance:</t>
  </si>
  <si>
    <t>Check</t>
  </si>
  <si>
    <t>Arcane</t>
  </si>
  <si>
    <t>Speed</t>
  </si>
  <si>
    <t>Age:</t>
  </si>
  <si>
    <t>Stash (not available)</t>
  </si>
  <si>
    <t>Craft:  (type)</t>
  </si>
  <si>
    <t>Speak Language</t>
  </si>
  <si>
    <t>Knowledge:  Nature</t>
  </si>
  <si>
    <t>Knowledge:  Arcana</t>
  </si>
  <si>
    <t>Knowledge:  Religion</t>
  </si>
  <si>
    <t>Perform:  (type)</t>
  </si>
  <si>
    <t>Male</t>
  </si>
  <si>
    <t>Waterskin</t>
  </si>
  <si>
    <t>1 liter</t>
  </si>
  <si>
    <t>Sleight of Hand</t>
  </si>
  <si>
    <t>Survival</t>
  </si>
  <si>
    <t>Riding Outfit</t>
  </si>
  <si>
    <t>Slashing</t>
  </si>
  <si>
    <t>Touch AC:</t>
  </si>
  <si>
    <t>Dragon Shaman</t>
  </si>
  <si>
    <t>6’ 2”</t>
  </si>
  <si>
    <t>330 lbs.</t>
  </si>
  <si>
    <t>Chaotic Neutral</t>
  </si>
  <si>
    <t>Lizardfolk</t>
  </si>
  <si>
    <t>Totem Dragon:  Black</t>
  </si>
  <si>
    <t>4</t>
  </si>
  <si>
    <t>Potion of Lesser Restoration</t>
  </si>
  <si>
    <t>1d10</t>
  </si>
  <si>
    <t>19-20/x2</t>
  </si>
  <si>
    <t>Draconic</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</si>
  <si>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</si>
  <si>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1</t>
  </si>
  <si>
    <t>Attack Bonus:</t>
  </si>
  <si>
    <t>General Feats</t>
  </si>
  <si>
    <t>Class Features</t>
  </si>
  <si>
    <t>Racial Abilities</t>
  </si>
  <si>
    <t>2 Claws</t>
  </si>
  <si>
    <t>Bite</t>
  </si>
  <si>
    <t>1d4</t>
  </si>
  <si>
    <t>x2</t>
  </si>
  <si>
    <t>Piercing</t>
  </si>
  <si>
    <t>1d4+1</t>
  </si>
  <si>
    <t>Draconic Auras</t>
  </si>
  <si>
    <t>Black Dragon skill</t>
  </si>
  <si>
    <t>Senses</t>
  </si>
  <si>
    <t>Power</t>
  </si>
  <si>
    <t>Energy Shield (Acid)</t>
  </si>
  <si>
    <t>+1 Senses aura bonus when active</t>
  </si>
  <si>
    <t>Weapon Proficiencies</t>
  </si>
  <si>
    <t>Shields (not tower)</t>
  </si>
  <si>
    <t>Simple Weapons</t>
  </si>
  <si>
    <t>Multiattack</t>
  </si>
  <si>
    <t>Atk</t>
  </si>
  <si>
    <t>Belt of One Mighty Blow</t>
  </si>
  <si>
    <t>1 use/day</t>
  </si>
  <si>
    <t>+2d6 to one-handed weapon</t>
  </si>
  <si>
    <t>Skill Focus:  Move Silently</t>
  </si>
  <si>
    <t>-</t>
  </si>
  <si>
    <t>Water Breathing</t>
  </si>
  <si>
    <t>Draconic Resolve</t>
  </si>
  <si>
    <t>Shaman</t>
  </si>
  <si>
    <t>Black dragon scale</t>
  </si>
  <si>
    <t>Vigor</t>
  </si>
  <si>
    <t>Dragon Shaman Shield +1</t>
  </si>
  <si>
    <t>Screaming Bolts</t>
  </si>
  <si>
    <t>Bolts</t>
  </si>
  <si>
    <t>Dagger</t>
  </si>
  <si>
    <t>Belt Pouch</t>
  </si>
  <si>
    <t>19-20, x2</t>
  </si>
  <si>
    <t>Vial of Undetectable Alignment</t>
  </si>
  <si>
    <t>Flasks of Shadowlight Oil</t>
  </si>
  <si>
    <t>Amulet of Tears</t>
  </si>
  <si>
    <t>Taj of the Three-Claw Tribe</t>
  </si>
  <si>
    <t>Resistance</t>
  </si>
  <si>
    <t>Aura +2</t>
  </si>
  <si>
    <t>Leadership</t>
  </si>
  <si>
    <t>Draconic Aura +2</t>
  </si>
  <si>
    <t>Hold Breath for 64 rounds</t>
  </si>
  <si>
    <t>3</t>
  </si>
  <si>
    <t>Gauntlets of Ogre Power</t>
  </si>
  <si>
    <t>Dragondoom Warspear</t>
  </si>
  <si>
    <t>Dragonrider Armor</t>
  </si>
  <si>
    <t>Improved Cohort</t>
  </si>
  <si>
    <t>x3</t>
  </si>
  <si>
    <t>+5 with any Dragon type (Dragonhide armor)</t>
  </si>
  <si>
    <t>On mount (not available)</t>
  </si>
  <si>
    <t>Class (Racial):</t>
  </si>
  <si>
    <t>Leadership Score:</t>
  </si>
  <si>
    <t>Signature Spells</t>
  </si>
  <si>
    <t>Armor</t>
  </si>
  <si>
    <t>Weapons</t>
  </si>
  <si>
    <t>HP</t>
  </si>
  <si>
    <t>AC</t>
  </si>
  <si>
    <t>BAB</t>
  </si>
  <si>
    <t>Born</t>
  </si>
  <si>
    <t>Align</t>
  </si>
  <si>
    <t>Sex</t>
  </si>
  <si>
    <t>Class (Level)</t>
  </si>
  <si>
    <t>Race</t>
  </si>
  <si>
    <t>Name</t>
  </si>
  <si>
    <t>Played by George Moore</t>
  </si>
  <si>
    <t>Bastard Sword (feat)</t>
  </si>
  <si>
    <t>+6</t>
  </si>
  <si>
    <t>Natural Armor +1</t>
  </si>
  <si>
    <t>Natural Lizardman Bonus</t>
  </si>
  <si>
    <t>Common, Chondathan</t>
  </si>
  <si>
    <t>Presence</t>
  </si>
  <si>
    <t>Toughness</t>
  </si>
  <si>
    <t>Energy Immunity:  Acid</t>
  </si>
  <si>
    <t>M</t>
  </si>
  <si>
    <t>Poisondusk</t>
  </si>
  <si>
    <t>Sharptooth</t>
  </si>
  <si>
    <t>N</t>
  </si>
  <si>
    <t>1 (racial)</t>
  </si>
  <si>
    <t>Leather</t>
  </si>
  <si>
    <t>8 javelins + 1 melee</t>
  </si>
  <si>
    <t>shortbow + 1 melee</t>
  </si>
  <si>
    <t>Blackscale</t>
  </si>
  <si>
    <t>Multiattack, Power Attack</t>
  </si>
  <si>
    <t>Multiattack, Precise Shot</t>
  </si>
  <si>
    <t>club, net, javelin +1</t>
  </si>
  <si>
    <t>Shield</t>
  </si>
  <si>
    <t>Initiative:</t>
  </si>
  <si>
    <t>F</t>
  </si>
  <si>
    <t>Tehetza</t>
  </si>
  <si>
    <t>Thlaxgor</t>
  </si>
  <si>
    <t>Roll</t>
  </si>
  <si>
    <t>Potion of Stoneskin</t>
  </si>
  <si>
    <t>DRUNK</t>
  </si>
  <si>
    <t>8th-level caster</t>
  </si>
  <si>
    <t>Skill Focus:  Intimidate</t>
  </si>
  <si>
    <t>120’</t>
  </si>
  <si>
    <t>20’</t>
  </si>
  <si>
    <t>Heavy Crossbow +2</t>
  </si>
  <si>
    <t>2</t>
  </si>
  <si>
    <t>Taj’s skin provides +5</t>
  </si>
  <si>
    <t>1st:  Shape Breath</t>
  </si>
  <si>
    <t>3rd:  Enlarge Breath</t>
  </si>
  <si>
    <t>6th:  Multiattack</t>
  </si>
  <si>
    <t>9th:  Clinging Breath</t>
  </si>
  <si>
    <t>2nd Attack, Warspear</t>
  </si>
  <si>
    <t>+5</t>
  </si>
  <si>
    <t>+2 vs. Enchantments</t>
  </si>
  <si>
    <t>+2 vs. Enchantments; +2 vs. all spells</t>
  </si>
  <si>
    <t>Cloak of Resistance</t>
  </si>
  <si>
    <t>Actual Speed:</t>
  </si>
  <si>
    <t>30’</t>
  </si>
  <si>
    <t>Breath Weapon:  Line of Acid (4d6)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</si>
</sst>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7">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i/>
      <sz val="12"/>
      <color indexed="42"/>
      <name val="Times New Roman"/>
      <family val="1"/>
    </font>
    <font>
      <sz val="12"/>
      <color indexed="81"/>
      <name val="Times New Roman"/>
      <family val="1"/>
    </font>
    <font>
      <i/>
      <sz val="22"/>
      <color indexed="9"/>
      <name val="Times New Roman"/>
      <family val="1"/>
    </font>
    <font>
      <u/>
      <sz val="12"/>
      <color indexed="81"/>
      <name val="Times New Roman"/>
      <family val="1"/>
    </font>
    <font>
      <b/>
      <sz val="12"/>
      <color indexed="81"/>
      <name val="Times New Roman"/>
      <family val="1"/>
    </font>
    <font>
      <sz val="12"/>
      <color indexed="61"/>
      <name val="Times New Roman"/>
      <family val="1"/>
    </font>
    <font>
      <sz val="13"/>
      <color indexed="61"/>
      <name val="Times New Roman"/>
      <family val="1"/>
    </font>
    <font>
      <b/>
      <i/>
      <sz val="12"/>
      <name val="Times New Roman"/>
      <family val="1"/>
    </font>
    <font>
      <b/>
      <sz val="12"/>
      <color indexed="8"/>
      <name val="Times New Roman"/>
      <family val="1"/>
    </font>
    <font>
      <b/>
      <i/>
      <sz val="13"/>
      <color indexed="12"/>
      <name val="Times New Roman"/>
      <family val="1"/>
    </font>
    <font>
      <b/>
      <i/>
      <sz val="13"/>
      <color indexed="53"/>
      <name val="Times New Roman"/>
      <family val="1"/>
    </font>
    <font>
      <b/>
      <i/>
      <sz val="13"/>
      <color indexed="10"/>
      <name val="Times New Roman"/>
      <family val="1"/>
    </font>
    <font>
      <b/>
      <i/>
      <sz val="13"/>
      <color indexed="57"/>
      <name val="Times New Roman"/>
      <family val="1"/>
    </font>
    <font>
      <b/>
      <i/>
      <sz val="13"/>
      <color indexed="17"/>
      <name val="Times New Roman"/>
      <family val="1"/>
    </font>
    <font>
      <b/>
      <sz val="13"/>
      <color rgb="FF00CC00"/>
      <name val="Times New Roman"/>
      <family val="1"/>
    </font>
    <font>
      <sz val="13"/>
      <color rgb="FFFFC000"/>
      <name val="Times New Roman"/>
      <family val="1"/>
    </font>
    <font>
      <b/>
      <sz val="12"/>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s>
  <fills count="15">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42"/>
        <bgColor indexed="64"/>
      </patternFill>
    </fill>
    <fill>
      <patternFill patternType="solid">
        <fgColor indexed="11"/>
        <bgColor indexed="64"/>
      </patternFill>
    </fill>
    <fill>
      <patternFill patternType="solid">
        <fgColor indexed="65"/>
        <bgColor indexed="64"/>
      </patternFill>
    </fill>
    <fill>
      <patternFill patternType="solid">
        <fgColor indexed="12"/>
        <bgColor indexed="64"/>
      </patternFill>
    </fill>
    <fill>
      <patternFill patternType="solid">
        <fgColor rgb="FFCCFFCC"/>
        <bgColor indexed="64"/>
      </patternFill>
    </fill>
    <fill>
      <patternFill patternType="solid">
        <fgColor rgb="FF7030A0"/>
        <bgColor indexed="64"/>
      </patternFill>
    </fill>
    <fill>
      <patternFill patternType="solid">
        <fgColor rgb="FF7030A0"/>
        <bgColor indexed="55"/>
      </patternFill>
    </fill>
    <fill>
      <patternFill patternType="solid">
        <fgColor theme="7" tint="0.39997558519241921"/>
        <bgColor indexed="64"/>
      </patternFill>
    </fill>
  </fills>
  <borders count="12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ck">
        <color indexed="20"/>
      </bottom>
      <diagonal/>
    </border>
    <border>
      <left/>
      <right/>
      <top style="double">
        <color indexed="64"/>
      </top>
      <bottom style="thick">
        <color indexed="20"/>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top style="thin">
        <color indexed="64"/>
      </top>
      <bottom/>
      <diagonal/>
    </border>
    <border>
      <left/>
      <right style="double">
        <color indexed="64"/>
      </right>
      <top style="double">
        <color indexed="64"/>
      </top>
      <bottom style="medium">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bottom style="hair">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double">
        <color indexed="64"/>
      </top>
      <bottom style="thick">
        <color indexed="16"/>
      </bottom>
      <diagonal/>
    </border>
    <border>
      <left style="hair">
        <color indexed="64"/>
      </left>
      <right style="hair">
        <color indexed="64"/>
      </right>
      <top style="hair">
        <color indexed="64"/>
      </top>
      <bottom/>
      <diagonal/>
    </border>
    <border>
      <left/>
      <right style="double">
        <color indexed="64"/>
      </right>
      <top style="thin">
        <color indexed="64"/>
      </top>
      <bottom/>
      <diagonal/>
    </border>
    <border>
      <left style="medium">
        <color indexed="64"/>
      </left>
      <right style="thin">
        <color indexed="64"/>
      </right>
      <top/>
      <bottom style="thin">
        <color indexed="9"/>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double">
        <color indexed="64"/>
      </top>
      <bottom style="medium">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hair">
        <color indexed="64"/>
      </left>
      <right style="thin">
        <color indexed="64"/>
      </right>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right style="thin">
        <color indexed="64"/>
      </right>
      <top style="double">
        <color indexed="64"/>
      </top>
      <bottom style="thin">
        <color indexed="9"/>
      </bottom>
      <diagonal/>
    </border>
    <border>
      <left/>
      <right style="thin">
        <color indexed="64"/>
      </right>
      <top style="thin">
        <color indexed="9"/>
      </top>
      <bottom style="thin">
        <color indexed="9"/>
      </bottom>
      <diagonal/>
    </border>
    <border>
      <left/>
      <right style="thin">
        <color indexed="64"/>
      </right>
      <top style="thin">
        <color indexed="9"/>
      </top>
      <bottom style="double">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medium">
        <color auto="1"/>
      </right>
      <top style="thin">
        <color auto="1"/>
      </top>
      <bottom style="thin">
        <color auto="1"/>
      </bottom>
      <diagonal/>
    </border>
    <border>
      <left/>
      <right style="thin">
        <color indexed="64"/>
      </right>
      <top/>
      <bottom style="thin">
        <color indexed="9"/>
      </bottom>
      <diagonal/>
    </border>
  </borders>
  <cellStyleXfs count="4">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cellStyleXfs>
  <cellXfs count="385">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3" xfId="0" applyFont="1" applyFill="1" applyBorder="1" applyAlignment="1">
      <alignment horizontal="right"/>
    </xf>
    <xf numFmtId="0" fontId="13" fillId="2" borderId="14" xfId="0" applyFont="1" applyFill="1" applyBorder="1" applyAlignment="1">
      <alignment horizontal="right"/>
    </xf>
    <xf numFmtId="0" fontId="21" fillId="3" borderId="15" xfId="0" applyFont="1" applyFill="1" applyBorder="1" applyAlignment="1">
      <alignment horizontal="center"/>
    </xf>
    <xf numFmtId="0" fontId="21" fillId="3" borderId="16" xfId="0" applyFont="1" applyFill="1" applyBorder="1" applyAlignment="1">
      <alignment horizontal="center"/>
    </xf>
    <xf numFmtId="49" fontId="21" fillId="3" borderId="16" xfId="0" applyNumberFormat="1" applyFont="1" applyFill="1" applyBorder="1" applyAlignment="1">
      <alignment horizontal="center"/>
    </xf>
    <xf numFmtId="0" fontId="21" fillId="3" borderId="17" xfId="0" applyFont="1" applyFill="1" applyBorder="1" applyAlignment="1">
      <alignment horizontal="center"/>
    </xf>
    <xf numFmtId="0" fontId="21" fillId="3" borderId="18" xfId="0" applyFont="1" applyFill="1" applyBorder="1" applyAlignment="1">
      <alignment horizontal="centerContinuous"/>
    </xf>
    <xf numFmtId="0" fontId="21" fillId="3" borderId="19" xfId="0" applyFont="1" applyFill="1" applyBorder="1" applyAlignment="1">
      <alignment horizontal="centerContinuous"/>
    </xf>
    <xf numFmtId="0" fontId="21" fillId="3" borderId="20" xfId="0" applyFont="1" applyFill="1" applyBorder="1" applyAlignment="1">
      <alignment horizontal="centerContinuous"/>
    </xf>
    <xf numFmtId="0" fontId="11" fillId="4" borderId="21" xfId="0" applyFont="1" applyFill="1" applyBorder="1" applyAlignment="1">
      <alignment horizontal="centerContinuous"/>
    </xf>
    <xf numFmtId="0" fontId="11" fillId="4" borderId="22" xfId="0" applyFont="1" applyFill="1" applyBorder="1" applyAlignment="1">
      <alignment horizontal="center"/>
    </xf>
    <xf numFmtId="0" fontId="11" fillId="4" borderId="23" xfId="0" applyFont="1" applyFill="1" applyBorder="1" applyAlignment="1">
      <alignment horizontal="center"/>
    </xf>
    <xf numFmtId="0" fontId="25" fillId="0" borderId="24"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5"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4" borderId="22" xfId="0" applyFont="1" applyFill="1" applyBorder="1" applyAlignment="1">
      <alignment horizontal="center" wrapText="1"/>
    </xf>
    <xf numFmtId="49" fontId="26" fillId="0" borderId="26" xfId="0" applyNumberFormat="1" applyFont="1" applyBorder="1" applyAlignment="1">
      <alignment horizontal="center"/>
    </xf>
    <xf numFmtId="0" fontId="15" fillId="0" borderId="0" xfId="0" applyNumberFormat="1" applyFont="1" applyBorder="1" applyAlignment="1">
      <alignment horizontal="centerContinuous"/>
    </xf>
    <xf numFmtId="0" fontId="11" fillId="4" borderId="22" xfId="0" applyNumberFormat="1" applyFont="1" applyFill="1" applyBorder="1" applyAlignment="1">
      <alignment horizontal="center" wrapText="1"/>
    </xf>
    <xf numFmtId="0" fontId="4" fillId="0" borderId="0" xfId="0" applyNumberFormat="1" applyFont="1" applyBorder="1" applyAlignment="1">
      <alignment horizontal="left"/>
    </xf>
    <xf numFmtId="0" fontId="6" fillId="0" borderId="0" xfId="0" applyFont="1" applyBorder="1" applyAlignment="1">
      <alignment horizontal="center"/>
    </xf>
    <xf numFmtId="0" fontId="6" fillId="6" borderId="27" xfId="0" applyNumberFormat="1" applyFont="1" applyFill="1" applyBorder="1" applyAlignment="1">
      <alignment horizontal="center"/>
    </xf>
    <xf numFmtId="49" fontId="6" fillId="6" borderId="28" xfId="0" applyNumberFormat="1" applyFont="1" applyFill="1" applyBorder="1" applyAlignment="1">
      <alignment horizontal="center"/>
    </xf>
    <xf numFmtId="0" fontId="33" fillId="6" borderId="28" xfId="0" applyNumberFormat="1" applyFont="1" applyFill="1" applyBorder="1" applyAlignment="1">
      <alignment horizontal="center"/>
    </xf>
    <xf numFmtId="0" fontId="6" fillId="6" borderId="29" xfId="0" applyNumberFormat="1" applyFont="1" applyFill="1" applyBorder="1" applyAlignment="1">
      <alignment horizontal="center"/>
    </xf>
    <xf numFmtId="0" fontId="13" fillId="6" borderId="1" xfId="0" applyFont="1" applyFill="1" applyBorder="1" applyAlignment="1"/>
    <xf numFmtId="49" fontId="23" fillId="6" borderId="27" xfId="0" applyNumberFormat="1" applyFont="1" applyFill="1" applyBorder="1" applyAlignment="1">
      <alignment horizontal="center"/>
    </xf>
    <xf numFmtId="0" fontId="23" fillId="6" borderId="28" xfId="0" applyNumberFormat="1" applyFont="1" applyFill="1" applyBorder="1" applyAlignment="1">
      <alignment horizontal="center"/>
    </xf>
    <xf numFmtId="49" fontId="28" fillId="6" borderId="27" xfId="0" applyNumberFormat="1" applyFont="1" applyFill="1" applyBorder="1" applyAlignment="1">
      <alignment horizontal="center"/>
    </xf>
    <xf numFmtId="0" fontId="28" fillId="6" borderId="28" xfId="0" applyNumberFormat="1" applyFont="1" applyFill="1" applyBorder="1" applyAlignment="1">
      <alignment horizontal="center"/>
    </xf>
    <xf numFmtId="0" fontId="5" fillId="0" borderId="30" xfId="0" applyFont="1" applyBorder="1" applyAlignment="1">
      <alignment horizontal="center"/>
    </xf>
    <xf numFmtId="0" fontId="6" fillId="7" borderId="27" xfId="0" applyNumberFormat="1" applyFont="1" applyFill="1" applyBorder="1" applyAlignment="1">
      <alignment horizontal="center"/>
    </xf>
    <xf numFmtId="49" fontId="6" fillId="7" borderId="28" xfId="0" applyNumberFormat="1" applyFont="1" applyFill="1" applyBorder="1" applyAlignment="1">
      <alignment horizontal="center"/>
    </xf>
    <xf numFmtId="0" fontId="6" fillId="7" borderId="29" xfId="0" applyNumberFormat="1" applyFont="1" applyFill="1" applyBorder="1" applyAlignment="1">
      <alignment horizontal="center"/>
    </xf>
    <xf numFmtId="49" fontId="6" fillId="0" borderId="30" xfId="0" applyNumberFormat="1" applyFont="1" applyBorder="1" applyAlignment="1">
      <alignment horizontal="center"/>
    </xf>
    <xf numFmtId="49" fontId="6" fillId="0" borderId="12" xfId="0" applyNumberFormat="1" applyFont="1" applyBorder="1" applyAlignment="1">
      <alignment horizontal="center"/>
    </xf>
    <xf numFmtId="164" fontId="5" fillId="8" borderId="31" xfId="0" applyNumberFormat="1" applyFont="1" applyFill="1" applyBorder="1" applyAlignment="1">
      <alignment horizontal="center"/>
    </xf>
    <xf numFmtId="164" fontId="4" fillId="0" borderId="11" xfId="0" applyNumberFormat="1" applyFont="1" applyFill="1" applyBorder="1" applyAlignment="1">
      <alignment horizontal="center"/>
    </xf>
    <xf numFmtId="0" fontId="4" fillId="0" borderId="11" xfId="0" applyFont="1" applyFill="1" applyBorder="1" applyAlignment="1">
      <alignment horizontal="center"/>
    </xf>
    <xf numFmtId="0" fontId="3" fillId="0" borderId="0" xfId="0" applyFont="1" applyBorder="1" applyAlignment="1">
      <alignment horizontal="center"/>
    </xf>
    <xf numFmtId="0" fontId="12" fillId="6" borderId="1" xfId="0" applyFont="1" applyFill="1" applyBorder="1" applyAlignment="1"/>
    <xf numFmtId="49" fontId="24" fillId="6" borderId="27" xfId="0" applyNumberFormat="1" applyFont="1" applyFill="1" applyBorder="1" applyAlignment="1">
      <alignment horizontal="center"/>
    </xf>
    <xf numFmtId="0" fontId="24" fillId="6" borderId="28" xfId="0" applyNumberFormat="1" applyFont="1" applyFill="1" applyBorder="1" applyAlignment="1">
      <alignment horizontal="center"/>
    </xf>
    <xf numFmtId="0" fontId="6" fillId="0" borderId="27" xfId="0" applyNumberFormat="1" applyFont="1" applyFill="1" applyBorder="1" applyAlignment="1">
      <alignment horizontal="center"/>
    </xf>
    <xf numFmtId="49" fontId="6" fillId="0" borderId="28" xfId="0" applyNumberFormat="1" applyFont="1" applyFill="1" applyBorder="1" applyAlignment="1">
      <alignment horizontal="center"/>
    </xf>
    <xf numFmtId="0" fontId="6" fillId="0" borderId="29" xfId="0" applyNumberFormat="1" applyFont="1" applyFill="1" applyBorder="1" applyAlignment="1">
      <alignment horizontal="center"/>
    </xf>
    <xf numFmtId="0" fontId="13" fillId="0" borderId="1" xfId="0" applyFont="1" applyFill="1" applyBorder="1" applyAlignment="1"/>
    <xf numFmtId="49" fontId="23" fillId="0" borderId="27" xfId="0" applyNumberFormat="1" applyFont="1" applyFill="1" applyBorder="1" applyAlignment="1">
      <alignment horizontal="center"/>
    </xf>
    <xf numFmtId="0" fontId="23" fillId="0" borderId="28" xfId="0" applyNumberFormat="1" applyFont="1" applyFill="1" applyBorder="1" applyAlignment="1">
      <alignment horizontal="center"/>
    </xf>
    <xf numFmtId="0" fontId="13" fillId="0" borderId="28" xfId="0" applyNumberFormat="1" applyFont="1" applyFill="1" applyBorder="1" applyAlignment="1">
      <alignment horizontal="center"/>
    </xf>
    <xf numFmtId="0" fontId="22" fillId="0" borderId="1" xfId="0" applyFont="1" applyFill="1" applyBorder="1" applyAlignment="1"/>
    <xf numFmtId="49" fontId="28" fillId="0" borderId="27" xfId="0" applyNumberFormat="1" applyFont="1" applyFill="1" applyBorder="1" applyAlignment="1">
      <alignment horizontal="center"/>
    </xf>
    <xf numFmtId="0" fontId="28" fillId="0" borderId="28"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5" xfId="0" quotePrefix="1" applyFont="1" applyBorder="1" applyAlignment="1">
      <alignment horizontal="center"/>
    </xf>
    <xf numFmtId="0" fontId="17" fillId="0" borderId="33" xfId="0" applyFont="1" applyBorder="1" applyAlignment="1">
      <alignment horizontal="centerContinuous"/>
    </xf>
    <xf numFmtId="0" fontId="10" fillId="0" borderId="1" xfId="0" applyFont="1" applyFill="1" applyBorder="1" applyAlignment="1"/>
    <xf numFmtId="49" fontId="16" fillId="0" borderId="27" xfId="0" applyNumberFormat="1" applyFont="1" applyFill="1" applyBorder="1" applyAlignment="1">
      <alignment horizontal="center"/>
    </xf>
    <xf numFmtId="0" fontId="16" fillId="0" borderId="28"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34" xfId="0" applyFont="1" applyFill="1" applyBorder="1" applyAlignment="1">
      <alignment horizontal="center"/>
    </xf>
    <xf numFmtId="164" fontId="21" fillId="4" borderId="35" xfId="0" applyNumberFormat="1" applyFont="1" applyFill="1" applyBorder="1" applyAlignment="1">
      <alignment horizontal="center"/>
    </xf>
    <xf numFmtId="0" fontId="21" fillId="4" borderId="34" xfId="0" applyFont="1" applyFill="1" applyBorder="1" applyAlignment="1">
      <alignment horizontal="right"/>
    </xf>
    <xf numFmtId="0" fontId="21" fillId="4" borderId="36" xfId="0" applyFont="1" applyFill="1" applyBorder="1" applyAlignment="1"/>
    <xf numFmtId="0" fontId="4" fillId="0" borderId="37" xfId="0" applyFont="1" applyBorder="1" applyAlignment="1">
      <alignment horizontal="center" shrinkToFit="1"/>
    </xf>
    <xf numFmtId="164" fontId="4" fillId="0" borderId="38" xfId="0" applyNumberFormat="1" applyFont="1" applyBorder="1" applyAlignment="1">
      <alignment horizontal="center" shrinkToFit="1"/>
    </xf>
    <xf numFmtId="0" fontId="4" fillId="0" borderId="39" xfId="0" applyFont="1" applyBorder="1" applyAlignment="1">
      <alignment horizontal="left"/>
    </xf>
    <xf numFmtId="0" fontId="4" fillId="0" borderId="40" xfId="0" applyFont="1" applyBorder="1" applyAlignment="1">
      <alignment horizontal="left" shrinkToFit="1"/>
    </xf>
    <xf numFmtId="0" fontId="4" fillId="0" borderId="41" xfId="0" applyFont="1" applyBorder="1" applyAlignment="1">
      <alignment horizontal="center" shrinkToFit="1"/>
    </xf>
    <xf numFmtId="0" fontId="4" fillId="0" borderId="42" xfId="0" applyFont="1" applyBorder="1" applyAlignment="1">
      <alignment horizontal="left"/>
    </xf>
    <xf numFmtId="0" fontId="4" fillId="0" borderId="43" xfId="0" applyFont="1" applyBorder="1" applyAlignment="1">
      <alignment horizontal="left" shrinkToFit="1"/>
    </xf>
    <xf numFmtId="0" fontId="4" fillId="0" borderId="44" xfId="0" applyFont="1" applyBorder="1" applyAlignment="1">
      <alignment horizontal="center" shrinkToFit="1"/>
    </xf>
    <xf numFmtId="164" fontId="4" fillId="0" borderId="45" xfId="0" applyNumberFormat="1" applyFont="1" applyBorder="1" applyAlignment="1">
      <alignment horizontal="center" shrinkToFit="1"/>
    </xf>
    <xf numFmtId="0" fontId="4" fillId="0" borderId="46" xfId="0" applyFont="1" applyBorder="1" applyAlignment="1">
      <alignment horizontal="left"/>
    </xf>
    <xf numFmtId="0" fontId="4" fillId="0" borderId="47"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48" xfId="0" applyFont="1" applyBorder="1" applyAlignment="1">
      <alignment horizontal="left" shrinkToFit="1"/>
    </xf>
    <xf numFmtId="0" fontId="4" fillId="0" borderId="49" xfId="0" applyFont="1" applyBorder="1" applyAlignment="1">
      <alignment horizontal="left" shrinkToFit="1"/>
    </xf>
    <xf numFmtId="0" fontId="4" fillId="0" borderId="50" xfId="0" applyFont="1" applyBorder="1" applyAlignment="1">
      <alignment horizontal="center" shrinkToFit="1"/>
    </xf>
    <xf numFmtId="164" fontId="4" fillId="0" borderId="51" xfId="0" applyNumberFormat="1" applyFont="1" applyBorder="1" applyAlignment="1">
      <alignment horizontal="center" shrinkToFit="1"/>
    </xf>
    <xf numFmtId="0" fontId="4" fillId="0" borderId="52" xfId="0" applyFont="1" applyBorder="1" applyAlignment="1">
      <alignment horizontal="left"/>
    </xf>
    <xf numFmtId="164" fontId="4" fillId="0" borderId="53" xfId="0" applyNumberFormat="1" applyFont="1" applyBorder="1" applyAlignment="1">
      <alignment horizontal="center" shrinkToFit="1"/>
    </xf>
    <xf numFmtId="0" fontId="4" fillId="0" borderId="54" xfId="0" applyFont="1" applyBorder="1" applyAlignment="1">
      <alignment horizontal="left"/>
    </xf>
    <xf numFmtId="0" fontId="13" fillId="5" borderId="1" xfId="0" applyFont="1" applyFill="1" applyBorder="1" applyAlignment="1"/>
    <xf numFmtId="0" fontId="12" fillId="0" borderId="1" xfId="0" applyFont="1" applyFill="1" applyBorder="1" applyAlignment="1"/>
    <xf numFmtId="49" fontId="24" fillId="0" borderId="27" xfId="0" applyNumberFormat="1" applyFont="1" applyFill="1" applyBorder="1" applyAlignment="1">
      <alignment horizontal="center"/>
    </xf>
    <xf numFmtId="0" fontId="24" fillId="0" borderId="28" xfId="0" applyNumberFormat="1" applyFont="1" applyFill="1" applyBorder="1" applyAlignment="1">
      <alignment horizontal="center"/>
    </xf>
    <xf numFmtId="0" fontId="12" fillId="0" borderId="28" xfId="0" applyNumberFormat="1" applyFont="1" applyFill="1" applyBorder="1" applyAlignment="1">
      <alignment horizontal="center"/>
    </xf>
    <xf numFmtId="0" fontId="22" fillId="0" borderId="28" xfId="0" applyNumberFormat="1" applyFont="1" applyFill="1" applyBorder="1" applyAlignment="1">
      <alignment horizontal="center"/>
    </xf>
    <xf numFmtId="0" fontId="6" fillId="5" borderId="27" xfId="0" applyNumberFormat="1" applyFont="1" applyFill="1" applyBorder="1" applyAlignment="1">
      <alignment horizontal="center"/>
    </xf>
    <xf numFmtId="49" fontId="6" fillId="5" borderId="28" xfId="0" applyNumberFormat="1" applyFont="1" applyFill="1" applyBorder="1" applyAlignment="1">
      <alignment horizontal="center"/>
    </xf>
    <xf numFmtId="0" fontId="6" fillId="5" borderId="29" xfId="0" applyNumberFormat="1" applyFont="1" applyFill="1" applyBorder="1" applyAlignment="1">
      <alignment horizontal="center"/>
    </xf>
    <xf numFmtId="0" fontId="10" fillId="5" borderId="1" xfId="0" applyFont="1" applyFill="1" applyBorder="1" applyAlignment="1"/>
    <xf numFmtId="49" fontId="16" fillId="5" borderId="27" xfId="0" applyNumberFormat="1" applyFont="1" applyFill="1" applyBorder="1" applyAlignment="1">
      <alignment horizontal="center"/>
    </xf>
    <xf numFmtId="0" fontId="16" fillId="5" borderId="28" xfId="0" applyNumberFormat="1" applyFont="1" applyFill="1" applyBorder="1" applyAlignment="1">
      <alignment horizontal="center"/>
    </xf>
    <xf numFmtId="0" fontId="12" fillId="5" borderId="1" xfId="0" applyFont="1" applyFill="1" applyBorder="1" applyAlignment="1"/>
    <xf numFmtId="49" fontId="24" fillId="5" borderId="27" xfId="0" applyNumberFormat="1" applyFont="1" applyFill="1" applyBorder="1" applyAlignment="1">
      <alignment horizontal="center"/>
    </xf>
    <xf numFmtId="0" fontId="24" fillId="5" borderId="28" xfId="0" applyNumberFormat="1" applyFont="1" applyFill="1" applyBorder="1" applyAlignment="1">
      <alignment horizontal="center"/>
    </xf>
    <xf numFmtId="0" fontId="6" fillId="0" borderId="28" xfId="0" applyNumberFormat="1" applyFont="1" applyFill="1" applyBorder="1" applyAlignment="1">
      <alignment horizontal="center"/>
    </xf>
    <xf numFmtId="0" fontId="5" fillId="0" borderId="0" xfId="0" applyFont="1" applyBorder="1" applyAlignment="1">
      <alignment horizontal="centerContinuous"/>
    </xf>
    <xf numFmtId="0" fontId="6" fillId="0" borderId="2" xfId="0" applyFont="1" applyBorder="1" applyAlignment="1">
      <alignment horizontal="centerContinuous"/>
    </xf>
    <xf numFmtId="0" fontId="13" fillId="6" borderId="28" xfId="0" applyNumberFormat="1" applyFont="1" applyFill="1" applyBorder="1" applyAlignment="1">
      <alignment horizontal="center"/>
    </xf>
    <xf numFmtId="0" fontId="22" fillId="6" borderId="28" xfId="0" applyNumberFormat="1" applyFont="1" applyFill="1" applyBorder="1" applyAlignment="1">
      <alignment horizontal="center"/>
    </xf>
    <xf numFmtId="0" fontId="12" fillId="6" borderId="28" xfId="0" applyNumberFormat="1" applyFont="1" applyFill="1" applyBorder="1" applyAlignment="1">
      <alignment horizontal="center"/>
    </xf>
    <xf numFmtId="0" fontId="10" fillId="5" borderId="28" xfId="0" applyNumberFormat="1" applyFont="1" applyFill="1" applyBorder="1" applyAlignment="1">
      <alignment horizontal="center"/>
    </xf>
    <xf numFmtId="0" fontId="12" fillId="5" borderId="28" xfId="0" applyNumberFormat="1" applyFont="1" applyFill="1" applyBorder="1" applyAlignment="1">
      <alignment horizontal="center"/>
    </xf>
    <xf numFmtId="0" fontId="10" fillId="0" borderId="28" xfId="0" applyNumberFormat="1" applyFont="1" applyFill="1" applyBorder="1" applyAlignment="1">
      <alignment horizontal="center"/>
    </xf>
    <xf numFmtId="0" fontId="4" fillId="0" borderId="12" xfId="0" applyFont="1" applyFill="1" applyBorder="1" applyAlignment="1">
      <alignment horizontal="center" shrinkToFit="1"/>
    </xf>
    <xf numFmtId="0" fontId="4" fillId="0" borderId="55" xfId="0" applyFont="1" applyFill="1" applyBorder="1" applyAlignment="1">
      <alignment horizontal="center"/>
    </xf>
    <xf numFmtId="0" fontId="12" fillId="9" borderId="8" xfId="0" applyFont="1" applyFill="1" applyBorder="1" applyAlignment="1"/>
    <xf numFmtId="0" fontId="6" fillId="9" borderId="56" xfId="0" applyNumberFormat="1" applyFont="1" applyFill="1" applyBorder="1" applyAlignment="1">
      <alignment horizontal="center"/>
    </xf>
    <xf numFmtId="49" fontId="24" fillId="9" borderId="56" xfId="0" applyNumberFormat="1" applyFont="1" applyFill="1" applyBorder="1" applyAlignment="1">
      <alignment horizontal="center"/>
    </xf>
    <xf numFmtId="0" fontId="24" fillId="9" borderId="57" xfId="0" applyNumberFormat="1" applyFont="1" applyFill="1" applyBorder="1" applyAlignment="1">
      <alignment horizontal="center"/>
    </xf>
    <xf numFmtId="0" fontId="12" fillId="9" borderId="57" xfId="0" applyNumberFormat="1" applyFont="1" applyFill="1" applyBorder="1" applyAlignment="1">
      <alignment horizontal="center"/>
    </xf>
    <xf numFmtId="49" fontId="6" fillId="9" borderId="57" xfId="0" applyNumberFormat="1" applyFont="1" applyFill="1" applyBorder="1" applyAlignment="1">
      <alignment horizontal="center"/>
    </xf>
    <xf numFmtId="0" fontId="6" fillId="9" borderId="58" xfId="0" applyNumberFormat="1" applyFont="1" applyFill="1" applyBorder="1" applyAlignment="1">
      <alignment horizontal="center"/>
    </xf>
    <xf numFmtId="0" fontId="7" fillId="0" borderId="1" xfId="0" applyFont="1" applyFill="1" applyBorder="1" applyAlignment="1"/>
    <xf numFmtId="49" fontId="17" fillId="0" borderId="27" xfId="0" applyNumberFormat="1" applyFont="1" applyFill="1" applyBorder="1" applyAlignment="1">
      <alignment horizontal="center"/>
    </xf>
    <xf numFmtId="0" fontId="17" fillId="0" borderId="28" xfId="0" applyNumberFormat="1" applyFont="1" applyFill="1" applyBorder="1" applyAlignment="1">
      <alignment horizontal="center"/>
    </xf>
    <xf numFmtId="0" fontId="7" fillId="0" borderId="28" xfId="0" applyNumberFormat="1" applyFont="1" applyFill="1" applyBorder="1" applyAlignment="1">
      <alignment horizontal="center"/>
    </xf>
    <xf numFmtId="0" fontId="12" fillId="7" borderId="1" xfId="0" applyFont="1" applyFill="1" applyBorder="1" applyAlignment="1"/>
    <xf numFmtId="49" fontId="24" fillId="7" borderId="27" xfId="0" applyNumberFormat="1" applyFont="1" applyFill="1" applyBorder="1" applyAlignment="1">
      <alignment horizontal="center"/>
    </xf>
    <xf numFmtId="0" fontId="24" fillId="7" borderId="28" xfId="0" applyNumberFormat="1" applyFont="1" applyFill="1" applyBorder="1" applyAlignment="1">
      <alignment horizontal="center"/>
    </xf>
    <xf numFmtId="0" fontId="12" fillId="7" borderId="28" xfId="0" applyNumberFormat="1" applyFont="1" applyFill="1" applyBorder="1" applyAlignment="1">
      <alignment horizontal="center"/>
    </xf>
    <xf numFmtId="0" fontId="6" fillId="5" borderId="29" xfId="0" quotePrefix="1" applyNumberFormat="1" applyFont="1" applyFill="1" applyBorder="1" applyAlignment="1">
      <alignment horizontal="center"/>
    </xf>
    <xf numFmtId="0" fontId="37" fillId="2" borderId="59" xfId="0" applyFont="1" applyFill="1" applyBorder="1" applyAlignment="1">
      <alignment horizontal="right"/>
    </xf>
    <xf numFmtId="0" fontId="37" fillId="2" borderId="60" xfId="0" applyFont="1" applyFill="1" applyBorder="1" applyAlignment="1">
      <alignment horizontal="left"/>
    </xf>
    <xf numFmtId="0" fontId="20" fillId="2" borderId="60" xfId="0" applyFont="1" applyFill="1" applyBorder="1" applyAlignment="1">
      <alignment horizontal="left"/>
    </xf>
    <xf numFmtId="0" fontId="3" fillId="2" borderId="60" xfId="0" applyFont="1" applyFill="1" applyBorder="1" applyAlignment="1">
      <alignment horizontal="centerContinuous"/>
    </xf>
    <xf numFmtId="0" fontId="4" fillId="2" borderId="60" xfId="0" applyFont="1" applyFill="1" applyBorder="1" applyAlignment="1">
      <alignment horizontal="centerContinuous"/>
    </xf>
    <xf numFmtId="0" fontId="9" fillId="0" borderId="1" xfId="0" applyFont="1" applyFill="1" applyBorder="1" applyAlignment="1"/>
    <xf numFmtId="49" fontId="27" fillId="0" borderId="27" xfId="0" applyNumberFormat="1" applyFont="1" applyFill="1" applyBorder="1" applyAlignment="1">
      <alignment horizontal="center"/>
    </xf>
    <xf numFmtId="0" fontId="27" fillId="0" borderId="28" xfId="0" applyNumberFormat="1" applyFont="1" applyFill="1" applyBorder="1" applyAlignment="1">
      <alignment horizontal="center"/>
    </xf>
    <xf numFmtId="0" fontId="9" fillId="0" borderId="28" xfId="0" applyNumberFormat="1" applyFont="1" applyFill="1" applyBorder="1" applyAlignment="1">
      <alignment horizontal="center"/>
    </xf>
    <xf numFmtId="0" fontId="7" fillId="7" borderId="1" xfId="0" applyFont="1" applyFill="1" applyBorder="1" applyAlignment="1"/>
    <xf numFmtId="49" fontId="17" fillId="7" borderId="27" xfId="0" applyNumberFormat="1" applyFont="1" applyFill="1" applyBorder="1" applyAlignment="1">
      <alignment horizontal="center"/>
    </xf>
    <xf numFmtId="0" fontId="17" fillId="7" borderId="28" xfId="0" applyNumberFormat="1" applyFont="1" applyFill="1" applyBorder="1" applyAlignment="1">
      <alignment horizontal="center"/>
    </xf>
    <xf numFmtId="0" fontId="7" fillId="7" borderId="28" xfId="0" applyNumberFormat="1" applyFont="1" applyFill="1" applyBorder="1" applyAlignment="1">
      <alignment horizontal="center"/>
    </xf>
    <xf numFmtId="49" fontId="16" fillId="0" borderId="61" xfId="0" applyNumberFormat="1" applyFont="1" applyFill="1" applyBorder="1" applyAlignment="1">
      <alignment horizontal="center" shrinkToFit="1"/>
    </xf>
    <xf numFmtId="49" fontId="6" fillId="0" borderId="62" xfId="0" applyNumberFormat="1" applyFont="1" applyBorder="1" applyAlignment="1">
      <alignment horizontal="center"/>
    </xf>
    <xf numFmtId="0" fontId="4" fillId="0" borderId="64" xfId="0" applyFont="1" applyBorder="1" applyAlignment="1">
      <alignment horizontal="center" vertical="center"/>
    </xf>
    <xf numFmtId="49" fontId="4" fillId="0" borderId="64" xfId="2" applyNumberFormat="1" applyFont="1" applyBorder="1" applyAlignment="1">
      <alignment horizontal="center" vertical="center"/>
    </xf>
    <xf numFmtId="0" fontId="4" fillId="0" borderId="64" xfId="0" applyFont="1" applyBorder="1" applyAlignment="1">
      <alignment horizontal="center" vertical="center" shrinkToFit="1"/>
    </xf>
    <xf numFmtId="164" fontId="4" fillId="0" borderId="64" xfId="0" applyNumberFormat="1" applyFont="1" applyBorder="1" applyAlignment="1">
      <alignment horizontal="center" vertical="center"/>
    </xf>
    <xf numFmtId="0" fontId="4" fillId="0" borderId="65" xfId="0" applyFont="1" applyBorder="1" applyAlignment="1">
      <alignment horizontal="center" vertical="center" shrinkToFit="1"/>
    </xf>
    <xf numFmtId="0" fontId="4" fillId="0" borderId="66" xfId="0" applyFont="1" applyBorder="1" applyAlignment="1">
      <alignment horizontal="center" vertical="center"/>
    </xf>
    <xf numFmtId="0" fontId="4" fillId="0" borderId="64" xfId="0" applyFont="1" applyBorder="1" applyAlignment="1">
      <alignment horizontal="center" vertical="center" wrapText="1"/>
    </xf>
    <xf numFmtId="0" fontId="7" fillId="5" borderId="67" xfId="0" applyFont="1" applyFill="1" applyBorder="1" applyAlignment="1">
      <alignment horizontal="right"/>
    </xf>
    <xf numFmtId="0" fontId="10" fillId="5" borderId="67" xfId="0" applyFont="1" applyFill="1" applyBorder="1" applyAlignment="1">
      <alignment horizontal="right"/>
    </xf>
    <xf numFmtId="0" fontId="10" fillId="5" borderId="68" xfId="0" applyFont="1" applyFill="1" applyBorder="1" applyAlignment="1">
      <alignment horizontal="right"/>
    </xf>
    <xf numFmtId="0" fontId="27" fillId="0" borderId="33" xfId="0" applyFont="1" applyFill="1" applyBorder="1" applyAlignment="1">
      <alignment horizontal="centerContinuous"/>
    </xf>
    <xf numFmtId="0" fontId="11" fillId="10" borderId="70" xfId="0" applyFont="1" applyFill="1" applyBorder="1" applyAlignment="1">
      <alignment horizontal="centerContinuous" wrapText="1"/>
    </xf>
    <xf numFmtId="0" fontId="6" fillId="0" borderId="71" xfId="0" applyFont="1" applyFill="1" applyBorder="1" applyAlignment="1">
      <alignment horizontal="centerContinuous"/>
    </xf>
    <xf numFmtId="0" fontId="6" fillId="0" borderId="72" xfId="0" applyFont="1" applyFill="1" applyBorder="1" applyAlignment="1">
      <alignment horizontal="centerContinuous"/>
    </xf>
    <xf numFmtId="0" fontId="6" fillId="0" borderId="29" xfId="0" quotePrefix="1" applyNumberFormat="1" applyFont="1" applyFill="1" applyBorder="1" applyAlignment="1">
      <alignment horizontal="center"/>
    </xf>
    <xf numFmtId="0" fontId="5" fillId="0" borderId="1" xfId="0" applyFont="1" applyFill="1" applyBorder="1" applyAlignment="1">
      <alignment horizontal="right"/>
    </xf>
    <xf numFmtId="0" fontId="6" fillId="0" borderId="0" xfId="0" applyFont="1" applyFill="1" applyBorder="1" applyAlignment="1">
      <alignment horizontal="centerContinuous"/>
    </xf>
    <xf numFmtId="0" fontId="5" fillId="0" borderId="0" xfId="0" applyFont="1" applyFill="1" applyBorder="1" applyAlignment="1">
      <alignment horizontal="right"/>
    </xf>
    <xf numFmtId="0" fontId="6" fillId="0" borderId="0" xfId="0" applyFont="1" applyFill="1" applyBorder="1" applyAlignment="1">
      <alignment horizontal="center"/>
    </xf>
    <xf numFmtId="0" fontId="21" fillId="3" borderId="20" xfId="0" applyFont="1" applyFill="1" applyBorder="1" applyAlignment="1">
      <alignment horizontal="center"/>
    </xf>
    <xf numFmtId="164" fontId="4" fillId="0" borderId="73" xfId="0" applyNumberFormat="1" applyFont="1" applyBorder="1" applyAlignment="1">
      <alignment horizontal="center" vertical="center"/>
    </xf>
    <xf numFmtId="164" fontId="4" fillId="0" borderId="25" xfId="0" applyNumberFormat="1" applyFont="1" applyFill="1" applyBorder="1" applyAlignment="1">
      <alignment horizontal="center"/>
    </xf>
    <xf numFmtId="0" fontId="21" fillId="3" borderId="74" xfId="0" applyFont="1" applyFill="1" applyBorder="1" applyAlignment="1">
      <alignment horizontal="centerContinuous"/>
    </xf>
    <xf numFmtId="0" fontId="6" fillId="0" borderId="76" xfId="0" applyFont="1" applyFill="1" applyBorder="1" applyAlignment="1">
      <alignment horizontal="center" shrinkToFit="1"/>
    </xf>
    <xf numFmtId="0" fontId="6" fillId="0" borderId="33" xfId="0" applyFont="1" applyFill="1" applyBorder="1" applyAlignment="1">
      <alignment horizontal="center" shrinkToFit="1"/>
    </xf>
    <xf numFmtId="0" fontId="6" fillId="0" borderId="63" xfId="0" applyFont="1" applyFill="1" applyBorder="1" applyAlignment="1">
      <alignment horizontal="center" shrinkToFit="1"/>
    </xf>
    <xf numFmtId="0" fontId="4" fillId="0" borderId="39" xfId="0" quotePrefix="1" applyFont="1" applyBorder="1" applyAlignment="1">
      <alignment horizontal="left"/>
    </xf>
    <xf numFmtId="0" fontId="6" fillId="0" borderId="77" xfId="0" applyFont="1" applyFill="1" applyBorder="1" applyAlignment="1">
      <alignment horizontal="center" shrinkToFit="1"/>
    </xf>
    <xf numFmtId="0" fontId="13" fillId="7" borderId="1" xfId="0" applyFont="1" applyFill="1" applyBorder="1" applyAlignment="1"/>
    <xf numFmtId="49" fontId="23" fillId="7" borderId="27" xfId="0" applyNumberFormat="1" applyFont="1" applyFill="1" applyBorder="1" applyAlignment="1">
      <alignment horizontal="center"/>
    </xf>
    <xf numFmtId="0" fontId="23" fillId="7" borderId="28" xfId="0" applyNumberFormat="1" applyFont="1" applyFill="1" applyBorder="1" applyAlignment="1">
      <alignment horizontal="center"/>
    </xf>
    <xf numFmtId="0" fontId="13" fillId="7" borderId="28" xfId="0" applyNumberFormat="1" applyFont="1" applyFill="1" applyBorder="1" applyAlignment="1">
      <alignment horizontal="center"/>
    </xf>
    <xf numFmtId="0" fontId="4" fillId="0" borderId="78" xfId="0" quotePrefix="1" applyFont="1" applyFill="1" applyBorder="1" applyAlignment="1">
      <alignment horizontal="center"/>
    </xf>
    <xf numFmtId="0" fontId="3" fillId="0" borderId="1" xfId="0" applyFont="1" applyFill="1" applyBorder="1" applyAlignment="1">
      <alignment horizontal="centerContinuous"/>
    </xf>
    <xf numFmtId="0" fontId="3" fillId="0" borderId="0" xfId="0" applyFont="1" applyFill="1" applyBorder="1" applyAlignment="1">
      <alignment horizontal="centerContinuous"/>
    </xf>
    <xf numFmtId="0" fontId="4" fillId="0" borderId="79" xfId="0" applyFont="1" applyFill="1" applyBorder="1" applyAlignment="1">
      <alignment horizontal="center"/>
    </xf>
    <xf numFmtId="164" fontId="4" fillId="0" borderId="79" xfId="0" applyNumberFormat="1" applyFont="1" applyFill="1" applyBorder="1" applyAlignment="1">
      <alignment horizontal="center"/>
    </xf>
    <xf numFmtId="49" fontId="4" fillId="0" borderId="3" xfId="0" applyNumberFormat="1" applyFont="1" applyBorder="1" applyAlignment="1">
      <alignment horizontal="center" vertical="center"/>
    </xf>
    <xf numFmtId="0" fontId="3" fillId="0" borderId="66" xfId="0" applyFont="1" applyFill="1" applyBorder="1" applyAlignment="1">
      <alignment horizontal="center" shrinkToFit="1"/>
    </xf>
    <xf numFmtId="0" fontId="4" fillId="0" borderId="64" xfId="0" applyFont="1" applyFill="1" applyBorder="1" applyAlignment="1">
      <alignment horizontal="center"/>
    </xf>
    <xf numFmtId="9" fontId="4" fillId="0" borderId="64" xfId="0" applyNumberFormat="1" applyFont="1" applyFill="1" applyBorder="1" applyAlignment="1">
      <alignment horizontal="center"/>
    </xf>
    <xf numFmtId="164" fontId="4" fillId="0" borderId="64" xfId="0" applyNumberFormat="1" applyFont="1" applyFill="1" applyBorder="1" applyAlignment="1">
      <alignment horizontal="center"/>
    </xf>
    <xf numFmtId="0" fontId="4" fillId="0" borderId="80" xfId="0" applyFont="1" applyFill="1" applyBorder="1" applyAlignment="1">
      <alignment horizontal="centerContinuous"/>
    </xf>
    <xf numFmtId="0" fontId="4" fillId="0" borderId="25" xfId="0" applyFont="1" applyFill="1" applyBorder="1" applyAlignment="1">
      <alignment horizontal="centerContinuous"/>
    </xf>
    <xf numFmtId="0" fontId="4" fillId="0" borderId="12" xfId="0" applyFont="1" applyFill="1" applyBorder="1" applyAlignment="1">
      <alignment horizontal="center"/>
    </xf>
    <xf numFmtId="0" fontId="4" fillId="0" borderId="81" xfId="0" applyFont="1" applyFill="1" applyBorder="1" applyAlignment="1">
      <alignment horizontal="centerContinuous"/>
    </xf>
    <xf numFmtId="0" fontId="4" fillId="0" borderId="44" xfId="0" applyFont="1" applyFill="1" applyBorder="1" applyAlignment="1">
      <alignment horizontal="center" shrinkToFit="1"/>
    </xf>
    <xf numFmtId="164" fontId="4" fillId="0" borderId="45" xfId="0" applyNumberFormat="1" applyFont="1" applyFill="1" applyBorder="1" applyAlignment="1">
      <alignment horizontal="center" shrinkToFit="1"/>
    </xf>
    <xf numFmtId="0" fontId="4" fillId="0" borderId="46" xfId="0" applyFont="1" applyFill="1" applyBorder="1" applyAlignment="1">
      <alignment horizontal="left"/>
    </xf>
    <xf numFmtId="0" fontId="4" fillId="0" borderId="47" xfId="0" applyFont="1" applyFill="1" applyBorder="1" applyAlignment="1">
      <alignment horizontal="left" shrinkToFit="1"/>
    </xf>
    <xf numFmtId="0" fontId="27" fillId="0" borderId="63" xfId="0" applyFont="1" applyFill="1" applyBorder="1" applyAlignment="1">
      <alignment horizontal="centerContinuous"/>
    </xf>
    <xf numFmtId="0" fontId="27" fillId="0" borderId="33" xfId="0" applyFont="1" applyFill="1" applyBorder="1" applyAlignment="1">
      <alignment horizontal="center" shrinkToFit="1"/>
    </xf>
    <xf numFmtId="0" fontId="27" fillId="0" borderId="72" xfId="0" applyFont="1" applyFill="1" applyBorder="1" applyAlignment="1">
      <alignment horizontal="centerContinuous"/>
    </xf>
    <xf numFmtId="0" fontId="35" fillId="2" borderId="82" xfId="1" applyFont="1" applyFill="1" applyBorder="1" applyAlignment="1" applyProtection="1">
      <alignment horizontal="right"/>
    </xf>
    <xf numFmtId="0" fontId="4" fillId="0" borderId="65" xfId="0" applyFont="1" applyFill="1" applyBorder="1" applyAlignment="1">
      <alignment horizontal="center"/>
    </xf>
    <xf numFmtId="0" fontId="40" fillId="0" borderId="64" xfId="0" applyFont="1" applyBorder="1" applyAlignment="1">
      <alignment horizontal="center" vertical="center" wrapText="1"/>
    </xf>
    <xf numFmtId="49" fontId="40" fillId="0" borderId="64" xfId="2" applyNumberFormat="1" applyFont="1" applyBorder="1" applyAlignment="1">
      <alignment horizontal="center" vertical="center"/>
    </xf>
    <xf numFmtId="0" fontId="4" fillId="0" borderId="41" xfId="0" applyFont="1" applyFill="1" applyBorder="1" applyAlignment="1">
      <alignment horizontal="center" shrinkToFit="1"/>
    </xf>
    <xf numFmtId="164" fontId="4" fillId="0" borderId="83" xfId="0" applyNumberFormat="1" applyFont="1" applyFill="1" applyBorder="1" applyAlignment="1">
      <alignment horizontal="center" shrinkToFit="1"/>
    </xf>
    <xf numFmtId="0" fontId="4" fillId="0" borderId="42" xfId="0" applyFont="1" applyFill="1" applyBorder="1" applyAlignment="1">
      <alignment horizontal="left"/>
    </xf>
    <xf numFmtId="0" fontId="4" fillId="0" borderId="43" xfId="0" applyFont="1" applyFill="1" applyBorder="1" applyAlignment="1">
      <alignment horizontal="left" shrinkToFit="1"/>
    </xf>
    <xf numFmtId="0" fontId="41" fillId="0" borderId="26" xfId="0" applyFont="1" applyBorder="1" applyAlignment="1">
      <alignment horizontal="center"/>
    </xf>
    <xf numFmtId="164" fontId="4" fillId="0" borderId="73" xfId="0" quotePrefix="1" applyNumberFormat="1" applyFont="1" applyFill="1" applyBorder="1" applyAlignment="1">
      <alignment horizontal="centerContinuous"/>
    </xf>
    <xf numFmtId="0" fontId="4" fillId="0" borderId="84" xfId="0" quotePrefix="1" applyFont="1" applyFill="1" applyBorder="1" applyAlignment="1">
      <alignment horizontal="centerContinuous"/>
    </xf>
    <xf numFmtId="0" fontId="9" fillId="5" borderId="85" xfId="0" applyFont="1" applyFill="1" applyBorder="1" applyAlignment="1">
      <alignment horizontal="right"/>
    </xf>
    <xf numFmtId="0" fontId="9" fillId="5" borderId="67" xfId="0" applyFont="1" applyFill="1" applyBorder="1" applyAlignment="1">
      <alignment horizontal="right"/>
    </xf>
    <xf numFmtId="0" fontId="27" fillId="0" borderId="33" xfId="0" applyFont="1" applyBorder="1" applyAlignment="1">
      <alignment horizontal="centerContinuous"/>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42" fillId="0" borderId="0" xfId="0" applyFont="1" applyAlignment="1">
      <alignment vertical="center" wrapText="1"/>
    </xf>
    <xf numFmtId="0" fontId="42" fillId="0" borderId="0" xfId="0" applyFont="1" applyAlignment="1">
      <alignment horizontal="right" vertical="center" wrapText="1"/>
    </xf>
    <xf numFmtId="0" fontId="0" fillId="0" borderId="87" xfId="0" applyFill="1" applyBorder="1" applyAlignment="1">
      <alignment horizontal="center" vertical="center" wrapText="1"/>
    </xf>
    <xf numFmtId="0" fontId="43" fillId="0" borderId="2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5" fillId="0" borderId="24" xfId="0" applyFont="1" applyFill="1" applyBorder="1" applyAlignment="1">
      <alignment horizontal="right"/>
    </xf>
    <xf numFmtId="0" fontId="13" fillId="0" borderId="24" xfId="0" applyFont="1" applyFill="1" applyBorder="1" applyAlignment="1">
      <alignment horizontal="right"/>
    </xf>
    <xf numFmtId="0" fontId="22" fillId="0" borderId="24" xfId="0" applyFont="1" applyFill="1" applyBorder="1" applyAlignment="1">
      <alignment horizontal="right"/>
    </xf>
    <xf numFmtId="0" fontId="10" fillId="0" borderId="24" xfId="0" applyFont="1" applyFill="1" applyBorder="1" applyAlignment="1">
      <alignment horizontal="right"/>
    </xf>
    <xf numFmtId="0" fontId="9" fillId="0" borderId="24" xfId="0" applyFont="1" applyFill="1" applyBorder="1" applyAlignment="1">
      <alignment horizontal="right"/>
    </xf>
    <xf numFmtId="0" fontId="12" fillId="0" borderId="24" xfId="0" applyFont="1" applyFill="1" applyBorder="1" applyAlignment="1">
      <alignment horizontal="right"/>
    </xf>
    <xf numFmtId="0" fontId="7" fillId="0" borderId="24" xfId="0" applyFont="1" applyFill="1" applyBorder="1" applyAlignment="1">
      <alignment horizontal="right"/>
    </xf>
    <xf numFmtId="0" fontId="3" fillId="0" borderId="24" xfId="0" applyFont="1" applyBorder="1" applyAlignment="1">
      <alignment horizontal="center" vertical="center" wrapText="1"/>
    </xf>
    <xf numFmtId="0" fontId="42" fillId="0" borderId="24" xfId="0" applyFont="1" applyBorder="1" applyAlignment="1">
      <alignment horizontal="right" vertical="center" wrapText="1"/>
    </xf>
    <xf numFmtId="0" fontId="3" fillId="0" borderId="0" xfId="0" applyNumberFormat="1" applyFont="1" applyAlignment="1">
      <alignment horizontal="center" vertical="center" wrapText="1"/>
    </xf>
    <xf numFmtId="0" fontId="17" fillId="0" borderId="63" xfId="0" applyFont="1" applyBorder="1" applyAlignment="1">
      <alignment horizontal="centerContinuous"/>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0" fontId="44" fillId="0" borderId="69" xfId="0" applyFont="1" applyBorder="1" applyAlignment="1">
      <alignment horizontal="centerContinuous" wrapText="1"/>
    </xf>
    <xf numFmtId="0" fontId="45" fillId="0" borderId="32" xfId="0" applyFont="1" applyBorder="1" applyAlignment="1">
      <alignment horizontal="centerContinuous"/>
    </xf>
    <xf numFmtId="0" fontId="46" fillId="0" borderId="32" xfId="0" applyFont="1" applyBorder="1" applyAlignment="1">
      <alignment horizontal="centerContinuous" vertical="center" wrapText="1"/>
    </xf>
    <xf numFmtId="0" fontId="47" fillId="0" borderId="32" xfId="0" applyFont="1" applyBorder="1" applyAlignment="1">
      <alignment horizontal="centerContinuous" vertical="center" wrapText="1"/>
    </xf>
    <xf numFmtId="0" fontId="48" fillId="0" borderId="32" xfId="0" applyFont="1" applyBorder="1" applyAlignment="1">
      <alignment horizontal="centerContinuous" vertical="center" wrapText="1"/>
    </xf>
    <xf numFmtId="0" fontId="17" fillId="0" borderId="33" xfId="0" applyFont="1" applyFill="1" applyBorder="1" applyAlignment="1">
      <alignment horizontal="center" shrinkToFit="1"/>
    </xf>
    <xf numFmtId="0" fontId="6" fillId="0" borderId="77" xfId="0" applyFont="1" applyFill="1" applyBorder="1" applyAlignment="1">
      <alignment horizontal="centerContinuous"/>
    </xf>
    <xf numFmtId="0" fontId="3" fillId="0" borderId="66" xfId="0" applyFont="1" applyFill="1" applyBorder="1" applyAlignment="1">
      <alignment horizontal="center"/>
    </xf>
    <xf numFmtId="0" fontId="3" fillId="0" borderId="55" xfId="0" applyFont="1" applyFill="1" applyBorder="1" applyAlignment="1">
      <alignment horizontal="center" shrinkToFit="1"/>
    </xf>
    <xf numFmtId="0" fontId="4" fillId="0" borderId="64" xfId="0" quotePrefix="1" applyFont="1" applyFill="1" applyBorder="1" applyAlignment="1">
      <alignment horizontal="center"/>
    </xf>
    <xf numFmtId="0" fontId="1" fillId="0" borderId="11" xfId="0" applyFont="1" applyFill="1" applyBorder="1" applyAlignment="1">
      <alignment horizontal="center"/>
    </xf>
    <xf numFmtId="9" fontId="4" fillId="0" borderId="64" xfId="2" applyFont="1" applyFill="1" applyBorder="1" applyAlignment="1">
      <alignment horizontal="center"/>
    </xf>
    <xf numFmtId="9" fontId="1" fillId="0" borderId="11" xfId="0" applyNumberFormat="1" applyFont="1" applyFill="1" applyBorder="1" applyAlignment="1">
      <alignment horizontal="center"/>
    </xf>
    <xf numFmtId="164" fontId="1" fillId="0" borderId="11" xfId="0" applyNumberFormat="1" applyFont="1" applyFill="1" applyBorder="1" applyAlignment="1">
      <alignment horizontal="center"/>
    </xf>
    <xf numFmtId="164" fontId="4" fillId="0" borderId="73" xfId="0" applyNumberFormat="1" applyFont="1" applyBorder="1" applyAlignment="1">
      <alignment horizontal="centerContinuous"/>
    </xf>
    <xf numFmtId="164" fontId="1" fillId="0" borderId="25" xfId="0" quotePrefix="1" applyNumberFormat="1" applyFont="1" applyFill="1" applyBorder="1" applyAlignment="1">
      <alignment horizontal="centerContinuous"/>
    </xf>
    <xf numFmtId="0" fontId="4" fillId="0" borderId="84" xfId="0" applyFont="1" applyBorder="1" applyAlignment="1">
      <alignment horizontal="centerContinuous"/>
    </xf>
    <xf numFmtId="0" fontId="4" fillId="0" borderId="75" xfId="0" quotePrefix="1" applyFont="1" applyFill="1" applyBorder="1" applyAlignment="1">
      <alignment horizontal="centerContinuous"/>
    </xf>
    <xf numFmtId="0" fontId="42" fillId="0" borderId="89" xfId="0" applyFont="1" applyFill="1" applyBorder="1" applyAlignment="1">
      <alignment horizontal="right" vertical="center" wrapText="1"/>
    </xf>
    <xf numFmtId="0" fontId="0" fillId="0" borderId="51" xfId="0" applyFill="1" applyBorder="1" applyAlignment="1">
      <alignment horizontal="center" vertical="center" wrapText="1"/>
    </xf>
    <xf numFmtId="0" fontId="42" fillId="0" borderId="91" xfId="0" applyFont="1" applyFill="1" applyBorder="1" applyAlignment="1">
      <alignment horizontal="right" vertical="center" wrapText="1"/>
    </xf>
    <xf numFmtId="0" fontId="0" fillId="0" borderId="38" xfId="0" applyFill="1" applyBorder="1" applyAlignment="1">
      <alignment horizontal="center" vertical="center" wrapText="1"/>
    </xf>
    <xf numFmtId="0" fontId="42" fillId="0" borderId="88" xfId="0" applyFont="1" applyFill="1" applyBorder="1" applyAlignment="1">
      <alignment horizontal="right" vertical="center" wrapText="1"/>
    </xf>
    <xf numFmtId="0" fontId="1" fillId="0" borderId="5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87" xfId="0" applyFont="1" applyFill="1" applyBorder="1" applyAlignment="1">
      <alignment horizontal="center" vertical="center" wrapText="1"/>
    </xf>
    <xf numFmtId="0" fontId="1" fillId="0" borderId="5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90" xfId="0" applyFont="1" applyFill="1" applyBorder="1" applyAlignment="1">
      <alignment horizontal="center" vertical="center" wrapText="1"/>
    </xf>
    <xf numFmtId="0" fontId="1" fillId="0" borderId="92" xfId="0" applyFont="1" applyFill="1" applyBorder="1" applyAlignment="1">
      <alignment horizontal="center" vertical="center" wrapText="1"/>
    </xf>
    <xf numFmtId="0" fontId="1" fillId="0" borderId="86" xfId="0" applyFont="1" applyFill="1" applyBorder="1" applyAlignment="1">
      <alignment horizontal="center" vertical="center" wrapText="1"/>
    </xf>
    <xf numFmtId="0" fontId="22" fillId="11" borderId="1" xfId="0" applyFont="1" applyFill="1" applyBorder="1" applyAlignment="1"/>
    <xf numFmtId="0" fontId="6" fillId="11" borderId="27" xfId="0" applyNumberFormat="1" applyFont="1" applyFill="1" applyBorder="1" applyAlignment="1">
      <alignment horizontal="center"/>
    </xf>
    <xf numFmtId="49" fontId="28" fillId="11" borderId="27" xfId="0" applyNumberFormat="1" applyFont="1" applyFill="1" applyBorder="1" applyAlignment="1">
      <alignment horizontal="center"/>
    </xf>
    <xf numFmtId="0" fontId="28" fillId="11" borderId="28" xfId="0" applyNumberFormat="1" applyFont="1" applyFill="1" applyBorder="1" applyAlignment="1">
      <alignment horizontal="center"/>
    </xf>
    <xf numFmtId="0" fontId="22" fillId="11" borderId="28" xfId="0" applyNumberFormat="1" applyFont="1" applyFill="1" applyBorder="1" applyAlignment="1">
      <alignment horizontal="center"/>
    </xf>
    <xf numFmtId="49" fontId="6" fillId="11" borderId="28" xfId="0" applyNumberFormat="1" applyFont="1" applyFill="1" applyBorder="1" applyAlignment="1">
      <alignment horizontal="center"/>
    </xf>
    <xf numFmtId="0" fontId="6" fillId="11" borderId="29" xfId="0" quotePrefix="1" applyNumberFormat="1" applyFont="1" applyFill="1" applyBorder="1" applyAlignment="1">
      <alignment horizontal="center"/>
    </xf>
    <xf numFmtId="0" fontId="6" fillId="11" borderId="29" xfId="0" applyNumberFormat="1" applyFont="1" applyFill="1" applyBorder="1" applyAlignment="1">
      <alignment horizontal="center"/>
    </xf>
    <xf numFmtId="0" fontId="10" fillId="11" borderId="1" xfId="0" applyFont="1" applyFill="1" applyBorder="1" applyAlignment="1"/>
    <xf numFmtId="49" fontId="16" fillId="11" borderId="27" xfId="0" applyNumberFormat="1" applyFont="1" applyFill="1" applyBorder="1" applyAlignment="1">
      <alignment horizontal="center"/>
    </xf>
    <xf numFmtId="0" fontId="16" fillId="11" borderId="28" xfId="0" applyNumberFormat="1" applyFont="1" applyFill="1" applyBorder="1" applyAlignment="1">
      <alignment horizontal="center"/>
    </xf>
    <xf numFmtId="0" fontId="10" fillId="11" borderId="28" xfId="0" applyNumberFormat="1" applyFont="1" applyFill="1" applyBorder="1" applyAlignment="1">
      <alignment horizontal="center"/>
    </xf>
    <xf numFmtId="0" fontId="49" fillId="2" borderId="4" xfId="0" applyFont="1" applyFill="1" applyBorder="1" applyAlignment="1">
      <alignment horizontal="right"/>
    </xf>
    <xf numFmtId="0" fontId="11" fillId="4" borderId="93" xfId="0" applyNumberFormat="1" applyFont="1" applyFill="1" applyBorder="1" applyAlignment="1">
      <alignment horizontal="center" wrapText="1"/>
    </xf>
    <xf numFmtId="0" fontId="26" fillId="0" borderId="26" xfId="0" applyNumberFormat="1" applyFont="1" applyBorder="1" applyAlignment="1">
      <alignment horizontal="center"/>
    </xf>
    <xf numFmtId="0" fontId="1" fillId="0" borderId="37" xfId="0" applyFont="1" applyBorder="1" applyAlignment="1">
      <alignment horizontal="center" shrinkToFit="1"/>
    </xf>
    <xf numFmtId="0" fontId="1" fillId="0" borderId="39" xfId="0" applyFont="1" applyBorder="1" applyAlignment="1">
      <alignment horizontal="left"/>
    </xf>
    <xf numFmtId="49" fontId="50" fillId="12" borderId="28" xfId="0" applyNumberFormat="1" applyFont="1" applyFill="1" applyBorder="1" applyAlignment="1">
      <alignment horizontal="center"/>
    </xf>
    <xf numFmtId="0" fontId="50" fillId="13" borderId="28" xfId="0" applyNumberFormat="1" applyFont="1" applyFill="1" applyBorder="1" applyAlignment="1">
      <alignment horizontal="center"/>
    </xf>
    <xf numFmtId="49" fontId="50" fillId="12" borderId="57" xfId="0" applyNumberFormat="1" applyFont="1" applyFill="1" applyBorder="1" applyAlignment="1">
      <alignment horizontal="center"/>
    </xf>
    <xf numFmtId="0" fontId="1" fillId="0" borderId="64" xfId="0" applyFont="1" applyFill="1" applyBorder="1" applyAlignment="1">
      <alignment horizontal="center"/>
    </xf>
    <xf numFmtId="0" fontId="21" fillId="3" borderId="94" xfId="0" applyFont="1" applyFill="1" applyBorder="1" applyAlignment="1">
      <alignment horizontal="centerContinuous"/>
    </xf>
    <xf numFmtId="164" fontId="4" fillId="0" borderId="95" xfId="0" applyNumberFormat="1" applyFont="1" applyBorder="1" applyAlignment="1">
      <alignment horizontal="centerContinuous"/>
    </xf>
    <xf numFmtId="164" fontId="4" fillId="0" borderId="95" xfId="0" quotePrefix="1" applyNumberFormat="1" applyFont="1" applyFill="1" applyBorder="1" applyAlignment="1">
      <alignment horizontal="centerContinuous"/>
    </xf>
    <xf numFmtId="164" fontId="1" fillId="0" borderId="96" xfId="0" quotePrefix="1" applyNumberFormat="1" applyFont="1" applyFill="1" applyBorder="1" applyAlignment="1">
      <alignment horizontal="centerContinuous"/>
    </xf>
    <xf numFmtId="49" fontId="4" fillId="0" borderId="26" xfId="0" applyNumberFormat="1" applyFont="1" applyBorder="1" applyAlignment="1">
      <alignment horizontal="center" vertical="center"/>
    </xf>
    <xf numFmtId="0" fontId="51" fillId="12" borderId="97" xfId="0" applyFont="1" applyFill="1" applyBorder="1" applyAlignment="1">
      <alignment horizontal="center" vertical="center"/>
    </xf>
    <xf numFmtId="1" fontId="1" fillId="0" borderId="11" xfId="2" applyNumberFormat="1" applyFont="1" applyFill="1" applyBorder="1" applyAlignment="1">
      <alignment horizontal="center"/>
    </xf>
    <xf numFmtId="1" fontId="52" fillId="12" borderId="51" xfId="0" applyNumberFormat="1" applyFont="1" applyFill="1" applyBorder="1" applyAlignment="1">
      <alignment horizontal="center" vertical="center"/>
    </xf>
    <xf numFmtId="1" fontId="1" fillId="0" borderId="98" xfId="0" applyNumberFormat="1" applyFont="1" applyFill="1" applyBorder="1" applyAlignment="1">
      <alignment horizontal="center" vertical="center"/>
    </xf>
    <xf numFmtId="1" fontId="52" fillId="12" borderId="38" xfId="0" applyNumberFormat="1" applyFont="1" applyFill="1" applyBorder="1" applyAlignment="1">
      <alignment horizontal="center" vertical="center"/>
    </xf>
    <xf numFmtId="1" fontId="1" fillId="0" borderId="99" xfId="0" applyNumberFormat="1" applyFont="1" applyFill="1" applyBorder="1" applyAlignment="1">
      <alignment horizontal="center" vertical="center"/>
    </xf>
    <xf numFmtId="1" fontId="52" fillId="12" borderId="45" xfId="0" applyNumberFormat="1" applyFont="1" applyFill="1" applyBorder="1" applyAlignment="1">
      <alignment horizontal="center" vertical="center"/>
    </xf>
    <xf numFmtId="1" fontId="1" fillId="0" borderId="100" xfId="0" applyNumberFormat="1" applyFont="1" applyFill="1" applyBorder="1" applyAlignment="1">
      <alignment horizontal="center" vertical="center"/>
    </xf>
    <xf numFmtId="0" fontId="1" fillId="0" borderId="101" xfId="0" applyFont="1" applyBorder="1" applyAlignment="1">
      <alignment horizontal="center" vertical="center"/>
    </xf>
    <xf numFmtId="0" fontId="4" fillId="0" borderId="102" xfId="0" applyFont="1" applyBorder="1" applyAlignment="1">
      <alignment horizontal="center" vertical="center"/>
    </xf>
    <xf numFmtId="49" fontId="1" fillId="0" borderId="102" xfId="2" applyNumberFormat="1" applyFont="1" applyBorder="1" applyAlignment="1">
      <alignment horizontal="center" vertical="center"/>
    </xf>
    <xf numFmtId="49" fontId="4" fillId="0" borderId="102" xfId="2" applyNumberFormat="1" applyFont="1" applyBorder="1" applyAlignment="1">
      <alignment horizontal="center" vertical="center"/>
    </xf>
    <xf numFmtId="0" fontId="1" fillId="0" borderId="102" xfId="0" applyFont="1" applyBorder="1" applyAlignment="1">
      <alignment horizontal="center" vertical="center" shrinkToFit="1"/>
    </xf>
    <xf numFmtId="164" fontId="4" fillId="0" borderId="102" xfId="0" applyNumberFormat="1" applyFont="1" applyBorder="1" applyAlignment="1">
      <alignment horizontal="center" vertical="center"/>
    </xf>
    <xf numFmtId="164" fontId="4" fillId="0" borderId="103" xfId="0" applyNumberFormat="1" applyFont="1" applyBorder="1" applyAlignment="1">
      <alignment horizontal="center" vertical="center"/>
    </xf>
    <xf numFmtId="0" fontId="4" fillId="0" borderId="104" xfId="0" applyFont="1" applyBorder="1" applyAlignment="1">
      <alignment horizontal="center" vertical="center" shrinkToFit="1"/>
    </xf>
    <xf numFmtId="0" fontId="4" fillId="0" borderId="105" xfId="0" applyFont="1" applyBorder="1" applyAlignment="1">
      <alignment horizontal="center" shrinkToFit="1"/>
    </xf>
    <xf numFmtId="0" fontId="4" fillId="0" borderId="106" xfId="0" applyFont="1" applyBorder="1" applyAlignment="1">
      <alignment horizontal="center"/>
    </xf>
    <xf numFmtId="49" fontId="4" fillId="0" borderId="106" xfId="0" applyNumberFormat="1" applyFont="1" applyBorder="1" applyAlignment="1">
      <alignment horizontal="center"/>
    </xf>
    <xf numFmtId="164" fontId="4" fillId="0" borderId="106" xfId="0" applyNumberFormat="1" applyFont="1" applyBorder="1" applyAlignment="1">
      <alignment horizontal="center"/>
    </xf>
    <xf numFmtId="164" fontId="4" fillId="0" borderId="107" xfId="0" applyNumberFormat="1" applyFont="1" applyBorder="1" applyAlignment="1">
      <alignment horizontal="center"/>
    </xf>
    <xf numFmtId="0" fontId="4" fillId="0" borderId="108" xfId="0" applyFont="1" applyBorder="1" applyAlignment="1">
      <alignment horizontal="center"/>
    </xf>
    <xf numFmtId="1" fontId="52" fillId="12" borderId="53" xfId="0" applyNumberFormat="1" applyFont="1" applyFill="1" applyBorder="1" applyAlignment="1">
      <alignment horizontal="center" vertical="center"/>
    </xf>
    <xf numFmtId="1" fontId="1" fillId="0" borderId="109" xfId="0" applyNumberFormat="1" applyFont="1" applyFill="1" applyBorder="1" applyAlignment="1">
      <alignment horizontal="center" vertical="center"/>
    </xf>
    <xf numFmtId="0" fontId="1" fillId="0" borderId="66" xfId="0" applyFont="1" applyBorder="1" applyAlignment="1">
      <alignment horizontal="center" vertical="center"/>
    </xf>
    <xf numFmtId="164" fontId="1" fillId="0" borderId="64" xfId="0" applyNumberFormat="1" applyFont="1" applyBorder="1" applyAlignment="1">
      <alignment horizontal="center" vertical="center"/>
    </xf>
    <xf numFmtId="0" fontId="53" fillId="0" borderId="1" xfId="0" applyFont="1" applyFill="1" applyBorder="1" applyAlignment="1">
      <alignment vertical="center"/>
    </xf>
    <xf numFmtId="0" fontId="5" fillId="0" borderId="27" xfId="0" applyFont="1" applyFill="1" applyBorder="1" applyAlignment="1">
      <alignment horizontal="center" vertical="center"/>
    </xf>
    <xf numFmtId="0" fontId="6" fillId="0" borderId="27" xfId="0" applyFont="1" applyFill="1" applyBorder="1" applyAlignment="1">
      <alignment horizontal="center" vertical="center"/>
    </xf>
    <xf numFmtId="0" fontId="54" fillId="0" borderId="27" xfId="0" applyFont="1" applyFill="1" applyBorder="1" applyAlignment="1">
      <alignment horizontal="center" vertical="center" wrapText="1"/>
    </xf>
    <xf numFmtId="0" fontId="6" fillId="14" borderId="27" xfId="0" applyFont="1" applyFill="1" applyBorder="1" applyAlignment="1">
      <alignment horizontal="center" vertical="center" wrapText="1"/>
    </xf>
    <xf numFmtId="1" fontId="6" fillId="0" borderId="27" xfId="0" applyNumberFormat="1" applyFont="1" applyFill="1" applyBorder="1" applyAlignment="1">
      <alignment horizontal="center" vertical="center" wrapText="1"/>
    </xf>
    <xf numFmtId="0" fontId="50" fillId="12" borderId="28"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wrapText="1"/>
    </xf>
    <xf numFmtId="0" fontId="6" fillId="0" borderId="2" xfId="0" quotePrefix="1" applyFont="1" applyFill="1" applyBorder="1" applyAlignment="1">
      <alignment horizontal="center" vertical="center"/>
    </xf>
    <xf numFmtId="0" fontId="55" fillId="0" borderId="1" xfId="0" applyFont="1" applyFill="1" applyBorder="1" applyAlignment="1">
      <alignment vertical="center"/>
    </xf>
    <xf numFmtId="0" fontId="12" fillId="0" borderId="28" xfId="0" applyNumberFormat="1" applyFont="1" applyFill="1" applyBorder="1" applyAlignment="1">
      <alignment horizontal="center" vertical="center"/>
    </xf>
    <xf numFmtId="0" fontId="54" fillId="0" borderId="110" xfId="0" applyFont="1" applyFill="1" applyBorder="1" applyAlignment="1">
      <alignment vertical="center"/>
    </xf>
    <xf numFmtId="0" fontId="5" fillId="0" borderId="111" xfId="0" applyFont="1" applyFill="1" applyBorder="1" applyAlignment="1">
      <alignment horizontal="center" vertical="center"/>
    </xf>
    <xf numFmtId="0" fontId="6" fillId="0" borderId="111" xfId="0" applyFont="1" applyFill="1" applyBorder="1" applyAlignment="1">
      <alignment horizontal="center" vertical="center"/>
    </xf>
    <xf numFmtId="0" fontId="56" fillId="0" borderId="111" xfId="0" applyFont="1" applyFill="1" applyBorder="1" applyAlignment="1">
      <alignment horizontal="center" vertical="center" wrapText="1"/>
    </xf>
    <xf numFmtId="0" fontId="6" fillId="14" borderId="111" xfId="0" applyFont="1" applyFill="1" applyBorder="1" applyAlignment="1">
      <alignment horizontal="center" vertical="center" wrapText="1"/>
    </xf>
    <xf numFmtId="1" fontId="6" fillId="0" borderId="111" xfId="0" applyNumberFormat="1" applyFont="1" applyFill="1" applyBorder="1" applyAlignment="1">
      <alignment horizontal="center" vertical="center" wrapText="1"/>
    </xf>
    <xf numFmtId="0" fontId="50" fillId="12" borderId="111" xfId="0" applyNumberFormat="1" applyFont="1" applyFill="1" applyBorder="1" applyAlignment="1">
      <alignment horizontal="center" vertical="center"/>
    </xf>
    <xf numFmtId="49" fontId="6" fillId="0" borderId="111" xfId="0" applyNumberFormat="1" applyFont="1" applyFill="1" applyBorder="1" applyAlignment="1">
      <alignment horizontal="center" vertical="center" wrapText="1"/>
    </xf>
    <xf numFmtId="0" fontId="6" fillId="0" borderId="112" xfId="0" quotePrefix="1" applyFont="1" applyFill="1" applyBorder="1" applyAlignment="1">
      <alignment horizontal="center" vertical="center"/>
    </xf>
    <xf numFmtId="0" fontId="1" fillId="0" borderId="41" xfId="0" applyFont="1" applyFill="1" applyBorder="1" applyAlignment="1">
      <alignment horizontal="center" shrinkToFit="1"/>
    </xf>
    <xf numFmtId="0" fontId="5" fillId="5" borderId="113" xfId="0" applyFont="1" applyFill="1" applyBorder="1" applyAlignment="1">
      <alignment horizontal="right"/>
    </xf>
    <xf numFmtId="0" fontId="5" fillId="5" borderId="114" xfId="0" applyFont="1" applyFill="1" applyBorder="1" applyAlignment="1">
      <alignment horizontal="right"/>
    </xf>
    <xf numFmtId="0" fontId="5" fillId="5" borderId="115" xfId="0" applyFont="1" applyFill="1" applyBorder="1" applyAlignment="1">
      <alignment horizontal="right"/>
    </xf>
    <xf numFmtId="49" fontId="6" fillId="0" borderId="116" xfId="0" applyNumberFormat="1" applyFont="1" applyFill="1" applyBorder="1" applyAlignment="1">
      <alignment horizontal="centerContinuous" vertical="center"/>
    </xf>
    <xf numFmtId="0" fontId="1" fillId="0" borderId="117" xfId="0" applyFont="1" applyFill="1" applyBorder="1" applyAlignment="1">
      <alignment horizontal="centerContinuous" vertical="center"/>
    </xf>
    <xf numFmtId="49" fontId="6" fillId="0" borderId="3" xfId="0" applyNumberFormat="1" applyFont="1" applyBorder="1" applyAlignment="1">
      <alignment horizontal="centerContinuous" vertical="center"/>
    </xf>
    <xf numFmtId="0" fontId="1" fillId="0" borderId="118" xfId="0" applyFont="1" applyBorder="1" applyAlignment="1">
      <alignment horizontal="centerContinuous" vertical="center"/>
    </xf>
    <xf numFmtId="0" fontId="5" fillId="5" borderId="119" xfId="0" applyFont="1" applyFill="1" applyBorder="1" applyAlignment="1">
      <alignment horizontal="right"/>
    </xf>
    <xf numFmtId="49" fontId="6" fillId="0" borderId="61" xfId="0" applyNumberFormat="1" applyFont="1" applyBorder="1" applyAlignment="1">
      <alignment horizontal="center"/>
    </xf>
    <xf numFmtId="0" fontId="5" fillId="0" borderId="9" xfId="0" applyFont="1" applyBorder="1" applyAlignment="1">
      <alignment horizontal="right"/>
    </xf>
    <xf numFmtId="0" fontId="6" fillId="0" borderId="9" xfId="0" applyFont="1" applyBorder="1" applyAlignment="1">
      <alignment horizontal="center"/>
    </xf>
  </cellXfs>
  <cellStyles count="4">
    <cellStyle name="Hyperlink" xfId="1" builtinId="8"/>
    <cellStyle name="Normal" xfId="0" builtinId="0"/>
    <cellStyle name="Percent" xfId="2" builtinId="5"/>
    <cellStyle name="Percent 2" xfId="3"/>
  </cellStyles>
  <dxfs count="10">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457200</xdr:colOff>
      <xdr:row>1</xdr:row>
      <xdr:rowOff>19051</xdr:rowOff>
    </xdr:from>
    <xdr:to>
      <xdr:col>6</xdr:col>
      <xdr:colOff>790291</xdr:colOff>
      <xdr:row>15</xdr:row>
      <xdr:rowOff>104776</xdr:rowOff>
    </xdr:to>
    <xdr:pic>
      <xdr:nvPicPr>
        <xdr:cNvPr id="1113" name="Picture 66" descr="lizardfolk dragon shama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4925" y="390526"/>
          <a:ext cx="1457041" cy="318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15</xdr:row>
      <xdr:rowOff>47625</xdr:rowOff>
    </xdr:from>
    <xdr:to>
      <xdr:col>6</xdr:col>
      <xdr:colOff>1190625</xdr:colOff>
      <xdr:row>26</xdr:row>
      <xdr:rowOff>133350</xdr:rowOff>
    </xdr:to>
    <xdr:sp macro="" textlink="">
      <xdr:nvSpPr>
        <xdr:cNvPr id="1025" name="Text 6"/>
        <xdr:cNvSpPr txBox="1">
          <a:spLocks noChangeArrowheads="1"/>
        </xdr:cNvSpPr>
      </xdr:nvSpPr>
      <xdr:spPr bwMode="auto">
        <a:xfrm>
          <a:off x="47625" y="4152900"/>
          <a:ext cx="6886575" cy="24003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Shaman Taj is quite short for a lizardfolk at 6'2" but quite stocky.  He has a black hue to his green scales.  He wears studded leather armor and carries a bastard sword which he uses two-handed.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Shaman Taj has been kicked out of his tribe, the "Three Claw Clan", famed dinosaur hunters, as he has decided to quit the ways of his kind and devote his life to being a dragon shaman.  He was cast out to die, and driven to living in the Marsh of Chelimber where he almost died from attacks by bullywugs.  He was traveling on his own when he stumbled across a pit trap, and he looked up and noticed several humans pointing at him with spears, he tried to fight his way out but was beaten back.  He awoke several days later only to find a half-orc had shared in his fate.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a:t>
          </a:r>
          <a:r>
            <a:rPr lang="en-US" sz="1200" b="0" i="0" u="none" strike="noStrike" baseline="0">
              <a:solidFill>
                <a:srgbClr val="000000"/>
              </a:solidFill>
              <a:latin typeface="Times New Roman"/>
              <a:cs typeface="Times New Roman"/>
            </a:rPr>
            <a:t>  He is distrustful of humans, tolerant to most others, he knows that he must prove himself in this world as he has no one to back him.  He will attack other lizard folk on sight as he doesn't want word of his survival to get back to his tribe.</a:t>
          </a:r>
        </a:p>
      </xdr:txBody>
    </xdr:sp>
    <xdr:clientData/>
  </xdr:twoCellAnchor>
  <xdr:twoCellAnchor>
    <xdr:from>
      <xdr:col>5</xdr:col>
      <xdr:colOff>76200</xdr:colOff>
      <xdr:row>12</xdr:row>
      <xdr:rowOff>95249</xdr:rowOff>
    </xdr:from>
    <xdr:to>
      <xdr:col>6</xdr:col>
      <xdr:colOff>1247775</xdr:colOff>
      <xdr:row>14</xdr:row>
      <xdr:rowOff>266699</xdr:rowOff>
    </xdr:to>
    <xdr:sp macro="" textlink="">
      <xdr:nvSpPr>
        <xdr:cNvPr id="1088" name="Text Box 64"/>
        <xdr:cNvSpPr txBox="1">
          <a:spLocks noChangeArrowheads="1"/>
        </xdr:cNvSpPr>
      </xdr:nvSpPr>
      <xdr:spPr bwMode="auto">
        <a:xfrm>
          <a:off x="4733925" y="3028949"/>
          <a:ext cx="2295525" cy="600075"/>
        </a:xfrm>
        <a:prstGeom prst="rect">
          <a:avLst/>
        </a:prstGeom>
        <a:solidFill>
          <a:srgbClr val="CCFFFF"/>
        </a:solidFill>
        <a:ln w="38100" cmpd="dbl">
          <a:solidFill>
            <a:srgbClr val="00FF00"/>
          </a:solidFill>
          <a:miter lim="800000"/>
          <a:headEnd/>
          <a:tailEnd/>
        </a:ln>
      </xdr:spPr>
      <xdr:txBody>
        <a:bodyPr vertOverflow="clip" wrap="square" lIns="27432" tIns="91440" rIns="0" bIns="0" anchor="t" upright="1"/>
        <a:lstStyle/>
        <a:p>
          <a:pPr algn="l" rtl="0">
            <a:lnSpc>
              <a:spcPts val="1100"/>
            </a:lnSpc>
            <a:defRPr sz="1000"/>
          </a:pPr>
          <a:r>
            <a:rPr lang="en-US" sz="1200" b="1" i="0" u="none" strike="noStrike" baseline="0">
              <a:solidFill>
                <a:srgbClr val="000000"/>
              </a:solidFill>
              <a:latin typeface="Times New Roman"/>
              <a:cs typeface="Times New Roman"/>
            </a:rPr>
            <a:t>Current status:</a:t>
          </a:r>
          <a:r>
            <a:rPr lang="en-US" sz="1200" b="0" i="0" u="none" strike="noStrike" baseline="0">
              <a:solidFill>
                <a:srgbClr val="000000"/>
              </a:solidFill>
              <a:latin typeface="Times New Roman"/>
              <a:cs typeface="Times New Roman"/>
            </a:rPr>
            <a:t>  Moving at 20' and -3 to select Skills due to Medium load.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0515" name="Rectangle 1"/>
        <xdr:cNvSpPr>
          <a:spLocks noChangeArrowheads="1"/>
        </xdr:cNvSpPr>
      </xdr:nvSpPr>
      <xdr:spPr bwMode="auto">
        <a:xfrm>
          <a:off x="4543425"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76200</xdr:colOff>
      <xdr:row>1</xdr:row>
      <xdr:rowOff>123825</xdr:rowOff>
    </xdr:from>
    <xdr:to>
      <xdr:col>3</xdr:col>
      <xdr:colOff>304800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exhuntr@yahoo.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
  <sheetViews>
    <sheetView showGridLines="0" tabSelected="1" workbookViewId="0"/>
  </sheetViews>
  <sheetFormatPr defaultColWidth="13" defaultRowHeight="15.6"/>
  <cols>
    <col min="1" max="1" width="16.296875" style="20" customWidth="1"/>
    <col min="2" max="2" width="10" style="21" customWidth="1"/>
    <col min="3" max="3" width="5.09765625" style="21" customWidth="1"/>
    <col min="4" max="4" width="13.69921875" style="20" bestFit="1" customWidth="1"/>
    <col min="5" max="5" width="9.59765625" style="21" bestFit="1" customWidth="1"/>
    <col min="6" max="6" width="14.69921875" style="20" customWidth="1"/>
    <col min="7" max="7" width="17.09765625" style="21" customWidth="1"/>
    <col min="8" max="16384" width="13" style="1"/>
  </cols>
  <sheetData>
    <row r="1" spans="1:7" ht="29.4" thickTop="1" thickBot="1">
      <c r="A1" s="166" t="s">
        <v>154</v>
      </c>
      <c r="B1" s="167" t="s">
        <v>166</v>
      </c>
      <c r="C1" s="168"/>
      <c r="D1" s="169"/>
      <c r="E1" s="170"/>
      <c r="F1" s="169"/>
      <c r="G1" s="234" t="s">
        <v>194</v>
      </c>
    </row>
    <row r="2" spans="1:7" ht="17.399999999999999" thickTop="1">
      <c r="A2" s="2" t="s">
        <v>0</v>
      </c>
      <c r="B2" s="43" t="s">
        <v>117</v>
      </c>
      <c r="C2" s="43"/>
      <c r="D2" s="4" t="s">
        <v>1</v>
      </c>
      <c r="E2" s="56" t="s">
        <v>105</v>
      </c>
      <c r="F2"/>
      <c r="G2" s="5"/>
    </row>
    <row r="3" spans="1:7" ht="16.8">
      <c r="A3" s="2" t="s">
        <v>180</v>
      </c>
      <c r="B3" s="43" t="s">
        <v>117</v>
      </c>
      <c r="C3" s="43"/>
      <c r="D3" s="4" t="s">
        <v>72</v>
      </c>
      <c r="E3" s="56">
        <v>1</v>
      </c>
      <c r="F3" s="4"/>
      <c r="G3" s="5"/>
    </row>
    <row r="4" spans="1:7" ht="16.8">
      <c r="A4" s="196" t="s">
        <v>71</v>
      </c>
      <c r="B4" s="197" t="s">
        <v>113</v>
      </c>
      <c r="C4" s="197"/>
      <c r="D4" s="198" t="s">
        <v>72</v>
      </c>
      <c r="E4" s="199">
        <v>8</v>
      </c>
      <c r="F4" s="4"/>
      <c r="G4" s="5"/>
    </row>
    <row r="5" spans="1:7" ht="16.8">
      <c r="A5" s="2" t="s">
        <v>73</v>
      </c>
      <c r="B5" s="43" t="s">
        <v>116</v>
      </c>
      <c r="C5" s="25"/>
      <c r="D5" s="4" t="s">
        <v>97</v>
      </c>
      <c r="E5" s="56">
        <v>27</v>
      </c>
      <c r="F5" s="4"/>
      <c r="G5" s="5"/>
    </row>
    <row r="6" spans="1:7" ht="17.399999999999999" thickBot="1">
      <c r="A6" s="2" t="s">
        <v>2</v>
      </c>
      <c r="B6" s="43" t="s">
        <v>114</v>
      </c>
      <c r="C6" s="43"/>
      <c r="D6" s="383" t="s">
        <v>3</v>
      </c>
      <c r="E6" s="384" t="s">
        <v>115</v>
      </c>
      <c r="F6" s="140"/>
      <c r="G6" s="141"/>
    </row>
    <row r="7" spans="1:7" ht="17.399999999999999" thickTop="1">
      <c r="A7" s="374" t="s">
        <v>126</v>
      </c>
      <c r="B7" s="377" t="s">
        <v>196</v>
      </c>
      <c r="C7" s="378"/>
      <c r="D7" s="381" t="s">
        <v>83</v>
      </c>
      <c r="E7" s="382" t="s">
        <v>240</v>
      </c>
      <c r="F7" s="140"/>
      <c r="G7" s="141"/>
    </row>
    <row r="8" spans="1:7" ht="17.399999999999999" thickBot="1">
      <c r="A8" s="376" t="s">
        <v>216</v>
      </c>
      <c r="B8" s="379" t="str">
        <f>C10</f>
        <v>+1</v>
      </c>
      <c r="C8" s="380"/>
      <c r="D8" s="375" t="s">
        <v>239</v>
      </c>
      <c r="E8" s="180" t="s">
        <v>226</v>
      </c>
      <c r="F8" s="140"/>
      <c r="G8" s="141"/>
    </row>
    <row r="9" spans="1:7" ht="17.399999999999999" thickTop="1">
      <c r="A9" s="30" t="s">
        <v>4</v>
      </c>
      <c r="B9" s="242">
        <f>18+2</f>
        <v>20</v>
      </c>
      <c r="C9" s="315" t="str">
        <f t="shared" ref="C9:C14" si="0">IF(B9&gt;9.9,CONCATENATE("+",ROUNDDOWN((B9-10)/2,0)),ROUNDUP((B9-10)/2,0))</f>
        <v>+5</v>
      </c>
      <c r="D9" s="245" t="s">
        <v>81</v>
      </c>
      <c r="E9" s="179" t="s">
        <v>124</v>
      </c>
      <c r="F9" s="3"/>
      <c r="G9" s="5"/>
    </row>
    <row r="10" spans="1:7" ht="16.8">
      <c r="A10" s="7" t="s">
        <v>5</v>
      </c>
      <c r="B10" s="91">
        <v>12</v>
      </c>
      <c r="C10" s="52" t="str">
        <f t="shared" si="0"/>
        <v>+1</v>
      </c>
      <c r="D10" s="246" t="s">
        <v>82</v>
      </c>
      <c r="E10" s="72">
        <f>Martial!B18+Equipment!B16</f>
        <v>95.2</v>
      </c>
      <c r="F10" s="3"/>
      <c r="G10" s="5"/>
    </row>
    <row r="11" spans="1:7" ht="16.8">
      <c r="A11" s="28" t="s">
        <v>17</v>
      </c>
      <c r="B11" s="92">
        <v>16</v>
      </c>
      <c r="C11" s="44" t="str">
        <f t="shared" si="0"/>
        <v>+3</v>
      </c>
      <c r="D11" s="188" t="s">
        <v>19</v>
      </c>
      <c r="E11" s="66">
        <v>68</v>
      </c>
      <c r="F11" s="3"/>
      <c r="G11" s="5"/>
    </row>
    <row r="12" spans="1:7" ht="16.8">
      <c r="A12" s="313" t="s">
        <v>18</v>
      </c>
      <c r="B12" s="92">
        <v>9</v>
      </c>
      <c r="C12" s="52">
        <f t="shared" si="0"/>
        <v>-1</v>
      </c>
      <c r="D12" s="188"/>
      <c r="E12" s="66"/>
      <c r="F12" s="2"/>
      <c r="G12" s="5"/>
    </row>
    <row r="13" spans="1:7" ht="16.8">
      <c r="A13" s="29" t="s">
        <v>20</v>
      </c>
      <c r="B13" s="6">
        <v>10</v>
      </c>
      <c r="C13" s="52" t="str">
        <f t="shared" si="0"/>
        <v>+0</v>
      </c>
      <c r="D13" s="189" t="s">
        <v>112</v>
      </c>
      <c r="E13" s="70">
        <f>10+C10+RIGHT(Feats!C15,1)</f>
        <v>12</v>
      </c>
      <c r="F13" s="3"/>
      <c r="G13" s="5"/>
    </row>
    <row r="14" spans="1:7" ht="17.399999999999999" thickBot="1">
      <c r="A14" s="31" t="s">
        <v>16</v>
      </c>
      <c r="B14" s="93">
        <v>16</v>
      </c>
      <c r="C14" s="45" t="str">
        <f t="shared" si="0"/>
        <v>+3</v>
      </c>
      <c r="D14" s="190" t="s">
        <v>70</v>
      </c>
      <c r="E14" s="71">
        <f>E13+SUM(Martial!B14:B16)</f>
        <v>29</v>
      </c>
      <c r="F14" s="3"/>
      <c r="G14" s="5"/>
    </row>
    <row r="15" spans="1:7" ht="24" thickTop="1" thickBot="1">
      <c r="A15" s="8" t="s">
        <v>30</v>
      </c>
      <c r="B15" s="9"/>
      <c r="C15" s="9"/>
      <c r="D15" s="10"/>
      <c r="E15" s="10"/>
      <c r="F15" s="10"/>
      <c r="G15" s="11"/>
    </row>
    <row r="16" spans="1:7" s="15" customFormat="1" ht="17.399999999999999" thickTop="1">
      <c r="A16" s="12"/>
      <c r="B16" s="13"/>
      <c r="C16" s="13"/>
      <c r="D16" s="13"/>
      <c r="E16" s="13"/>
      <c r="F16" s="13"/>
      <c r="G16" s="14"/>
    </row>
    <row r="17" spans="1:7" s="15" customFormat="1" ht="16.8">
      <c r="A17" s="89"/>
      <c r="B17" s="16"/>
      <c r="C17" s="16"/>
      <c r="D17" s="16"/>
      <c r="E17" s="16"/>
      <c r="F17" s="16"/>
      <c r="G17" s="90"/>
    </row>
    <row r="18" spans="1:7" s="15" customFormat="1" ht="16.8">
      <c r="A18" s="89"/>
      <c r="B18" s="16"/>
      <c r="C18" s="16"/>
      <c r="D18" s="16"/>
      <c r="E18" s="16"/>
      <c r="F18" s="16"/>
      <c r="G18" s="90"/>
    </row>
    <row r="19" spans="1:7" s="15" customFormat="1" ht="16.8">
      <c r="A19" s="89"/>
      <c r="B19" s="16"/>
      <c r="C19" s="16"/>
      <c r="D19" s="16"/>
      <c r="E19" s="16"/>
      <c r="F19" s="16"/>
      <c r="G19" s="90"/>
    </row>
    <row r="20" spans="1:7" s="15" customFormat="1" ht="16.8">
      <c r="A20" s="89"/>
      <c r="B20" s="16"/>
      <c r="C20" s="16"/>
      <c r="D20" s="16"/>
      <c r="E20" s="16"/>
      <c r="F20" s="16"/>
      <c r="G20" s="90"/>
    </row>
    <row r="21" spans="1:7" s="15" customFormat="1" ht="16.8">
      <c r="A21" s="89"/>
      <c r="B21" s="16"/>
      <c r="C21" s="16"/>
      <c r="D21" s="16"/>
      <c r="E21" s="16"/>
      <c r="F21" s="16"/>
      <c r="G21" s="90"/>
    </row>
    <row r="22" spans="1:7" s="15" customFormat="1" ht="16.8">
      <c r="A22" s="89"/>
      <c r="B22" s="16"/>
      <c r="C22" s="16"/>
      <c r="D22" s="16"/>
      <c r="E22" s="16"/>
      <c r="F22" s="16"/>
      <c r="G22" s="90"/>
    </row>
    <row r="23" spans="1:7" s="15" customFormat="1" ht="16.8">
      <c r="A23" s="89"/>
      <c r="B23" s="16"/>
      <c r="C23" s="16"/>
      <c r="D23" s="16"/>
      <c r="E23" s="16"/>
      <c r="F23" s="16"/>
      <c r="G23" s="90"/>
    </row>
    <row r="24" spans="1:7" s="15" customFormat="1" ht="16.8">
      <c r="A24" s="89"/>
      <c r="B24" s="16"/>
      <c r="C24" s="16"/>
      <c r="D24" s="16"/>
      <c r="E24" s="16"/>
      <c r="F24" s="16"/>
      <c r="G24" s="90"/>
    </row>
    <row r="25" spans="1:7" s="15" customFormat="1" ht="16.8">
      <c r="A25" s="89"/>
      <c r="B25" s="16"/>
      <c r="C25" s="16"/>
      <c r="D25" s="16"/>
      <c r="E25" s="16"/>
      <c r="F25" s="16"/>
      <c r="G25" s="90"/>
    </row>
    <row r="26" spans="1:7" s="15" customFormat="1" ht="16.8">
      <c r="A26" s="89"/>
      <c r="B26" s="16"/>
      <c r="C26" s="16"/>
      <c r="D26" s="16"/>
      <c r="E26" s="16"/>
      <c r="F26" s="16"/>
      <c r="G26" s="90"/>
    </row>
    <row r="27" spans="1:7" ht="17.399999999999999" thickBot="1">
      <c r="A27" s="17"/>
      <c r="B27" s="18"/>
      <c r="C27" s="18"/>
      <c r="D27" s="18"/>
      <c r="E27" s="18"/>
      <c r="F27" s="18"/>
      <c r="G27" s="19"/>
    </row>
    <row r="28" spans="1:7" ht="16.2" thickTop="1"/>
  </sheetData>
  <phoneticPr fontId="0" type="noConversion"/>
  <conditionalFormatting sqref="E10">
    <cfRule type="cellIs" dxfId="9" priority="4" stopIfTrue="1" operator="greaterThan">
      <formula>116</formula>
    </cfRule>
    <cfRule type="cellIs" dxfId="8"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showGridLines="0" workbookViewId="0">
      <pane ySplit="2" topLeftCell="A3" activePane="bottomLeft" state="frozen"/>
      <selection pane="bottomLeft" activeCell="A3" sqref="A3"/>
    </sheetView>
  </sheetViews>
  <sheetFormatPr defaultColWidth="13" defaultRowHeight="15.6"/>
  <cols>
    <col min="1" max="1" width="21.69921875" style="20" bestFit="1" customWidth="1"/>
    <col min="2" max="2" width="5.8984375" style="20" bestFit="1" customWidth="1"/>
    <col min="3" max="3" width="7.59765625" style="21" hidden="1" customWidth="1"/>
    <col min="4" max="4" width="6.59765625" style="21" hidden="1" customWidth="1"/>
    <col min="5" max="5" width="9.19921875" style="21" bestFit="1" customWidth="1"/>
    <col min="6" max="6" width="6.69921875" style="21" bestFit="1" customWidth="1"/>
    <col min="7" max="7" width="6.59765625" style="55" bestFit="1" customWidth="1"/>
    <col min="8" max="8" width="5.19921875" style="55" bestFit="1" customWidth="1"/>
    <col min="9" max="9" width="6.8984375" style="55" bestFit="1" customWidth="1"/>
    <col min="10" max="10" width="40.19921875" style="20" bestFit="1" customWidth="1"/>
    <col min="11" max="16384" width="13" style="1"/>
  </cols>
  <sheetData>
    <row r="1" spans="1:10" ht="23.4" thickBot="1">
      <c r="A1" s="42" t="s">
        <v>15</v>
      </c>
      <c r="B1" s="22"/>
      <c r="C1" s="22"/>
      <c r="D1" s="22"/>
      <c r="E1" s="22"/>
      <c r="F1" s="22"/>
      <c r="G1" s="53"/>
      <c r="H1" s="53"/>
      <c r="I1" s="53"/>
      <c r="J1" s="22"/>
    </row>
    <row r="2" spans="1:10" s="15" customFormat="1" ht="33.6">
      <c r="A2" s="39" t="s">
        <v>6</v>
      </c>
      <c r="B2" s="40" t="s">
        <v>35</v>
      </c>
      <c r="C2" s="40" t="s">
        <v>42</v>
      </c>
      <c r="D2" s="40" t="s">
        <v>34</v>
      </c>
      <c r="E2" s="51" t="s">
        <v>68</v>
      </c>
      <c r="F2" s="51" t="s">
        <v>43</v>
      </c>
      <c r="G2" s="54" t="s">
        <v>74</v>
      </c>
      <c r="H2" s="314" t="s">
        <v>220</v>
      </c>
      <c r="I2" s="54" t="s">
        <v>94</v>
      </c>
      <c r="J2" s="41" t="s">
        <v>7</v>
      </c>
    </row>
    <row r="3" spans="1:10" s="15" customFormat="1" ht="16.8">
      <c r="A3" s="353" t="s">
        <v>76</v>
      </c>
      <c r="B3" s="354">
        <v>7</v>
      </c>
      <c r="C3" s="355" t="s">
        <v>37</v>
      </c>
      <c r="D3" s="355" t="str">
        <f>IF(C3="Str",'Personal File'!$C$9,IF(C3="Dex",'Personal File'!$C$10,IF(C3="Con",'Personal File'!$C$11,IF(C3="Int",'Personal File'!$C$12,IF(C3="Wis",'Personal File'!$C$13,IF(C3="Cha",'Personal File'!$C$14))))))</f>
        <v>+3</v>
      </c>
      <c r="E3" s="356" t="str">
        <f t="shared" ref="E3:E5" si="0">CONCATENATE(C3," (",D3,")")</f>
        <v>Con (+3)</v>
      </c>
      <c r="F3" s="357">
        <v>1</v>
      </c>
      <c r="G3" s="358">
        <f t="shared" ref="G3:G5" si="1">B3+D3+F3</f>
        <v>11</v>
      </c>
      <c r="H3" s="359">
        <f t="shared" ref="H3:H5" ca="1" si="2">RANDBETWEEN(1,20)</f>
        <v>3</v>
      </c>
      <c r="I3" s="360">
        <f t="shared" ref="I3:I5" ca="1" si="3">SUM(G3:H3)</f>
        <v>14</v>
      </c>
      <c r="J3" s="361" t="s">
        <v>236</v>
      </c>
    </row>
    <row r="4" spans="1:10" s="15" customFormat="1" ht="16.8">
      <c r="A4" s="362" t="s">
        <v>77</v>
      </c>
      <c r="B4" s="354">
        <v>5</v>
      </c>
      <c r="C4" s="355" t="s">
        <v>40</v>
      </c>
      <c r="D4" s="355" t="str">
        <f>IF(C4="Str",'Personal File'!$C$9,IF(C4="Dex",'Personal File'!$C$10,IF(C4="Con",'Personal File'!$C$11,IF(C4="Int",'Personal File'!$C$12,IF(C4="Wis",'Personal File'!$C$13,IF(C4="Cha",'Personal File'!$C$14))))))</f>
        <v>+1</v>
      </c>
      <c r="E4" s="363" t="str">
        <f t="shared" si="0"/>
        <v>Dex (+1)</v>
      </c>
      <c r="F4" s="357">
        <v>1</v>
      </c>
      <c r="G4" s="358">
        <f t="shared" si="1"/>
        <v>7</v>
      </c>
      <c r="H4" s="359">
        <f t="shared" ca="1" si="2"/>
        <v>14</v>
      </c>
      <c r="I4" s="360">
        <f t="shared" ca="1" si="3"/>
        <v>21</v>
      </c>
      <c r="J4" s="361" t="s">
        <v>236</v>
      </c>
    </row>
    <row r="5" spans="1:10" s="15" customFormat="1" ht="16.8">
      <c r="A5" s="364" t="s">
        <v>78</v>
      </c>
      <c r="B5" s="365">
        <v>6</v>
      </c>
      <c r="C5" s="366" t="s">
        <v>39</v>
      </c>
      <c r="D5" s="366" t="str">
        <f>IF(C5="Str",'Personal File'!$C$9,IF(C5="Dex",'Personal File'!$C$10,IF(C5="Con",'Personal File'!$C$11,IF(C5="Int",'Personal File'!$C$12,IF(C5="Wis",'Personal File'!$C$13,IF(C5="Cha",'Personal File'!$C$14))))))</f>
        <v>+0</v>
      </c>
      <c r="E5" s="367" t="str">
        <f t="shared" si="0"/>
        <v>Wis (+0)</v>
      </c>
      <c r="F5" s="368">
        <v>1</v>
      </c>
      <c r="G5" s="369">
        <f t="shared" si="1"/>
        <v>7</v>
      </c>
      <c r="H5" s="370">
        <f t="shared" ca="1" si="2"/>
        <v>4</v>
      </c>
      <c r="I5" s="371">
        <f t="shared" ca="1" si="3"/>
        <v>11</v>
      </c>
      <c r="J5" s="372" t="s">
        <v>237</v>
      </c>
    </row>
    <row r="6" spans="1:10" s="46" customFormat="1" ht="16.8">
      <c r="A6" s="95" t="s">
        <v>44</v>
      </c>
      <c r="B6" s="79">
        <v>0</v>
      </c>
      <c r="C6" s="96" t="s">
        <v>38</v>
      </c>
      <c r="D6" s="97">
        <f>IF(C6="Str",'Personal File'!$C$9,IF(C6="Dex",'Personal File'!$C$10,IF(C6="Con",'Personal File'!$C$11,IF(C6="Int",'Personal File'!$C$12,IF(C6="Wis",'Personal File'!$C$13,IF(C6="Cha",'Personal File'!$C$14))))))</f>
        <v>-1</v>
      </c>
      <c r="E6" s="147" t="str">
        <f t="shared" ref="E6:E43" si="4">CONCATENATE(C6," (",D6,")")</f>
        <v>Int (-1)</v>
      </c>
      <c r="F6" s="139" t="s">
        <v>69</v>
      </c>
      <c r="G6" s="80">
        <f t="shared" ref="G6:G11" si="5">B6+MID(E6,6,2)+F6</f>
        <v>-1</v>
      </c>
      <c r="H6" s="318">
        <f ca="1">RANDBETWEEN(1,20)</f>
        <v>20</v>
      </c>
      <c r="I6" s="80">
        <f t="shared" ref="I6:I7" ca="1" si="6">SUM(G6:H6)</f>
        <v>19</v>
      </c>
      <c r="J6" s="81"/>
    </row>
    <row r="7" spans="1:10" s="50" customFormat="1" ht="16.8">
      <c r="A7" s="125" t="s">
        <v>45</v>
      </c>
      <c r="B7" s="79">
        <v>0</v>
      </c>
      <c r="C7" s="126" t="s">
        <v>40</v>
      </c>
      <c r="D7" s="127" t="str">
        <f>IF(C7="Str",'Personal File'!$C$9,IF(C7="Dex",'Personal File'!$C$10,IF(C7="Con",'Personal File'!$C$11,IF(C7="Int",'Personal File'!$C$12,IF(C7="Wis",'Personal File'!$C$13,IF(C7="Cha",'Personal File'!$C$14))))))</f>
        <v>+1</v>
      </c>
      <c r="E7" s="128" t="str">
        <f t="shared" si="4"/>
        <v>Dex (+1)</v>
      </c>
      <c r="F7" s="80" t="s">
        <v>119</v>
      </c>
      <c r="G7" s="80">
        <f t="shared" si="5"/>
        <v>5</v>
      </c>
      <c r="H7" s="318">
        <f ca="1">RANDBETWEEN(1,20)</f>
        <v>20</v>
      </c>
      <c r="I7" s="80">
        <f t="shared" ca="1" si="6"/>
        <v>25</v>
      </c>
      <c r="J7" s="81"/>
    </row>
    <row r="8" spans="1:10" s="48" customFormat="1" ht="16.8">
      <c r="A8" s="82" t="s">
        <v>46</v>
      </c>
      <c r="B8" s="79">
        <v>0</v>
      </c>
      <c r="C8" s="83" t="s">
        <v>36</v>
      </c>
      <c r="D8" s="84" t="str">
        <f>IF(C8="Str",'Personal File'!$C$9,IF(C8="Dex",'Personal File'!$C$10,IF(C8="Con",'Personal File'!$C$11,IF(C8="Int",'Personal File'!$C$12,IF(C8="Wis",'Personal File'!$C$13,IF(C8="Cha",'Personal File'!$C$14))))))</f>
        <v>+3</v>
      </c>
      <c r="E8" s="85" t="str">
        <f t="shared" si="4"/>
        <v>Cha (+3)</v>
      </c>
      <c r="F8" s="80" t="s">
        <v>69</v>
      </c>
      <c r="G8" s="80">
        <f t="shared" si="5"/>
        <v>3</v>
      </c>
      <c r="H8" s="318">
        <f t="shared" ref="H8:H43" ca="1" si="7">RANDBETWEEN(1,20)</f>
        <v>8</v>
      </c>
      <c r="I8" s="80">
        <f t="shared" ref="I8" ca="1" si="8">SUM(G8:H8)</f>
        <v>11</v>
      </c>
      <c r="J8" s="81"/>
    </row>
    <row r="9" spans="1:10" s="47" customFormat="1" ht="16.8">
      <c r="A9" s="157" t="s">
        <v>47</v>
      </c>
      <c r="B9" s="79">
        <v>0</v>
      </c>
      <c r="C9" s="158" t="s">
        <v>41</v>
      </c>
      <c r="D9" s="159" t="str">
        <f>IF(C9="Str",'Personal File'!$C$9,IF(C9="Dex",'Personal File'!$C$10,IF(C9="Con",'Personal File'!$C$11,IF(C9="Int",'Personal File'!$C$12,IF(C9="Wis",'Personal File'!$C$13,IF(C9="Cha",'Personal File'!$C$14))))))</f>
        <v>+5</v>
      </c>
      <c r="E9" s="160" t="str">
        <f t="shared" si="4"/>
        <v>Str (+5)</v>
      </c>
      <c r="F9" s="80" t="s">
        <v>69</v>
      </c>
      <c r="G9" s="80">
        <f t="shared" si="5"/>
        <v>5</v>
      </c>
      <c r="H9" s="318">
        <f t="shared" ca="1" si="7"/>
        <v>2</v>
      </c>
      <c r="I9" s="80">
        <f t="shared" ref="I9:I43" ca="1" si="9">SUM(G9:H9)</f>
        <v>7</v>
      </c>
      <c r="J9" s="81"/>
    </row>
    <row r="10" spans="1:10" s="47" customFormat="1" ht="16.8">
      <c r="A10" s="171" t="s">
        <v>21</v>
      </c>
      <c r="B10" s="79">
        <v>0</v>
      </c>
      <c r="C10" s="172" t="s">
        <v>37</v>
      </c>
      <c r="D10" s="173" t="str">
        <f>IF(C10="Str",'Personal File'!$C$9,IF(C10="Dex",'Personal File'!$C$10,IF(C10="Con",'Personal File'!$C$11,IF(C10="Int",'Personal File'!$C$12,IF(C10="Wis",'Personal File'!$C$13,IF(C10="Cha",'Personal File'!$C$14))))))</f>
        <v>+3</v>
      </c>
      <c r="E10" s="174" t="str">
        <f t="shared" si="4"/>
        <v>Con (+3)</v>
      </c>
      <c r="F10" s="80" t="s">
        <v>69</v>
      </c>
      <c r="G10" s="80">
        <f t="shared" si="5"/>
        <v>3</v>
      </c>
      <c r="H10" s="318">
        <f t="shared" ca="1" si="7"/>
        <v>3</v>
      </c>
      <c r="I10" s="80">
        <f t="shared" ca="1" si="9"/>
        <v>6</v>
      </c>
      <c r="J10" s="81"/>
    </row>
    <row r="11" spans="1:10" s="46" customFormat="1" ht="16.8">
      <c r="A11" s="95" t="s">
        <v>99</v>
      </c>
      <c r="B11" s="79">
        <v>0</v>
      </c>
      <c r="C11" s="96" t="s">
        <v>38</v>
      </c>
      <c r="D11" s="97">
        <f>IF(C11="Str",'Personal File'!$C$9,IF(C11="Dex",'Personal File'!$C$10,IF(C11="Con",'Personal File'!$C$11,IF(C11="Int",'Personal File'!$C$12,IF(C11="Wis",'Personal File'!$C$13,IF(C11="Cha",'Personal File'!$C$14))))))</f>
        <v>-1</v>
      </c>
      <c r="E11" s="147" t="str">
        <f t="shared" si="4"/>
        <v>Int (-1)</v>
      </c>
      <c r="F11" s="80" t="s">
        <v>69</v>
      </c>
      <c r="G11" s="80">
        <f t="shared" si="5"/>
        <v>-1</v>
      </c>
      <c r="H11" s="318">
        <f t="shared" ca="1" si="7"/>
        <v>11</v>
      </c>
      <c r="I11" s="80">
        <f t="shared" ca="1" si="9"/>
        <v>10</v>
      </c>
      <c r="J11" s="81"/>
    </row>
    <row r="12" spans="1:10" s="49" customFormat="1" ht="16.8">
      <c r="A12" s="133" t="s">
        <v>48</v>
      </c>
      <c r="B12" s="130">
        <v>0</v>
      </c>
      <c r="C12" s="134" t="s">
        <v>38</v>
      </c>
      <c r="D12" s="135">
        <f>IF(C12="Str",'Personal File'!$C$9,IF(C12="Dex",'Personal File'!$C$10,IF(C12="Con",'Personal File'!$C$11,IF(C12="Int",'Personal File'!$C$12,IF(C12="Wis",'Personal File'!$C$13,IF(C12="Cha",'Personal File'!$C$14))))))</f>
        <v>-1</v>
      </c>
      <c r="E12" s="145" t="str">
        <f t="shared" si="4"/>
        <v>Int (-1)</v>
      </c>
      <c r="F12" s="131" t="s">
        <v>69</v>
      </c>
      <c r="G12" s="59">
        <v>0</v>
      </c>
      <c r="H12" s="319">
        <f t="shared" ca="1" si="7"/>
        <v>8</v>
      </c>
      <c r="I12" s="59">
        <f t="shared" ca="1" si="9"/>
        <v>8</v>
      </c>
      <c r="J12" s="132"/>
    </row>
    <row r="13" spans="1:10" s="50" customFormat="1" ht="16.8">
      <c r="A13" s="82" t="s">
        <v>49</v>
      </c>
      <c r="B13" s="79">
        <v>0</v>
      </c>
      <c r="C13" s="83" t="s">
        <v>36</v>
      </c>
      <c r="D13" s="84" t="str">
        <f>IF(C13="Str",'Personal File'!$C$9,IF(C13="Dex",'Personal File'!$C$10,IF(C13="Con",'Personal File'!$C$11,IF(C13="Int",'Personal File'!$C$12,IF(C13="Wis",'Personal File'!$C$13,IF(C13="Cha",'Personal File'!$C$14))))))</f>
        <v>+3</v>
      </c>
      <c r="E13" s="85" t="str">
        <f t="shared" si="4"/>
        <v>Cha (+3)</v>
      </c>
      <c r="F13" s="80" t="s">
        <v>69</v>
      </c>
      <c r="G13" s="80">
        <f>B13+MID(E13,6,2)+F13</f>
        <v>3</v>
      </c>
      <c r="H13" s="318">
        <f t="shared" ca="1" si="7"/>
        <v>3</v>
      </c>
      <c r="I13" s="80">
        <f t="shared" ca="1" si="9"/>
        <v>6</v>
      </c>
      <c r="J13" s="81"/>
    </row>
    <row r="14" spans="1:10" s="50" customFormat="1" ht="16.8">
      <c r="A14" s="309" t="s">
        <v>50</v>
      </c>
      <c r="B14" s="302">
        <v>2</v>
      </c>
      <c r="C14" s="310" t="s">
        <v>38</v>
      </c>
      <c r="D14" s="311">
        <f>IF(C14="Str",'Personal File'!$C$9,IF(C14="Dex",'Personal File'!$C$10,IF(C14="Con",'Personal File'!$C$11,IF(C14="Int",'Personal File'!$C$12,IF(C14="Wis",'Personal File'!$C$13,IF(C14="Cha",'Personal File'!$C$14))))))</f>
        <v>-1</v>
      </c>
      <c r="E14" s="312" t="str">
        <f t="shared" si="4"/>
        <v>Int (-1)</v>
      </c>
      <c r="F14" s="306" t="s">
        <v>69</v>
      </c>
      <c r="G14" s="68">
        <f t="shared" ref="G14:G21" si="10">B14+MID(E14,6,2)+F14</f>
        <v>1</v>
      </c>
      <c r="H14" s="318">
        <f t="shared" ca="1" si="7"/>
        <v>3</v>
      </c>
      <c r="I14" s="68">
        <f t="shared" ca="1" si="9"/>
        <v>4</v>
      </c>
      <c r="J14" s="308"/>
    </row>
    <row r="15" spans="1:10" s="50" customFormat="1" ht="16.8">
      <c r="A15" s="82" t="s">
        <v>51</v>
      </c>
      <c r="B15" s="79">
        <v>0</v>
      </c>
      <c r="C15" s="83" t="s">
        <v>36</v>
      </c>
      <c r="D15" s="84" t="str">
        <f>IF(C15="Str",'Personal File'!$C$9,IF(C15="Dex",'Personal File'!$C$10,IF(C15="Con",'Personal File'!$C$11,IF(C15="Int",'Personal File'!$C$12,IF(C15="Wis",'Personal File'!$C$13,IF(C15="Cha",'Personal File'!$C$14))))))</f>
        <v>+3</v>
      </c>
      <c r="E15" s="85" t="str">
        <f t="shared" si="4"/>
        <v>Cha (+3)</v>
      </c>
      <c r="F15" s="80" t="s">
        <v>69</v>
      </c>
      <c r="G15" s="80">
        <f t="shared" si="10"/>
        <v>3</v>
      </c>
      <c r="H15" s="318">
        <f t="shared" ca="1" si="7"/>
        <v>6</v>
      </c>
      <c r="I15" s="80">
        <f t="shared" ca="1" si="9"/>
        <v>9</v>
      </c>
      <c r="J15" s="81"/>
    </row>
    <row r="16" spans="1:10" s="50" customFormat="1" ht="16.8">
      <c r="A16" s="125" t="s">
        <v>52</v>
      </c>
      <c r="B16" s="79">
        <v>0</v>
      </c>
      <c r="C16" s="126" t="s">
        <v>40</v>
      </c>
      <c r="D16" s="127" t="str">
        <f>IF(C16="Str",'Personal File'!$C$9,IF(C16="Dex",'Personal File'!$C$10,IF(C16="Con",'Personal File'!$C$11,IF(C16="Int",'Personal File'!$C$12,IF(C16="Wis",'Personal File'!$C$13,IF(C16="Cha",'Personal File'!$C$14))))))</f>
        <v>+1</v>
      </c>
      <c r="E16" s="128" t="str">
        <f t="shared" si="4"/>
        <v>Dex (+1)</v>
      </c>
      <c r="F16" s="80" t="s">
        <v>69</v>
      </c>
      <c r="G16" s="80">
        <f t="shared" si="10"/>
        <v>1</v>
      </c>
      <c r="H16" s="318">
        <f t="shared" ca="1" si="7"/>
        <v>7</v>
      </c>
      <c r="I16" s="80">
        <f t="shared" ca="1" si="9"/>
        <v>8</v>
      </c>
      <c r="J16" s="81"/>
    </row>
    <row r="17" spans="1:10" s="50" customFormat="1" ht="16.8">
      <c r="A17" s="95" t="s">
        <v>53</v>
      </c>
      <c r="B17" s="79">
        <v>0</v>
      </c>
      <c r="C17" s="96" t="s">
        <v>38</v>
      </c>
      <c r="D17" s="97">
        <f>IF(C17="Str",'Personal File'!$C$9,IF(C17="Dex",'Personal File'!$C$10,IF(C17="Con",'Personal File'!$C$11,IF(C17="Int",'Personal File'!$C$12,IF(C17="Wis",'Personal File'!$C$13,IF(C17="Cha",'Personal File'!$C$14))))))</f>
        <v>-1</v>
      </c>
      <c r="E17" s="147" t="str">
        <f t="shared" si="4"/>
        <v>Int (-1)</v>
      </c>
      <c r="F17" s="80" t="s">
        <v>69</v>
      </c>
      <c r="G17" s="80">
        <f t="shared" si="10"/>
        <v>-1</v>
      </c>
      <c r="H17" s="318">
        <f t="shared" ca="1" si="7"/>
        <v>15</v>
      </c>
      <c r="I17" s="80">
        <f t="shared" ca="1" si="9"/>
        <v>14</v>
      </c>
      <c r="J17" s="81"/>
    </row>
    <row r="18" spans="1:10" s="50" customFormat="1" ht="16.8">
      <c r="A18" s="82" t="s">
        <v>54</v>
      </c>
      <c r="B18" s="79">
        <v>0</v>
      </c>
      <c r="C18" s="83" t="s">
        <v>36</v>
      </c>
      <c r="D18" s="84" t="str">
        <f>IF(C18="Str",'Personal File'!$C$9,IF(C18="Dex",'Personal File'!$C$10,IF(C18="Con",'Personal File'!$C$11,IF(C18="Int",'Personal File'!$C$12,IF(C18="Wis",'Personal File'!$C$13,IF(C18="Cha",'Personal File'!$C$14))))))</f>
        <v>+3</v>
      </c>
      <c r="E18" s="85" t="str">
        <f t="shared" si="4"/>
        <v>Cha (+3)</v>
      </c>
      <c r="F18" s="80" t="s">
        <v>69</v>
      </c>
      <c r="G18" s="80">
        <f t="shared" si="10"/>
        <v>3</v>
      </c>
      <c r="H18" s="318">
        <f t="shared" ca="1" si="7"/>
        <v>17</v>
      </c>
      <c r="I18" s="80">
        <f t="shared" ca="1" si="9"/>
        <v>20</v>
      </c>
      <c r="J18" s="81"/>
    </row>
    <row r="19" spans="1:10" s="50" customFormat="1" ht="16.8">
      <c r="A19" s="82" t="s">
        <v>23</v>
      </c>
      <c r="B19" s="79">
        <v>0</v>
      </c>
      <c r="C19" s="83" t="s">
        <v>36</v>
      </c>
      <c r="D19" s="84" t="str">
        <f>IF(C19="Str",'Personal File'!$C$9,IF(C19="Dex",'Personal File'!$C$10,IF(C19="Con",'Personal File'!$C$11,IF(C19="Int",'Personal File'!$C$12,IF(C19="Wis",'Personal File'!$C$13,IF(C19="Cha",'Personal File'!$C$14))))))</f>
        <v>+3</v>
      </c>
      <c r="E19" s="85" t="str">
        <f t="shared" si="4"/>
        <v>Cha (+3)</v>
      </c>
      <c r="F19" s="80" t="s">
        <v>69</v>
      </c>
      <c r="G19" s="80">
        <f t="shared" si="10"/>
        <v>3</v>
      </c>
      <c r="H19" s="318">
        <f t="shared" ca="1" si="7"/>
        <v>10</v>
      </c>
      <c r="I19" s="80">
        <f t="shared" ca="1" si="9"/>
        <v>13</v>
      </c>
      <c r="J19" s="81"/>
    </row>
    <row r="20" spans="1:10" s="50" customFormat="1" ht="16.8">
      <c r="A20" s="86" t="s">
        <v>55</v>
      </c>
      <c r="B20" s="79">
        <v>0</v>
      </c>
      <c r="C20" s="87" t="s">
        <v>39</v>
      </c>
      <c r="D20" s="88" t="str">
        <f>IF(C20="Str",'Personal File'!$C$9,IF(C20="Dex",'Personal File'!$C$10,IF(C20="Con",'Personal File'!$C$11,IF(C20="Int",'Personal File'!$C$12,IF(C20="Wis",'Personal File'!$C$13,IF(C20="Cha",'Personal File'!$C$14))))))</f>
        <v>+0</v>
      </c>
      <c r="E20" s="129" t="str">
        <f t="shared" si="4"/>
        <v>Wis (+0)</v>
      </c>
      <c r="F20" s="80" t="s">
        <v>69</v>
      </c>
      <c r="G20" s="80">
        <f t="shared" si="10"/>
        <v>0</v>
      </c>
      <c r="H20" s="318">
        <f t="shared" ca="1" si="7"/>
        <v>12</v>
      </c>
      <c r="I20" s="80">
        <f t="shared" ca="1" si="9"/>
        <v>12</v>
      </c>
      <c r="J20" s="81"/>
    </row>
    <row r="21" spans="1:10" s="50" customFormat="1" ht="16.8">
      <c r="A21" s="161" t="s">
        <v>56</v>
      </c>
      <c r="B21" s="67">
        <v>3</v>
      </c>
      <c r="C21" s="162" t="s">
        <v>40</v>
      </c>
      <c r="D21" s="163" t="str">
        <f>IF(C21="Str",'Personal File'!$C$9,IF(C21="Dex",'Personal File'!$C$10,IF(C21="Con",'Personal File'!$C$11,IF(C21="Int",'Personal File'!$C$12,IF(C21="Wis",'Personal File'!$C$13,IF(C21="Cha",'Personal File'!$C$14))))))</f>
        <v>+1</v>
      </c>
      <c r="E21" s="164" t="str">
        <f t="shared" si="4"/>
        <v>Dex (+1)</v>
      </c>
      <c r="F21" s="68" t="s">
        <v>69</v>
      </c>
      <c r="G21" s="68">
        <f t="shared" si="10"/>
        <v>4</v>
      </c>
      <c r="H21" s="318">
        <f t="shared" ca="1" si="7"/>
        <v>9</v>
      </c>
      <c r="I21" s="68">
        <f t="shared" ca="1" si="9"/>
        <v>13</v>
      </c>
      <c r="J21" s="69" t="s">
        <v>137</v>
      </c>
    </row>
    <row r="22" spans="1:10" s="50" customFormat="1" ht="16.8">
      <c r="A22" s="209" t="s">
        <v>57</v>
      </c>
      <c r="B22" s="67">
        <v>10</v>
      </c>
      <c r="C22" s="210" t="s">
        <v>36</v>
      </c>
      <c r="D22" s="211" t="str">
        <f>IF(C22="Str",'Personal File'!$C$9,IF(C22="Dex",'Personal File'!$C$10,IF(C22="Con",'Personal File'!$C$11,IF(C22="Int",'Personal File'!$C$12,IF(C22="Wis",'Personal File'!$C$13,IF(C22="Cha",'Personal File'!$C$14))))))</f>
        <v>+3</v>
      </c>
      <c r="E22" s="212" t="str">
        <f t="shared" si="4"/>
        <v>Cha (+3)</v>
      </c>
      <c r="F22" s="68" t="s">
        <v>172</v>
      </c>
      <c r="G22" s="68">
        <f>B22+MID(E22,6,2)+F22</f>
        <v>16</v>
      </c>
      <c r="H22" s="318">
        <f t="shared" ca="1" si="7"/>
        <v>20</v>
      </c>
      <c r="I22" s="68">
        <f t="shared" ca="1" si="9"/>
        <v>36</v>
      </c>
      <c r="J22" s="69"/>
    </row>
    <row r="23" spans="1:10" s="50" customFormat="1" ht="16.8">
      <c r="A23" s="157" t="s">
        <v>58</v>
      </c>
      <c r="B23" s="79">
        <v>0</v>
      </c>
      <c r="C23" s="158" t="s">
        <v>41</v>
      </c>
      <c r="D23" s="159" t="str">
        <f>IF(C23="Str",'Personal File'!$C$9,IF(C23="Dex",'Personal File'!$C$10,IF(C23="Con",'Personal File'!$C$11,IF(C23="Int",'Personal File'!$C$12,IF(C23="Wis",'Personal File'!$C$13,IF(C23="Cha",'Personal File'!$C$14))))))</f>
        <v>+5</v>
      </c>
      <c r="E23" s="160" t="str">
        <f t="shared" si="4"/>
        <v>Str (+5)</v>
      </c>
      <c r="F23" s="80" t="s">
        <v>119</v>
      </c>
      <c r="G23" s="80">
        <f>B23+MID(E23,6,2)+F23</f>
        <v>9</v>
      </c>
      <c r="H23" s="318">
        <f t="shared" ca="1" si="7"/>
        <v>11</v>
      </c>
      <c r="I23" s="80">
        <f t="shared" ca="1" si="9"/>
        <v>20</v>
      </c>
      <c r="J23" s="81"/>
    </row>
    <row r="24" spans="1:10" s="50" customFormat="1" ht="16.8">
      <c r="A24" s="133" t="s">
        <v>102</v>
      </c>
      <c r="B24" s="130">
        <v>0</v>
      </c>
      <c r="C24" s="134" t="s">
        <v>38</v>
      </c>
      <c r="D24" s="135">
        <f>IF(C24="Str",'Personal File'!$C$9,IF(C24="Dex",'Personal File'!$C$10,IF(C24="Con",'Personal File'!$C$11,IF(C24="Int",'Personal File'!$C$12,IF(C24="Wis",'Personal File'!$C$13,IF(C24="Cha",'Personal File'!$C$14))))))</f>
        <v>-1</v>
      </c>
      <c r="E24" s="145" t="str">
        <f t="shared" si="4"/>
        <v>Int (-1)</v>
      </c>
      <c r="F24" s="131" t="s">
        <v>69</v>
      </c>
      <c r="G24" s="59">
        <v>0</v>
      </c>
      <c r="H24" s="319">
        <f t="shared" ca="1" si="7"/>
        <v>17</v>
      </c>
      <c r="I24" s="59">
        <f t="shared" ca="1" si="9"/>
        <v>17</v>
      </c>
      <c r="J24" s="132"/>
    </row>
    <row r="25" spans="1:10" s="50" customFormat="1" ht="16.8">
      <c r="A25" s="133" t="s">
        <v>101</v>
      </c>
      <c r="B25" s="130">
        <v>0</v>
      </c>
      <c r="C25" s="134" t="s">
        <v>38</v>
      </c>
      <c r="D25" s="135">
        <f>IF(C25="Str",'Personal File'!$C$9,IF(C25="Dex",'Personal File'!$C$10,IF(C25="Con",'Personal File'!$C$11,IF(C25="Int",'Personal File'!$C$12,IF(C25="Wis",'Personal File'!$C$13,IF(C25="Cha",'Personal File'!$C$14))))))</f>
        <v>-1</v>
      </c>
      <c r="E25" s="145" t="str">
        <f t="shared" si="4"/>
        <v>Int (-1)</v>
      </c>
      <c r="F25" s="131" t="s">
        <v>69</v>
      </c>
      <c r="G25" s="59">
        <v>0</v>
      </c>
      <c r="H25" s="319">
        <f t="shared" ca="1" si="7"/>
        <v>14</v>
      </c>
      <c r="I25" s="59">
        <f t="shared" ca="1" si="9"/>
        <v>14</v>
      </c>
      <c r="J25" s="132"/>
    </row>
    <row r="26" spans="1:10" s="50" customFormat="1" ht="16.8">
      <c r="A26" s="133" t="s">
        <v>103</v>
      </c>
      <c r="B26" s="130">
        <v>0</v>
      </c>
      <c r="C26" s="134" t="s">
        <v>38</v>
      </c>
      <c r="D26" s="135">
        <f>IF(C26="Str",'Personal File'!$C$9,IF(C26="Dex",'Personal File'!$C$10,IF(C26="Con",'Personal File'!$C$11,IF(C26="Int",'Personal File'!$C$12,IF(C26="Wis",'Personal File'!$C$13,IF(C26="Cha",'Personal File'!$C$14))))))</f>
        <v>-1</v>
      </c>
      <c r="E26" s="145" t="str">
        <f t="shared" si="4"/>
        <v>Int (-1)</v>
      </c>
      <c r="F26" s="131" t="s">
        <v>69</v>
      </c>
      <c r="G26" s="59">
        <v>0</v>
      </c>
      <c r="H26" s="319">
        <f t="shared" ca="1" si="7"/>
        <v>15</v>
      </c>
      <c r="I26" s="59">
        <f t="shared" ca="1" si="9"/>
        <v>15</v>
      </c>
      <c r="J26" s="132"/>
    </row>
    <row r="27" spans="1:10" s="50" customFormat="1" ht="16.8">
      <c r="A27" s="301" t="s">
        <v>59</v>
      </c>
      <c r="B27" s="302">
        <v>6</v>
      </c>
      <c r="C27" s="303" t="s">
        <v>39</v>
      </c>
      <c r="D27" s="304" t="str">
        <f>IF(C27="Str",'Personal File'!$C$9,IF(C27="Dex",'Personal File'!$C$10,IF(C27="Con",'Personal File'!$C$11,IF(C27="Int",'Personal File'!$C$12,IF(C27="Wis",'Personal File'!$C$13,IF(C27="Cha",'Personal File'!$C$14))))))</f>
        <v>+0</v>
      </c>
      <c r="E27" s="305" t="str">
        <f t="shared" si="4"/>
        <v>Wis (+0)</v>
      </c>
      <c r="F27" s="306" t="s">
        <v>69</v>
      </c>
      <c r="G27" s="306">
        <f>B27+MID(E27,6,2)+F27</f>
        <v>6</v>
      </c>
      <c r="H27" s="318">
        <f t="shared" ca="1" si="7"/>
        <v>13</v>
      </c>
      <c r="I27" s="306">
        <f t="shared" ca="1" si="9"/>
        <v>19</v>
      </c>
      <c r="J27" s="307" t="s">
        <v>141</v>
      </c>
    </row>
    <row r="28" spans="1:10" s="50" customFormat="1" ht="16.8">
      <c r="A28" s="161" t="s">
        <v>24</v>
      </c>
      <c r="B28" s="67">
        <v>8</v>
      </c>
      <c r="C28" s="162" t="s">
        <v>40</v>
      </c>
      <c r="D28" s="163" t="str">
        <f>IF(C28="Str",'Personal File'!$C$9,IF(C28="Dex",'Personal File'!$C$10,IF(C28="Con",'Personal File'!$C$11,IF(C28="Int",'Personal File'!$C$12,IF(C28="Wis",'Personal File'!$C$13,IF(C28="Cha",'Personal File'!$C$14))))))</f>
        <v>+1</v>
      </c>
      <c r="E28" s="164" t="str">
        <f t="shared" si="4"/>
        <v>Dex (+1)</v>
      </c>
      <c r="F28" s="68" t="s">
        <v>172</v>
      </c>
      <c r="G28" s="68">
        <f>B28+MID(E28,6,2)+F28</f>
        <v>12</v>
      </c>
      <c r="H28" s="318">
        <f t="shared" ca="1" si="7"/>
        <v>16</v>
      </c>
      <c r="I28" s="68">
        <f t="shared" ca="1" si="9"/>
        <v>28</v>
      </c>
      <c r="J28" s="69" t="s">
        <v>137</v>
      </c>
    </row>
    <row r="29" spans="1:10" s="50" customFormat="1" ht="16.8">
      <c r="A29" s="76" t="s">
        <v>60</v>
      </c>
      <c r="B29" s="57">
        <v>0</v>
      </c>
      <c r="C29" s="77" t="s">
        <v>40</v>
      </c>
      <c r="D29" s="78" t="str">
        <f>IF(C29="Str",'Personal File'!$C$9,IF(C29="Dex",'Personal File'!$C$10,IF(C29="Con",'Personal File'!$C$11,IF(C29="Int",'Personal File'!$C$12,IF(C29="Wis",'Personal File'!$C$13,IF(C29="Cha",'Personal File'!$C$14))))))</f>
        <v>+1</v>
      </c>
      <c r="E29" s="144" t="str">
        <f t="shared" si="4"/>
        <v>Dex (+1)</v>
      </c>
      <c r="F29" s="58" t="s">
        <v>69</v>
      </c>
      <c r="G29" s="59">
        <v>0</v>
      </c>
      <c r="H29" s="319">
        <f t="shared" ca="1" si="7"/>
        <v>7</v>
      </c>
      <c r="I29" s="59">
        <f t="shared" ca="1" si="9"/>
        <v>7</v>
      </c>
      <c r="J29" s="60"/>
    </row>
    <row r="30" spans="1:10" ht="16.8">
      <c r="A30" s="82" t="s">
        <v>104</v>
      </c>
      <c r="B30" s="79">
        <v>0</v>
      </c>
      <c r="C30" s="83" t="s">
        <v>36</v>
      </c>
      <c r="D30" s="84" t="str">
        <f>IF(C30="Str",'Personal File'!$C$9,IF(C30="Dex",'Personal File'!$C$10,IF(C30="Con",'Personal File'!$C$11,IF(C30="Int",'Personal File'!$C$12,IF(C30="Wis",'Personal File'!$C$13,IF(C30="Cha",'Personal File'!$C$14))))))</f>
        <v>+3</v>
      </c>
      <c r="E30" s="85" t="str">
        <f t="shared" si="4"/>
        <v>Cha (+3)</v>
      </c>
      <c r="F30" s="80" t="s">
        <v>69</v>
      </c>
      <c r="G30" s="80">
        <f>B30+MID(E30,6,2)+F30</f>
        <v>3</v>
      </c>
      <c r="H30" s="318">
        <f t="shared" ca="1" si="7"/>
        <v>3</v>
      </c>
      <c r="I30" s="80">
        <f t="shared" ca="1" si="9"/>
        <v>6</v>
      </c>
      <c r="J30" s="81"/>
    </row>
    <row r="31" spans="1:10" ht="16.8">
      <c r="A31" s="124" t="s">
        <v>61</v>
      </c>
      <c r="B31" s="57">
        <v>0</v>
      </c>
      <c r="C31" s="64" t="s">
        <v>39</v>
      </c>
      <c r="D31" s="65" t="str">
        <f>IF(C31="Str",'Personal File'!$C$9,IF(C31="Dex",'Personal File'!$C$10,IF(C31="Con",'Personal File'!$C$11,IF(C31="Int",'Personal File'!$C$12,IF(C31="Wis",'Personal File'!$C$13,IF(C31="Cha",'Personal File'!$C$14))))))</f>
        <v>+0</v>
      </c>
      <c r="E31" s="143" t="str">
        <f t="shared" si="4"/>
        <v>Wis (+0)</v>
      </c>
      <c r="F31" s="58" t="s">
        <v>69</v>
      </c>
      <c r="G31" s="59">
        <v>0</v>
      </c>
      <c r="H31" s="319">
        <f t="shared" ca="1" si="7"/>
        <v>14</v>
      </c>
      <c r="I31" s="59">
        <f t="shared" ca="1" si="9"/>
        <v>14</v>
      </c>
      <c r="J31" s="60"/>
    </row>
    <row r="32" spans="1:10" ht="16.8">
      <c r="A32" s="125" t="s">
        <v>25</v>
      </c>
      <c r="B32" s="79">
        <v>0</v>
      </c>
      <c r="C32" s="126" t="s">
        <v>40</v>
      </c>
      <c r="D32" s="127" t="str">
        <f>IF(C32="Str",'Personal File'!$C$9,IF(C32="Dex",'Personal File'!$C$10,IF(C32="Con",'Personal File'!$C$11,IF(C32="Int",'Personal File'!$C$12,IF(C32="Wis",'Personal File'!$C$13,IF(C32="Cha",'Personal File'!$C$14))))))</f>
        <v>+1</v>
      </c>
      <c r="E32" s="128" t="str">
        <f t="shared" si="4"/>
        <v>Dex (+1)</v>
      </c>
      <c r="F32" s="80" t="s">
        <v>69</v>
      </c>
      <c r="G32" s="80">
        <f>B32+MID(E32,6,2)+F32</f>
        <v>1</v>
      </c>
      <c r="H32" s="318">
        <f t="shared" ca="1" si="7"/>
        <v>18</v>
      </c>
      <c r="I32" s="80">
        <f t="shared" ca="1" si="9"/>
        <v>19</v>
      </c>
      <c r="J32" s="195" t="s">
        <v>178</v>
      </c>
    </row>
    <row r="33" spans="1:10" ht="16.8">
      <c r="A33" s="95" t="s">
        <v>26</v>
      </c>
      <c r="B33" s="79">
        <v>0</v>
      </c>
      <c r="C33" s="96" t="s">
        <v>38</v>
      </c>
      <c r="D33" s="97">
        <f>IF(C33="Str",'Personal File'!$C$9,IF(C33="Dex",'Personal File'!$C$10,IF(C33="Con",'Personal File'!$C$11,IF(C33="Int",'Personal File'!$C$12,IF(C33="Wis",'Personal File'!$C$13,IF(C33="Cha",'Personal File'!$C$14))))))</f>
        <v>-1</v>
      </c>
      <c r="E33" s="147" t="str">
        <f t="shared" si="4"/>
        <v>Int (-1)</v>
      </c>
      <c r="F33" s="80" t="s">
        <v>69</v>
      </c>
      <c r="G33" s="80">
        <f>B33+MID(E33,6,2)+F33</f>
        <v>-1</v>
      </c>
      <c r="H33" s="318">
        <f t="shared" ca="1" si="7"/>
        <v>7</v>
      </c>
      <c r="I33" s="80">
        <f t="shared" ca="1" si="9"/>
        <v>6</v>
      </c>
      <c r="J33" s="81"/>
    </row>
    <row r="34" spans="1:10" ht="16.8">
      <c r="A34" s="86" t="s">
        <v>62</v>
      </c>
      <c r="B34" s="79">
        <v>0</v>
      </c>
      <c r="C34" s="87" t="s">
        <v>39</v>
      </c>
      <c r="D34" s="88" t="str">
        <f>IF(C34="Str",'Personal File'!$C$9,IF(C34="Dex",'Personal File'!$C$10,IF(C34="Con",'Personal File'!$C$11,IF(C34="Int",'Personal File'!$C$12,IF(C34="Wis",'Personal File'!$C$13,IF(C34="Cha",'Personal File'!$C$14))))))</f>
        <v>+0</v>
      </c>
      <c r="E34" s="129" t="str">
        <f t="shared" si="4"/>
        <v>Wis (+0)</v>
      </c>
      <c r="F34" s="80" t="s">
        <v>69</v>
      </c>
      <c r="G34" s="80">
        <f>B34+MID(E34,6,2)+F34</f>
        <v>0</v>
      </c>
      <c r="H34" s="318">
        <f t="shared" ca="1" si="7"/>
        <v>9</v>
      </c>
      <c r="I34" s="80">
        <f t="shared" ca="1" si="9"/>
        <v>9</v>
      </c>
      <c r="J34" s="81"/>
    </row>
    <row r="35" spans="1:10" ht="16.8">
      <c r="A35" s="76" t="s">
        <v>108</v>
      </c>
      <c r="B35" s="57">
        <v>0</v>
      </c>
      <c r="C35" s="77" t="s">
        <v>40</v>
      </c>
      <c r="D35" s="78" t="str">
        <f>IF(C35="Str",'Personal File'!$C$9,IF(C35="Dex",'Personal File'!$C$10,IF(C35="Con",'Personal File'!$C$11,IF(C35="Int",'Personal File'!$C$12,IF(C35="Wis",'Personal File'!$C$13,IF(C35="Cha",'Personal File'!$C$14))))))</f>
        <v>+1</v>
      </c>
      <c r="E35" s="144" t="str">
        <f t="shared" si="4"/>
        <v>Dex (+1)</v>
      </c>
      <c r="F35" s="58" t="s">
        <v>69</v>
      </c>
      <c r="G35" s="59">
        <v>0</v>
      </c>
      <c r="H35" s="319">
        <f t="shared" ca="1" si="7"/>
        <v>11</v>
      </c>
      <c r="I35" s="59">
        <f t="shared" ca="1" si="9"/>
        <v>11</v>
      </c>
      <c r="J35" s="60"/>
    </row>
    <row r="36" spans="1:10" ht="16.8">
      <c r="A36" s="133" t="s">
        <v>100</v>
      </c>
      <c r="B36" s="130">
        <v>0</v>
      </c>
      <c r="C36" s="134" t="s">
        <v>38</v>
      </c>
      <c r="D36" s="135">
        <f>IF(C36="Str",'Personal File'!$C$9,IF(C36="Dex",'Personal File'!$C$10,IF(C36="Con",'Personal File'!$C$11,IF(C36="Int",'Personal File'!$C$12,IF(C36="Wis",'Personal File'!$C$13,IF(C36="Cha",'Personal File'!$C$14))))))</f>
        <v>-1</v>
      </c>
      <c r="E36" s="145" t="str">
        <f t="shared" si="4"/>
        <v>Int (-1)</v>
      </c>
      <c r="F36" s="131" t="s">
        <v>69</v>
      </c>
      <c r="G36" s="59">
        <v>0</v>
      </c>
      <c r="H36" s="319">
        <f t="shared" ca="1" si="7"/>
        <v>3</v>
      </c>
      <c r="I36" s="59">
        <f t="shared" ca="1" si="9"/>
        <v>3</v>
      </c>
      <c r="J36" s="132"/>
    </row>
    <row r="37" spans="1:10" ht="16.8">
      <c r="A37" s="133" t="s">
        <v>63</v>
      </c>
      <c r="B37" s="130">
        <v>0</v>
      </c>
      <c r="C37" s="134" t="s">
        <v>38</v>
      </c>
      <c r="D37" s="135">
        <f>IF(C37="Str",'Personal File'!$C$9,IF(C37="Dex",'Personal File'!$C$10,IF(C37="Con",'Personal File'!$C$11,IF(C37="Int",'Personal File'!$C$12,IF(C37="Wis",'Personal File'!$C$13,IF(C37="Cha",'Personal File'!$C$14))))))</f>
        <v>-1</v>
      </c>
      <c r="E37" s="145" t="str">
        <f t="shared" si="4"/>
        <v>Int (-1)</v>
      </c>
      <c r="F37" s="131" t="s">
        <v>69</v>
      </c>
      <c r="G37" s="59">
        <v>0</v>
      </c>
      <c r="H37" s="319">
        <f t="shared" ca="1" si="7"/>
        <v>10</v>
      </c>
      <c r="I37" s="59">
        <f t="shared" ca="1" si="9"/>
        <v>10</v>
      </c>
      <c r="J37" s="165"/>
    </row>
    <row r="38" spans="1:10" ht="16.8">
      <c r="A38" s="86" t="s">
        <v>64</v>
      </c>
      <c r="B38" s="79">
        <v>0</v>
      </c>
      <c r="C38" s="87" t="s">
        <v>39</v>
      </c>
      <c r="D38" s="88" t="str">
        <f>IF(C38="Str",'Personal File'!$C$9,IF(C38="Dex",'Personal File'!$C$10,IF(C38="Con",'Personal File'!$C$11,IF(C38="Int",'Personal File'!$C$12,IF(C38="Wis",'Personal File'!$C$13,IF(C38="Cha",'Personal File'!$C$14))))))</f>
        <v>+0</v>
      </c>
      <c r="E38" s="129" t="str">
        <f t="shared" si="4"/>
        <v>Wis (+0)</v>
      </c>
      <c r="F38" s="80" t="s">
        <v>69</v>
      </c>
      <c r="G38" s="80">
        <f>B38+MID(E38,6,2)+F38</f>
        <v>0</v>
      </c>
      <c r="H38" s="318">
        <f t="shared" ca="1" si="7"/>
        <v>15</v>
      </c>
      <c r="I38" s="80">
        <f t="shared" ca="1" si="9"/>
        <v>15</v>
      </c>
      <c r="J38" s="195" t="s">
        <v>141</v>
      </c>
    </row>
    <row r="39" spans="1:10" ht="16.8">
      <c r="A39" s="301" t="s">
        <v>109</v>
      </c>
      <c r="B39" s="302">
        <v>9</v>
      </c>
      <c r="C39" s="303" t="s">
        <v>39</v>
      </c>
      <c r="D39" s="304" t="str">
        <f>IF(C39="Str",'Personal File'!$C$9,IF(C39="Dex",'Personal File'!$C$10,IF(C39="Con",'Personal File'!$C$11,IF(C39="Int",'Personal File'!$C$12,IF(C39="Wis",'Personal File'!$C$13,IF(C39="Cha",'Personal File'!$C$14))))))</f>
        <v>+0</v>
      </c>
      <c r="E39" s="305" t="str">
        <f t="shared" si="4"/>
        <v>Wis (+0)</v>
      </c>
      <c r="F39" s="306" t="s">
        <v>69</v>
      </c>
      <c r="G39" s="306">
        <f>B39+MID(E39,6,2)+F39</f>
        <v>9</v>
      </c>
      <c r="H39" s="318">
        <f t="shared" ca="1" si="7"/>
        <v>6</v>
      </c>
      <c r="I39" s="306">
        <f t="shared" ca="1" si="9"/>
        <v>15</v>
      </c>
      <c r="J39" s="308"/>
    </row>
    <row r="40" spans="1:10" ht="16.8">
      <c r="A40" s="175" t="s">
        <v>27</v>
      </c>
      <c r="B40" s="67">
        <v>6</v>
      </c>
      <c r="C40" s="176" t="s">
        <v>41</v>
      </c>
      <c r="D40" s="177" t="str">
        <f>IF(C40="Str",'Personal File'!$C$9,IF(C40="Dex",'Personal File'!$C$10,IF(C40="Con",'Personal File'!$C$11,IF(C40="Int",'Personal File'!$C$12,IF(C40="Wis",'Personal File'!$C$13,IF(C40="Cha",'Personal File'!$C$14))))))</f>
        <v>+5</v>
      </c>
      <c r="E40" s="178" t="str">
        <f t="shared" si="4"/>
        <v>Str (+5)</v>
      </c>
      <c r="F40" s="68" t="s">
        <v>119</v>
      </c>
      <c r="G40" s="68">
        <f>B40+MID(E40,6,2)+F40</f>
        <v>15</v>
      </c>
      <c r="H40" s="318">
        <f t="shared" ca="1" si="7"/>
        <v>17</v>
      </c>
      <c r="I40" s="68">
        <f t="shared" ca="1" si="9"/>
        <v>32</v>
      </c>
      <c r="J40" s="69" t="s">
        <v>137</v>
      </c>
    </row>
    <row r="41" spans="1:10" ht="16.8">
      <c r="A41" s="136" t="s">
        <v>65</v>
      </c>
      <c r="B41" s="130">
        <v>0</v>
      </c>
      <c r="C41" s="137" t="s">
        <v>40</v>
      </c>
      <c r="D41" s="138" t="str">
        <f>IF(C41="Str",'Personal File'!$C$9,IF(C41="Dex",'Personal File'!$C$10,IF(C41="Con",'Personal File'!$C$11,IF(C41="Int",'Personal File'!$C$12,IF(C41="Wis",'Personal File'!$C$13,IF(C41="Cha",'Personal File'!$C$14))))))</f>
        <v>+1</v>
      </c>
      <c r="E41" s="146" t="str">
        <f t="shared" si="4"/>
        <v>Dex (+1)</v>
      </c>
      <c r="F41" s="131" t="s">
        <v>69</v>
      </c>
      <c r="G41" s="59">
        <v>0</v>
      </c>
      <c r="H41" s="319">
        <f t="shared" ca="1" si="7"/>
        <v>9</v>
      </c>
      <c r="I41" s="59">
        <f t="shared" ca="1" si="9"/>
        <v>9</v>
      </c>
      <c r="J41" s="132"/>
    </row>
    <row r="42" spans="1:10" ht="16.8">
      <c r="A42" s="61" t="s">
        <v>66</v>
      </c>
      <c r="B42" s="57">
        <v>0</v>
      </c>
      <c r="C42" s="62" t="s">
        <v>36</v>
      </c>
      <c r="D42" s="63" t="str">
        <f>IF(C42="Str",'Personal File'!$C$9,IF(C42="Dex",'Personal File'!$C$10,IF(C42="Con",'Personal File'!$C$11,IF(C42="Int",'Personal File'!$C$12,IF(C42="Wis",'Personal File'!$C$13,IF(C42="Cha",'Personal File'!$C$14))))))</f>
        <v>+3</v>
      </c>
      <c r="E42" s="142" t="str">
        <f t="shared" si="4"/>
        <v>Cha (+3)</v>
      </c>
      <c r="F42" s="58" t="s">
        <v>69</v>
      </c>
      <c r="G42" s="59">
        <v>0</v>
      </c>
      <c r="H42" s="319">
        <f t="shared" ca="1" si="7"/>
        <v>2</v>
      </c>
      <c r="I42" s="59">
        <f t="shared" ca="1" si="9"/>
        <v>2</v>
      </c>
      <c r="J42" s="60"/>
    </row>
    <row r="43" spans="1:10" ht="17.399999999999999" thickBot="1">
      <c r="A43" s="150" t="s">
        <v>67</v>
      </c>
      <c r="B43" s="151">
        <v>0</v>
      </c>
      <c r="C43" s="152" t="s">
        <v>40</v>
      </c>
      <c r="D43" s="153" t="str">
        <f>IF(C43="Str",'Personal File'!$C$9,IF(C43="Dex",'Personal File'!$C$10,IF(C43="Con",'Personal File'!$C$11,IF(C43="Int",'Personal File'!$C$12,IF(C43="Wis",'Personal File'!$C$13,IF(C43="Cha",'Personal File'!$C$14))))))</f>
        <v>+1</v>
      </c>
      <c r="E43" s="154" t="str">
        <f t="shared" si="4"/>
        <v>Dex (+1)</v>
      </c>
      <c r="F43" s="155" t="s">
        <v>69</v>
      </c>
      <c r="G43" s="155">
        <f>B43+MID(E43,6,2)+F43</f>
        <v>1</v>
      </c>
      <c r="H43" s="320">
        <f t="shared" ca="1" si="7"/>
        <v>10</v>
      </c>
      <c r="I43" s="155">
        <f t="shared" ca="1" si="9"/>
        <v>11</v>
      </c>
      <c r="J43" s="156"/>
    </row>
    <row r="44" spans="1:10" ht="16.2" thickTop="1">
      <c r="B44" s="75">
        <f>SUM(B6:B43)</f>
        <v>44</v>
      </c>
      <c r="E44" s="21">
        <v>11</v>
      </c>
    </row>
    <row r="45" spans="1:10">
      <c r="B45" s="75"/>
    </row>
  </sheetData>
  <phoneticPr fontId="0" type="noConversion"/>
  <conditionalFormatting sqref="H3:H5">
    <cfRule type="cellIs" dxfId="7" priority="1" operator="equal">
      <formula>20</formula>
    </cfRule>
    <cfRule type="cellIs" dxfId="6"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2"/>
  <sheetViews>
    <sheetView showGridLines="0" zoomScale="115" zoomScaleNormal="115" workbookViewId="0"/>
  </sheetViews>
  <sheetFormatPr defaultColWidth="13" defaultRowHeight="16.8"/>
  <cols>
    <col min="1" max="1" width="24" style="269" bestFit="1" customWidth="1"/>
    <col min="2" max="2" width="1.8984375" style="268" customWidth="1"/>
    <col min="3" max="3" width="32.69921875" style="268" bestFit="1" customWidth="1"/>
    <col min="4" max="16384" width="13" style="267"/>
  </cols>
  <sheetData>
    <row r="1" spans="1:3" ht="18" thickTop="1" thickBot="1">
      <c r="A1" s="270" t="s">
        <v>136</v>
      </c>
      <c r="B1" s="267"/>
      <c r="C1" s="271" t="s">
        <v>127</v>
      </c>
    </row>
    <row r="2" spans="1:3" ht="17.399999999999999" thickTop="1">
      <c r="A2" s="192" t="s">
        <v>168</v>
      </c>
      <c r="B2" s="3"/>
      <c r="C2" s="94" t="s">
        <v>230</v>
      </c>
    </row>
    <row r="3" spans="1:3">
      <c r="A3" s="204" t="s">
        <v>140</v>
      </c>
      <c r="B3" s="3"/>
      <c r="C3" s="94" t="s">
        <v>231</v>
      </c>
    </row>
    <row r="4" spans="1:3">
      <c r="A4" s="208" t="s">
        <v>156</v>
      </c>
      <c r="B4" s="3"/>
      <c r="C4" s="275" t="s">
        <v>232</v>
      </c>
    </row>
    <row r="5" spans="1:3">
      <c r="A5" s="208" t="s">
        <v>167</v>
      </c>
      <c r="B5" s="3"/>
      <c r="C5" s="94" t="s">
        <v>233</v>
      </c>
    </row>
    <row r="6" spans="1:3" ht="17.399999999999999" thickBot="1">
      <c r="A6" s="205" t="s">
        <v>138</v>
      </c>
      <c r="B6" s="3"/>
      <c r="C6" s="266"/>
    </row>
    <row r="7" spans="1:3" ht="18" thickTop="1" thickBot="1">
      <c r="A7" s="205" t="s">
        <v>200</v>
      </c>
      <c r="B7" s="3"/>
    </row>
    <row r="8" spans="1:3" ht="18" thickTop="1" thickBot="1">
      <c r="A8" s="205" t="s">
        <v>201</v>
      </c>
      <c r="B8" s="3"/>
      <c r="C8" s="271" t="s">
        <v>128</v>
      </c>
    </row>
    <row r="9" spans="1:3" ht="17.399999999999999" thickBot="1">
      <c r="A9" s="206" t="s">
        <v>139</v>
      </c>
      <c r="B9" s="3"/>
      <c r="C9" s="94" t="s">
        <v>241</v>
      </c>
    </row>
    <row r="10" spans="1:3" ht="18" thickTop="1" thickBot="1">
      <c r="A10" s="268"/>
      <c r="B10" s="3"/>
      <c r="C10" s="232" t="s">
        <v>170</v>
      </c>
    </row>
    <row r="11" spans="1:3" ht="18" thickTop="1" thickBot="1">
      <c r="A11" s="273" t="s">
        <v>85</v>
      </c>
      <c r="B11" s="3"/>
      <c r="C11" s="232" t="s">
        <v>153</v>
      </c>
    </row>
    <row r="12" spans="1:3">
      <c r="A12" s="193" t="s">
        <v>199</v>
      </c>
      <c r="B12" s="3"/>
      <c r="C12" s="191" t="s">
        <v>202</v>
      </c>
    </row>
    <row r="13" spans="1:3" ht="17.399999999999999" thickBot="1">
      <c r="A13" s="194" t="s">
        <v>123</v>
      </c>
      <c r="B13" s="3"/>
      <c r="C13" s="247" t="s">
        <v>169</v>
      </c>
    </row>
    <row r="14" spans="1:3" ht="18" thickTop="1" thickBot="1">
      <c r="A14" s="268"/>
      <c r="B14" s="3"/>
      <c r="C14" s="232" t="s">
        <v>176</v>
      </c>
    </row>
    <row r="15" spans="1:3" ht="18" thickTop="1" thickBot="1">
      <c r="A15" s="274" t="s">
        <v>129</v>
      </c>
      <c r="B15" s="3"/>
      <c r="C15" s="191" t="s">
        <v>197</v>
      </c>
    </row>
    <row r="16" spans="1:3" ht="17.399999999999999" thickBot="1">
      <c r="A16" s="233" t="s">
        <v>171</v>
      </c>
      <c r="B16" s="3"/>
      <c r="C16" s="232" t="s">
        <v>150</v>
      </c>
    </row>
    <row r="17" spans="1:3" ht="18" thickTop="1" thickBot="1">
      <c r="B17" s="3"/>
      <c r="C17" s="232" t="s">
        <v>224</v>
      </c>
    </row>
    <row r="18" spans="1:3" ht="18" thickTop="1" thickBot="1">
      <c r="A18" s="272" t="s">
        <v>142</v>
      </c>
      <c r="B18" s="3"/>
      <c r="C18" s="191" t="s">
        <v>118</v>
      </c>
    </row>
    <row r="19" spans="1:3">
      <c r="A19" s="193" t="s">
        <v>143</v>
      </c>
      <c r="C19" s="191" t="str">
        <f>CONCATENATE("Touch of Vitality (",((2*'Personal File'!E4)*'Personal File'!C14),")")</f>
        <v>Touch of Vitality (48)</v>
      </c>
    </row>
    <row r="20" spans="1:3" ht="17.399999999999999" thickBot="1">
      <c r="A20" s="276" t="s">
        <v>144</v>
      </c>
      <c r="C20" s="231" t="s">
        <v>152</v>
      </c>
    </row>
    <row r="21" spans="1:3" ht="18" thickTop="1" thickBot="1">
      <c r="A21" s="194" t="s">
        <v>195</v>
      </c>
      <c r="B21" s="3"/>
    </row>
    <row r="22" spans="1:3" ht="17.399999999999999" thickTop="1"/>
  </sheetData>
  <sortState ref="C2:C7">
    <sortCondition ref="C2:C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1"/>
  <sheetViews>
    <sheetView showGridLines="0" workbookViewId="0"/>
  </sheetViews>
  <sheetFormatPr defaultColWidth="13" defaultRowHeight="15.6"/>
  <cols>
    <col min="1" max="1" width="22.8984375" style="24" bestFit="1" customWidth="1"/>
    <col min="2" max="2" width="8.59765625" style="24" customWidth="1"/>
    <col min="3" max="3" width="6.09765625" style="24" customWidth="1"/>
    <col min="4" max="4" width="8.19921875" style="24" customWidth="1"/>
    <col min="5" max="5" width="8.3984375" style="24" customWidth="1"/>
    <col min="6" max="6" width="8.3984375" style="24" bestFit="1" customWidth="1"/>
    <col min="7" max="10" width="5.59765625" style="24" customWidth="1"/>
    <col min="11" max="11" width="26.59765625" style="24" customWidth="1"/>
    <col min="12" max="16384" width="13" style="1"/>
  </cols>
  <sheetData>
    <row r="1" spans="1:11" ht="23.4" thickBot="1">
      <c r="A1" s="23" t="s">
        <v>28</v>
      </c>
      <c r="B1" s="23"/>
      <c r="C1" s="23"/>
      <c r="D1" s="23"/>
      <c r="E1" s="23"/>
      <c r="F1" s="23"/>
      <c r="G1" s="23"/>
      <c r="H1" s="23"/>
      <c r="I1" s="23"/>
      <c r="J1" s="23"/>
      <c r="K1" s="23"/>
    </row>
    <row r="2" spans="1:11" ht="16.8" thickTop="1" thickBot="1">
      <c r="A2" s="32" t="s">
        <v>8</v>
      </c>
      <c r="B2" s="33" t="s">
        <v>9</v>
      </c>
      <c r="C2" s="33" t="s">
        <v>31</v>
      </c>
      <c r="D2" s="33" t="s">
        <v>32</v>
      </c>
      <c r="E2" s="34" t="s">
        <v>75</v>
      </c>
      <c r="F2" s="33" t="s">
        <v>29</v>
      </c>
      <c r="G2" s="33" t="s">
        <v>33</v>
      </c>
      <c r="H2" s="200" t="s">
        <v>146</v>
      </c>
      <c r="I2" s="327" t="s">
        <v>220</v>
      </c>
      <c r="J2" s="200" t="s">
        <v>94</v>
      </c>
      <c r="K2" s="35" t="s">
        <v>7</v>
      </c>
    </row>
    <row r="3" spans="1:11">
      <c r="A3" s="186" t="s">
        <v>174</v>
      </c>
      <c r="B3" s="181" t="s">
        <v>121</v>
      </c>
      <c r="C3" s="236" t="str">
        <f>'Personal File'!$C$9</f>
        <v>+5</v>
      </c>
      <c r="D3" s="237" t="s">
        <v>125</v>
      </c>
      <c r="E3" s="182" t="s">
        <v>177</v>
      </c>
      <c r="F3" s="183" t="s">
        <v>134</v>
      </c>
      <c r="G3" s="184">
        <v>8</v>
      </c>
      <c r="H3" s="201" t="str">
        <f>CONCATENATE("+",RIGHT('Personal File'!$B$7)+RIGHT('Personal File'!$C$9,1)+D3)</f>
        <v>+12</v>
      </c>
      <c r="I3" s="329">
        <f t="shared" ref="I3:I7" ca="1" si="0">RANDBETWEEN(1,20)</f>
        <v>15</v>
      </c>
      <c r="J3" s="330">
        <f t="shared" ref="J3:J5" ca="1" si="1">I3+H3</f>
        <v>27</v>
      </c>
      <c r="K3" s="235"/>
    </row>
    <row r="4" spans="1:11">
      <c r="A4" s="351" t="s">
        <v>234</v>
      </c>
      <c r="B4" s="181" t="s">
        <v>121</v>
      </c>
      <c r="C4" s="236" t="s">
        <v>235</v>
      </c>
      <c r="D4" s="237" t="s">
        <v>125</v>
      </c>
      <c r="E4" s="182" t="s">
        <v>177</v>
      </c>
      <c r="F4" s="183" t="s">
        <v>134</v>
      </c>
      <c r="G4" s="352" t="s">
        <v>151</v>
      </c>
      <c r="H4" s="201" t="str">
        <f>CONCATENATE("+",RIGHT('Personal File'!$B$7)+RIGHT('Personal File'!$C$9,1)+D4-5)</f>
        <v>+7</v>
      </c>
      <c r="I4" s="349">
        <f t="shared" ca="1" si="0"/>
        <v>18</v>
      </c>
      <c r="J4" s="350">
        <f t="shared" ref="J4" ca="1" si="2">I4+H4</f>
        <v>25</v>
      </c>
      <c r="K4" s="235"/>
    </row>
    <row r="5" spans="1:11">
      <c r="A5" s="186" t="s">
        <v>160</v>
      </c>
      <c r="B5" s="181" t="s">
        <v>132</v>
      </c>
      <c r="C5" s="187" t="str">
        <f>'Personal File'!$C$9</f>
        <v>+5</v>
      </c>
      <c r="D5" s="182">
        <v>0</v>
      </c>
      <c r="E5" s="182" t="s">
        <v>162</v>
      </c>
      <c r="F5" s="183" t="s">
        <v>134</v>
      </c>
      <c r="G5" s="184">
        <v>1</v>
      </c>
      <c r="H5" s="201" t="str">
        <f>CONCATENATE("+",RIGHT('Personal File'!$B$7)+RIGHT('Personal File'!$C$9,1)+D5)</f>
        <v>+11</v>
      </c>
      <c r="I5" s="331">
        <f t="shared" ca="1" si="0"/>
        <v>14</v>
      </c>
      <c r="J5" s="332">
        <f t="shared" ca="1" si="1"/>
        <v>25</v>
      </c>
      <c r="K5" s="185"/>
    </row>
    <row r="6" spans="1:11">
      <c r="A6" s="186" t="s">
        <v>130</v>
      </c>
      <c r="B6" s="181" t="s">
        <v>135</v>
      </c>
      <c r="C6" s="187" t="str">
        <f>'Personal File'!$C$9</f>
        <v>+5</v>
      </c>
      <c r="D6" s="182" t="s">
        <v>69</v>
      </c>
      <c r="E6" s="182" t="s">
        <v>133</v>
      </c>
      <c r="F6" s="183" t="s">
        <v>111</v>
      </c>
      <c r="G6" s="184">
        <v>0</v>
      </c>
      <c r="H6" s="201" t="str">
        <f>CONCATENATE("+",RIGHT('Personal File'!$B$7)+RIGHT('Personal File'!$C$9,1)+D6)</f>
        <v>+11</v>
      </c>
      <c r="I6" s="331">
        <f t="shared" ca="1" si="0"/>
        <v>16</v>
      </c>
      <c r="J6" s="332">
        <f t="shared" ref="J6:J7" ca="1" si="3">I6+H6</f>
        <v>27</v>
      </c>
      <c r="K6" s="185"/>
    </row>
    <row r="7" spans="1:11" ht="16.2" thickBot="1">
      <c r="A7" s="149" t="s">
        <v>131</v>
      </c>
      <c r="B7" s="74" t="s">
        <v>132</v>
      </c>
      <c r="C7" s="328">
        <f>'Personal File'!$C$9/2</f>
        <v>2.5</v>
      </c>
      <c r="D7" s="74" t="s">
        <v>69</v>
      </c>
      <c r="E7" s="74" t="s">
        <v>133</v>
      </c>
      <c r="F7" s="74" t="s">
        <v>134</v>
      </c>
      <c r="G7" s="73">
        <v>0</v>
      </c>
      <c r="H7" s="202" t="str">
        <f>CONCATENATE("+",RIGHT('Personal File'!$B$7)+RIGHT('Personal File'!$C$9,1)+D7)</f>
        <v>+11</v>
      </c>
      <c r="I7" s="333">
        <f t="shared" ca="1" si="0"/>
        <v>8</v>
      </c>
      <c r="J7" s="334">
        <f t="shared" ca="1" si="3"/>
        <v>19</v>
      </c>
      <c r="K7" s="148"/>
    </row>
    <row r="8" spans="1:11" ht="6" customHeight="1" thickTop="1" thickBot="1"/>
    <row r="9" spans="1:11" ht="16.8" thickTop="1" thickBot="1">
      <c r="A9" s="32" t="s">
        <v>11</v>
      </c>
      <c r="B9" s="33" t="s">
        <v>12</v>
      </c>
      <c r="C9" s="33" t="s">
        <v>31</v>
      </c>
      <c r="D9" s="33" t="s">
        <v>32</v>
      </c>
      <c r="E9" s="34" t="s">
        <v>75</v>
      </c>
      <c r="F9" s="33" t="s">
        <v>13</v>
      </c>
      <c r="G9" s="33" t="s">
        <v>33</v>
      </c>
      <c r="H9" s="200" t="s">
        <v>146</v>
      </c>
      <c r="I9" s="327" t="s">
        <v>220</v>
      </c>
      <c r="J9" s="200" t="s">
        <v>94</v>
      </c>
      <c r="K9" s="35" t="s">
        <v>7</v>
      </c>
    </row>
    <row r="10" spans="1:11">
      <c r="A10" s="335" t="s">
        <v>227</v>
      </c>
      <c r="B10" s="336" t="s">
        <v>121</v>
      </c>
      <c r="C10" s="337" t="s">
        <v>228</v>
      </c>
      <c r="D10" s="337" t="s">
        <v>228</v>
      </c>
      <c r="E10" s="338" t="s">
        <v>122</v>
      </c>
      <c r="F10" s="339" t="s">
        <v>225</v>
      </c>
      <c r="G10" s="340">
        <v>8</v>
      </c>
      <c r="H10" s="341" t="str">
        <f>CONCATENATE("+",RIGHT('Personal File'!$B$7)+RIGHT('Personal File'!$C$10,1)+D10)</f>
        <v>+9</v>
      </c>
      <c r="I10" s="329">
        <f t="shared" ref="I10:I11" ca="1" si="4">RANDBETWEEN(1,20)</f>
        <v>1</v>
      </c>
      <c r="J10" s="330">
        <f t="shared" ref="J10:J11" ca="1" si="5">I10+H10</f>
        <v>10</v>
      </c>
      <c r="K10" s="342"/>
    </row>
    <row r="11" spans="1:11" ht="16.2" thickBot="1">
      <c r="A11" s="343"/>
      <c r="B11" s="344"/>
      <c r="C11" s="345"/>
      <c r="D11" s="345"/>
      <c r="E11" s="344"/>
      <c r="F11" s="345"/>
      <c r="G11" s="346"/>
      <c r="H11" s="347"/>
      <c r="I11" s="333">
        <f t="shared" ca="1" si="4"/>
        <v>13</v>
      </c>
      <c r="J11" s="334">
        <f t="shared" ca="1" si="5"/>
        <v>13</v>
      </c>
      <c r="K11" s="348"/>
    </row>
    <row r="12" spans="1:11" ht="6" customHeight="1" thickTop="1" thickBot="1">
      <c r="D12" s="25"/>
      <c r="E12" s="25"/>
      <c r="G12" s="26"/>
      <c r="H12" s="26"/>
      <c r="I12" s="26"/>
      <c r="J12" s="26"/>
    </row>
    <row r="13" spans="1:11" ht="16.8" thickTop="1" thickBot="1">
      <c r="A13" s="32" t="s">
        <v>79</v>
      </c>
      <c r="B13" s="33" t="s">
        <v>22</v>
      </c>
      <c r="C13" s="33" t="s">
        <v>40</v>
      </c>
      <c r="D13" s="33" t="s">
        <v>94</v>
      </c>
      <c r="E13" s="33" t="s">
        <v>95</v>
      </c>
      <c r="F13" s="33" t="s">
        <v>96</v>
      </c>
      <c r="G13" s="33" t="s">
        <v>33</v>
      </c>
      <c r="H13" s="38" t="s">
        <v>7</v>
      </c>
      <c r="I13" s="322"/>
      <c r="J13" s="322"/>
      <c r="K13" s="203"/>
    </row>
    <row r="14" spans="1:11">
      <c r="A14" s="277" t="s">
        <v>157</v>
      </c>
      <c r="B14" s="220">
        <v>3</v>
      </c>
      <c r="C14" s="279" t="s">
        <v>151</v>
      </c>
      <c r="D14" s="220">
        <v>-2</v>
      </c>
      <c r="E14" s="281">
        <v>0.15</v>
      </c>
      <c r="F14" s="279" t="s">
        <v>151</v>
      </c>
      <c r="G14" s="222">
        <v>10</v>
      </c>
      <c r="H14" s="284" t="s">
        <v>155</v>
      </c>
      <c r="I14" s="323"/>
      <c r="J14" s="323"/>
      <c r="K14" s="286"/>
    </row>
    <row r="15" spans="1:11">
      <c r="A15" s="219" t="s">
        <v>175</v>
      </c>
      <c r="B15" s="220">
        <v>9</v>
      </c>
      <c r="C15" s="220">
        <v>1</v>
      </c>
      <c r="D15" s="220">
        <v>-5</v>
      </c>
      <c r="E15" s="221">
        <v>0.35</v>
      </c>
      <c r="F15" s="321" t="s">
        <v>226</v>
      </c>
      <c r="G15" s="222">
        <v>50</v>
      </c>
      <c r="H15" s="243"/>
      <c r="I15" s="324"/>
      <c r="J15" s="324"/>
      <c r="K15" s="244"/>
    </row>
    <row r="16" spans="1:11" ht="16.2" thickBot="1">
      <c r="A16" s="278" t="s">
        <v>198</v>
      </c>
      <c r="B16" s="74">
        <v>5</v>
      </c>
      <c r="C16" s="280" t="s">
        <v>151</v>
      </c>
      <c r="D16" s="280" t="s">
        <v>151</v>
      </c>
      <c r="E16" s="282" t="s">
        <v>151</v>
      </c>
      <c r="F16" s="280" t="s">
        <v>151</v>
      </c>
      <c r="G16" s="283" t="s">
        <v>151</v>
      </c>
      <c r="H16" s="285" t="s">
        <v>229</v>
      </c>
      <c r="I16" s="325"/>
      <c r="J16" s="325"/>
      <c r="K16" s="287"/>
    </row>
    <row r="17" spans="1:11" ht="6.75" customHeight="1" thickTop="1" thickBot="1"/>
    <row r="18" spans="1:11" ht="16.8" thickTop="1" thickBot="1">
      <c r="A18" s="27" t="s">
        <v>14</v>
      </c>
      <c r="B18" s="26">
        <f>SUM(G3:G20)</f>
        <v>78.2</v>
      </c>
      <c r="D18" s="36" t="s">
        <v>80</v>
      </c>
      <c r="E18" s="37"/>
      <c r="F18" s="38" t="s">
        <v>10</v>
      </c>
      <c r="G18" s="33" t="s">
        <v>33</v>
      </c>
      <c r="H18" s="200" t="s">
        <v>146</v>
      </c>
      <c r="I18" s="200"/>
      <c r="J18" s="200"/>
      <c r="K18" s="35" t="s">
        <v>7</v>
      </c>
    </row>
    <row r="19" spans="1:11">
      <c r="A19" s="27"/>
      <c r="B19" s="26"/>
      <c r="D19" s="214" t="s">
        <v>159</v>
      </c>
      <c r="E19" s="215"/>
      <c r="F19" s="216">
        <v>10</v>
      </c>
      <c r="G19" s="217">
        <f>F19/10</f>
        <v>1</v>
      </c>
      <c r="H19" s="218" t="s">
        <v>84</v>
      </c>
      <c r="I19" s="326"/>
      <c r="J19" s="326"/>
      <c r="K19" s="213"/>
    </row>
    <row r="20" spans="1:11" ht="16.2" thickBot="1">
      <c r="A20" s="27"/>
      <c r="B20" s="26"/>
      <c r="D20" s="226" t="s">
        <v>158</v>
      </c>
      <c r="E20" s="223"/>
      <c r="F20" s="224">
        <v>2</v>
      </c>
      <c r="G20" s="73">
        <f>F20/10</f>
        <v>0.2</v>
      </c>
      <c r="H20" s="202" t="s">
        <v>84</v>
      </c>
      <c r="I20" s="202"/>
      <c r="J20" s="202"/>
      <c r="K20" s="225"/>
    </row>
    <row r="21" spans="1:11" ht="16.2" thickTop="1"/>
  </sheetData>
  <sortState ref="A14:I16">
    <sortCondition ref="A14:A16"/>
  </sortState>
  <phoneticPr fontId="0" type="noConversion"/>
  <conditionalFormatting sqref="I3:I5">
    <cfRule type="cellIs" dxfId="5" priority="5" operator="equal">
      <formula>20</formula>
    </cfRule>
    <cfRule type="cellIs" dxfId="4" priority="6" operator="equal">
      <formula>1</formula>
    </cfRule>
  </conditionalFormatting>
  <conditionalFormatting sqref="I6:I7">
    <cfRule type="cellIs" dxfId="3" priority="3" operator="equal">
      <formula>20</formula>
    </cfRule>
    <cfRule type="cellIs" dxfId="2" priority="4" operator="equal">
      <formula>1</formula>
    </cfRule>
  </conditionalFormatting>
  <conditionalFormatting sqref="I10:I11">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6"/>
  <sheetViews>
    <sheetView showGridLines="0" workbookViewId="0"/>
  </sheetViews>
  <sheetFormatPr defaultColWidth="13" defaultRowHeight="15.6"/>
  <cols>
    <col min="1" max="1" width="24.19921875" style="24" customWidth="1"/>
    <col min="2" max="2" width="5.59765625" style="26" bestFit="1" customWidth="1"/>
    <col min="3" max="4" width="26.59765625" style="1" customWidth="1"/>
    <col min="5" max="16384" width="13" style="1"/>
  </cols>
  <sheetData>
    <row r="1" spans="1:4" ht="23.4" thickBot="1">
      <c r="A1" s="23" t="s">
        <v>86</v>
      </c>
      <c r="B1" s="98"/>
      <c r="C1" s="23"/>
      <c r="D1" s="23"/>
    </row>
    <row r="2" spans="1:4" s="24" customFormat="1" ht="16.2" thickBot="1">
      <c r="A2" s="99" t="s">
        <v>87</v>
      </c>
      <c r="B2" s="100" t="s">
        <v>88</v>
      </c>
      <c r="C2" s="101" t="s">
        <v>89</v>
      </c>
      <c r="D2" s="102" t="s">
        <v>90</v>
      </c>
    </row>
    <row r="3" spans="1:4">
      <c r="A3" s="103" t="s">
        <v>110</v>
      </c>
      <c r="B3" s="104">
        <v>7</v>
      </c>
      <c r="C3" s="105"/>
      <c r="D3" s="106"/>
    </row>
    <row r="4" spans="1:4">
      <c r="A4" s="103" t="s">
        <v>147</v>
      </c>
      <c r="B4" s="104">
        <v>1</v>
      </c>
      <c r="C4" s="207" t="s">
        <v>149</v>
      </c>
      <c r="D4" s="106" t="s">
        <v>148</v>
      </c>
    </row>
    <row r="5" spans="1:4">
      <c r="A5" s="238" t="s">
        <v>173</v>
      </c>
      <c r="B5" s="239">
        <v>4</v>
      </c>
      <c r="C5" s="240"/>
      <c r="D5" s="241"/>
    </row>
    <row r="6" spans="1:4">
      <c r="A6" s="373" t="s">
        <v>238</v>
      </c>
      <c r="B6" s="239">
        <v>1</v>
      </c>
      <c r="C6" s="240"/>
      <c r="D6" s="241"/>
    </row>
    <row r="7" spans="1:4">
      <c r="A7" s="107" t="s">
        <v>161</v>
      </c>
      <c r="B7" s="104">
        <v>0.5</v>
      </c>
      <c r="C7" s="108"/>
      <c r="D7" s="109"/>
    </row>
    <row r="8" spans="1:4" ht="16.2" thickBot="1">
      <c r="A8" s="227" t="s">
        <v>165</v>
      </c>
      <c r="B8" s="228">
        <v>0</v>
      </c>
      <c r="C8" s="229"/>
      <c r="D8" s="230"/>
    </row>
    <row r="9" spans="1:4" ht="24" thickTop="1" thickBot="1">
      <c r="A9" s="23" t="s">
        <v>91</v>
      </c>
      <c r="B9" s="114"/>
      <c r="C9" s="23"/>
      <c r="D9" s="115"/>
    </row>
    <row r="10" spans="1:4" ht="16.2" thickBot="1">
      <c r="A10" s="99" t="s">
        <v>87</v>
      </c>
      <c r="B10" s="100" t="s">
        <v>88</v>
      </c>
      <c r="C10" s="101" t="s">
        <v>89</v>
      </c>
      <c r="D10" s="102" t="s">
        <v>90</v>
      </c>
    </row>
    <row r="11" spans="1:4">
      <c r="A11" s="103" t="s">
        <v>164</v>
      </c>
      <c r="B11" s="104">
        <v>2</v>
      </c>
      <c r="C11" s="105">
        <v>2</v>
      </c>
      <c r="D11" s="106"/>
    </row>
    <row r="12" spans="1:4">
      <c r="A12" s="103" t="s">
        <v>120</v>
      </c>
      <c r="B12" s="104">
        <v>0.5</v>
      </c>
      <c r="C12" s="105"/>
      <c r="D12" s="106"/>
    </row>
    <row r="13" spans="1:4">
      <c r="A13" s="316" t="s">
        <v>221</v>
      </c>
      <c r="B13" s="104">
        <v>0.5</v>
      </c>
      <c r="C13" s="317" t="s">
        <v>223</v>
      </c>
      <c r="D13" s="106" t="s">
        <v>222</v>
      </c>
    </row>
    <row r="14" spans="1:4">
      <c r="A14" s="103" t="s">
        <v>163</v>
      </c>
      <c r="B14" s="104">
        <v>0</v>
      </c>
      <c r="C14" s="105"/>
      <c r="D14" s="106"/>
    </row>
    <row r="15" spans="1:4" ht="16.2" thickBot="1">
      <c r="A15" s="110" t="s">
        <v>106</v>
      </c>
      <c r="B15" s="111">
        <v>0.5</v>
      </c>
      <c r="C15" s="112" t="s">
        <v>107</v>
      </c>
      <c r="D15" s="113"/>
    </row>
    <row r="16" spans="1:4" ht="24" thickTop="1" thickBot="1">
      <c r="A16" s="20" t="s">
        <v>92</v>
      </c>
      <c r="B16" s="26">
        <f>SUM(B3:B15)</f>
        <v>17</v>
      </c>
      <c r="C16" s="116" t="s">
        <v>179</v>
      </c>
      <c r="D16" s="115"/>
    </row>
    <row r="17" spans="1:4" ht="16.2" thickBot="1">
      <c r="A17" s="99" t="s">
        <v>87</v>
      </c>
      <c r="B17" s="100" t="s">
        <v>88</v>
      </c>
      <c r="C17" s="101" t="s">
        <v>89</v>
      </c>
      <c r="D17" s="102" t="s">
        <v>90</v>
      </c>
    </row>
    <row r="18" spans="1:4">
      <c r="A18" s="119"/>
      <c r="B18" s="120"/>
      <c r="C18" s="121"/>
      <c r="D18" s="117"/>
    </row>
    <row r="19" spans="1:4">
      <c r="A19" s="119"/>
      <c r="B19" s="122"/>
      <c r="C19" s="123"/>
      <c r="D19" s="118"/>
    </row>
    <row r="20" spans="1:4">
      <c r="A20" s="119"/>
      <c r="B20" s="122"/>
      <c r="C20" s="123"/>
      <c r="D20" s="118"/>
    </row>
    <row r="21" spans="1:4">
      <c r="A21" s="119"/>
      <c r="B21" s="122"/>
      <c r="C21" s="123"/>
      <c r="D21" s="118"/>
    </row>
    <row r="22" spans="1:4" ht="16.2" thickBot="1">
      <c r="A22" s="110"/>
      <c r="B22" s="111"/>
      <c r="C22" s="112"/>
      <c r="D22" s="113"/>
    </row>
    <row r="23" spans="1:4" ht="24" thickTop="1" thickBot="1">
      <c r="A23" s="20" t="s">
        <v>93</v>
      </c>
      <c r="B23" s="26">
        <f>SUM(B18:B22)</f>
        <v>0</v>
      </c>
      <c r="C23" s="116" t="s">
        <v>98</v>
      </c>
      <c r="D23" s="115"/>
    </row>
    <row r="24" spans="1:4" s="24" customFormat="1" ht="16.2" thickBot="1">
      <c r="A24" s="99" t="s">
        <v>87</v>
      </c>
      <c r="B24" s="100" t="s">
        <v>88</v>
      </c>
      <c r="C24" s="101" t="s">
        <v>89</v>
      </c>
      <c r="D24" s="102" t="s">
        <v>90</v>
      </c>
    </row>
    <row r="25" spans="1:4">
      <c r="A25" s="119"/>
      <c r="B25" s="120"/>
      <c r="C25" s="121"/>
      <c r="D25" s="117"/>
    </row>
    <row r="26" spans="1:4">
      <c r="A26" s="119"/>
      <c r="B26" s="122"/>
      <c r="C26" s="123"/>
      <c r="D26" s="118"/>
    </row>
    <row r="27" spans="1:4">
      <c r="A27" s="103"/>
      <c r="B27" s="104"/>
      <c r="C27" s="123"/>
      <c r="D27" s="118"/>
    </row>
    <row r="28" spans="1:4">
      <c r="A28" s="119"/>
      <c r="B28" s="122"/>
      <c r="C28" s="123"/>
      <c r="D28" s="118"/>
    </row>
    <row r="29" spans="1:4">
      <c r="A29" s="119"/>
      <c r="B29" s="122"/>
      <c r="C29" s="123"/>
      <c r="D29" s="118"/>
    </row>
    <row r="30" spans="1:4">
      <c r="A30" s="119"/>
      <c r="B30" s="122"/>
      <c r="C30" s="123"/>
      <c r="D30" s="118"/>
    </row>
    <row r="31" spans="1:4">
      <c r="A31" s="119"/>
      <c r="B31" s="122"/>
      <c r="C31" s="123"/>
      <c r="D31" s="118"/>
    </row>
    <row r="32" spans="1:4">
      <c r="A32" s="119"/>
      <c r="B32" s="122"/>
      <c r="C32" s="123"/>
      <c r="D32" s="118"/>
    </row>
    <row r="33" spans="1:4">
      <c r="A33" s="119"/>
      <c r="B33" s="122"/>
      <c r="C33" s="123"/>
      <c r="D33" s="118"/>
    </row>
    <row r="34" spans="1:4" ht="16.2" thickBot="1">
      <c r="A34" s="110"/>
      <c r="B34" s="111"/>
      <c r="C34" s="112"/>
      <c r="D34" s="113"/>
    </row>
    <row r="35" spans="1:4" ht="16.2" thickTop="1"/>
    <row r="36" spans="1:4">
      <c r="A36"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zoomScale="115" zoomScaleNormal="115" workbookViewId="0">
      <pane xSplit="1" ySplit="1" topLeftCell="B2" activePane="bottomRight" state="frozen"/>
      <selection pane="topRight" activeCell="B1" sqref="B1"/>
      <selection pane="bottomLeft" activeCell="A2" sqref="A2"/>
      <selection pane="bottomRight" activeCell="B2" sqref="B2"/>
    </sheetView>
  </sheetViews>
  <sheetFormatPr defaultColWidth="31.3984375" defaultRowHeight="16.2"/>
  <cols>
    <col min="1" max="1" width="16.69921875" style="251" bestFit="1" customWidth="1"/>
    <col min="2" max="2" width="10" style="248" bestFit="1" customWidth="1"/>
    <col min="3" max="3" width="12" style="248" bestFit="1" customWidth="1"/>
    <col min="4" max="4" width="4" style="248" bestFit="1" customWidth="1"/>
    <col min="5" max="5" width="5.5" style="249" bestFit="1" customWidth="1"/>
    <col min="6" max="6" width="5.19921875" style="248" bestFit="1" customWidth="1"/>
    <col min="7" max="7" width="4" style="248" bestFit="1" customWidth="1"/>
    <col min="8" max="8" width="4.69921875" style="248" bestFit="1" customWidth="1"/>
    <col min="9" max="9" width="4.8984375" style="249" bestFit="1" customWidth="1"/>
    <col min="10" max="10" width="3.69921875" style="249" bestFit="1" customWidth="1"/>
    <col min="11" max="12" width="4.69921875" style="249" bestFit="1" customWidth="1"/>
    <col min="13" max="13" width="5.5" style="249" bestFit="1" customWidth="1"/>
    <col min="14" max="14" width="4" style="249" bestFit="1" customWidth="1"/>
    <col min="15" max="15" width="3.69921875" style="249" bestFit="1" customWidth="1"/>
    <col min="16" max="16" width="16.8984375" style="250" bestFit="1" customWidth="1"/>
    <col min="17" max="17" width="7" style="250" bestFit="1" customWidth="1"/>
    <col min="18" max="18" width="22" style="249" bestFit="1" customWidth="1"/>
    <col min="19" max="30" width="6.5" style="248" customWidth="1"/>
    <col min="31" max="16384" width="31.3984375" style="248"/>
  </cols>
  <sheetData>
    <row r="1" spans="1:18" s="249" customFormat="1" ht="31.8" thickBot="1">
      <c r="A1" s="264" t="s">
        <v>193</v>
      </c>
      <c r="B1" s="263" t="s">
        <v>192</v>
      </c>
      <c r="C1" s="263" t="s">
        <v>191</v>
      </c>
      <c r="D1" s="263" t="s">
        <v>190</v>
      </c>
      <c r="E1" s="263" t="s">
        <v>189</v>
      </c>
      <c r="F1" s="263" t="s">
        <v>188</v>
      </c>
      <c r="G1" s="262" t="s">
        <v>41</v>
      </c>
      <c r="H1" s="261" t="s">
        <v>40</v>
      </c>
      <c r="I1" s="260" t="s">
        <v>37</v>
      </c>
      <c r="J1" s="259" t="s">
        <v>38</v>
      </c>
      <c r="K1" s="258" t="s">
        <v>39</v>
      </c>
      <c r="L1" s="257" t="s">
        <v>36</v>
      </c>
      <c r="M1" s="256" t="s">
        <v>187</v>
      </c>
      <c r="N1" s="256" t="s">
        <v>186</v>
      </c>
      <c r="O1" s="254" t="s">
        <v>185</v>
      </c>
      <c r="P1" s="255" t="s">
        <v>184</v>
      </c>
      <c r="Q1" s="255" t="s">
        <v>183</v>
      </c>
      <c r="R1" s="254" t="s">
        <v>182</v>
      </c>
    </row>
    <row r="2" spans="1:18">
      <c r="A2" s="288" t="s">
        <v>219</v>
      </c>
      <c r="B2" s="293" t="s">
        <v>204</v>
      </c>
      <c r="C2" s="293" t="s">
        <v>207</v>
      </c>
      <c r="D2" s="291" t="s">
        <v>203</v>
      </c>
      <c r="E2" s="296" t="s">
        <v>206</v>
      </c>
      <c r="F2" s="289">
        <v>1355</v>
      </c>
      <c r="G2" s="289">
        <v>12</v>
      </c>
      <c r="H2" s="289">
        <v>15</v>
      </c>
      <c r="I2" s="289">
        <v>12</v>
      </c>
      <c r="J2" s="289">
        <v>8</v>
      </c>
      <c r="K2" s="289">
        <v>11</v>
      </c>
      <c r="L2" s="289">
        <v>7</v>
      </c>
      <c r="M2" s="289">
        <v>0</v>
      </c>
      <c r="N2" s="289">
        <v>17</v>
      </c>
      <c r="O2" s="289">
        <v>5</v>
      </c>
      <c r="P2" s="293" t="s">
        <v>210</v>
      </c>
      <c r="Q2" s="293" t="s">
        <v>208</v>
      </c>
      <c r="R2" s="298" t="s">
        <v>213</v>
      </c>
    </row>
    <row r="3" spans="1:18">
      <c r="A3" s="290"/>
      <c r="B3" s="294" t="s">
        <v>204</v>
      </c>
      <c r="C3" s="294" t="s">
        <v>207</v>
      </c>
      <c r="D3" s="291" t="s">
        <v>203</v>
      </c>
      <c r="E3" s="297" t="s">
        <v>206</v>
      </c>
      <c r="F3" s="291">
        <v>1349</v>
      </c>
      <c r="G3" s="291">
        <v>12</v>
      </c>
      <c r="H3" s="291">
        <v>15</v>
      </c>
      <c r="I3" s="291">
        <v>12</v>
      </c>
      <c r="J3" s="291">
        <v>8</v>
      </c>
      <c r="K3" s="291">
        <v>11</v>
      </c>
      <c r="L3" s="291">
        <v>7</v>
      </c>
      <c r="M3" s="291">
        <v>0</v>
      </c>
      <c r="N3" s="291">
        <v>17</v>
      </c>
      <c r="O3" s="291">
        <v>5</v>
      </c>
      <c r="P3" s="294" t="s">
        <v>210</v>
      </c>
      <c r="Q3" s="294" t="s">
        <v>208</v>
      </c>
      <c r="R3" s="299" t="s">
        <v>213</v>
      </c>
    </row>
    <row r="4" spans="1:18">
      <c r="A4" s="290"/>
      <c r="B4" s="294" t="s">
        <v>204</v>
      </c>
      <c r="C4" s="294" t="s">
        <v>207</v>
      </c>
      <c r="D4" s="291" t="s">
        <v>203</v>
      </c>
      <c r="E4" s="297" t="s">
        <v>206</v>
      </c>
      <c r="F4" s="291">
        <v>1367</v>
      </c>
      <c r="G4" s="291">
        <v>12</v>
      </c>
      <c r="H4" s="291">
        <v>15</v>
      </c>
      <c r="I4" s="291">
        <v>12</v>
      </c>
      <c r="J4" s="291">
        <v>8</v>
      </c>
      <c r="K4" s="291">
        <v>11</v>
      </c>
      <c r="L4" s="291">
        <v>7</v>
      </c>
      <c r="M4" s="291">
        <v>0</v>
      </c>
      <c r="N4" s="291">
        <v>17</v>
      </c>
      <c r="O4" s="291">
        <v>5</v>
      </c>
      <c r="P4" s="294" t="s">
        <v>210</v>
      </c>
      <c r="Q4" s="294" t="s">
        <v>208</v>
      </c>
      <c r="R4" s="299" t="s">
        <v>213</v>
      </c>
    </row>
    <row r="5" spans="1:18">
      <c r="A5" s="290" t="s">
        <v>218</v>
      </c>
      <c r="B5" s="294" t="s">
        <v>205</v>
      </c>
      <c r="C5" s="294" t="s">
        <v>207</v>
      </c>
      <c r="D5" s="291" t="s">
        <v>217</v>
      </c>
      <c r="E5" s="297" t="s">
        <v>206</v>
      </c>
      <c r="F5" s="291">
        <v>1345</v>
      </c>
      <c r="G5" s="291">
        <v>13</v>
      </c>
      <c r="H5" s="291">
        <v>10</v>
      </c>
      <c r="I5" s="291">
        <v>13</v>
      </c>
      <c r="J5" s="291">
        <v>9</v>
      </c>
      <c r="K5" s="291">
        <v>10</v>
      </c>
      <c r="L5" s="291">
        <v>10</v>
      </c>
      <c r="M5" s="291">
        <v>1</v>
      </c>
      <c r="N5" s="291">
        <v>17</v>
      </c>
      <c r="O5" s="291">
        <v>11</v>
      </c>
      <c r="P5" s="294" t="s">
        <v>214</v>
      </c>
      <c r="Q5" s="294" t="s">
        <v>215</v>
      </c>
      <c r="R5" s="299" t="s">
        <v>145</v>
      </c>
    </row>
    <row r="6" spans="1:18" ht="31.2">
      <c r="A6" s="290"/>
      <c r="B6" s="294" t="s">
        <v>211</v>
      </c>
      <c r="C6" s="294" t="s">
        <v>207</v>
      </c>
      <c r="D6" s="291" t="s">
        <v>203</v>
      </c>
      <c r="E6" s="297" t="s">
        <v>206</v>
      </c>
      <c r="F6" s="291">
        <v>1330</v>
      </c>
      <c r="G6" s="291">
        <v>19</v>
      </c>
      <c r="H6" s="291">
        <v>10</v>
      </c>
      <c r="I6" s="291">
        <v>14</v>
      </c>
      <c r="J6" s="291">
        <v>8</v>
      </c>
      <c r="K6" s="291">
        <v>11</v>
      </c>
      <c r="L6" s="291">
        <v>7</v>
      </c>
      <c r="M6" s="291">
        <v>4</v>
      </c>
      <c r="N6" s="291">
        <v>16</v>
      </c>
      <c r="O6" s="291">
        <v>26</v>
      </c>
      <c r="P6" s="294" t="s">
        <v>209</v>
      </c>
      <c r="Q6" s="294" t="s">
        <v>208</v>
      </c>
      <c r="R6" s="299" t="s">
        <v>212</v>
      </c>
    </row>
    <row r="7" spans="1:18" ht="31.2">
      <c r="A7" s="290"/>
      <c r="B7" s="294" t="s">
        <v>211</v>
      </c>
      <c r="C7" s="294" t="s">
        <v>207</v>
      </c>
      <c r="D7" s="291" t="s">
        <v>203</v>
      </c>
      <c r="E7" s="297" t="s">
        <v>206</v>
      </c>
      <c r="F7" s="291">
        <v>1338</v>
      </c>
      <c r="G7" s="291">
        <v>19</v>
      </c>
      <c r="H7" s="291">
        <v>10</v>
      </c>
      <c r="I7" s="291">
        <v>14</v>
      </c>
      <c r="J7" s="291">
        <v>8</v>
      </c>
      <c r="K7" s="291">
        <v>11</v>
      </c>
      <c r="L7" s="291">
        <v>7</v>
      </c>
      <c r="M7" s="291">
        <v>4</v>
      </c>
      <c r="N7" s="291">
        <v>16</v>
      </c>
      <c r="O7" s="291">
        <v>26</v>
      </c>
      <c r="P7" s="294" t="s">
        <v>209</v>
      </c>
      <c r="Q7" s="294" t="s">
        <v>208</v>
      </c>
      <c r="R7" s="299" t="s">
        <v>212</v>
      </c>
    </row>
    <row r="8" spans="1:18" ht="31.2">
      <c r="A8" s="290"/>
      <c r="B8" s="294" t="s">
        <v>211</v>
      </c>
      <c r="C8" s="294" t="s">
        <v>207</v>
      </c>
      <c r="D8" s="291" t="s">
        <v>203</v>
      </c>
      <c r="E8" s="297" t="s">
        <v>206</v>
      </c>
      <c r="F8" s="291">
        <v>1341</v>
      </c>
      <c r="G8" s="291">
        <v>19</v>
      </c>
      <c r="H8" s="291">
        <v>10</v>
      </c>
      <c r="I8" s="291">
        <v>14</v>
      </c>
      <c r="J8" s="291">
        <v>8</v>
      </c>
      <c r="K8" s="291">
        <v>11</v>
      </c>
      <c r="L8" s="291">
        <v>7</v>
      </c>
      <c r="M8" s="291">
        <v>4</v>
      </c>
      <c r="N8" s="291">
        <v>16</v>
      </c>
      <c r="O8" s="291">
        <v>26</v>
      </c>
      <c r="P8" s="294" t="s">
        <v>209</v>
      </c>
      <c r="Q8" s="294" t="s">
        <v>208</v>
      </c>
      <c r="R8" s="299" t="s">
        <v>212</v>
      </c>
    </row>
    <row r="9" spans="1:18" ht="31.2">
      <c r="A9" s="292"/>
      <c r="B9" s="295" t="s">
        <v>211</v>
      </c>
      <c r="C9" s="295" t="s">
        <v>207</v>
      </c>
      <c r="D9" s="253" t="s">
        <v>203</v>
      </c>
      <c r="E9" s="295" t="s">
        <v>206</v>
      </c>
      <c r="F9" s="253">
        <v>1352</v>
      </c>
      <c r="G9" s="253">
        <v>19</v>
      </c>
      <c r="H9" s="253">
        <v>10</v>
      </c>
      <c r="I9" s="253">
        <v>14</v>
      </c>
      <c r="J9" s="253">
        <v>8</v>
      </c>
      <c r="K9" s="253">
        <v>11</v>
      </c>
      <c r="L9" s="253">
        <v>7</v>
      </c>
      <c r="M9" s="253">
        <v>4</v>
      </c>
      <c r="N9" s="253">
        <v>16</v>
      </c>
      <c r="O9" s="253">
        <v>26</v>
      </c>
      <c r="P9" s="295" t="s">
        <v>209</v>
      </c>
      <c r="Q9" s="295" t="s">
        <v>208</v>
      </c>
      <c r="R9" s="300" t="s">
        <v>212</v>
      </c>
    </row>
    <row r="11" spans="1:18">
      <c r="A11" s="252" t="s">
        <v>181</v>
      </c>
      <c r="B11" s="265">
        <f>SUM('Personal File'!E3:E4,RIGHT('Personal File'!C14,1))</f>
        <v>12</v>
      </c>
    </row>
  </sheetData>
  <pageMargins left="0.15" right="0.75" top="0.32" bottom="0.33" header="0.25" footer="0.25"/>
  <pageSetup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Personal File</vt:lpstr>
      <vt:lpstr>Skills</vt:lpstr>
      <vt:lpstr>Feats</vt:lpstr>
      <vt:lpstr>Martial</vt:lpstr>
      <vt:lpstr>Equipment</vt:lpstr>
      <vt:lpstr>Leadership</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2008-07-07T03:05:32Z</cp:lastPrinted>
  <dcterms:created xsi:type="dcterms:W3CDTF">2000-10-24T15:39:59Z</dcterms:created>
  <dcterms:modified xsi:type="dcterms:W3CDTF">2018-01-19T21:25:12Z</dcterms:modified>
</cp:coreProperties>
</file>