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Corellion" sheetId="18" r:id="rId3"/>
    <sheet name="Spells" sheetId="26" r:id="rId4"/>
    <sheet name="Feats" sheetId="20" r:id="rId5"/>
    <sheet name="Martial" sheetId="6" r:id="rId6"/>
    <sheet name="Equipment" sheetId="19" r:id="rId7"/>
    <sheet name="Animal" sheetId="23"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7">Animal!$A$1:$H$12</definedName>
    <definedName name="_xlnm.Print_Area" localSheetId="2">Corellion!$A$1:$I$48</definedName>
    <definedName name="_xlnm.Print_Area" localSheetId="6">Equipment!#REF!</definedName>
    <definedName name="_xlnm.Print_Area" localSheetId="4">Feats!#REF!</definedName>
    <definedName name="_xlnm.Print_Area" localSheetId="5">Martial!#REF!</definedName>
    <definedName name="_xlnm.Print_Area" localSheetId="0">'Personal File'!$A$1:$H$26</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B13" i="4" l="1"/>
  <c r="I12" i="6" l="1"/>
  <c r="J12" i="6" s="1"/>
  <c r="I13" i="6"/>
  <c r="J13" i="6" s="1"/>
  <c r="H13" i="6"/>
  <c r="H25" i="26" l="1"/>
  <c r="H24" i="26"/>
  <c r="H23" i="26"/>
  <c r="H22" i="26"/>
  <c r="H21" i="26"/>
  <c r="H20" i="26"/>
  <c r="H19" i="26"/>
  <c r="H18" i="26"/>
  <c r="H17" i="26"/>
  <c r="H16" i="26"/>
  <c r="H15" i="26"/>
  <c r="H14" i="26"/>
  <c r="H13" i="26"/>
  <c r="H12" i="26"/>
  <c r="H11" i="26"/>
  <c r="H10" i="26"/>
  <c r="H9" i="26"/>
  <c r="H8" i="26"/>
  <c r="H7" i="26"/>
  <c r="H6" i="26"/>
  <c r="H5" i="26"/>
  <c r="H4" i="26"/>
  <c r="H3" i="26"/>
  <c r="M31" i="6" l="1"/>
  <c r="M27" i="6" l="1"/>
  <c r="B8" i="4" l="1"/>
  <c r="B4" i="15"/>
  <c r="B3" i="15"/>
  <c r="B12" i="4" l="1"/>
  <c r="B11" i="4"/>
  <c r="L8" i="26" l="1"/>
  <c r="H15" i="15" l="1"/>
  <c r="B5" i="15" l="1"/>
  <c r="Q6" i="26" l="1"/>
  <c r="B22" i="6" l="1"/>
  <c r="F16" i="15" l="1"/>
  <c r="M28" i="6" l="1"/>
  <c r="H13" i="15" l="1"/>
  <c r="I4" i="6"/>
  <c r="J4" i="6" s="1"/>
  <c r="P6" i="26" l="1"/>
  <c r="C26" i="19" l="1"/>
  <c r="C32" i="19" s="1"/>
  <c r="G23" i="6" l="1"/>
  <c r="E12" i="4" s="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4" i="15"/>
  <c r="H12" i="15"/>
  <c r="H11" i="15"/>
  <c r="H10" i="15"/>
  <c r="H9" i="15"/>
  <c r="G41" i="19" l="1"/>
  <c r="M30" i="6"/>
  <c r="M33" i="6" s="1"/>
  <c r="G42" i="19" l="1"/>
  <c r="G44" i="19" s="1"/>
  <c r="O6" i="26"/>
  <c r="I3" i="6" l="1"/>
  <c r="J3" i="6" s="1"/>
  <c r="I14" i="6" l="1"/>
  <c r="J14" i="6" s="1"/>
  <c r="I6" i="6"/>
  <c r="J6" i="6" s="1"/>
  <c r="I9" i="6" l="1"/>
  <c r="J9" i="6" s="1"/>
  <c r="I8" i="6"/>
  <c r="J8" i="6" s="1"/>
  <c r="C9" i="23" l="1"/>
  <c r="C8" i="23"/>
  <c r="C7" i="23"/>
  <c r="C6" i="23"/>
  <c r="C5" i="23"/>
  <c r="F5" i="23" s="1"/>
  <c r="C4" i="23"/>
  <c r="H5" i="15" l="1"/>
  <c r="H4" i="15"/>
  <c r="H3" i="15"/>
  <c r="C16" i="4" l="1"/>
  <c r="C15" i="4"/>
  <c r="C14" i="4"/>
  <c r="C13" i="4"/>
  <c r="C12" i="4"/>
  <c r="B9" i="4" s="1"/>
  <c r="C11" i="4"/>
  <c r="D3" i="15" l="1"/>
  <c r="E3" i="15" s="1"/>
  <c r="E13" i="4"/>
  <c r="E53" i="15"/>
  <c r="E44" i="15"/>
  <c r="E48" i="15"/>
  <c r="E52" i="15"/>
  <c r="E45" i="15"/>
  <c r="E49" i="15"/>
  <c r="E43" i="15"/>
  <c r="E47" i="15"/>
  <c r="E51" i="15"/>
  <c r="E46" i="15"/>
  <c r="E50" i="15"/>
  <c r="C22" i="26"/>
  <c r="C23" i="26"/>
  <c r="C24" i="26"/>
  <c r="C19" i="26"/>
  <c r="C25" i="26"/>
  <c r="C17" i="26"/>
  <c r="C5" i="26"/>
  <c r="C20" i="26"/>
  <c r="C14" i="26"/>
  <c r="C10" i="26"/>
  <c r="C6" i="26"/>
  <c r="C18" i="26"/>
  <c r="C16" i="26"/>
  <c r="C11" i="26"/>
  <c r="C8" i="26"/>
  <c r="C4" i="26"/>
  <c r="C21" i="26"/>
  <c r="C15" i="26"/>
  <c r="C12" i="26"/>
  <c r="C7" i="26"/>
  <c r="C3" i="26"/>
  <c r="C13" i="26"/>
  <c r="C9" i="26"/>
  <c r="C4" i="6"/>
  <c r="C3" i="6"/>
  <c r="E8" i="4"/>
  <c r="D4" i="15"/>
  <c r="B26" i="6"/>
  <c r="H12" i="6" s="1"/>
  <c r="E14" i="4"/>
  <c r="E16" i="4" s="1"/>
  <c r="E15" i="4" s="1"/>
  <c r="B25" i="6"/>
  <c r="H4" i="6" s="1"/>
  <c r="C8" i="6"/>
  <c r="C6" i="6"/>
  <c r="C9" i="6"/>
  <c r="D5" i="15"/>
  <c r="H41" i="15"/>
  <c r="H8" i="15"/>
  <c r="H7" i="15"/>
  <c r="H6" i="15"/>
  <c r="G3" i="15" l="1"/>
  <c r="I3" i="15" s="1"/>
  <c r="E42" i="15"/>
  <c r="H14" i="6"/>
  <c r="E5" i="15"/>
  <c r="G5" i="15"/>
  <c r="B23" i="6"/>
  <c r="H3" i="6"/>
  <c r="H6" i="6"/>
  <c r="H9" i="6"/>
  <c r="H8" i="6"/>
  <c r="E4" i="15"/>
  <c r="G4" i="15"/>
  <c r="I5" i="15" l="1"/>
  <c r="I4" i="15"/>
  <c r="B42" i="15" l="1"/>
  <c r="S6" i="26" l="1"/>
  <c r="R6" i="26"/>
  <c r="N6" i="26"/>
  <c r="M6" i="26"/>
  <c r="L6" i="26"/>
  <c r="D24" i="15" l="1"/>
  <c r="E24" i="15" l="1"/>
  <c r="G24" i="15"/>
  <c r="I24" i="15" l="1"/>
  <c r="D29" i="15"/>
  <c r="E29" i="15" l="1"/>
  <c r="G29" i="15"/>
  <c r="D35" i="15"/>
  <c r="D19" i="15"/>
  <c r="D37" i="15"/>
  <c r="D34" i="15"/>
  <c r="C40" i="19"/>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I28" i="15" s="1"/>
  <c r="E32" i="15"/>
  <c r="G32" i="15"/>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32" i="15"/>
  <c r="I31" i="15" l="1"/>
  <c r="I30" i="15"/>
  <c r="I23" i="15"/>
  <c r="I18" i="15"/>
  <c r="I10" i="15"/>
  <c r="I40" i="15"/>
  <c r="I21" i="15"/>
  <c r="I41" i="15"/>
  <c r="I15" i="15"/>
  <c r="I22" i="15"/>
  <c r="I8" i="15"/>
  <c r="I20" i="15"/>
  <c r="I19" i="15"/>
  <c r="I9" i="15"/>
  <c r="I35" i="15"/>
  <c r="I25" i="15"/>
  <c r="I17" i="15"/>
  <c r="I39" i="15"/>
  <c r="I16" i="15"/>
  <c r="I7" i="15"/>
  <c r="I37" i="15"/>
  <c r="I36" i="15"/>
  <c r="I14" i="15"/>
  <c r="I34" i="15"/>
  <c r="I33" i="15"/>
  <c r="I12" i="15"/>
</calcChain>
</file>

<file path=xl/comments1.xml><?xml version="1.0" encoding="utf-8"?>
<comments xmlns="http://schemas.openxmlformats.org/spreadsheetml/2006/main">
  <authors>
    <author>Alexis Álvarez</author>
  </authors>
  <commentList>
    <comment ref="C8" authorId="0">
      <text>
        <r>
          <rPr>
            <i/>
            <sz val="12"/>
            <color theme="1"/>
            <rFont val="Times New Roman"/>
            <family val="1"/>
          </rPr>
          <t>bane -1   bless +1
inspire courage +2</t>
        </r>
      </text>
    </comment>
    <comment ref="C10" authorId="0">
      <text>
        <r>
          <rPr>
            <sz val="12"/>
            <color indexed="81"/>
            <rFont val="Times New Roman"/>
            <family val="1"/>
          </rPr>
          <t>Next level at 66,000 XPs</t>
        </r>
      </text>
    </comment>
    <comment ref="B11" authorId="0">
      <text>
        <r>
          <rPr>
            <i/>
            <sz val="12"/>
            <color indexed="81"/>
            <rFont val="Times New Roman"/>
            <family val="1"/>
          </rPr>
          <t>bear’s heart +4</t>
        </r>
      </text>
    </comment>
    <comment ref="B12" authorId="0">
      <text>
        <r>
          <rPr>
            <sz val="12"/>
            <color indexed="81"/>
            <rFont val="Times New Roman"/>
            <family val="1"/>
          </rPr>
          <t>Gloves of Dexterity +2</t>
        </r>
      </text>
    </comment>
    <comment ref="B13" authorId="0">
      <text>
        <r>
          <rPr>
            <i/>
            <sz val="12"/>
            <color indexed="81"/>
            <rFont val="Times New Roman"/>
            <family val="1"/>
          </rPr>
          <t>bear’s endurance +4</t>
        </r>
      </text>
    </comment>
    <comment ref="E13" authorId="0">
      <text>
        <r>
          <rPr>
            <sz val="12"/>
            <color indexed="81"/>
            <rFont val="Times New Roman"/>
            <family val="1"/>
          </rPr>
          <t>[(9 * 8 Druid) * 75%]
+ [(2 * 8 MoMF) * 75%]
+ (11 * 0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Hide Armor -3
Heavy Wooden Shield -2</t>
        </r>
      </text>
    </comment>
    <comment ref="F9" authorId="0">
      <text>
        <r>
          <rPr>
            <sz val="12"/>
            <color indexed="81"/>
            <rFont val="Times New Roman"/>
            <family val="1"/>
          </rPr>
          <t>Hide Armor -3</t>
        </r>
      </text>
    </comment>
    <comment ref="F13" authorId="0">
      <text>
        <r>
          <rPr>
            <sz val="12"/>
            <color indexed="81"/>
            <rFont val="Times New Roman"/>
            <family val="1"/>
          </rPr>
          <t>Half-elf bonus</t>
        </r>
      </text>
    </comment>
    <comment ref="F16" authorId="0">
      <text>
        <r>
          <rPr>
            <sz val="12"/>
            <color indexed="81"/>
            <rFont val="Times New Roman"/>
            <family val="1"/>
          </rPr>
          <t xml:space="preserve">Hide Armor -3
</t>
        </r>
        <r>
          <rPr>
            <i/>
            <sz val="12"/>
            <color indexed="81"/>
            <rFont val="Times New Roman"/>
            <family val="1"/>
          </rPr>
          <t>heart of water +5</t>
        </r>
        <r>
          <rPr>
            <sz val="12"/>
            <color indexed="81"/>
            <rFont val="Times New Roman"/>
            <family val="1"/>
          </rPr>
          <t xml:space="preserve">
Heavy Wooden Shield -2</t>
        </r>
      </text>
    </comment>
    <comment ref="F18" authorId="0">
      <text>
        <r>
          <rPr>
            <sz val="12"/>
            <color indexed="81"/>
            <rFont val="Times New Roman"/>
            <family val="1"/>
          </rPr>
          <t>Half-elf bonus</t>
        </r>
      </text>
    </comment>
    <comment ref="F19" authorId="0">
      <text>
        <r>
          <rPr>
            <sz val="12"/>
            <color indexed="81"/>
            <rFont val="Times New Roman"/>
            <family val="1"/>
          </rPr>
          <t>Druidic bonus</t>
        </r>
      </text>
    </comment>
    <comment ref="F20" authorId="0">
      <text>
        <r>
          <rPr>
            <sz val="12"/>
            <color indexed="81"/>
            <rFont val="Times New Roman"/>
            <family val="1"/>
          </rPr>
          <t>Druidic bonus +2
Forester +2</t>
        </r>
      </text>
    </comment>
    <comment ref="F21" authorId="0">
      <text>
        <r>
          <rPr>
            <sz val="12"/>
            <color indexed="81"/>
            <rFont val="Times New Roman"/>
            <family val="1"/>
          </rPr>
          <t>Hide Armor -3
Heavy Wooden Shield -2</t>
        </r>
      </text>
    </comment>
    <comment ref="F23" authorId="0">
      <text>
        <r>
          <rPr>
            <sz val="12"/>
            <color indexed="81"/>
            <rFont val="Times New Roman"/>
            <family val="1"/>
          </rPr>
          <t>Hide Armor -3
Heavy Wooden Shield -2</t>
        </r>
      </text>
    </comment>
    <comment ref="F24" authorId="0">
      <text>
        <r>
          <rPr>
            <sz val="12"/>
            <color indexed="81"/>
            <rFont val="Times New Roman"/>
            <family val="1"/>
          </rPr>
          <t>Half-elf +2
Survival synergy +2</t>
        </r>
      </text>
    </comment>
    <comment ref="F25" authorId="0">
      <text>
        <r>
          <rPr>
            <sz val="12"/>
            <color indexed="81"/>
            <rFont val="Times New Roman"/>
            <family val="1"/>
          </rPr>
          <t>Half-elf bonus</t>
        </r>
      </text>
    </comment>
    <comment ref="F26" authorId="0">
      <text>
        <r>
          <rPr>
            <sz val="12"/>
            <color indexed="81"/>
            <rFont val="Times New Roman"/>
            <family val="1"/>
          </rPr>
          <t>Hide Armor -3
Heavy Wooden Shield -2</t>
        </r>
      </text>
    </comment>
    <comment ref="F30" authorId="0">
      <text>
        <r>
          <rPr>
            <sz val="12"/>
            <color indexed="81"/>
            <rFont val="Times New Roman"/>
            <family val="1"/>
          </rPr>
          <t>Handle Animal (synergy) +2</t>
        </r>
      </text>
    </comment>
    <comment ref="F31" authorId="0">
      <text>
        <r>
          <rPr>
            <sz val="12"/>
            <color indexed="81"/>
            <rFont val="Times New Roman"/>
            <family val="1"/>
          </rPr>
          <t>Half-elf bonus</t>
        </r>
      </text>
    </comment>
    <comment ref="F33" authorId="0">
      <text>
        <r>
          <rPr>
            <sz val="12"/>
            <color indexed="81"/>
            <rFont val="Times New Roman"/>
            <family val="1"/>
          </rPr>
          <t>Hide Armor -3
Heavy Wooden Shield -2</t>
        </r>
      </text>
    </comment>
    <comment ref="F36" authorId="0">
      <text>
        <r>
          <rPr>
            <sz val="12"/>
            <color indexed="81"/>
            <rFont val="Times New Roman"/>
            <family val="1"/>
          </rPr>
          <t>Half-elf bonus</t>
        </r>
      </text>
    </comment>
    <comment ref="F37" authorId="0">
      <text>
        <r>
          <rPr>
            <sz val="12"/>
            <color indexed="81"/>
            <rFont val="Times New Roman"/>
            <family val="1"/>
          </rPr>
          <t>Half-elf bonus +2
Forester +2
K: Nature (synergy) +2</t>
        </r>
      </text>
    </comment>
    <comment ref="F38" authorId="0">
      <text>
        <r>
          <rPr>
            <i/>
            <sz val="12"/>
            <color indexed="81"/>
            <rFont val="Times New Roman"/>
            <family val="1"/>
          </rPr>
          <t>heart of water +8</t>
        </r>
      </text>
    </comment>
    <comment ref="F39" authorId="0">
      <text>
        <r>
          <rPr>
            <sz val="12"/>
            <color indexed="81"/>
            <rFont val="Times New Roman"/>
            <family val="1"/>
          </rPr>
          <t>Hide Armor -3
Heavy Wooden Shield -2</t>
        </r>
      </text>
    </comment>
  </commentList>
</comments>
</file>

<file path=xl/comments3.xml><?xml version="1.0" encoding="utf-8"?>
<comments xmlns="http://schemas.openxmlformats.org/spreadsheetml/2006/main">
  <authors>
    <author>Alexis Álvarez</author>
  </authors>
  <commentList>
    <comment ref="D41" authorId="0">
      <text>
        <r>
          <rPr>
            <sz val="12"/>
            <color indexed="81"/>
            <rFont val="Times New Roman"/>
            <family val="1"/>
          </rPr>
          <t>grasshopper leg</t>
        </r>
      </text>
    </comment>
    <comment ref="D42" authorId="0">
      <text>
        <r>
          <rPr>
            <sz val="12"/>
            <color indexed="81"/>
            <rFont val="Times New Roman"/>
            <family val="1"/>
          </rPr>
          <t>kuo-toa scale</t>
        </r>
      </text>
    </comment>
    <comment ref="D44" authorId="0">
      <text>
        <r>
          <rPr>
            <sz val="12"/>
            <color indexed="81"/>
            <rFont val="Times New Roman"/>
            <family val="1"/>
          </rPr>
          <t>Pinch of dirt</t>
        </r>
      </text>
    </comment>
    <comment ref="D51" authorId="0">
      <text>
        <r>
          <rPr>
            <sz val="12"/>
            <color indexed="81"/>
            <rFont val="Times New Roman"/>
            <family val="1"/>
          </rPr>
          <t>fish scale</t>
        </r>
      </text>
    </comment>
    <comment ref="D58" authorId="0">
      <text>
        <r>
          <rPr>
            <sz val="12"/>
            <color indexed="81"/>
            <rFont val="Times New Roman"/>
            <family val="1"/>
          </rPr>
          <t>Oil-filled hourglass</t>
        </r>
      </text>
    </comment>
    <comment ref="D59" authorId="0">
      <text>
        <r>
          <rPr>
            <sz val="12"/>
            <color indexed="81"/>
            <rFont val="Times New Roman"/>
            <family val="1"/>
          </rPr>
          <t>Snake scales</t>
        </r>
      </text>
    </comment>
    <comment ref="D63" authorId="0">
      <text>
        <r>
          <rPr>
            <sz val="12"/>
            <color indexed="81"/>
            <rFont val="Times New Roman"/>
            <family val="1"/>
          </rPr>
          <t>drop of bile</t>
        </r>
      </text>
    </comment>
    <comment ref="D64" authorId="0">
      <text>
        <r>
          <rPr>
            <sz val="12"/>
            <color indexed="81"/>
            <rFont val="Times New Roman"/>
            <family val="1"/>
          </rPr>
          <t>copper wire</t>
        </r>
      </text>
    </comment>
    <comment ref="D69" authorId="0">
      <text>
        <r>
          <rPr>
            <sz val="12"/>
            <color indexed="81"/>
            <rFont val="Times New Roman"/>
            <family val="1"/>
          </rPr>
          <t>MW arrow/bolt</t>
        </r>
      </text>
    </comment>
    <comment ref="D70" authorId="0">
      <text>
        <r>
          <rPr>
            <sz val="12"/>
            <color indexed="81"/>
            <rFont val="Times New Roman"/>
            <family val="1"/>
          </rPr>
          <t>Bait for said animal</t>
        </r>
      </text>
    </comment>
    <comment ref="D72" authorId="0">
      <text>
        <r>
          <rPr>
            <sz val="12"/>
            <color indexed="81"/>
            <rFont val="Times New Roman"/>
            <family val="1"/>
          </rPr>
          <t>fur, feathers, skin</t>
        </r>
      </text>
    </comment>
    <comment ref="D75" authorId="0">
      <text>
        <r>
          <rPr>
            <sz val="12"/>
            <color indexed="81"/>
            <rFont val="Times New Roman"/>
            <family val="1"/>
          </rPr>
          <t>three-inch wooden dowel</t>
        </r>
      </text>
    </comment>
    <comment ref="D82" authorId="0">
      <text>
        <r>
          <rPr>
            <sz val="12"/>
            <color indexed="81"/>
            <rFont val="Times New Roman"/>
            <family val="1"/>
          </rPr>
          <t>Small thorn</t>
        </r>
      </text>
    </comment>
    <comment ref="D86" authorId="0">
      <text>
        <r>
          <rPr>
            <sz val="12"/>
            <color indexed="81"/>
            <rFont val="Times New Roman"/>
            <family val="1"/>
          </rPr>
          <t>Bull-shit or bull-hair</t>
        </r>
      </text>
    </comment>
    <comment ref="D87" authorId="0">
      <text>
        <r>
          <rPr>
            <sz val="12"/>
            <color indexed="81"/>
            <rFont val="Times New Roman"/>
            <family val="1"/>
          </rPr>
          <t>Pinch of cat fur</t>
        </r>
      </text>
    </comment>
    <comment ref="D88" authorId="0">
      <text>
        <r>
          <rPr>
            <sz val="12"/>
            <color indexed="81"/>
            <rFont val="Times New Roman"/>
            <family val="1"/>
          </rPr>
          <t>drop of blood &amp; pinch of saltpeter</t>
        </r>
      </text>
    </comment>
    <comment ref="D98" authorId="0">
      <text>
        <r>
          <rPr>
            <sz val="12"/>
            <color indexed="81"/>
            <rFont val="Times New Roman"/>
            <family val="1"/>
          </rPr>
          <t>Eagle feathers or droppings</t>
        </r>
      </text>
    </comment>
    <comment ref="D102" authorId="0">
      <text>
        <r>
          <rPr>
            <sz val="12"/>
            <color indexed="81"/>
            <rFont val="Times New Roman"/>
            <family val="1"/>
          </rPr>
          <t>Snake scales</t>
        </r>
      </text>
    </comment>
    <comment ref="D104" authorId="0">
      <text>
        <r>
          <rPr>
            <sz val="12"/>
            <color indexed="81"/>
            <rFont val="Times New Roman"/>
            <family val="1"/>
          </rPr>
          <t>½ lb. gold dust
(25-GP value)</t>
        </r>
      </text>
    </comment>
    <comment ref="D106" authorId="0">
      <text>
        <r>
          <rPr>
            <sz val="12"/>
            <color indexed="81"/>
            <rFont val="Times New Roman"/>
            <family val="1"/>
          </rPr>
          <t>tallow, bringstone, powdered iron</t>
        </r>
      </text>
    </comment>
    <comment ref="D108" authorId="0">
      <text>
        <r>
          <rPr>
            <sz val="12"/>
            <color indexed="81"/>
            <rFont val="Times New Roman"/>
            <family val="1"/>
          </rPr>
          <t>drop of water</t>
        </r>
      </text>
    </comment>
    <comment ref="D111" authorId="0">
      <text>
        <r>
          <rPr>
            <sz val="12"/>
            <color indexed="81"/>
            <rFont val="Times New Roman"/>
            <family val="1"/>
          </rPr>
          <t>small mint leaf</t>
        </r>
      </text>
    </comment>
    <comment ref="D116" authorId="0">
      <text>
        <r>
          <rPr>
            <sz val="12"/>
            <color indexed="81"/>
            <rFont val="Times New Roman"/>
            <family val="1"/>
          </rPr>
          <t>Dried seaweed</t>
        </r>
      </text>
    </comment>
    <comment ref="D118" authorId="0">
      <text>
        <r>
          <rPr>
            <sz val="12"/>
            <color indexed="81"/>
            <rFont val="Times New Roman"/>
            <family val="1"/>
          </rPr>
          <t>pebble found in a node</t>
        </r>
      </text>
    </comment>
    <comment ref="D122" authorId="0">
      <text>
        <r>
          <rPr>
            <sz val="12"/>
            <color indexed="81"/>
            <rFont val="Times New Roman"/>
            <family val="1"/>
          </rPr>
          <t>Feathers or pinch of owl droppings</t>
        </r>
      </text>
    </comment>
    <comment ref="D123" authorId="0">
      <text>
        <r>
          <rPr>
            <sz val="12"/>
            <color indexed="81"/>
            <rFont val="Times New Roman"/>
            <family val="1"/>
          </rPr>
          <t>Silver wire knot</t>
        </r>
      </text>
    </comment>
    <comment ref="D129" authorId="0">
      <text>
        <r>
          <rPr>
            <sz val="12"/>
            <color indexed="81"/>
            <rFont val="Times New Roman"/>
            <family val="1"/>
          </rPr>
          <t>Wool or fur</t>
        </r>
      </text>
    </comment>
    <comment ref="D130" authorId="0">
      <text>
        <r>
          <rPr>
            <sz val="12"/>
            <color indexed="81"/>
            <rFont val="Times New Roman"/>
            <family val="1"/>
          </rPr>
          <t>knotted rope</t>
        </r>
      </text>
    </comment>
    <comment ref="D131" authorId="0">
      <text>
        <r>
          <rPr>
            <sz val="12"/>
            <color indexed="81"/>
            <rFont val="Times New Roman"/>
            <family val="1"/>
          </rPr>
          <t>Snake scales</t>
        </r>
      </text>
    </comment>
    <comment ref="D135" authorId="0">
      <text>
        <r>
          <rPr>
            <sz val="12"/>
            <color indexed="81"/>
            <rFont val="Times New Roman"/>
            <family val="1"/>
          </rPr>
          <t>1 drop of bitumen and live spider (both to be eaten)</t>
        </r>
      </text>
    </comment>
    <comment ref="D138" authorId="0">
      <text>
        <r>
          <rPr>
            <sz val="12"/>
            <rFont val="Times New Roman"/>
            <family val="1"/>
          </rPr>
          <t>Square of red cloth</t>
        </r>
      </text>
    </comment>
    <comment ref="A140" authorId="0">
      <text>
        <r>
          <rPr>
            <sz val="12"/>
            <color indexed="81"/>
            <rFont val="Times New Roman"/>
            <family val="1"/>
          </rPr>
          <t>also in Complete Arcane</t>
        </r>
      </text>
    </comment>
    <comment ref="D140" authorId="0">
      <text>
        <r>
          <rPr>
            <sz val="12"/>
            <color indexed="81"/>
            <rFont val="Times New Roman"/>
            <family val="1"/>
          </rPr>
          <t>goldfish scale</t>
        </r>
      </text>
    </comment>
    <comment ref="D141" authorId="0">
      <text>
        <r>
          <rPr>
            <sz val="12"/>
            <color indexed="81"/>
            <rFont val="Times New Roman"/>
            <family val="1"/>
          </rPr>
          <t>tern feathers/guano</t>
        </r>
      </text>
    </comment>
    <comment ref="D146" authorId="0">
      <text>
        <r>
          <rPr>
            <sz val="12"/>
            <color indexed="81"/>
            <rFont val="Times New Roman"/>
            <family val="1"/>
          </rPr>
          <t>spine from a sea urchin</t>
        </r>
      </text>
    </comment>
    <comment ref="D148" authorId="0">
      <text>
        <r>
          <rPr>
            <sz val="12"/>
            <color indexed="81"/>
            <rFont val="Times New Roman"/>
            <family val="1"/>
          </rPr>
          <t>Tiny piece of vine</t>
        </r>
      </text>
    </comment>
    <comment ref="A153" authorId="0">
      <text>
        <r>
          <rPr>
            <sz val="12"/>
            <color indexed="81"/>
            <rFont val="Times New Roman"/>
            <family val="1"/>
          </rPr>
          <t>also in Champions of Ruin</t>
        </r>
      </text>
    </comment>
    <comment ref="D153" authorId="0">
      <text>
        <r>
          <rPr>
            <sz val="12"/>
            <color indexed="81"/>
            <rFont val="Times New Roman"/>
            <family val="1"/>
          </rPr>
          <t>vial of water</t>
        </r>
      </text>
    </comment>
    <comment ref="D155" authorId="0">
      <text>
        <r>
          <rPr>
            <sz val="12"/>
            <color indexed="81"/>
            <rFont val="Times New Roman"/>
            <family val="1"/>
          </rPr>
          <t>Stone earth from home plane</t>
        </r>
      </text>
    </comment>
    <comment ref="D157" authorId="0">
      <text>
        <r>
          <rPr>
            <sz val="12"/>
            <color indexed="81"/>
            <rFont val="Times New Roman"/>
            <family val="1"/>
          </rPr>
          <t>Stone earth from home plane</t>
        </r>
      </text>
    </comment>
    <comment ref="D158" authorId="0">
      <text>
        <r>
          <rPr>
            <sz val="12"/>
            <color indexed="81"/>
            <rFont val="Times New Roman"/>
            <family val="1"/>
          </rPr>
          <t>bird of prey talon</t>
        </r>
      </text>
    </comment>
    <comment ref="D168" authorId="0">
      <text>
        <r>
          <rPr>
            <sz val="12"/>
            <color indexed="81"/>
            <rFont val="Times New Roman"/>
            <family val="1"/>
          </rPr>
          <t>magic potion</t>
        </r>
      </text>
    </comment>
    <comment ref="D183" authorId="0">
      <text>
        <r>
          <rPr>
            <sz val="12"/>
            <color indexed="81"/>
            <rFont val="Times New Roman"/>
            <family val="1"/>
          </rPr>
          <t>Charcoal</t>
        </r>
      </text>
    </comment>
    <comment ref="D192" authorId="0">
      <text>
        <r>
          <rPr>
            <sz val="12"/>
            <color indexed="81"/>
            <rFont val="Times New Roman"/>
            <family val="1"/>
          </rPr>
          <t>handful of thick scales</t>
        </r>
      </text>
    </comment>
    <comment ref="D193" authorId="0">
      <text>
        <r>
          <rPr>
            <sz val="12"/>
            <color indexed="81"/>
            <rFont val="Times New Roman"/>
            <family val="1"/>
          </rPr>
          <t>pinch of dust &amp; few drops of water</t>
        </r>
      </text>
    </comment>
    <comment ref="D197" authorId="0">
      <text>
        <r>
          <rPr>
            <sz val="12"/>
            <color indexed="81"/>
            <rFont val="Times New Roman"/>
            <family val="1"/>
          </rPr>
          <t>dinosaur jawbone</t>
        </r>
      </text>
    </comment>
    <comment ref="D198" authorId="0">
      <text/>
    </comment>
    <comment ref="D200" authorId="0">
      <text>
        <r>
          <rPr>
            <sz val="12"/>
            <color indexed="81"/>
            <rFont val="Times New Roman"/>
            <family val="1"/>
          </rPr>
          <t>1 thorn</t>
        </r>
      </text>
    </comment>
    <comment ref="D204" authorId="0">
      <text/>
    </comment>
    <comment ref="D206" authorId="0">
      <text/>
    </comment>
    <comment ref="D210" authorId="0">
      <text>
        <r>
          <rPr>
            <sz val="12"/>
            <color indexed="81"/>
            <rFont val="Times New Roman"/>
            <family val="1"/>
          </rPr>
          <t>two small iron rods</t>
        </r>
      </text>
    </comment>
    <comment ref="D219" authorId="0">
      <text/>
    </comment>
    <comment ref="D226" authorId="0">
      <text/>
    </comment>
    <comment ref="D231" authorId="0">
      <text>
        <r>
          <rPr>
            <sz val="12"/>
            <color indexed="81"/>
            <rFont val="Times New Roman"/>
            <family val="1"/>
          </rPr>
          <t>pinch of dust &amp; a few drops of water</t>
        </r>
      </text>
    </comment>
    <comment ref="D233" authorId="0">
      <text>
        <r>
          <rPr>
            <sz val="12"/>
            <color indexed="81"/>
            <rFont val="Times New Roman"/>
            <family val="1"/>
          </rPr>
          <t>Dung from an evil creature</t>
        </r>
      </text>
    </comment>
    <comment ref="D240" authorId="0">
      <text>
        <r>
          <rPr>
            <sz val="12"/>
            <color indexed="81"/>
            <rFont val="Times New Roman"/>
            <family val="1"/>
          </rPr>
          <t>1000 GPs' worth of unguents</t>
        </r>
      </text>
    </comment>
    <comment ref="D243" authorId="0">
      <text>
        <r>
          <rPr>
            <sz val="12"/>
            <color indexed="81"/>
            <rFont val="Times New Roman"/>
            <family val="1"/>
          </rPr>
          <t>Natural pool of water</t>
        </r>
      </text>
    </comment>
    <comment ref="D249" authorId="0">
      <text>
        <r>
          <rPr>
            <sz val="12"/>
            <color indexed="81"/>
            <rFont val="Times New Roman"/>
            <family val="1"/>
          </rPr>
          <t>100+ GP worth of diamond dust</t>
        </r>
      </text>
    </comment>
    <comment ref="D253" authorId="0">
      <text>
        <r>
          <rPr>
            <sz val="12"/>
            <color indexed="81"/>
            <rFont val="Times New Roman"/>
            <family val="1"/>
          </rPr>
          <t>1 fish tooth</t>
        </r>
      </text>
    </comment>
    <comment ref="D254" authorId="0">
      <text>
        <r>
          <rPr>
            <sz val="12"/>
            <color indexed="81"/>
            <rFont val="Times New Roman"/>
            <family val="1"/>
          </rPr>
          <t>driftwood wrapped with red thread</t>
        </r>
      </text>
    </comment>
    <comment ref="D257" authorId="0">
      <text>
        <r>
          <rPr>
            <sz val="12"/>
            <color indexed="81"/>
            <rFont val="Times New Roman"/>
            <family val="1"/>
          </rPr>
          <t>Flawless, 250-GP gemstone</t>
        </r>
      </text>
    </comment>
    <comment ref="D261" authorId="0">
      <text>
        <r>
          <rPr>
            <sz val="12"/>
            <color indexed="81"/>
            <rFont val="Times New Roman"/>
            <family val="1"/>
          </rPr>
          <t>powdered squid beak and sucker from kraken tentacle</t>
        </r>
      </text>
    </comment>
    <comment ref="D271" authorId="0">
      <text>
        <r>
          <rPr>
            <sz val="12"/>
            <color indexed="81"/>
            <rFont val="Times New Roman"/>
            <family val="1"/>
          </rPr>
          <t>limestone</t>
        </r>
      </text>
    </comment>
    <comment ref="D276" authorId="0">
      <text>
        <r>
          <rPr>
            <sz val="12"/>
            <color indexed="81"/>
            <rFont val="Times New Roman"/>
            <family val="1"/>
          </rPr>
          <t>scented ointment</t>
        </r>
      </text>
    </comment>
    <comment ref="D277" authorId="0">
      <text>
        <r>
          <rPr>
            <sz val="12"/>
            <color indexed="81"/>
            <rFont val="Times New Roman"/>
            <family val="1"/>
          </rPr>
          <t>handful of ice or snow that must be pressed to the target’s body.</t>
        </r>
      </text>
    </comment>
    <comment ref="D280" authorId="0">
      <text>
        <r>
          <rPr>
            <sz val="12"/>
            <color indexed="81"/>
            <rFont val="Times New Roman"/>
            <family val="1"/>
          </rPr>
          <t>dandelion fluff and herbs</t>
        </r>
      </text>
    </comment>
    <comment ref="D283" authorId="0">
      <text>
        <r>
          <rPr>
            <sz val="12"/>
            <color indexed="81"/>
            <rFont val="Times New Roman"/>
            <family val="1"/>
          </rPr>
          <t>granite &amp; 250 GPs' worth of diamond dust</t>
        </r>
      </text>
    </comment>
    <comment ref="D285" authorId="0">
      <text>
        <r>
          <rPr>
            <sz val="12"/>
            <color indexed="81"/>
            <rFont val="Times New Roman"/>
            <family val="1"/>
          </rPr>
          <t>stone or mud from deep ocean trench</t>
        </r>
      </text>
    </comment>
    <comment ref="D289" authorId="0">
      <text>
        <r>
          <rPr>
            <sz val="12"/>
            <color indexed="81"/>
            <rFont val="Times New Roman"/>
            <family val="1"/>
          </rPr>
          <t>Herbs, oils, and incense worth at least 1,000 gp, plus 1,000 gp per level of the spell to be tied to the unhallowed area.</t>
        </r>
      </text>
    </comment>
    <comment ref="D292" authorId="0">
      <text>
        <r>
          <rPr>
            <sz val="12"/>
            <color indexed="81"/>
            <rFont val="Times New Roman"/>
            <family val="1"/>
          </rPr>
          <t>handful of sand</t>
        </r>
      </text>
    </comment>
    <comment ref="D294" authorId="0">
      <text>
        <r>
          <rPr>
            <sz val="12"/>
            <color indexed="81"/>
            <rFont val="Times New Roman"/>
            <family val="1"/>
          </rPr>
          <t>live termite</t>
        </r>
      </text>
    </comment>
    <comment ref="D295" authorId="0">
      <text>
        <r>
          <rPr>
            <sz val="12"/>
            <color indexed="81"/>
            <rFont val="Times New Roman"/>
            <family val="1"/>
          </rPr>
          <t>handful of 
alkaline salts</t>
        </r>
      </text>
    </comment>
    <comment ref="D298" authorId="0">
      <text>
        <r>
          <rPr>
            <sz val="12"/>
            <color indexed="81"/>
            <rFont val="Times New Roman"/>
            <family val="1"/>
          </rPr>
          <t>Bull-shit or bull-hair</t>
        </r>
      </text>
    </comment>
    <comment ref="D299" authorId="0">
      <text>
        <r>
          <rPr>
            <sz val="12"/>
            <color indexed="81"/>
            <rFont val="Times New Roman"/>
            <family val="1"/>
          </rPr>
          <t>Pinch of cat fur</t>
        </r>
      </text>
    </comment>
    <comment ref="D300" authorId="0">
      <text>
        <r>
          <rPr>
            <sz val="12"/>
            <color indexed="81"/>
            <rFont val="Times New Roman"/>
            <family val="1"/>
          </rPr>
          <t>A statuette of a Celestial or fiend worth 50 gp.</t>
        </r>
      </text>
    </comment>
    <comment ref="D304" authorId="0">
      <text>
        <r>
          <rPr>
            <sz val="12"/>
            <color indexed="81"/>
            <rFont val="Times New Roman"/>
            <family val="1"/>
          </rPr>
          <t>Eagle feathers or droppings</t>
        </r>
      </text>
    </comment>
    <comment ref="D308" authorId="0">
      <text>
        <r>
          <rPr>
            <sz val="12"/>
            <color indexed="81"/>
            <rFont val="Times New Roman"/>
            <family val="1"/>
          </rPr>
          <t>pinch of earth and snow</t>
        </r>
      </text>
    </comment>
    <comment ref="D310" authorId="0">
      <text>
        <r>
          <rPr>
            <sz val="12"/>
            <color indexed="81"/>
            <rFont val="Times New Roman"/>
            <family val="1"/>
          </rPr>
          <t>Feathers or pinch of owl droppings</t>
        </r>
      </text>
    </comment>
    <comment ref="D315" authorId="0">
      <text>
        <r>
          <rPr>
            <sz val="12"/>
            <color indexed="81"/>
            <rFont val="Times New Roman"/>
            <family val="1"/>
          </rPr>
          <t>Small block of granite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So long as you are able to acquire a new animal companion, you may choose your new companion from a nonstandard list.
</t>
        </r>
        <r>
          <rPr>
            <b/>
            <sz val="12"/>
            <color indexed="81"/>
            <rFont val="Times New Roman"/>
            <family val="1"/>
          </rPr>
          <t xml:space="preserve">Prerequisite:  </t>
        </r>
        <r>
          <rPr>
            <sz val="12"/>
            <color indexed="81"/>
            <rFont val="Times New Roman"/>
            <family val="1"/>
          </rPr>
          <t xml:space="preserve">Ability to acquire a new animal companion, compatible alignment.
</t>
        </r>
        <r>
          <rPr>
            <b/>
            <sz val="12"/>
            <color indexed="81"/>
            <rFont val="Times New Roman"/>
            <family val="1"/>
          </rPr>
          <t xml:space="preserve">Benefit:  </t>
        </r>
        <r>
          <rPr>
            <sz val="12"/>
            <color indexed="81"/>
            <rFont val="Times New Roman"/>
            <family val="1"/>
          </rPr>
          <t xml:space="preserve">When choosing a companion, the following creatures are also available to you. You may choose a companion with an alignment up to one step away on each of the alignment axes (lawful through chaotic, good through evil).
The improved animal companion is magically linked to its master just like a familiar.  The companion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companion’s normal total, whichever is higher.
</t>
        </r>
        <r>
          <rPr>
            <b/>
            <sz val="12"/>
            <color indexed="81"/>
            <rFont val="Times New Roman"/>
            <family val="1"/>
          </rPr>
          <t xml:space="preserve">Attacks:  </t>
        </r>
        <r>
          <rPr>
            <sz val="12"/>
            <color indexed="81"/>
            <rFont val="Times New Roman"/>
            <family val="1"/>
          </rPr>
          <t xml:space="preserve">Use the master’s base attack bonus or the companion’s, whichever is better. Use the familiar’s Dexterity or Strength modifier, whichever is greater, to get the companion’s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companion has all the special attacks of its kind.
</t>
        </r>
        <r>
          <rPr>
            <b/>
            <sz val="12"/>
            <color indexed="81"/>
            <rFont val="Times New Roman"/>
            <family val="1"/>
          </rPr>
          <t xml:space="preserve">Special Qualities:  </t>
        </r>
        <r>
          <rPr>
            <sz val="12"/>
            <color indexed="81"/>
            <rFont val="Times New Roman"/>
            <family val="1"/>
          </rPr>
          <t xml:space="preserve">The companion has all the special qualities of its kind.
</t>
        </r>
        <r>
          <rPr>
            <b/>
            <sz val="12"/>
            <color indexed="81"/>
            <rFont val="Times New Roman"/>
            <family val="1"/>
          </rPr>
          <t xml:space="preserve">Saving Throws:  </t>
        </r>
        <r>
          <rPr>
            <sz val="12"/>
            <color indexed="81"/>
            <rFont val="Times New Roman"/>
            <family val="1"/>
          </rPr>
          <t xml:space="preserve">The companion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companion.
Adapted from FRCS 35 – 36</t>
        </r>
      </text>
    </comment>
    <comment ref="C3" authorId="0">
      <text>
        <r>
          <rPr>
            <sz val="12"/>
            <color indexed="81"/>
            <rFont val="Times New Roman"/>
            <family val="1"/>
          </rPr>
          <t>A druid gains a +2 bonus on Knowledge (nature) and Survival checks.
PHB 35</t>
        </r>
      </text>
    </comment>
    <comment ref="A4" authorId="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color indexed="81"/>
            <rFont val="Times New Roman"/>
            <family val="1"/>
          </rPr>
          <t xml:space="preserve">Your bond with your animal companion is exceptionall strong.
</t>
        </r>
        <r>
          <rPr>
            <b/>
            <sz val="12"/>
            <color indexed="81"/>
            <rFont val="Times New Roman"/>
            <family val="1"/>
          </rPr>
          <t xml:space="preserve">Prerequisite: </t>
        </r>
        <r>
          <rPr>
            <sz val="12"/>
            <color indexed="81"/>
            <rFont val="Times New Roman"/>
            <family val="1"/>
          </rPr>
          <t xml:space="preserve"> Animal companion.
</t>
        </r>
        <r>
          <rPr>
            <b/>
            <sz val="12"/>
            <color indexed="81"/>
            <rFont val="Times New Roman"/>
            <family val="1"/>
          </rPr>
          <t xml:space="preserve">Benefit:  </t>
        </r>
        <r>
          <rPr>
            <sz val="12"/>
            <color indexed="81"/>
            <rFont val="Times New Roman"/>
            <family val="1"/>
          </rPr>
          <t>Add three to your effective druid level for the purpose of determining the bonus Hit Dice, extra tricks, special abilities, and other bonuses that your animal companion receives (see page 36 of the Player’s Handbook).  This bonus can never make your effective druid level exceed your character level.
Complete Adventurer 111</t>
        </r>
      </text>
    </comment>
    <comment ref="C5" authorId="0">
      <text>
        <r>
          <rPr>
            <sz val="12"/>
            <color indexed="81"/>
            <rFont val="Times New Roman"/>
            <family val="1"/>
          </rPr>
          <t xml:space="preserve">By selecting the spontaneous rejuvenation alternative class feature, you can provide the party with plenty of healing without trampling on the cleric’s role.
</t>
        </r>
        <r>
          <rPr>
            <b/>
            <sz val="12"/>
            <color indexed="81"/>
            <rFont val="Times New Roman"/>
            <family val="1"/>
          </rPr>
          <t xml:space="preserve">Replaces:  </t>
        </r>
        <r>
          <rPr>
            <sz val="12"/>
            <color indexed="81"/>
            <rFont val="Times New Roman"/>
            <family val="1"/>
          </rPr>
          <t xml:space="preserve">If you select this class feature, you do not gain the ability to spontaneously convert prepared spells into Summon Nature’s Ally spells.
</t>
        </r>
        <r>
          <rPr>
            <b/>
            <sz val="12"/>
            <color indexed="81"/>
            <rFont val="Times New Roman"/>
            <family val="1"/>
          </rPr>
          <t xml:space="preserve">Benefit:  </t>
        </r>
        <r>
          <rPr>
            <sz val="12"/>
            <color indexed="81"/>
            <rFont val="Times New Roman"/>
            <family val="1"/>
          </rPr>
          <t>You can transform the stored energy of a spell you have prepared to invigorate you and your allies.
To use spontaneous rejuvenation, you must spend a standard action and sacrifice a prepared spell.  All allies within 30 feet of you (including yourself) gain fast healing for 3 rounds.  The fast healing amount is equal to the spell’s level, and does not stack with itself or with fast healing from other sources.
PHB II 40</t>
        </r>
      </text>
    </comment>
    <comment ref="A6" authorId="0">
      <text>
        <r>
          <rPr>
            <sz val="12"/>
            <color indexed="81"/>
            <rFont val="Times New Roman"/>
            <family val="1"/>
          </rPr>
          <t xml:space="preserve">Faerûn’s great forests stretch for hundreds of miles across the northlands.  You are knowledgeable about the secrets of the forest and wise in its ways.
</t>
        </r>
        <r>
          <rPr>
            <b/>
            <sz val="12"/>
            <color indexed="81"/>
            <rFont val="Times New Roman"/>
            <family val="1"/>
          </rPr>
          <t xml:space="preserve">Regions:  </t>
        </r>
        <r>
          <rPr>
            <sz val="12"/>
            <color indexed="81"/>
            <rFont val="Times New Roman"/>
            <family val="1"/>
          </rPr>
          <t xml:space="preserve">Chondalwood, Dalelands, the Great Dale, the High Forest, ghostwise halfling, moon elf, wild elf, wood elf.
</t>
        </r>
        <r>
          <rPr>
            <b/>
            <sz val="12"/>
            <color indexed="81"/>
            <rFont val="Times New Roman"/>
            <family val="1"/>
          </rPr>
          <t xml:space="preserve">Benefit:  </t>
        </r>
        <r>
          <rPr>
            <sz val="12"/>
            <color indexed="81"/>
            <rFont val="Times New Roman"/>
            <family val="1"/>
          </rPr>
          <t>You receive a +2 bonus on all Heal checks and a +2 bonus on all Wilderness Lore checks.
FRCS 35</t>
        </r>
      </text>
    </comment>
    <comment ref="C6" authorId="0">
      <text>
        <r>
          <rPr>
            <sz val="12"/>
            <color indexed="81"/>
            <rFont val="Times New Roman"/>
            <family val="1"/>
          </rPr>
          <t>Starting at 3rd level, a druid leaves no trail in natural surroundings and cannot be tracked.  She may choose to leave a trail if so desired.
PHB 36</t>
        </r>
      </text>
    </comment>
    <comment ref="C7"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8"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C9" authorId="0">
      <text>
        <r>
          <rPr>
            <sz val="12"/>
            <color indexed="81"/>
            <rFont val="Times New Roman"/>
            <family val="1"/>
          </rPr>
          <t xml:space="preserve">
PHB 35</t>
        </r>
      </text>
    </comment>
    <comment ref="C10"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A11" authorId="0">
      <text>
        <r>
          <rPr>
            <sz val="12"/>
            <color indexed="81"/>
            <rFont val="Times New Roman"/>
            <family val="1"/>
          </rPr>
          <t>Club, dagger, dart, quarterstaff, scimitar, sickle, shortspear, sling, and spear.
PHB 34</t>
        </r>
      </text>
    </comment>
    <comment ref="C11" authorId="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2" authorId="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3" authorId="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4" authorId="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5" authorId="0">
      <text>
        <r>
          <rPr>
            <sz val="12"/>
            <color indexed="81"/>
            <rFont val="Times New Roman"/>
            <family val="1"/>
          </rPr>
          <t>At 9th level, a druid gains immunity to all poisons.
PHB 37</t>
        </r>
      </text>
    </comment>
    <comment ref="C16" authorId="0">
      <text>
        <r>
          <rPr>
            <sz val="12"/>
            <color indexed="81"/>
            <rFont val="Times New Roman"/>
            <family val="1"/>
          </rPr>
          <t>A master of many forms maintains her ability to speak normally (including verbal components of spells) regardless of the form she takes. Furthermore, she can communicate with other creatures of the same kind while in wild shape, as long as such creatures are normally capable of communicating with each other using natural methods.
Complete Adventurer 59</t>
        </r>
      </text>
    </comment>
  </commentList>
</comments>
</file>

<file path=xl/comments5.xml><?xml version="1.0" encoding="utf-8"?>
<comments xmlns="http://schemas.openxmlformats.org/spreadsheetml/2006/main">
  <authors>
    <author>Alexis Álvarez</author>
  </authors>
  <commentList>
    <comment ref="D16" authorId="0">
      <text>
        <r>
          <rPr>
            <sz val="12"/>
            <color indexed="81"/>
            <rFont val="Times New Roman"/>
            <family val="1"/>
          </rPr>
          <t>Balance, Climb, Escape Artist, Hide, Jump, Move Silently, Sleight of Hand, Tumble.</t>
        </r>
      </text>
    </comment>
    <comment ref="A18" authorId="0">
      <text>
        <r>
          <rPr>
            <sz val="12"/>
            <color indexed="81"/>
            <rFont val="Times New Roman"/>
            <family val="1"/>
          </rPr>
          <t>The wearer of a suit of armor or a shield with this ability preserves his armor bonus (and any enhancement bonus) while in a wild shape.  Armor and shields with this ability usually appear to be made covered in leaf patterns. While the wearer is in a wild shape, the armor cannot be seen.
DMG 219</t>
        </r>
      </text>
    </comment>
    <comment ref="A22" authorId="0">
      <text>
        <r>
          <rPr>
            <i/>
            <sz val="12"/>
            <color theme="1"/>
            <rFont val="Times New Roman"/>
            <family val="1"/>
          </rPr>
          <t>aid +1</t>
        </r>
      </text>
    </comment>
  </commentList>
</comments>
</file>

<file path=xl/comments6.xml><?xml version="1.0" encoding="utf-8"?>
<comments xmlns="http://schemas.openxmlformats.org/spreadsheetml/2006/main">
  <authors>
    <author>Alexis Álvarez</author>
  </authors>
  <commentList>
    <comment ref="A7" authorId="0">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color indexed="81"/>
            <rFont val="Times New Roman"/>
            <family val="1"/>
          </rPr>
          <t xml:space="preserve">+2d6 points of healing.
</t>
        </r>
        <r>
          <rPr>
            <b/>
            <sz val="12"/>
            <color indexed="81"/>
            <rFont val="Times New Roman"/>
            <family val="1"/>
          </rPr>
          <t xml:space="preserve">2 charges:  </t>
        </r>
        <r>
          <rPr>
            <sz val="12"/>
            <color indexed="81"/>
            <rFont val="Times New Roman"/>
            <family val="1"/>
          </rPr>
          <t xml:space="preserve">+3d6 points of healing.
</t>
        </r>
        <r>
          <rPr>
            <b/>
            <sz val="12"/>
            <color indexed="81"/>
            <rFont val="Times New Roman"/>
            <family val="1"/>
          </rPr>
          <t xml:space="preserve">3 charges:  </t>
        </r>
        <r>
          <rPr>
            <sz val="12"/>
            <color indexed="81"/>
            <rFont val="Times New Roman"/>
            <family val="1"/>
          </rPr>
          <t>+4d6 points of healing.
MIC 126</t>
        </r>
      </text>
    </comment>
    <comment ref="A15" authorId="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18"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19" authorId="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<sst xmlns="http://schemas.openxmlformats.org/spreadsheetml/2006/main" count="2871" uniqueCount="756">
  <si>
    <t>Race:</t>
  </si>
  <si>
    <t>Sex:</t>
  </si>
  <si>
    <t>Height:</t>
  </si>
  <si>
    <t>Weight:</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</si>
  <si>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</si>
  <si>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</si>
  <si>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</si>
  <si>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</si>
  <si>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</si>
  <si>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</si>
  <si>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</si>
  <si>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</si>
  <si>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</si>
  <si>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</si>
  <si>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</si>
  <si>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</si>
  <si>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</si>
  <si>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</si>
  <si>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</si>
  <si>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</si>
  <si>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</si>
  <si>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</si>
  <si>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</si>
  <si>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</si>
  <si>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</si>
  <si>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</si>
  <si>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</si>
  <si>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</si>
  <si>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</si>
  <si>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</si>
  <si>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</si>
  <si>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</si>
  <si>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</si>
  <si>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</si>
  <si>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</si>
  <si>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</si>
  <si>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</si>
  <si>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</si>
  <si>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</si>
  <si>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</si>
  <si>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</si>
  <si>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</si>
  <si>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</si>
  <si>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</si>
  <si>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</si>
  <si>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</si>
  <si>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</si>
  <si>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</si>
  <si>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</si>
  <si>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</si>
  <si>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</si>
  <si>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</si>
  <si>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</si>
  <si>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</si>
  <si>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</si>
  <si>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</si>
  <si>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</si>
  <si>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</si>
  <si>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</si>
  <si>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</si>
  <si>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</si>
  <si>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</si>
  <si>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</si>
  <si>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</si>
  <si>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</si>
  <si>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</si>
  <si>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</si>
  <si>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</si>
  <si>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</si>
  <si>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</si>
  <si>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</si>
  <si>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</si>
  <si>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</si>
  <si>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</si>
  <si>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</si>
  <si>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</si>
  <si>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</si>
  <si>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</si>
  <si>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</si>
  <si>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</si>
  <si>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</si>
  <si>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</si>
  <si>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</si>
  <si>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</si>
  <si>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</si>
  <si>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</si>
  <si>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</si>
  <si>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</si>
  <si>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</si>
  <si>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</si>
  <si>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</si>
  <si>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</si>
  <si>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</si>
  <si>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</si>
  <si>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</si>
  <si>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</si>
  <si>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</si>
  <si>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</si>
  <si>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</si>
  <si>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</si>
  <si>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</si>
  <si>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</si>
  <si>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</si>
  <si>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</si>
  <si>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</si>
  <si>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</si>
  <si>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</si>
  <si>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Age:</t>
  </si>
  <si>
    <t>Region:</t>
  </si>
  <si>
    <t>25’ + 2½’/lvl</t>
  </si>
  <si>
    <t>Prepared Spells</t>
  </si>
  <si>
    <t>Speak Language</t>
  </si>
  <si>
    <t>Divination</t>
  </si>
  <si>
    <t>Cure Light Wounds</t>
  </si>
  <si>
    <t>Endure Elements</t>
  </si>
  <si>
    <t>24 hours</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</si>
  <si>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</si>
  <si>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</si>
  <si>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</si>
  <si>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</si>
  <si>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</si>
  <si>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</si>
  <si>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</si>
  <si>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</si>
  <si>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</si>
  <si>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</si>
  <si>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</si>
  <si>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</si>
  <si>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</si>
  <si>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</si>
  <si>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</si>
  <si>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</si>
  <si>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</si>
  <si>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Entangle</t>
  </si>
  <si>
    <t>Faerie Fire</t>
  </si>
  <si>
    <t>Goodberry</t>
  </si>
  <si>
    <t>Hide from Animals</t>
  </si>
  <si>
    <t>Magic Fang</t>
  </si>
  <si>
    <t>Pass without Trace</t>
  </si>
  <si>
    <t>Produce Flame</t>
  </si>
  <si>
    <t>Shillelagh</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</si>
  <si>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</si>
  <si>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</si>
  <si>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</si>
  <si>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Perform:  (type)</t>
  </si>
  <si>
    <t>Deity:</t>
  </si>
  <si>
    <t>Class Features</t>
  </si>
  <si>
    <t>Touch AC:</t>
  </si>
  <si>
    <t>DC</t>
  </si>
  <si>
    <t>Weapon Proficiencies</t>
  </si>
  <si>
    <t>Shields (not tower)</t>
  </si>
  <si>
    <t>Druid Weapons</t>
  </si>
  <si>
    <t>Atk</t>
  </si>
  <si>
    <t>Cormyr</t>
  </si>
  <si>
    <t>Animal Companion</t>
  </si>
  <si>
    <t>Trackless Step</t>
  </si>
  <si>
    <t>Woodland Stride</t>
  </si>
  <si>
    <t>Hemp Rope</t>
  </si>
  <si>
    <t>Backpack</t>
  </si>
  <si>
    <t>Soap</t>
  </si>
  <si>
    <t>Flint &amp; Steel</t>
  </si>
  <si>
    <t>Waterskin</t>
  </si>
  <si>
    <t>Distance from PC:</t>
  </si>
  <si>
    <t>Size:</t>
  </si>
  <si>
    <t>Fort:</t>
  </si>
  <si>
    <t>Ref:</t>
  </si>
  <si>
    <t>Will:</t>
  </si>
  <si>
    <t>Lay of the Land</t>
  </si>
  <si>
    <t>Components</t>
  </si>
  <si>
    <t>Casting</t>
  </si>
  <si>
    <t>V S</t>
  </si>
  <si>
    <t>1 SA</t>
  </si>
  <si>
    <t>1 hr/lvl</t>
  </si>
  <si>
    <t>V S DF</t>
  </si>
  <si>
    <t>S DF</t>
  </si>
  <si>
    <t>V S M</t>
  </si>
  <si>
    <t>Animal Messenger</t>
  </si>
  <si>
    <t>Barkskin</t>
  </si>
  <si>
    <t>Animal Trance</t>
  </si>
  <si>
    <t>Bear’s Endurance</t>
  </si>
  <si>
    <t>Bull’s Strength</t>
  </si>
  <si>
    <t>V S M/DF</t>
  </si>
  <si>
    <t>Cat’s Grace</t>
  </si>
  <si>
    <t>Chill Metal</t>
  </si>
  <si>
    <t>Delay Poison</t>
  </si>
  <si>
    <t>Fire Trap</t>
  </si>
  <si>
    <t>Flaming Sphere</t>
  </si>
  <si>
    <t>100’ + 10’/lvl</t>
  </si>
  <si>
    <t>Flame Blade</t>
  </si>
  <si>
    <t>Fog Cloud</t>
  </si>
  <si>
    <t>Gust of Wind</t>
  </si>
  <si>
    <t>Beastland Ferocity</t>
  </si>
  <si>
    <t>Locate Touchstone</t>
  </si>
  <si>
    <t>Resist Planar Alignment</t>
  </si>
  <si>
    <t>Avoid Planar Effects</t>
  </si>
  <si>
    <t>Attune Form</t>
  </si>
  <si>
    <t>Babau Slime</t>
  </si>
  <si>
    <t>Perinarch</t>
  </si>
  <si>
    <t>Planar Tolerance</t>
  </si>
  <si>
    <t>Summon Elementite Swarm</t>
  </si>
  <si>
    <t>Astral Hospice</t>
  </si>
  <si>
    <t>Focus Touchstone Energy</t>
  </si>
  <si>
    <t>Miasma of Entropy</t>
  </si>
  <si>
    <t>Summon Greater Elemental</t>
  </si>
  <si>
    <t>Perinarch, Planar</t>
  </si>
  <si>
    <t>Heat Metal</t>
  </si>
  <si>
    <t>7 rounds</t>
  </si>
  <si>
    <t>Hold Animal</t>
  </si>
  <si>
    <t>Owl’s Wisdom</t>
  </si>
  <si>
    <t>Resist Energy</t>
  </si>
  <si>
    <t>Reduce Animal</t>
  </si>
  <si>
    <t>Soften Earth &amp; Stone</t>
  </si>
  <si>
    <t>Spider Climb</t>
  </si>
  <si>
    <t>Summon Swarm</t>
  </si>
  <si>
    <t>Tree Shape</t>
  </si>
  <si>
    <t>Wood Shape</t>
  </si>
  <si>
    <t>Warp Wood</t>
  </si>
  <si>
    <t>Call Lightning</t>
  </si>
  <si>
    <t>Contagion</t>
  </si>
  <si>
    <t>Cure Moderate Wounds</t>
  </si>
  <si>
    <t>Diminish Plants</t>
  </si>
  <si>
    <t>Dominate Animal</t>
  </si>
  <si>
    <t>Meld into Stone</t>
  </si>
  <si>
    <t>Neutralize Poison</t>
  </si>
  <si>
    <t>Plant Growth</t>
  </si>
  <si>
    <t>Poison</t>
  </si>
  <si>
    <t>Protection from Energy</t>
  </si>
  <si>
    <t>Remove Disease</t>
  </si>
  <si>
    <t>Quench</t>
  </si>
  <si>
    <t>Sleet Storm</t>
  </si>
  <si>
    <t>Snare</t>
  </si>
  <si>
    <t>special</t>
  </si>
  <si>
    <t>Speak with Plants</t>
  </si>
  <si>
    <t>Spike Growth</t>
  </si>
  <si>
    <t>Stone Shape</t>
  </si>
  <si>
    <t>Water Breathing</t>
  </si>
  <si>
    <t>2 hrs/lvl</t>
  </si>
  <si>
    <t>Wind Wall</t>
  </si>
  <si>
    <t>Air Walk</t>
  </si>
  <si>
    <t>Antiplant Shell</t>
  </si>
  <si>
    <t>Command Plants</t>
  </si>
  <si>
    <t>Control Water</t>
  </si>
  <si>
    <t>Cure Serious Wounds</t>
  </si>
  <si>
    <t>Dispel Magic</t>
  </si>
  <si>
    <t>Flame Strike</t>
  </si>
  <si>
    <t>Freedom of Movement</t>
  </si>
  <si>
    <t>Giant Vermin</t>
  </si>
  <si>
    <t>Ice Storm</t>
  </si>
  <si>
    <t>Reincarnate</t>
  </si>
  <si>
    <t>Scrying</t>
  </si>
  <si>
    <t>Spike Stones</t>
  </si>
  <si>
    <t>Body Ward</t>
  </si>
  <si>
    <t>Divine Presence</t>
  </si>
  <si>
    <t>1 FR</t>
  </si>
  <si>
    <t>Metal Fang</t>
  </si>
  <si>
    <t>Soul Ward</t>
  </si>
  <si>
    <t>Unlimited</t>
  </si>
  <si>
    <t>Forest Voice</t>
  </si>
  <si>
    <t>Iconic Manifestation</t>
  </si>
  <si>
    <t>V S F</t>
  </si>
  <si>
    <t>V</t>
  </si>
  <si>
    <t>10 minutes</t>
  </si>
  <si>
    <t>Perm.</t>
  </si>
  <si>
    <t>1 round</t>
  </si>
  <si>
    <t>1 full round</t>
  </si>
  <si>
    <t>V S M DF</t>
  </si>
  <si>
    <t>V S M/DF F</t>
  </si>
  <si>
    <t>1 hour</t>
  </si>
  <si>
    <t>3 FR</t>
  </si>
  <si>
    <t>1 swift</t>
  </si>
  <si>
    <t>Create Water</t>
  </si>
  <si>
    <t>Detect Poison</t>
  </si>
  <si>
    <t>Detect Crossroads</t>
  </si>
  <si>
    <t>Light</t>
  </si>
  <si>
    <t>Naturewatch</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</si>
  <si>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</si>
  <si>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</si>
  <si>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</si>
  <si>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</si>
  <si>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</si>
  <si>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</si>
  <si>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</si>
  <si>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</si>
  <si>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</si>
  <si>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</si>
  <si>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</si>
  <si>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</si>
  <si>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</si>
  <si>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</si>
  <si>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</si>
  <si>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1 day</t>
  </si>
  <si>
    <t>Cloudburst</t>
  </si>
  <si>
    <t>Spiritjaws</t>
  </si>
  <si>
    <t>Enhance Wild Shape</t>
  </si>
  <si>
    <t>Cure Minor Wounds</t>
  </si>
  <si>
    <t>Detect Magic</t>
  </si>
  <si>
    <t>Flare</t>
  </si>
  <si>
    <t>Guidance</t>
  </si>
  <si>
    <t>Know Direction</t>
  </si>
  <si>
    <t>Mending</t>
  </si>
  <si>
    <t>Read Magic</t>
  </si>
  <si>
    <t>Resistance</t>
  </si>
  <si>
    <t>Virtue</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</si>
  <si>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</si>
  <si>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</si>
  <si>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</si>
  <si>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</si>
  <si>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</si>
  <si>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</si>
  <si>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</si>
  <si>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</si>
  <si>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</si>
  <si>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</si>
  <si>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</si>
  <si>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</si>
  <si>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</si>
  <si>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</si>
  <si>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</si>
  <si>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</si>
  <si>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</si>
  <si>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</si>
  <si>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</si>
  <si>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</si>
  <si>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</si>
  <si>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V S M F DF XP</t>
  </si>
  <si>
    <t>V S F XP</t>
  </si>
  <si>
    <t>40’/lvl</t>
  </si>
  <si>
    <t>Call Avalanche</t>
  </si>
  <si>
    <t>Kelpstrand</t>
  </si>
  <si>
    <t>Fireward</t>
  </si>
  <si>
    <t>1st</t>
  </si>
  <si>
    <t>2nd</t>
  </si>
  <si>
    <t>3rd</t>
  </si>
  <si>
    <t>4th</t>
  </si>
  <si>
    <t>5th</t>
  </si>
  <si>
    <t>6th</t>
  </si>
  <si>
    <t>Plant Body</t>
  </si>
  <si>
    <t>Savage Species</t>
  </si>
  <si>
    <t>Invoke the Cerulean Sign</t>
  </si>
  <si>
    <t>Slashing</t>
  </si>
  <si>
    <t>1</t>
  </si>
  <si>
    <t>varies</t>
  </si>
  <si>
    <t>Wild Shape Attacks</t>
  </si>
  <si>
    <t>Claw</t>
  </si>
  <si>
    <t>Bite</t>
  </si>
  <si>
    <t>Spells per Day</t>
  </si>
  <si>
    <t>Spell Level</t>
  </si>
  <si>
    <t>0th</t>
  </si>
  <si>
    <t>7th</t>
  </si>
  <si>
    <t>Wisdom Bonus</t>
  </si>
  <si>
    <t>Total Divine</t>
  </si>
  <si>
    <t>Druid Spells</t>
  </si>
  <si>
    <t>5’ 2”</t>
  </si>
  <si>
    <t>120 lbs.</t>
  </si>
  <si>
    <t>Profession:  (type)</t>
  </si>
  <si>
    <t>Racial Abilities</t>
  </si>
  <si>
    <t>+2 versus Enchantment</t>
  </si>
  <si>
    <t>Immunity to Sleep</t>
  </si>
  <si>
    <t>Low-light Vision</t>
  </si>
  <si>
    <t>Feats</t>
  </si>
  <si>
    <t>Spells Granted by Corellion Larethian</t>
  </si>
  <si>
    <t>1d6</t>
  </si>
  <si>
    <t>19-20, x2</t>
  </si>
  <si>
    <t>Prcg/Slsh</t>
  </si>
  <si>
    <t>18-20, x2</t>
  </si>
  <si>
    <t>-</t>
  </si>
  <si>
    <t>Bedroll</t>
  </si>
  <si>
    <t>Sacks</t>
  </si>
  <si>
    <t>Holly and Mistletoe</t>
  </si>
  <si>
    <t>Candles</t>
  </si>
  <si>
    <t>Whetstone</t>
  </si>
  <si>
    <t>Component Pouch</t>
  </si>
  <si>
    <t>Regional:  Forester</t>
  </si>
  <si>
    <t>Whistle, Silver</t>
  </si>
  <si>
    <t>Initiative:</t>
  </si>
  <si>
    <t>4</t>
  </si>
  <si>
    <t>+4 vs. nonlethal</t>
  </si>
  <si>
    <t>Scroll of Cure Light Wounds</t>
  </si>
  <si>
    <t>Spontaneous Rejuvenation</t>
  </si>
  <si>
    <t>Roll</t>
  </si>
  <si>
    <t>Barkskin Spell</t>
  </si>
  <si>
    <t>Corellon Larethian</t>
  </si>
  <si>
    <t>Skill/Save</t>
  </si>
  <si>
    <t>five</t>
  </si>
  <si>
    <t>BAB:</t>
  </si>
  <si>
    <t>Wolf</t>
  </si>
  <si>
    <t>Actual Speed:</t>
  </si>
  <si>
    <t>30’</t>
  </si>
  <si>
    <t>20’</t>
  </si>
  <si>
    <t>Druid 1</t>
  </si>
  <si>
    <t>Druid 2</t>
  </si>
  <si>
    <t>Druid 3</t>
  </si>
  <si>
    <t>Druid 4</t>
  </si>
  <si>
    <t>Summon Nature’s Ally I</t>
  </si>
  <si>
    <t>Resist Nature’s Lure</t>
  </si>
  <si>
    <t>+4 vs. Fey</t>
  </si>
  <si>
    <t>Shield adds -2 penalty if wielded</t>
  </si>
  <si>
    <t>-3</t>
  </si>
  <si>
    <t>FF AC:</t>
  </si>
  <si>
    <t>Light &amp; Medium Armor</t>
  </si>
  <si>
    <t>Common, Druidic, Sylvan, Elven</t>
  </si>
  <si>
    <t>Traveler’s Outfit</t>
  </si>
  <si>
    <t>Grapple:</t>
  </si>
  <si>
    <t>SNA I creatures:</t>
  </si>
  <si>
    <t>Wolverine</t>
  </si>
  <si>
    <t>6</t>
  </si>
  <si>
    <t>+2 when using scrolls (Spellcraft 5)</t>
  </si>
  <si>
    <t>Summon Nature’s Ally II</t>
  </si>
  <si>
    <t>Everburning Torch</t>
  </si>
  <si>
    <t>Value</t>
  </si>
  <si>
    <t>Mount Encumbrance:</t>
  </si>
  <si>
    <t>MW Dagger</t>
  </si>
  <si>
    <t>Scrolls and Potions</t>
  </si>
  <si>
    <t>CLev</t>
  </si>
  <si>
    <t>Temporary Penalties:</t>
  </si>
  <si>
    <t>Temporary Bonuses:</t>
  </si>
  <si>
    <t>Half-elf (Sun)</t>
  </si>
  <si>
    <t>SNA II creatures:</t>
  </si>
  <si>
    <t>Hippogriff</t>
  </si>
  <si>
    <t>Everlasting Rations</t>
  </si>
  <si>
    <t>Str Mod:</t>
  </si>
  <si>
    <t>Dex Mod:</t>
  </si>
  <si>
    <t>Earplugs, pair</t>
  </si>
  <si>
    <t>Wand of Cure Light Wounds</t>
  </si>
  <si>
    <t>Potion of Cure Moderate Wounds</t>
  </si>
  <si>
    <t>Everful Mug</t>
  </si>
  <si>
    <t>x2</t>
  </si>
  <si>
    <t>50’</t>
  </si>
  <si>
    <t>1st:  Endurance</t>
  </si>
  <si>
    <t>3rd:  Improved Animal Companion</t>
  </si>
  <si>
    <t>1d4</t>
  </si>
  <si>
    <t>Druid 5</t>
  </si>
  <si>
    <t>Druid 6</t>
  </si>
  <si>
    <t>Summon Nature’s Ally III</t>
  </si>
  <si>
    <t>Darkwood Shield +1</t>
  </si>
  <si>
    <t>Mount:  not acquired</t>
  </si>
  <si>
    <t>Bullets</t>
  </si>
  <si>
    <t>6th:  Natural Spell</t>
  </si>
  <si>
    <t>TAC/AC:</t>
  </si>
  <si>
    <t>Male</t>
  </si>
  <si>
    <t>Silvered Claws</t>
  </si>
  <si>
    <t xml:space="preserve">Book of Exalted Deeds </t>
  </si>
  <si>
    <t>Sandblast</t>
  </si>
  <si>
    <t>Traveler’s Mount</t>
  </si>
  <si>
    <t>Heward’s Handy Haversack</t>
  </si>
  <si>
    <t>Conjure Ice Beast I</t>
  </si>
  <si>
    <t>Conjure Ice Beast IV</t>
  </si>
  <si>
    <t>Conjure Ice Beast III</t>
  </si>
  <si>
    <t>Conjure Ice Beast II</t>
  </si>
  <si>
    <t>Total:</t>
  </si>
  <si>
    <t>Druid 8</t>
  </si>
  <si>
    <t>Druid 7</t>
  </si>
  <si>
    <t>+1d6</t>
  </si>
  <si>
    <t>Crystal of Electricity Assault, Lesser</t>
  </si>
  <si>
    <t>Frost Sling</t>
  </si>
  <si>
    <t>Cloak of Resistance +1</t>
  </si>
  <si>
    <t>Amulet of Natural Armor +1</t>
  </si>
  <si>
    <t>Wild Shape, Large</t>
  </si>
  <si>
    <t>Scroll of Light</t>
  </si>
  <si>
    <t>Potion of Restoration</t>
  </si>
  <si>
    <t>Summon Ally IV</t>
  </si>
  <si>
    <t>0’</t>
  </si>
  <si>
    <t>Transmutation</t>
  </si>
  <si>
    <t>Necromancy</t>
  </si>
  <si>
    <t>Enchantment</t>
  </si>
  <si>
    <t>Venom Immunity</t>
  </si>
  <si>
    <t>Restoration, Lesser</t>
  </si>
  <si>
    <t>Druid 9</t>
  </si>
  <si>
    <t>9th:  Natural Bond</t>
  </si>
  <si>
    <t>Speed:</t>
  </si>
  <si>
    <t>Equity on this page:</t>
  </si>
  <si>
    <t>Total Equity:</t>
  </si>
  <si>
    <t>Balance in coins:</t>
  </si>
  <si>
    <t>Master of Many Forms</t>
  </si>
  <si>
    <t>Shifter’s Speech</t>
  </si>
  <si>
    <t>Attack:</t>
  </si>
  <si>
    <t>Wealth Cap (9):</t>
  </si>
  <si>
    <t>Master of Many Forms 1</t>
  </si>
  <si>
    <t>Wild Shape, 3+1/day</t>
  </si>
  <si>
    <t>Scimitar of Frost +1</t>
  </si>
  <si>
    <t>2nd Attack, Scimitar of Frost +1</t>
  </si>
  <si>
    <t>Wilding Leather Scale +1</t>
  </si>
  <si>
    <t>Gloves of Dexterity +2</t>
  </si>
  <si>
    <t>Ring of Mystic Healing</t>
  </si>
  <si>
    <t>Caster Level:</t>
  </si>
  <si>
    <t>Master of Many Forms 2</t>
  </si>
  <si>
    <t>Improved Wild Shape (Humanoid)</t>
  </si>
  <si>
    <t>Improved Wild Shape (Giant)</t>
  </si>
  <si>
    <t>Neutral</t>
  </si>
  <si>
    <t>NPC</t>
  </si>
  <si>
    <t>Wind</t>
  </si>
  <si>
    <t>in His Hair</t>
  </si>
  <si>
    <t>Reference</t>
  </si>
  <si>
    <t>Page</t>
  </si>
  <si>
    <t>Planar Handbook</t>
  </si>
  <si>
    <t>219</t>
  </si>
  <si>
    <t>232</t>
  </si>
  <si>
    <t>246</t>
  </si>
  <si>
    <t>253</t>
  </si>
  <si>
    <t>269</t>
  </si>
  <si>
    <t>207</t>
  </si>
  <si>
    <t>208</t>
  </si>
  <si>
    <t>218</t>
  </si>
  <si>
    <t>220</t>
  </si>
  <si>
    <t>227</t>
  </si>
  <si>
    <t>229</t>
  </si>
  <si>
    <t>237</t>
  </si>
  <si>
    <t>241</t>
  </si>
  <si>
    <t>100</t>
  </si>
  <si>
    <t>249</t>
  </si>
  <si>
    <t>250</t>
  </si>
  <si>
    <t>251</t>
  </si>
  <si>
    <t>258</t>
  </si>
  <si>
    <t>265</t>
  </si>
  <si>
    <t>278</t>
  </si>
  <si>
    <t>281</t>
  </si>
  <si>
    <t>288</t>
  </si>
  <si>
    <t>PHB</t>
  </si>
  <si>
    <t>Purify Food &amp; Drink</t>
  </si>
  <si>
    <t xml:space="preserve">Planar Handbook </t>
  </si>
  <si>
    <t xml:space="preserve">Magic of Faerûn </t>
  </si>
  <si>
    <t xml:space="preserve">Frostburn </t>
  </si>
  <si>
    <t>Ranged Touch Attack</t>
  </si>
  <si>
    <t>Improved Wild Shape (Fey)</t>
  </si>
  <si>
    <t>Improved Wild Shape (Vermin)</t>
  </si>
  <si>
    <t>+4 vs. Fey; +2 vs. Enchantments</t>
  </si>
  <si>
    <t>AC:</t>
  </si>
  <si>
    <t>Affixed to Scimitar of Frost</t>
  </si>
  <si>
    <t>Animate Water</t>
  </si>
  <si>
    <t>Animate Wood</t>
  </si>
  <si>
    <t>Complete Arcane</t>
  </si>
  <si>
    <t>Blinding Spittle</t>
  </si>
  <si>
    <t>Claws of the Beast</t>
  </si>
  <si>
    <t>Deep Breath</t>
  </si>
  <si>
    <t>Detect Snares &amp; Pits</t>
  </si>
  <si>
    <t>Ease of Breath</t>
  </si>
  <si>
    <t>Enrage Animals</t>
  </si>
  <si>
    <t>Eyes of the Avoral</t>
  </si>
  <si>
    <t>Hawkeye</t>
  </si>
  <si>
    <t>Horrible Taste</t>
  </si>
  <si>
    <t>Kuo-Toa Skin</t>
  </si>
  <si>
    <t>Omen of Peril</t>
  </si>
  <si>
    <t>Quickswim</t>
  </si>
  <si>
    <t>Raging Flame</t>
  </si>
  <si>
    <t>Raptor’s Sight</t>
  </si>
  <si>
    <t>Slow Burn</t>
  </si>
  <si>
    <t>Snake’s Swiftness</t>
  </si>
  <si>
    <t>Spider Hand</t>
  </si>
  <si>
    <t>Suspend Disease</t>
  </si>
  <si>
    <t>Thunderhead</t>
  </si>
  <si>
    <t>Vine Strike</t>
  </si>
  <si>
    <t>Webfoot</t>
  </si>
  <si>
    <t>Woodwisp Arrow</t>
  </si>
  <si>
    <t>Detect Animals &amp; Plants</t>
  </si>
  <si>
    <t>Magic of Faerûn</t>
  </si>
  <si>
    <t>Player’s Guide to Faerûn</t>
  </si>
  <si>
    <t>Swift</t>
  </si>
  <si>
    <t>Spell Compendium</t>
  </si>
  <si>
    <t>Frostburn</t>
  </si>
  <si>
    <t>Champions of Ruin</t>
  </si>
  <si>
    <t>V S F DF</t>
  </si>
  <si>
    <t>Book of Exalted Deeds</t>
  </si>
  <si>
    <t>Complete Adventurer</t>
  </si>
  <si>
    <t>Immediate</t>
  </si>
  <si>
    <t>Champions of Valor</t>
  </si>
  <si>
    <t>Stormwrack</t>
  </si>
  <si>
    <t>V F</t>
  </si>
  <si>
    <t>Races of the Wild</t>
  </si>
  <si>
    <t>Miniatures Handbook</t>
  </si>
  <si>
    <t>Book of Vile Darkness</t>
  </si>
  <si>
    <t>V DF</t>
  </si>
  <si>
    <t>Animalistic Power</t>
  </si>
  <si>
    <t>Animate Fire</t>
  </si>
  <si>
    <t>Balancing Lorecall</t>
  </si>
  <si>
    <t>Beastmask</t>
  </si>
  <si>
    <t>Blaze of Light</t>
  </si>
  <si>
    <t>Blood Frenzy</t>
  </si>
  <si>
    <t>Brambles</t>
  </si>
  <si>
    <t>Branch to Branch</t>
  </si>
  <si>
    <t>Briar Web</t>
  </si>
  <si>
    <t>Brumal Stiffening</t>
  </si>
  <si>
    <t>Chameleon</t>
  </si>
  <si>
    <t>Circle of Nausea</t>
  </si>
  <si>
    <t>Conjure Ice Object</t>
  </si>
  <si>
    <t>Daggerspell Stance</t>
  </si>
  <si>
    <t>Detect Aberration</t>
  </si>
  <si>
    <t>Eagle’s Splendor</t>
  </si>
  <si>
    <t>Easy Trail</t>
  </si>
  <si>
    <t>Embrace the Wild</t>
  </si>
  <si>
    <t>Estanna’s Stew</t>
  </si>
  <si>
    <t>Filter</t>
  </si>
  <si>
    <t>Fins to Feet</t>
  </si>
  <si>
    <t>Frost Weapon</t>
  </si>
  <si>
    <t>Gaze Screen</t>
  </si>
  <si>
    <t>Healing Lorecall</t>
  </si>
  <si>
    <t>Jaws of the Moray</t>
  </si>
  <si>
    <t>Listening Lorecall</t>
  </si>
  <si>
    <t>Locate Node</t>
  </si>
  <si>
    <t>Nature’s Favor</t>
  </si>
  <si>
    <t>Obscuring Snow</t>
  </si>
  <si>
    <t>Portal Well</t>
  </si>
  <si>
    <t>Pressure Sphere</t>
  </si>
  <si>
    <t>Remove Addiction</t>
  </si>
  <si>
    <t>Share Talents</t>
  </si>
  <si>
    <t>Snake’s Swiftness, Legion’s</t>
  </si>
  <si>
    <t>Summon Dire Hawk</t>
  </si>
  <si>
    <t>Sweet Water</t>
  </si>
  <si>
    <t>Tern’s Persistence</t>
  </si>
  <si>
    <t>Thin Air</t>
  </si>
  <si>
    <t>Tojanida Sight</t>
  </si>
  <si>
    <t>Train Animal</t>
  </si>
  <si>
    <t>Urchin’s Spines</t>
  </si>
  <si>
    <t>Whip of Thorns</t>
  </si>
  <si>
    <t>Woodland Veil</t>
  </si>
  <si>
    <t>Wracking Touch</t>
  </si>
  <si>
    <t>Affliction</t>
  </si>
  <si>
    <t>Air Breathing</t>
  </si>
  <si>
    <t>Alter Fortune</t>
  </si>
  <si>
    <t>Aura of Cold, Lesser</t>
  </si>
  <si>
    <t>Beast Claws</t>
  </si>
  <si>
    <t>Binding Snow</t>
  </si>
  <si>
    <t>Blindsight</t>
  </si>
  <si>
    <t>Energize Potion</t>
  </si>
  <si>
    <t>Entangling Staff</t>
  </si>
  <si>
    <t>Favorable Wind</t>
  </si>
  <si>
    <t>Fly, Swift</t>
  </si>
  <si>
    <t>Greenfire</t>
  </si>
  <si>
    <t>Harrier</t>
  </si>
  <si>
    <t>Heart of Air</t>
  </si>
  <si>
    <t>Heart of Earth</t>
  </si>
  <si>
    <t>Heart of Fire</t>
  </si>
  <si>
    <t>Heart of Water</t>
  </si>
  <si>
    <t>Ice Shape</t>
  </si>
  <si>
    <t>Magic Fang, Greater</t>
  </si>
  <si>
    <t>Meld into Ice</t>
  </si>
  <si>
    <t>Node Door</t>
  </si>
  <si>
    <t>Resist Energy, Mass</t>
  </si>
  <si>
    <t>Resist Taint</t>
  </si>
  <si>
    <t>Scales of the Sea Lord</t>
  </si>
  <si>
    <t>Spikes</t>
  </si>
  <si>
    <t>Thornskin</t>
  </si>
  <si>
    <t>Vision of the Omniscient Eye</t>
  </si>
  <si>
    <t>Weather Eye</t>
  </si>
  <si>
    <t>Winter’s Embrace</t>
  </si>
  <si>
    <t>Arc of Lightning</t>
  </si>
  <si>
    <t>Battlefield Illumination</t>
  </si>
  <si>
    <t>Bear’s Heart</t>
  </si>
  <si>
    <t>Boreal Wind</t>
  </si>
  <si>
    <t>Chain of Eyes</t>
  </si>
  <si>
    <t>Claws of the Savage</t>
  </si>
  <si>
    <t>Control Currents</t>
  </si>
  <si>
    <t>Energy Vortex</t>
  </si>
  <si>
    <t>Forestfold</t>
  </si>
  <si>
    <t>Freeze Armor</t>
  </si>
  <si>
    <t>Healing Spirit</t>
  </si>
  <si>
    <t>Hibernal Healing</t>
  </si>
  <si>
    <t>Infallible Servant</t>
  </si>
  <si>
    <t>Meteoric Strike</t>
  </si>
  <si>
    <t>Nature’s Balance</t>
  </si>
  <si>
    <t>Renewed Vigor</t>
  </si>
  <si>
    <t>Rusting Grasp</t>
  </si>
  <si>
    <t>Sheltered Vitality</t>
  </si>
  <si>
    <t>Stars of Arvandor</t>
  </si>
  <si>
    <t>Summon Nature’s Ally IV</t>
  </si>
  <si>
    <t>Summon Pest Swarm</t>
  </si>
  <si>
    <t>Thalassemia</t>
  </si>
  <si>
    <t>Touchstone Lightning</t>
  </si>
  <si>
    <t>Unholy Beast</t>
  </si>
  <si>
    <t>Vortex of Teeth</t>
  </si>
  <si>
    <t>Wake Trailing</t>
  </si>
  <si>
    <t>Blackwater Tentacle</t>
  </si>
  <si>
    <t>Bleed</t>
  </si>
  <si>
    <t>Conjure Ice Beast V</t>
  </si>
  <si>
    <t>Flowsight</t>
  </si>
  <si>
    <t>Hibernate</t>
  </si>
  <si>
    <t>Magic Convalescence</t>
  </si>
  <si>
    <t>Mantle of the Icy Soul</t>
  </si>
  <si>
    <t>Pass through Ice</t>
  </si>
  <si>
    <t>Radiance</t>
  </si>
  <si>
    <t>Revelation</t>
  </si>
  <si>
    <t>Seed of Life</t>
  </si>
  <si>
    <t>Spear of the Valarian</t>
  </si>
  <si>
    <t>Transformation of the Deeps</t>
  </si>
  <si>
    <t>Wall of Sand</t>
  </si>
  <si>
    <t>Wood Rot</t>
  </si>
  <si>
    <t>Airy Water</t>
  </si>
  <si>
    <t>Antilife Shell</t>
  </si>
  <si>
    <t>Bear’s Endurance, Mass</t>
  </si>
  <si>
    <t>Bull’s Strength, Mass</t>
  </si>
  <si>
    <t>Cat’s Grace, Mass</t>
  </si>
  <si>
    <t>Chasing Perfection</t>
  </si>
  <si>
    <t>Cometfall</t>
  </si>
  <si>
    <t>Conjure Ice Beast VI</t>
  </si>
  <si>
    <t>Cure Light Wounds, Mass</t>
  </si>
  <si>
    <t>Eagle’s Splendor, Mass</t>
  </si>
  <si>
    <t>Energy Immunity</t>
  </si>
  <si>
    <t>Find the Path</t>
  </si>
  <si>
    <t>Ice Rift</t>
  </si>
  <si>
    <t>Owl’s Wisdom, Mass</t>
  </si>
  <si>
    <t>Stone Tell</t>
  </si>
  <si>
    <t>Summon Nature’s Ally VI</t>
  </si>
  <si>
    <t>Wall of Stone</t>
  </si>
  <si>
    <t>Conjure Ice Beast VII</t>
  </si>
  <si>
    <t>Cure Moderate Wounds, Mass</t>
  </si>
  <si>
    <t>Scry Location</t>
  </si>
  <si>
    <t>Summon Nature’s Ally VII</t>
  </si>
  <si>
    <t>Wind Walk</t>
  </si>
  <si>
    <t>Conjure Ice Beast VIII</t>
  </si>
  <si>
    <t>Cure Serious Wounds, Mass</t>
  </si>
  <si>
    <t>Summon Nature’s Ally VIII</t>
  </si>
  <si>
    <t>Word of Recall</t>
  </si>
  <si>
    <t>Conjure Ice Beast IX</t>
  </si>
  <si>
    <t>Elemental Swarm</t>
  </si>
  <si>
    <t>Summon Nature’s Ally IX</t>
  </si>
  <si>
    <t>PHB II</t>
  </si>
  <si>
    <t>Illusion</t>
  </si>
  <si>
    <t>5+1 min/lvl</t>
  </si>
  <si>
    <t>Defenders of the Faith</t>
  </si>
  <si>
    <t>Heroes of Battle</t>
  </si>
  <si>
    <t>Complete Champion</t>
  </si>
  <si>
    <t>Lords of Madness</t>
  </si>
  <si>
    <t>40’</t>
  </si>
  <si>
    <t>Tome &amp; Blood</t>
  </si>
  <si>
    <t>V S F/DF</t>
  </si>
  <si>
    <t>1 mile/lvl</t>
  </si>
  <si>
    <t>S M/DF</t>
  </si>
  <si>
    <t>5’</t>
  </si>
  <si>
    <t>V S DF Frostfell</t>
  </si>
  <si>
    <t>Unapproachable East</t>
  </si>
  <si>
    <t>Complete Mage</t>
  </si>
  <si>
    <t>Heroes of Horror</t>
  </si>
  <si>
    <t>Dragon Magic</t>
  </si>
  <si>
    <t>1+1 mile/lvl</t>
  </si>
  <si>
    <t>20’/level</t>
  </si>
  <si>
    <t>V S Frostfell</t>
  </si>
  <si>
    <t>Exemplars of Evil</t>
  </si>
  <si>
    <t>Libris Mortis</t>
  </si>
  <si>
    <t>Cityscape</t>
  </si>
  <si>
    <t>1 min</t>
  </si>
  <si>
    <t>1 wk/lvl</t>
  </si>
  <si>
    <t>Dragons of Faerûn</t>
  </si>
  <si>
    <t>10+1 rnd/lvl</t>
  </si>
  <si>
    <t>Conc. + 1/lvl</t>
  </si>
  <si>
    <t>S M</t>
  </si>
  <si>
    <t>Complete Scoundrel</t>
  </si>
  <si>
    <t>100’</t>
  </si>
  <si>
    <t>Tomorrow’s Spells</t>
  </si>
  <si>
    <t>Dire Jackal, Giant</t>
  </si>
  <si>
    <t>F</t>
  </si>
  <si>
    <t>Ravages</t>
  </si>
  <si>
    <t>Savagely</t>
  </si>
  <si>
    <t>Huge</t>
  </si>
  <si>
    <t>þ</t>
  </si>
  <si>
    <t>Bypass Spell Resistance</t>
  </si>
  <si>
    <t>22 charges</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</si>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</sst>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 [$₲-474]"/>
    <numFmt numFmtId="166" formatCode="_(* #,##0_);_(* \(#,##0\);_(* &quot;-&quot;??_);_(@_)"/>
  </numFmts>
  <fonts count="7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3"/>
      <color rgb="FF00B050"/>
      <name val="Times New Roman"/>
      <family val="1"/>
    </font>
    <font>
      <b/>
      <sz val="14"/>
      <name val="Times New Roman"/>
      <family val="1"/>
    </font>
    <font>
      <b/>
      <sz val="16"/>
      <name val="Times New Roman"/>
      <family val="1"/>
    </font>
    <font>
      <sz val="14"/>
      <name val="Times New Roman"/>
      <family val="1"/>
    </font>
    <font>
      <sz val="12"/>
      <color rgb="FFCCFF99"/>
      <name val="Times New Roman"/>
      <family val="1"/>
    </font>
    <font>
      <i/>
      <sz val="12"/>
      <color theme="1"/>
      <name val="Times New Roman"/>
      <family val="1"/>
    </font>
    <font>
      <i/>
      <sz val="12"/>
      <color indexed="81"/>
      <name val="Times New Roman"/>
      <family val="1"/>
    </font>
    <font>
      <sz val="12"/>
      <color rgb="FF7030A0"/>
      <name val="Times New Roman"/>
      <family val="1"/>
    </font>
    <font>
      <sz val="12"/>
      <color rgb="FF0000FF"/>
      <name val="Times New Roman"/>
      <family val="1"/>
    </font>
    <font>
      <i/>
      <sz val="16"/>
      <color indexed="53"/>
      <name val="Times New Roman"/>
      <family val="1"/>
    </font>
    <font>
      <i/>
      <sz val="16"/>
      <color indexed="10"/>
      <name val="Times New Roman"/>
      <family val="1"/>
    </font>
    <font>
      <i/>
      <sz val="16"/>
      <color indexed="57"/>
      <name val="Times New Roman"/>
      <family val="1"/>
    </font>
    <font>
      <i/>
      <sz val="16"/>
      <color indexed="17"/>
      <name val="Times New Roman"/>
      <family val="1"/>
    </font>
    <font>
      <sz val="12"/>
      <name val="Times New Roman"/>
      <family val="1"/>
    </font>
    <font>
      <sz val="13"/>
      <color rgb="FF008000"/>
      <name val="Times New Roman"/>
      <family val="1"/>
    </font>
    <font>
      <i/>
      <sz val="12"/>
      <name val="Times New Roman"/>
      <family val="1"/>
    </font>
    <font>
      <i/>
      <sz val="22"/>
      <color rgb="FFFFC00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39997558519241921"/>
        <bgColor indexed="64"/>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s>
  <cellStyleXfs count="12">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44" fillId="0" borderId="0"/>
    <xf numFmtId="0" fontId="2" fillId="0" borderId="0"/>
    <xf numFmtId="0" fontId="47" fillId="0" borderId="0"/>
    <xf numFmtId="0" fontId="2" fillId="0" borderId="0"/>
    <xf numFmtId="9" fontId="2" fillId="0" borderId="0" applyFont="0" applyFill="0" applyBorder="0" applyAlignment="0" applyProtection="0"/>
    <xf numFmtId="43" fontId="72" fillId="0" borderId="0" applyFont="0" applyFill="0" applyBorder="0" applyAlignment="0" applyProtection="0"/>
    <xf numFmtId="0" fontId="2" fillId="0" borderId="0"/>
    <xf numFmtId="0" fontId="1" fillId="0" borderId="0"/>
  </cellStyleXfs>
  <cellXfs count="644">
    <xf numFmtId="0" fontId="0" fillId="0" borderId="0" xfId="0"/>
    <xf numFmtId="49" fontId="7" fillId="0" borderId="30" xfId="0"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wrapText="1"/>
    </xf>
    <xf numFmtId="9" fontId="7" fillId="0" borderId="29" xfId="3" applyFont="1" applyFill="1" applyBorder="1" applyAlignment="1">
      <alignment horizontal="center" vertical="center" shrinkToFit="1"/>
    </xf>
    <xf numFmtId="9" fontId="7" fillId="0" borderId="29" xfId="2" applyFont="1" applyFill="1" applyBorder="1" applyAlignment="1">
      <alignment horizontal="center" vertical="center" shrinkToFit="1"/>
    </xf>
    <xf numFmtId="9" fontId="7" fillId="13" borderId="28" xfId="2" applyFont="1" applyFill="1" applyBorder="1" applyAlignment="1">
      <alignment horizontal="center" vertical="center" shrinkToFit="1"/>
    </xf>
    <xf numFmtId="0" fontId="7" fillId="15" borderId="30" xfId="0" applyNumberFormat="1" applyFont="1" applyFill="1" applyBorder="1" applyAlignment="1">
      <alignment horizontal="center" vertical="center" wrapText="1"/>
    </xf>
    <xf numFmtId="9" fontId="7" fillId="15" borderId="29" xfId="3" applyFont="1" applyFill="1" applyBorder="1" applyAlignment="1">
      <alignment horizontal="center" vertical="center" shrinkToFit="1"/>
    </xf>
    <xf numFmtId="9" fontId="7" fillId="15" borderId="29" xfId="2" applyFont="1" applyFill="1" applyBorder="1" applyAlignment="1">
      <alignment horizontal="center" vertical="center" shrinkToFit="1"/>
    </xf>
    <xf numFmtId="0" fontId="7" fillId="15" borderId="29" xfId="2" applyNumberFormat="1" applyFont="1" applyFill="1" applyBorder="1" applyAlignment="1">
      <alignment horizontal="center" vertical="center" shrinkToFit="1"/>
    </xf>
    <xf numFmtId="9" fontId="7" fillId="15" borderId="28" xfId="3" applyFont="1" applyFill="1" applyBorder="1" applyAlignment="1">
      <alignment horizontal="center" vertical="center" shrinkToFit="1"/>
    </xf>
    <xf numFmtId="0" fontId="7" fillId="15" borderId="29" xfId="3" applyNumberFormat="1" applyFont="1" applyFill="1" applyBorder="1" applyAlignment="1">
      <alignment horizontal="center" vertical="center" shrinkToFit="1"/>
    </xf>
    <xf numFmtId="9" fontId="7" fillId="0" borderId="15" xfId="3" applyFont="1" applyFill="1" applyBorder="1" applyAlignment="1">
      <alignment horizontal="center" vertical="center" shrinkToFit="1"/>
    </xf>
    <xf numFmtId="0" fontId="2" fillId="0" borderId="90" xfId="0" applyFont="1" applyFill="1" applyBorder="1" applyAlignment="1">
      <alignment horizontal="center" vertical="center"/>
    </xf>
    <xf numFmtId="0" fontId="2" fillId="0" borderId="90" xfId="0" quotePrefix="1" applyFont="1" applyFill="1" applyBorder="1" applyAlignment="1">
      <alignment horizontal="center" vertical="center" wrapText="1"/>
    </xf>
    <xf numFmtId="49" fontId="2" fillId="0" borderId="90" xfId="2" applyNumberFormat="1" applyFont="1" applyFill="1" applyBorder="1" applyAlignment="1">
      <alignment horizontal="center" vertical="center"/>
    </xf>
    <xf numFmtId="0" fontId="2" fillId="0" borderId="90" xfId="0" applyFont="1" applyFill="1" applyBorder="1" applyAlignment="1">
      <alignment horizontal="center" vertical="center" shrinkToFit="1"/>
    </xf>
    <xf numFmtId="164" fontId="2" fillId="0" borderId="90" xfId="0" applyNumberFormat="1" applyFont="1" applyFill="1" applyBorder="1" applyAlignment="1">
      <alignment horizontal="center" vertical="center"/>
    </xf>
    <xf numFmtId="1" fontId="57" fillId="18" borderId="91" xfId="0" applyNumberFormat="1" applyFont="1" applyFill="1" applyBorder="1" applyAlignment="1">
      <alignment horizontal="center" vertical="center"/>
    </xf>
    <xf numFmtId="1" fontId="5" fillId="0" borderId="91" xfId="0" applyNumberFormat="1" applyFont="1" applyBorder="1" applyAlignment="1">
      <alignment horizontal="center" vertical="center"/>
    </xf>
    <xf numFmtId="0" fontId="5" fillId="0" borderId="92" xfId="0" applyFont="1" applyBorder="1" applyAlignment="1">
      <alignment horizontal="center" vertical="center"/>
    </xf>
    <xf numFmtId="0" fontId="2" fillId="0" borderId="97" xfId="0" applyFont="1" applyBorder="1" applyAlignment="1">
      <alignment horizontal="center" vertical="center"/>
    </xf>
    <xf numFmtId="0" fontId="12" fillId="3" borderId="84"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3" borderId="45" xfId="0" applyNumberFormat="1" applyFont="1" applyFill="1" applyBorder="1" applyAlignment="1">
      <alignment horizontal="center" vertical="center" wrapText="1"/>
    </xf>
    <xf numFmtId="0" fontId="55" fillId="18" borderId="44" xfId="0" applyNumberFormat="1" applyFont="1" applyFill="1" applyBorder="1" applyAlignment="1">
      <alignment horizontal="center" vertical="center" wrapText="1"/>
    </xf>
    <xf numFmtId="0" fontId="12" fillId="3" borderId="45" xfId="0" applyNumberFormat="1" applyFont="1" applyFill="1" applyBorder="1" applyAlignment="1">
      <alignment horizontal="center" vertical="center"/>
    </xf>
    <xf numFmtId="0" fontId="12" fillId="3" borderId="85" xfId="0" applyFont="1" applyFill="1" applyBorder="1" applyAlignment="1">
      <alignment horizontal="center" vertical="center"/>
    </xf>
    <xf numFmtId="0" fontId="4" fillId="0" borderId="0" xfId="0" applyFont="1" applyBorder="1" applyAlignment="1">
      <alignment vertical="center"/>
    </xf>
    <xf numFmtId="164" fontId="5" fillId="0" borderId="91" xfId="0" applyNumberFormat="1" applyFont="1" applyFill="1" applyBorder="1" applyAlignment="1">
      <alignment horizontal="center" vertical="center"/>
    </xf>
    <xf numFmtId="0" fontId="4" fillId="19" borderId="73" xfId="0" applyFont="1" applyFill="1" applyBorder="1" applyAlignment="1">
      <alignment horizontal="centerContinuous" vertical="center"/>
    </xf>
    <xf numFmtId="49" fontId="4" fillId="19" borderId="74" xfId="2" applyNumberFormat="1" applyFont="1" applyFill="1" applyBorder="1" applyAlignment="1">
      <alignment horizontal="centerContinuous" vertical="center"/>
    </xf>
    <xf numFmtId="0" fontId="4" fillId="19" borderId="74" xfId="0" applyFont="1" applyFill="1" applyBorder="1" applyAlignment="1">
      <alignment horizontal="centerContinuous" vertical="center" shrinkToFit="1"/>
    </xf>
    <xf numFmtId="164" fontId="4" fillId="19" borderId="74" xfId="0" applyNumberFormat="1" applyFont="1" applyFill="1" applyBorder="1" applyAlignment="1">
      <alignment horizontal="centerContinuous" vertical="center"/>
    </xf>
    <xf numFmtId="1" fontId="4" fillId="19" borderId="74" xfId="0" applyNumberFormat="1" applyFont="1" applyFill="1" applyBorder="1" applyAlignment="1">
      <alignment horizontal="centerContinuous" vertical="center"/>
    </xf>
    <xf numFmtId="0" fontId="4" fillId="19" borderId="31" xfId="0" applyFont="1" applyFill="1" applyBorder="1" applyAlignment="1">
      <alignment horizontal="centerContinuous" vertical="center"/>
    </xf>
    <xf numFmtId="0" fontId="2" fillId="19" borderId="77" xfId="0" applyFont="1" applyFill="1" applyBorder="1" applyAlignment="1">
      <alignment horizontal="center" vertical="center"/>
    </xf>
    <xf numFmtId="49" fontId="2" fillId="19" borderId="78" xfId="2" applyNumberFormat="1" applyFont="1" applyFill="1" applyBorder="1" applyAlignment="1">
      <alignment horizontal="center" vertical="center"/>
    </xf>
    <xf numFmtId="0" fontId="2" fillId="19" borderId="78" xfId="0" applyFont="1" applyFill="1" applyBorder="1" applyAlignment="1">
      <alignment horizontal="center" vertical="center" shrinkToFit="1"/>
    </xf>
    <xf numFmtId="164" fontId="5" fillId="19" borderId="79" xfId="0" applyNumberFormat="1" applyFont="1" applyFill="1" applyBorder="1" applyAlignment="1">
      <alignment horizontal="center" vertical="center"/>
    </xf>
    <xf numFmtId="1" fontId="5" fillId="19" borderId="79" xfId="0" applyNumberFormat="1" applyFont="1" applyFill="1" applyBorder="1" applyAlignment="1">
      <alignment horizontal="center" vertical="center"/>
    </xf>
    <xf numFmtId="0" fontId="5" fillId="19" borderId="80" xfId="0" applyFont="1" applyFill="1" applyBorder="1" applyAlignment="1">
      <alignment horizontal="center" vertical="center"/>
    </xf>
    <xf numFmtId="0" fontId="36" fillId="2" borderId="81" xfId="0" applyFont="1" applyFill="1" applyBorder="1" applyAlignment="1">
      <alignment horizontal="right" vertical="center"/>
    </xf>
    <xf numFmtId="0" fontId="37" fillId="2" borderId="82" xfId="0" applyFont="1" applyFill="1" applyBorder="1" applyAlignment="1">
      <alignment horizontal="left" vertical="center"/>
    </xf>
    <xf numFmtId="0" fontId="19" fillId="2" borderId="82" xfId="0" applyFont="1" applyFill="1" applyBorder="1" applyAlignment="1">
      <alignment horizontal="left" vertical="center"/>
    </xf>
    <xf numFmtId="0" fontId="4" fillId="2" borderId="82" xfId="0" applyFont="1" applyFill="1" applyBorder="1" applyAlignment="1">
      <alignment horizontal="centerContinuous" vertical="center"/>
    </xf>
    <xf numFmtId="0" fontId="5" fillId="2" borderId="82" xfId="0" applyFont="1" applyFill="1" applyBorder="1" applyAlignment="1">
      <alignment horizontal="centerContinuous" vertical="center"/>
    </xf>
    <xf numFmtId="0" fontId="35" fillId="2" borderId="83"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86" xfId="0" applyFont="1" applyFill="1" applyBorder="1" applyAlignment="1">
      <alignment horizontal="right" vertical="center"/>
    </xf>
    <xf numFmtId="0" fontId="6" fillId="4" borderId="118" xfId="0" applyFont="1" applyFill="1" applyBorder="1" applyAlignment="1">
      <alignment horizontal="right" vertical="center"/>
    </xf>
    <xf numFmtId="0" fontId="7" fillId="0" borderId="0" xfId="0" applyFont="1" applyBorder="1" applyAlignment="1">
      <alignment horizontal="left" vertical="center"/>
    </xf>
    <xf numFmtId="0" fontId="4" fillId="4" borderId="12" xfId="0" applyFont="1" applyFill="1" applyBorder="1" applyAlignment="1">
      <alignment horizontal="right" vertical="center"/>
    </xf>
    <xf numFmtId="0" fontId="59" fillId="4" borderId="33" xfId="0" applyFont="1" applyFill="1" applyBorder="1" applyAlignment="1">
      <alignment horizontal="right" vertical="center"/>
    </xf>
    <xf numFmtId="0" fontId="7" fillId="0" borderId="13" xfId="0" applyFont="1" applyFill="1" applyBorder="1" applyAlignment="1">
      <alignment horizontal="center" vertical="center"/>
    </xf>
    <xf numFmtId="0" fontId="8" fillId="2" borderId="14" xfId="0" applyFont="1" applyFill="1" applyBorder="1" applyAlignment="1">
      <alignment horizontal="right" vertical="center"/>
    </xf>
    <xf numFmtId="0" fontId="25" fillId="0" borderId="15" xfId="0" applyNumberFormat="1" applyFont="1" applyBorder="1" applyAlignment="1">
      <alignment horizontal="center" vertical="center"/>
    </xf>
    <xf numFmtId="0" fontId="8" fillId="4" borderId="61" xfId="0" applyFont="1" applyFill="1" applyBorder="1" applyAlignment="1">
      <alignment horizontal="right" vertical="center"/>
    </xf>
    <xf numFmtId="49" fontId="16" fillId="0" borderId="41" xfId="0" applyNumberFormat="1" applyFont="1" applyFill="1" applyBorder="1" applyAlignment="1">
      <alignment horizontal="center" vertical="center" shrinkToFit="1"/>
    </xf>
    <xf numFmtId="0" fontId="13" fillId="2" borderId="4" xfId="0" applyFont="1" applyFill="1" applyBorder="1" applyAlignment="1">
      <alignment horizontal="right" vertical="center"/>
    </xf>
    <xf numFmtId="49" fontId="25" fillId="0" borderId="15" xfId="0" applyNumberFormat="1" applyFont="1" applyBorder="1" applyAlignment="1">
      <alignment horizontal="center" vertical="center"/>
    </xf>
    <xf numFmtId="0" fontId="8" fillId="4" borderId="59" xfId="0" applyFont="1" applyFill="1" applyBorder="1" applyAlignment="1">
      <alignment horizontal="right" vertical="center"/>
    </xf>
    <xf numFmtId="164" fontId="6" fillId="9" borderId="32"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1" xfId="0" applyFont="1" applyBorder="1" applyAlignment="1">
      <alignment horizontal="center" vertical="center"/>
    </xf>
    <xf numFmtId="0" fontId="48" fillId="2" borderId="4" xfId="0" applyFont="1" applyFill="1" applyBorder="1" applyAlignment="1">
      <alignment horizontal="right" vertical="center"/>
    </xf>
    <xf numFmtId="0" fontId="11" fillId="4" borderId="59" xfId="0" applyFont="1" applyFill="1" applyBorder="1" applyAlignment="1">
      <alignment horizontal="right" vertical="center"/>
    </xf>
    <xf numFmtId="49" fontId="7" fillId="0" borderId="31" xfId="0" applyNumberFormat="1" applyFont="1" applyBorder="1" applyAlignment="1">
      <alignment horizontal="center" vertical="center"/>
    </xf>
    <xf numFmtId="0" fontId="21"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6" xfId="0" applyFont="1" applyFill="1" applyBorder="1" applyAlignment="1">
      <alignment horizontal="right" vertical="center"/>
    </xf>
    <xf numFmtId="0" fontId="7" fillId="0" borderId="27" xfId="0" quotePrefix="1" applyFont="1" applyBorder="1" applyAlignment="1">
      <alignment horizontal="center" vertical="center"/>
    </xf>
    <xf numFmtId="49" fontId="25" fillId="0" borderId="27" xfId="0" applyNumberFormat="1" applyFont="1" applyBorder="1" applyAlignment="1">
      <alignment horizontal="center" vertical="center"/>
    </xf>
    <xf numFmtId="0" fontId="11" fillId="4" borderId="60" xfId="0" applyFont="1" applyFill="1" applyBorder="1" applyAlignment="1">
      <alignment horizontal="right" vertical="center"/>
    </xf>
    <xf numFmtId="49" fontId="7" fillId="0" borderId="13"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4" fillId="0" borderId="26"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52" fillId="0" borderId="1" xfId="0" applyFont="1" applyFill="1" applyBorder="1" applyAlignment="1">
      <alignment vertical="center"/>
    </xf>
    <xf numFmtId="0" fontId="6" fillId="0" borderId="28" xfId="0" applyFont="1" applyFill="1" applyBorder="1" applyAlignment="1">
      <alignment horizontal="center" vertical="center"/>
    </xf>
    <xf numFmtId="0" fontId="7" fillId="0" borderId="28" xfId="0" applyFont="1" applyFill="1" applyBorder="1" applyAlignment="1">
      <alignment horizontal="center" vertical="center"/>
    </xf>
    <xf numFmtId="0" fontId="53"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1" fontId="7" fillId="0" borderId="28" xfId="0" applyNumberFormat="1" applyFont="1" applyFill="1" applyBorder="1" applyAlignment="1">
      <alignment horizontal="center" vertical="center" wrapText="1"/>
    </xf>
    <xf numFmtId="0" fontId="49" fillId="18" borderId="29" xfId="0" applyNumberFormat="1" applyFont="1" applyFill="1" applyBorder="1" applyAlignment="1">
      <alignment horizontal="center" vertical="center"/>
    </xf>
    <xf numFmtId="0" fontId="7" fillId="0" borderId="30" xfId="0" quotePrefix="1" applyNumberFormat="1" applyFont="1" applyFill="1" applyBorder="1" applyAlignment="1">
      <alignment horizontal="center" vertical="center"/>
    </xf>
    <xf numFmtId="0" fontId="54" fillId="0" borderId="1" xfId="0" applyFont="1" applyFill="1" applyBorder="1" applyAlignment="1">
      <alignment vertical="center"/>
    </xf>
    <xf numFmtId="0" fontId="13" fillId="0" borderId="29" xfId="0" applyNumberFormat="1" applyFont="1" applyFill="1" applyBorder="1" applyAlignment="1">
      <alignment horizontal="center" vertical="center"/>
    </xf>
    <xf numFmtId="0" fontId="53" fillId="0" borderId="38" xfId="0" applyFont="1" applyFill="1" applyBorder="1" applyAlignment="1">
      <alignment vertical="center"/>
    </xf>
    <xf numFmtId="0" fontId="6" fillId="0" borderId="55" xfId="0" applyFont="1" applyFill="1" applyBorder="1" applyAlignment="1">
      <alignment horizontal="center" vertical="center"/>
    </xf>
    <xf numFmtId="0" fontId="7" fillId="0" borderId="55" xfId="0" applyFont="1" applyFill="1" applyBorder="1" applyAlignment="1">
      <alignment horizontal="center" vertical="center"/>
    </xf>
    <xf numFmtId="0" fontId="55" fillId="0" borderId="55" xfId="0" applyFont="1" applyFill="1" applyBorder="1" applyAlignment="1">
      <alignment horizontal="center" vertical="center" wrapText="1"/>
    </xf>
    <xf numFmtId="0" fontId="7" fillId="0" borderId="55" xfId="0" applyFont="1" applyFill="1" applyBorder="1" applyAlignment="1">
      <alignment horizontal="center" vertical="center" wrapText="1"/>
    </xf>
    <xf numFmtId="1" fontId="7" fillId="0" borderId="55" xfId="0" applyNumberFormat="1" applyFont="1" applyFill="1" applyBorder="1" applyAlignment="1">
      <alignment horizontal="center" vertical="center" wrapText="1"/>
    </xf>
    <xf numFmtId="0" fontId="49" fillId="18" borderId="55" xfId="0" applyNumberFormat="1"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8" xfId="0" applyNumberFormat="1" applyFont="1" applyFill="1" applyBorder="1" applyAlignment="1">
      <alignment horizontal="center" vertical="center"/>
    </xf>
    <xf numFmtId="49" fontId="16" fillId="0" borderId="28" xfId="0" applyNumberFormat="1" applyFont="1" applyFill="1" applyBorder="1" applyAlignment="1">
      <alignment horizontal="center" vertical="center"/>
    </xf>
    <xf numFmtId="0" fontId="16" fillId="0" borderId="29"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18" fillId="0" borderId="0" xfId="0" applyFont="1" applyBorder="1" applyAlignment="1">
      <alignment vertical="center"/>
    </xf>
    <xf numFmtId="0" fontId="13" fillId="0" borderId="1" xfId="0" applyFont="1" applyFill="1" applyBorder="1" applyAlignment="1">
      <alignment vertical="center"/>
    </xf>
    <xf numFmtId="49" fontId="23" fillId="0" borderId="28" xfId="0" applyNumberFormat="1" applyFont="1" applyFill="1" applyBorder="1" applyAlignment="1">
      <alignment horizontal="center" vertical="center"/>
    </xf>
    <xf numFmtId="0" fontId="23" fillId="0" borderId="29" xfId="0" applyNumberFormat="1" applyFont="1" applyFill="1" applyBorder="1" applyAlignment="1">
      <alignment horizontal="center" vertical="center"/>
    </xf>
    <xf numFmtId="0" fontId="31" fillId="0" borderId="0" xfId="0" applyFont="1" applyBorder="1" applyAlignment="1">
      <alignment vertical="center"/>
    </xf>
    <xf numFmtId="0" fontId="14" fillId="0" borderId="1" xfId="0" applyFont="1" applyFill="1" applyBorder="1" applyAlignment="1">
      <alignment vertical="center"/>
    </xf>
    <xf numFmtId="49" fontId="22" fillId="0" borderId="28"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14" fillId="0" borderId="29" xfId="0" applyNumberFormat="1" applyFont="1" applyFill="1" applyBorder="1" applyAlignment="1">
      <alignment horizontal="center" vertical="center"/>
    </xf>
    <xf numFmtId="0" fontId="29" fillId="0" borderId="0" xfId="0" applyFont="1" applyBorder="1" applyAlignment="1">
      <alignment vertical="center"/>
    </xf>
    <xf numFmtId="0" fontId="8" fillId="0" borderId="1" xfId="0" applyFont="1" applyFill="1" applyBorder="1" applyAlignment="1">
      <alignment vertical="center"/>
    </xf>
    <xf numFmtId="49" fontId="17" fillId="0" borderId="28" xfId="0" applyNumberFormat="1" applyFont="1" applyFill="1" applyBorder="1" applyAlignment="1">
      <alignment horizontal="center" vertical="center"/>
    </xf>
    <xf numFmtId="0" fontId="17" fillId="0" borderId="29"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0" fontId="28" fillId="0" borderId="0" xfId="0" applyFont="1" applyBorder="1" applyAlignment="1">
      <alignment vertical="center"/>
    </xf>
    <xf numFmtId="0" fontId="10" fillId="8" borderId="1" xfId="0" applyFont="1" applyFill="1" applyBorder="1" applyAlignment="1">
      <alignment vertical="center"/>
    </xf>
    <xf numFmtId="0" fontId="7" fillId="8" borderId="28" xfId="0" applyNumberFormat="1" applyFont="1" applyFill="1" applyBorder="1" applyAlignment="1">
      <alignment horizontal="center" vertical="center"/>
    </xf>
    <xf numFmtId="49" fontId="26" fillId="8" borderId="28" xfId="0" applyNumberFormat="1" applyFont="1" applyFill="1" applyBorder="1" applyAlignment="1">
      <alignment horizontal="center" vertical="center"/>
    </xf>
    <xf numFmtId="0" fontId="26" fillId="8" borderId="29" xfId="0" applyNumberFormat="1" applyFont="1" applyFill="1" applyBorder="1" applyAlignment="1">
      <alignment horizontal="center" vertical="center"/>
    </xf>
    <xf numFmtId="0" fontId="10" fillId="8" borderId="29" xfId="0" applyNumberFormat="1" applyFont="1" applyFill="1" applyBorder="1" applyAlignment="1">
      <alignment horizontal="center" vertical="center"/>
    </xf>
    <xf numFmtId="49" fontId="7" fillId="8" borderId="29" xfId="0" applyNumberFormat="1" applyFont="1" applyFill="1" applyBorder="1" applyAlignment="1">
      <alignment horizontal="center" vertical="center"/>
    </xf>
    <xf numFmtId="0" fontId="7" fillId="8" borderId="30"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8" xfId="0" applyNumberFormat="1" applyFont="1" applyFill="1" applyBorder="1" applyAlignment="1">
      <alignment horizontal="center" vertical="center"/>
    </xf>
    <xf numFmtId="49" fontId="16" fillId="5" borderId="28" xfId="0" applyNumberFormat="1" applyFont="1" applyFill="1" applyBorder="1" applyAlignment="1">
      <alignment horizontal="center" vertical="center"/>
    </xf>
    <xf numFmtId="0" fontId="16" fillId="5" borderId="29" xfId="0" applyNumberFormat="1" applyFont="1" applyFill="1" applyBorder="1" applyAlignment="1">
      <alignment horizontal="center" vertical="center"/>
    </xf>
    <xf numFmtId="0" fontId="11" fillId="5" borderId="29" xfId="0" applyNumberFormat="1" applyFont="1" applyFill="1" applyBorder="1" applyAlignment="1">
      <alignment horizontal="center" vertical="center"/>
    </xf>
    <xf numFmtId="49" fontId="7" fillId="5" borderId="29" xfId="0" applyNumberFormat="1" applyFont="1" applyFill="1" applyBorder="1" applyAlignment="1">
      <alignment horizontal="center" vertical="center"/>
    </xf>
    <xf numFmtId="0" fontId="7" fillId="5" borderId="30" xfId="0" applyNumberFormat="1" applyFont="1" applyFill="1" applyBorder="1" applyAlignment="1">
      <alignment horizontal="center" vertical="center"/>
    </xf>
    <xf numFmtId="0" fontId="30" fillId="0" borderId="0" xfId="0" applyFont="1" applyBorder="1" applyAlignment="1">
      <alignment vertical="center"/>
    </xf>
    <xf numFmtId="0" fontId="11" fillId="6" borderId="1" xfId="0" applyFont="1" applyFill="1" applyBorder="1" applyAlignment="1">
      <alignment vertical="center"/>
    </xf>
    <xf numFmtId="0" fontId="7" fillId="6" borderId="28" xfId="0" applyNumberFormat="1" applyFont="1" applyFill="1" applyBorder="1" applyAlignment="1">
      <alignment horizontal="center" vertical="center"/>
    </xf>
    <xf numFmtId="49" fontId="16" fillId="6" borderId="28" xfId="0" applyNumberFormat="1" applyFont="1" applyFill="1" applyBorder="1" applyAlignment="1">
      <alignment horizontal="center" vertical="center"/>
    </xf>
    <xf numFmtId="0" fontId="16" fillId="6" borderId="29" xfId="0" applyNumberFormat="1" applyFont="1" applyFill="1" applyBorder="1" applyAlignment="1">
      <alignment horizontal="center" vertical="center"/>
    </xf>
    <xf numFmtId="0" fontId="11" fillId="6" borderId="29" xfId="0" applyNumberFormat="1" applyFont="1" applyFill="1" applyBorder="1" applyAlignment="1">
      <alignment horizontal="center" vertical="center"/>
    </xf>
    <xf numFmtId="49" fontId="7" fillId="6" borderId="29" xfId="0" applyNumberFormat="1" applyFont="1" applyFill="1" applyBorder="1" applyAlignment="1">
      <alignment horizontal="center" vertical="center"/>
    </xf>
    <xf numFmtId="0" fontId="7" fillId="6" borderId="30" xfId="0" applyNumberFormat="1" applyFont="1" applyFill="1" applyBorder="1" applyAlignment="1">
      <alignment horizontal="center" vertical="center"/>
    </xf>
    <xf numFmtId="0" fontId="14" fillId="12" borderId="1" xfId="0" applyFont="1" applyFill="1" applyBorder="1" applyAlignment="1">
      <alignment vertical="center"/>
    </xf>
    <xf numFmtId="0" fontId="7" fillId="12" borderId="28" xfId="0" applyNumberFormat="1" applyFont="1" applyFill="1" applyBorder="1" applyAlignment="1">
      <alignment horizontal="center" vertical="center"/>
    </xf>
    <xf numFmtId="49" fontId="22" fillId="12" borderId="28" xfId="0" applyNumberFormat="1" applyFont="1" applyFill="1" applyBorder="1" applyAlignment="1">
      <alignment horizontal="center" vertical="center"/>
    </xf>
    <xf numFmtId="0" fontId="22" fillId="12" borderId="29" xfId="0" applyNumberFormat="1" applyFont="1" applyFill="1" applyBorder="1" applyAlignment="1">
      <alignment horizontal="center" vertical="center"/>
    </xf>
    <xf numFmtId="0" fontId="14" fillId="12" borderId="29" xfId="0" applyNumberFormat="1" applyFont="1" applyFill="1" applyBorder="1" applyAlignment="1">
      <alignment horizontal="center" vertical="center"/>
    </xf>
    <xf numFmtId="49" fontId="7" fillId="12" borderId="29" xfId="0" applyNumberFormat="1" applyFont="1" applyFill="1" applyBorder="1" applyAlignment="1">
      <alignment horizontal="center" vertical="center"/>
    </xf>
    <xf numFmtId="0" fontId="7" fillId="12" borderId="30"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8" xfId="0" applyNumberFormat="1" applyFont="1" applyFill="1" applyBorder="1" applyAlignment="1">
      <alignment horizontal="center" vertical="center"/>
    </xf>
    <xf numFmtId="0" fontId="27" fillId="8" borderId="29" xfId="0" applyNumberFormat="1" applyFont="1" applyFill="1" applyBorder="1" applyAlignment="1">
      <alignment horizontal="center" vertical="center"/>
    </xf>
    <xf numFmtId="0" fontId="21" fillId="8" borderId="29" xfId="0" applyNumberFormat="1" applyFont="1" applyFill="1" applyBorder="1" applyAlignment="1">
      <alignment horizontal="center" vertical="center"/>
    </xf>
    <xf numFmtId="0" fontId="14" fillId="6" borderId="1" xfId="0" applyFont="1" applyFill="1" applyBorder="1" applyAlignment="1">
      <alignment vertical="center"/>
    </xf>
    <xf numFmtId="49" fontId="22" fillId="7" borderId="28" xfId="0" applyNumberFormat="1" applyFont="1" applyFill="1" applyBorder="1" applyAlignment="1">
      <alignment horizontal="center" vertical="center"/>
    </xf>
    <xf numFmtId="0" fontId="22" fillId="7" borderId="29" xfId="0" applyNumberFormat="1" applyFont="1" applyFill="1" applyBorder="1" applyAlignment="1">
      <alignment horizontal="center" vertical="center"/>
    </xf>
    <xf numFmtId="0" fontId="14" fillId="6" borderId="29"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8" xfId="0" applyNumberFormat="1" applyFont="1" applyFill="1" applyBorder="1" applyAlignment="1">
      <alignment horizontal="center" vertical="center"/>
    </xf>
    <xf numFmtId="0" fontId="16" fillId="8" borderId="29" xfId="0" applyNumberFormat="1" applyFont="1" applyFill="1" applyBorder="1" applyAlignment="1">
      <alignment horizontal="center" vertical="center"/>
    </xf>
    <xf numFmtId="0" fontId="11" fillId="8" borderId="29"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8" xfId="0" applyNumberFormat="1" applyFont="1" applyFill="1" applyBorder="1" applyAlignment="1">
      <alignment horizontal="center" vertical="center"/>
    </xf>
    <xf numFmtId="0" fontId="27" fillId="0" borderId="29"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8" xfId="0" applyNumberFormat="1" applyFont="1" applyFill="1" applyBorder="1" applyAlignment="1">
      <alignment horizontal="center" vertical="center"/>
    </xf>
    <xf numFmtId="0" fontId="23" fillId="5" borderId="29" xfId="0" applyNumberFormat="1" applyFont="1" applyFill="1" applyBorder="1" applyAlignment="1">
      <alignment horizontal="center" vertical="center"/>
    </xf>
    <xf numFmtId="0" fontId="13" fillId="5" borderId="29" xfId="0" applyNumberFormat="1" applyFont="1" applyFill="1" applyBorder="1" applyAlignment="1">
      <alignment horizontal="center" vertical="center"/>
    </xf>
    <xf numFmtId="0" fontId="14" fillId="13" borderId="1" xfId="0" applyFont="1" applyFill="1" applyBorder="1" applyAlignment="1">
      <alignment vertical="center"/>
    </xf>
    <xf numFmtId="0" fontId="7" fillId="13" borderId="28" xfId="0" applyNumberFormat="1" applyFont="1" applyFill="1" applyBorder="1" applyAlignment="1">
      <alignment horizontal="center" vertical="center"/>
    </xf>
    <xf numFmtId="49" fontId="27" fillId="13" borderId="28" xfId="0" applyNumberFormat="1" applyFont="1" applyFill="1" applyBorder="1" applyAlignment="1">
      <alignment horizontal="center" vertical="center"/>
    </xf>
    <xf numFmtId="0" fontId="27" fillId="13" borderId="29" xfId="0" applyNumberFormat="1" applyFont="1" applyFill="1" applyBorder="1" applyAlignment="1">
      <alignment horizontal="center" vertical="center"/>
    </xf>
    <xf numFmtId="0" fontId="21" fillId="13" borderId="29" xfId="0" applyNumberFormat="1" applyFont="1" applyFill="1" applyBorder="1" applyAlignment="1">
      <alignment horizontal="center" vertical="center"/>
    </xf>
    <xf numFmtId="49" fontId="7" fillId="13" borderId="29" xfId="0" applyNumberFormat="1" applyFont="1" applyFill="1" applyBorder="1" applyAlignment="1">
      <alignment horizontal="center" vertical="center"/>
    </xf>
    <xf numFmtId="0" fontId="7" fillId="13" borderId="30" xfId="0" applyNumberFormat="1" applyFont="1" applyFill="1" applyBorder="1" applyAlignment="1">
      <alignment horizontal="center" vertical="center"/>
    </xf>
    <xf numFmtId="0" fontId="11" fillId="13" borderId="1" xfId="0" applyFont="1" applyFill="1" applyBorder="1" applyAlignment="1">
      <alignment vertical="center"/>
    </xf>
    <xf numFmtId="49" fontId="16" fillId="13" borderId="28" xfId="0" applyNumberFormat="1" applyFont="1" applyFill="1" applyBorder="1" applyAlignment="1">
      <alignment horizontal="center" vertical="center"/>
    </xf>
    <xf numFmtId="0" fontId="16" fillId="13" borderId="29" xfId="0" applyNumberFormat="1" applyFont="1" applyFill="1" applyBorder="1" applyAlignment="1">
      <alignment horizontal="center" vertical="center"/>
    </xf>
    <xf numFmtId="0" fontId="11" fillId="13" borderId="29" xfId="0" applyNumberFormat="1" applyFont="1" applyFill="1" applyBorder="1" applyAlignment="1">
      <alignment horizontal="center" vertical="center"/>
    </xf>
    <xf numFmtId="0" fontId="7" fillId="13" borderId="30" xfId="0" quotePrefix="1" applyNumberFormat="1" applyFont="1" applyFill="1" applyBorder="1" applyAlignment="1">
      <alignment horizontal="center" vertical="center"/>
    </xf>
    <xf numFmtId="0" fontId="7" fillId="8" borderId="30" xfId="0" quotePrefix="1" applyNumberFormat="1" applyFont="1" applyFill="1" applyBorder="1" applyAlignment="1">
      <alignment horizontal="center" vertical="center"/>
    </xf>
    <xf numFmtId="0" fontId="13" fillId="4" borderId="1" xfId="0" applyFont="1" applyFill="1" applyBorder="1" applyAlignment="1">
      <alignment vertical="center"/>
    </xf>
    <xf numFmtId="0" fontId="7" fillId="4" borderId="28" xfId="0" applyNumberFormat="1" applyFont="1" applyFill="1" applyBorder="1" applyAlignment="1">
      <alignment horizontal="center" vertical="center"/>
    </xf>
    <xf numFmtId="49" fontId="23" fillId="4" borderId="28" xfId="0" applyNumberFormat="1" applyFont="1" applyFill="1" applyBorder="1" applyAlignment="1">
      <alignment horizontal="center" vertical="center"/>
    </xf>
    <xf numFmtId="0" fontId="23" fillId="4" borderId="29" xfId="0" applyNumberFormat="1" applyFont="1" applyFill="1" applyBorder="1" applyAlignment="1">
      <alignment horizontal="center" vertical="center"/>
    </xf>
    <xf numFmtId="0" fontId="13" fillId="4" borderId="29" xfId="0" applyNumberFormat="1" applyFont="1" applyFill="1" applyBorder="1" applyAlignment="1">
      <alignment horizontal="center" vertical="center"/>
    </xf>
    <xf numFmtId="0" fontId="7" fillId="4" borderId="30" xfId="0" applyNumberFormat="1" applyFont="1" applyFill="1" applyBorder="1" applyAlignment="1">
      <alignment horizontal="center" vertical="center"/>
    </xf>
    <xf numFmtId="0" fontId="14" fillId="5" borderId="1" xfId="0" applyFont="1" applyFill="1" applyBorder="1" applyAlignment="1">
      <alignment vertical="center"/>
    </xf>
    <xf numFmtId="49" fontId="22" fillId="5" borderId="28" xfId="0" applyNumberFormat="1" applyFont="1" applyFill="1" applyBorder="1" applyAlignment="1">
      <alignment horizontal="center" vertical="center"/>
    </xf>
    <xf numFmtId="0" fontId="22" fillId="5" borderId="29" xfId="0" applyNumberFormat="1" applyFont="1" applyFill="1" applyBorder="1" applyAlignment="1">
      <alignment horizontal="center" vertical="center"/>
    </xf>
    <xf numFmtId="0" fontId="14" fillId="5" borderId="29" xfId="0" applyNumberFormat="1" applyFont="1" applyFill="1" applyBorder="1" applyAlignment="1">
      <alignment horizontal="center" vertical="center"/>
    </xf>
    <xf numFmtId="0" fontId="7" fillId="5" borderId="30"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54" xfId="0" applyNumberFormat="1" applyFont="1" applyFill="1" applyBorder="1" applyAlignment="1">
      <alignment horizontal="center" vertical="center"/>
    </xf>
    <xf numFmtId="49" fontId="23" fillId="0" borderId="54" xfId="0" applyNumberFormat="1" applyFont="1" applyFill="1" applyBorder="1" applyAlignment="1">
      <alignment horizontal="center" vertical="center"/>
    </xf>
    <xf numFmtId="0" fontId="23" fillId="0" borderId="56"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49" fontId="7" fillId="0" borderId="56" xfId="0" applyNumberFormat="1" applyFont="1" applyFill="1" applyBorder="1" applyAlignment="1">
      <alignment horizontal="center" vertical="center"/>
    </xf>
    <xf numFmtId="0" fontId="49" fillId="18" borderId="54"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39" fillId="0" borderId="26" xfId="0" applyFont="1" applyBorder="1" applyAlignment="1">
      <alignment horizontal="centerContinuous" vertical="center"/>
    </xf>
    <xf numFmtId="0" fontId="12" fillId="11" borderId="23" xfId="0" applyFont="1" applyFill="1" applyBorder="1" applyAlignment="1">
      <alignment horizontal="centerContinuous" vertical="center"/>
    </xf>
    <xf numFmtId="0" fontId="12" fillId="11" borderId="24" xfId="0" applyFont="1" applyFill="1" applyBorder="1" applyAlignment="1">
      <alignment horizontal="center" vertical="center"/>
    </xf>
    <xf numFmtId="0" fontId="20" fillId="11" borderId="24" xfId="0" applyFont="1" applyFill="1" applyBorder="1" applyAlignment="1">
      <alignment horizontal="center" vertical="center" wrapText="1"/>
    </xf>
    <xf numFmtId="0" fontId="20" fillId="11" borderId="24" xfId="0" applyNumberFormat="1" applyFont="1" applyFill="1" applyBorder="1" applyAlignment="1">
      <alignment horizontal="center" vertical="center" wrapText="1"/>
    </xf>
    <xf numFmtId="0" fontId="12" fillId="11" borderId="25" xfId="0" applyFont="1" applyFill="1" applyBorder="1" applyAlignment="1">
      <alignment horizontal="centerContinuous" vertical="center"/>
    </xf>
    <xf numFmtId="0" fontId="38" fillId="0" borderId="1" xfId="0" applyFont="1" applyFill="1" applyBorder="1" applyAlignment="1">
      <alignment horizontal="center" vertical="center" shrinkToFit="1"/>
    </xf>
    <xf numFmtId="9" fontId="7" fillId="0" borderId="28" xfId="3" applyFont="1" applyFill="1" applyBorder="1" applyAlignment="1">
      <alignment horizontal="center" vertical="center" shrinkToFit="1"/>
    </xf>
    <xf numFmtId="0" fontId="7" fillId="0" borderId="29" xfId="3" applyNumberFormat="1" applyFont="1" applyFill="1" applyBorder="1" applyAlignment="1">
      <alignment horizontal="center" vertical="center" shrinkToFit="1"/>
    </xf>
    <xf numFmtId="0" fontId="7" fillId="0" borderId="30" xfId="4"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7" fillId="0" borderId="29" xfId="2" applyNumberFormat="1" applyFont="1" applyFill="1" applyBorder="1" applyAlignment="1">
      <alignment horizontal="center" vertical="center" shrinkToFit="1"/>
    </xf>
    <xf numFmtId="0" fontId="38" fillId="0" borderId="38" xfId="0" applyFont="1" applyFill="1" applyBorder="1" applyAlignment="1">
      <alignment horizontal="center" vertical="center" shrinkToFit="1"/>
    </xf>
    <xf numFmtId="9" fontId="7" fillId="0" borderId="55" xfId="3" applyFont="1" applyFill="1" applyBorder="1" applyAlignment="1">
      <alignment horizontal="center" vertical="center" shrinkToFit="1"/>
    </xf>
    <xf numFmtId="0" fontId="7" fillId="0" borderId="15" xfId="3" applyNumberFormat="1" applyFont="1" applyFill="1" applyBorder="1" applyAlignment="1">
      <alignment horizontal="center" vertical="center" shrinkToFit="1"/>
    </xf>
    <xf numFmtId="0" fontId="7" fillId="0" borderId="41" xfId="4" applyNumberFormat="1" applyFont="1" applyFill="1" applyBorder="1" applyAlignment="1">
      <alignment horizontal="center" vertical="center" wrapText="1"/>
    </xf>
    <xf numFmtId="0" fontId="38" fillId="15" borderId="1" xfId="0" applyFont="1" applyFill="1" applyBorder="1" applyAlignment="1">
      <alignment horizontal="center" vertical="center" shrinkToFit="1"/>
    </xf>
    <xf numFmtId="0" fontId="7" fillId="15" borderId="28" xfId="0" applyFont="1" applyFill="1" applyBorder="1" applyAlignment="1">
      <alignment horizontal="center" vertical="center" wrapText="1"/>
    </xf>
    <xf numFmtId="0" fontId="38" fillId="15" borderId="38" xfId="0" applyFont="1" applyFill="1" applyBorder="1" applyAlignment="1">
      <alignment horizontal="center" vertical="center" shrinkToFit="1"/>
    </xf>
    <xf numFmtId="0" fontId="7" fillId="15" borderId="55" xfId="0" applyFont="1" applyFill="1" applyBorder="1" applyAlignment="1">
      <alignment horizontal="center" vertical="center" wrapText="1"/>
    </xf>
    <xf numFmtId="9" fontId="7" fillId="15" borderId="28" xfId="2" applyFont="1" applyFill="1" applyBorder="1" applyAlignment="1">
      <alignment horizontal="center" vertical="center" shrinkToFit="1"/>
    </xf>
    <xf numFmtId="0" fontId="38" fillId="13" borderId="1" xfId="0" applyFont="1" applyFill="1" applyBorder="1" applyAlignment="1">
      <alignment horizontal="center" vertical="center" shrinkToFit="1"/>
    </xf>
    <xf numFmtId="0" fontId="7" fillId="13" borderId="28" xfId="0" applyFont="1" applyFill="1" applyBorder="1" applyAlignment="1">
      <alignment horizontal="center" vertical="center" wrapText="1"/>
    </xf>
    <xf numFmtId="0" fontId="2" fillId="0" borderId="0" xfId="0" applyFont="1" applyBorder="1" applyAlignment="1">
      <alignment vertical="center"/>
    </xf>
    <xf numFmtId="0" fontId="38" fillId="13" borderId="38" xfId="0" applyFont="1" applyFill="1" applyBorder="1" applyAlignment="1">
      <alignment horizontal="center" vertical="center" shrinkToFit="1"/>
    </xf>
    <xf numFmtId="0" fontId="7" fillId="13" borderId="55" xfId="0" applyFont="1" applyFill="1" applyBorder="1" applyAlignment="1">
      <alignment horizontal="center" vertical="center" wrapText="1"/>
    </xf>
    <xf numFmtId="9" fontId="7" fillId="13" borderId="55" xfId="2" applyFont="1" applyFill="1" applyBorder="1" applyAlignment="1">
      <alignment horizontal="center" vertical="center" shrinkToFit="1"/>
    </xf>
    <xf numFmtId="0" fontId="7" fillId="13" borderId="15" xfId="2" applyNumberFormat="1" applyFont="1" applyFill="1" applyBorder="1" applyAlignment="1">
      <alignment horizontal="center" vertical="center" shrinkToFit="1"/>
    </xf>
    <xf numFmtId="0" fontId="38" fillId="13" borderId="8" xfId="0" applyFont="1" applyFill="1" applyBorder="1" applyAlignment="1">
      <alignment horizontal="center" vertical="center" shrinkToFit="1"/>
    </xf>
    <xf numFmtId="9" fontId="7" fillId="13" borderId="54" xfId="2" applyFont="1" applyFill="1" applyBorder="1" applyAlignment="1">
      <alignment horizontal="center" vertical="center" shrinkToFit="1"/>
    </xf>
    <xf numFmtId="9" fontId="7" fillId="13" borderId="56" xfId="2" applyFont="1" applyFill="1" applyBorder="1" applyAlignment="1">
      <alignment horizontal="center" vertical="center" shrinkToFit="1"/>
    </xf>
    <xf numFmtId="0" fontId="7" fillId="13" borderId="56" xfId="2" applyNumberFormat="1" applyFont="1" applyFill="1" applyBorder="1" applyAlignment="1">
      <alignment horizontal="center" vertical="center" shrinkToFit="1"/>
    </xf>
    <xf numFmtId="0" fontId="58"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Border="1" applyAlignment="1">
      <alignment vertical="center" wrapText="1"/>
    </xf>
    <xf numFmtId="0" fontId="2" fillId="0" borderId="0" xfId="0" applyFont="1" applyBorder="1" applyAlignment="1">
      <alignment vertical="center" wrapText="1"/>
    </xf>
    <xf numFmtId="0" fontId="58" fillId="0" borderId="0"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45" fillId="0" borderId="0" xfId="0" applyFont="1" applyBorder="1" applyAlignment="1">
      <alignment horizontal="centerContinuous" vertical="center" wrapText="1"/>
    </xf>
    <xf numFmtId="0" fontId="12" fillId="11" borderId="38" xfId="0" applyFont="1" applyFill="1" applyBorder="1" applyAlignment="1">
      <alignment horizontal="centerContinuous" vertical="center" wrapText="1"/>
    </xf>
    <xf numFmtId="0" fontId="12" fillId="11" borderId="39"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38" fillId="0" borderId="1" xfId="0" applyFont="1" applyBorder="1" applyAlignment="1">
      <alignment horizontal="center" vertical="center" shrinkToFit="1"/>
    </xf>
    <xf numFmtId="0" fontId="7" fillId="0" borderId="28" xfId="0" applyFont="1" applyBorder="1" applyAlignment="1">
      <alignment horizontal="center" vertical="center"/>
    </xf>
    <xf numFmtId="0" fontId="34" fillId="9" borderId="30"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5" xfId="0" applyFont="1" applyBorder="1" applyAlignment="1">
      <alignment horizontal="right"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14" borderId="71" xfId="0" applyFont="1" applyFill="1" applyBorder="1" applyAlignment="1">
      <alignment horizontal="center" vertical="center" wrapText="1"/>
    </xf>
    <xf numFmtId="0" fontId="2" fillId="14" borderId="72" xfId="0" applyFont="1" applyFill="1" applyBorder="1" applyAlignment="1">
      <alignment horizontal="center" vertical="center" wrapText="1"/>
    </xf>
    <xf numFmtId="0" fontId="4" fillId="0" borderId="43" xfId="0" applyFont="1" applyBorder="1" applyAlignment="1">
      <alignment horizontal="right" vertical="center" wrapText="1"/>
    </xf>
    <xf numFmtId="0" fontId="2" fillId="0" borderId="68" xfId="0" applyFont="1" applyBorder="1" applyAlignment="1">
      <alignment horizontal="center" vertical="center" wrapText="1"/>
    </xf>
    <xf numFmtId="0" fontId="2" fillId="0" borderId="48" xfId="0" applyFont="1" applyBorder="1" applyAlignment="1">
      <alignment horizontal="center" vertical="center" wrapText="1"/>
    </xf>
    <xf numFmtId="0" fontId="2" fillId="14" borderId="48" xfId="0" applyFont="1" applyFill="1" applyBorder="1" applyAlignment="1">
      <alignment horizontal="center" vertical="center" wrapText="1"/>
    </xf>
    <xf numFmtId="0" fontId="2" fillId="14" borderId="49" xfId="0" applyFont="1" applyFill="1" applyBorder="1" applyAlignment="1">
      <alignment horizontal="center" vertical="center" wrapText="1"/>
    </xf>
    <xf numFmtId="0" fontId="4" fillId="0" borderId="57" xfId="0" applyFont="1" applyBorder="1" applyAlignment="1">
      <alignment horizontal="right" vertical="center" wrapText="1"/>
    </xf>
    <xf numFmtId="0" fontId="46" fillId="11" borderId="76" xfId="0" applyFont="1" applyFill="1" applyBorder="1" applyAlignment="1">
      <alignment horizontal="center" vertical="center" wrapText="1"/>
    </xf>
    <xf numFmtId="0" fontId="46" fillId="11" borderId="50" xfId="0" applyFont="1" applyFill="1" applyBorder="1" applyAlignment="1">
      <alignment horizontal="center" vertical="center" wrapText="1"/>
    </xf>
    <xf numFmtId="0" fontId="4" fillId="14" borderId="50" xfId="0" applyFont="1" applyFill="1" applyBorder="1" applyAlignment="1">
      <alignment horizontal="center" vertical="center" wrapText="1"/>
    </xf>
    <xf numFmtId="0" fontId="4" fillId="14" borderId="51" xfId="0" applyFont="1" applyFill="1" applyBorder="1" applyAlignment="1">
      <alignment horizontal="center" vertical="center" wrapText="1"/>
    </xf>
    <xf numFmtId="0" fontId="38" fillId="0" borderId="38" xfId="0" applyFont="1" applyBorder="1" applyAlignment="1">
      <alignment horizontal="center" vertical="center" shrinkToFit="1"/>
    </xf>
    <xf numFmtId="0" fontId="7" fillId="0" borderId="55" xfId="0" applyFont="1" applyBorder="1" applyAlignment="1">
      <alignment horizontal="center" vertical="center"/>
    </xf>
    <xf numFmtId="0" fontId="34" fillId="9" borderId="41" xfId="2" applyNumberFormat="1" applyFont="1" applyFill="1" applyBorder="1" applyAlignment="1">
      <alignment horizontal="center" vertical="center" shrinkToFit="1"/>
    </xf>
    <xf numFmtId="0" fontId="38" fillId="0" borderId="119" xfId="0" applyFont="1" applyFill="1" applyBorder="1" applyAlignment="1">
      <alignment horizontal="center" vertical="center" shrinkToFit="1"/>
    </xf>
    <xf numFmtId="0" fontId="7" fillId="0" borderId="120" xfId="0" applyFont="1" applyFill="1" applyBorder="1" applyAlignment="1">
      <alignment horizontal="center" vertical="center"/>
    </xf>
    <xf numFmtId="0" fontId="38" fillId="0" borderId="8" xfId="0" applyFont="1" applyFill="1" applyBorder="1" applyAlignment="1">
      <alignment horizontal="center" vertical="center" shrinkToFit="1"/>
    </xf>
    <xf numFmtId="0" fontId="7" fillId="0" borderId="54" xfId="0" applyFont="1" applyFill="1" applyBorder="1" applyAlignment="1">
      <alignment horizontal="center" vertical="center"/>
    </xf>
    <xf numFmtId="0" fontId="34" fillId="9" borderId="42" xfId="2" applyNumberFormat="1" applyFont="1" applyFill="1" applyBorder="1" applyAlignment="1">
      <alignment horizontal="center" vertical="center" shrinkToFit="1"/>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16" fillId="0" borderId="43" xfId="0" applyFont="1" applyFill="1" applyBorder="1" applyAlignment="1">
      <alignment horizontal="center" vertical="center" shrinkToFit="1"/>
    </xf>
    <xf numFmtId="0" fontId="7" fillId="0" borderId="62" xfId="0" applyFont="1" applyFill="1" applyBorder="1" applyAlignment="1">
      <alignment horizontal="centerContinuous" vertical="center"/>
    </xf>
    <xf numFmtId="0" fontId="7" fillId="0" borderId="64" xfId="0" applyFont="1" applyFill="1" applyBorder="1" applyAlignment="1">
      <alignment horizontal="centerContinuous" vertical="center"/>
    </xf>
    <xf numFmtId="0" fontId="7" fillId="0" borderId="57" xfId="0" applyFont="1" applyFill="1" applyBorder="1" applyAlignment="1">
      <alignment horizontal="centerContinuous" vertical="center"/>
    </xf>
    <xf numFmtId="0" fontId="16" fillId="0" borderId="63" xfId="0" applyFont="1" applyFill="1" applyBorder="1" applyAlignment="1">
      <alignment horizontal="center" vertical="center" shrinkToFit="1"/>
    </xf>
    <xf numFmtId="0" fontId="7" fillId="0" borderId="63" xfId="0" applyFont="1" applyFill="1" applyBorder="1" applyAlignment="1">
      <alignment horizontal="centerContinuous" vertical="center"/>
    </xf>
    <xf numFmtId="0" fontId="7" fillId="0" borderId="64" xfId="0" quotePrefix="1" applyFont="1" applyFill="1" applyBorder="1" applyAlignment="1">
      <alignment horizontal="centerContinuous" vertical="center"/>
    </xf>
    <xf numFmtId="0" fontId="7" fillId="0" borderId="57" xfId="0" quotePrefix="1"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0" fillId="16" borderId="17" xfId="0" applyFont="1" applyFill="1" applyBorder="1" applyAlignment="1">
      <alignment horizontal="center" vertical="center"/>
    </xf>
    <xf numFmtId="0" fontId="20" fillId="16" borderId="18" xfId="0" applyFont="1" applyFill="1" applyBorder="1" applyAlignment="1">
      <alignment horizontal="center" vertical="center"/>
    </xf>
    <xf numFmtId="49" fontId="20" fillId="16" borderId="18" xfId="0" applyNumberFormat="1" applyFont="1" applyFill="1" applyBorder="1" applyAlignment="1">
      <alignment horizontal="center" vertical="center"/>
    </xf>
    <xf numFmtId="0" fontId="20" fillId="16" borderId="22" xfId="0" applyFont="1" applyFill="1" applyBorder="1" applyAlignment="1">
      <alignment horizontal="center" vertical="center"/>
    </xf>
    <xf numFmtId="0" fontId="56" fillId="18" borderId="22" xfId="0" applyFont="1" applyFill="1" applyBorder="1" applyAlignment="1">
      <alignment horizontal="center" vertical="center"/>
    </xf>
    <xf numFmtId="0" fontId="20" fillId="16" borderId="19" xfId="0" applyFont="1" applyFill="1" applyBorder="1" applyAlignment="1">
      <alignment horizontal="center" vertical="center"/>
    </xf>
    <xf numFmtId="0" fontId="20" fillId="16" borderId="37" xfId="0" applyFont="1" applyFill="1" applyBorder="1" applyAlignment="1">
      <alignment horizontal="center" vertical="center"/>
    </xf>
    <xf numFmtId="0" fontId="2" fillId="19" borderId="16" xfId="0" applyFont="1" applyFill="1" applyBorder="1" applyAlignment="1">
      <alignment horizontal="center" vertical="center"/>
    </xf>
    <xf numFmtId="0" fontId="2" fillId="19" borderId="54" xfId="0" applyFont="1" applyFill="1" applyBorder="1" applyAlignment="1">
      <alignment horizontal="center" vertical="center"/>
    </xf>
    <xf numFmtId="164" fontId="5" fillId="19" borderId="56" xfId="0" applyNumberFormat="1" applyFont="1" applyFill="1" applyBorder="1" applyAlignment="1">
      <alignment horizontal="center" vertical="center"/>
    </xf>
    <xf numFmtId="1" fontId="5" fillId="19" borderId="56" xfId="0" applyNumberFormat="1" applyFont="1" applyFill="1" applyBorder="1" applyAlignment="1">
      <alignment horizontal="center" vertical="center"/>
    </xf>
    <xf numFmtId="0" fontId="5" fillId="19" borderId="42"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6" borderId="22" xfId="0" applyFont="1" applyFill="1" applyBorder="1" applyAlignment="1">
      <alignment horizontal="centerContinuous" vertical="center"/>
    </xf>
    <xf numFmtId="0" fontId="20" fillId="16" borderId="88" xfId="0" applyFont="1" applyFill="1" applyBorder="1" applyAlignment="1">
      <alignment horizontal="centerContinuous" vertical="center"/>
    </xf>
    <xf numFmtId="0" fontId="20" fillId="16" borderId="58" xfId="0" applyFont="1" applyFill="1" applyBorder="1" applyAlignment="1">
      <alignment horizontal="centerContinuous" vertical="center"/>
    </xf>
    <xf numFmtId="0" fontId="2" fillId="0" borderId="90" xfId="0" quotePrefix="1" applyFont="1" applyFill="1" applyBorder="1" applyAlignment="1">
      <alignment horizontal="center" vertical="center"/>
    </xf>
    <xf numFmtId="9" fontId="2" fillId="0" borderId="90" xfId="0" applyNumberFormat="1" applyFont="1" applyFill="1" applyBorder="1" applyAlignment="1">
      <alignment horizontal="center" vertical="center"/>
    </xf>
    <xf numFmtId="164" fontId="2" fillId="0" borderId="91" xfId="0" applyNumberFormat="1" applyFont="1" applyFill="1" applyBorder="1" applyAlignment="1">
      <alignment horizontal="centerContinuous" vertical="center"/>
    </xf>
    <xf numFmtId="164" fontId="2" fillId="0" borderId="100" xfId="0" applyNumberFormat="1" applyFont="1" applyFill="1" applyBorder="1" applyAlignment="1">
      <alignment horizontal="centerContinuous" vertical="center"/>
    </xf>
    <xf numFmtId="0" fontId="5" fillId="0" borderId="101" xfId="0" quotePrefix="1" applyFont="1" applyFill="1" applyBorder="1" applyAlignment="1">
      <alignment horizontal="centerContinuous" vertical="center"/>
    </xf>
    <xf numFmtId="0" fontId="2" fillId="0" borderId="94" xfId="0" quotePrefix="1" applyFont="1" applyBorder="1" applyAlignment="1">
      <alignment horizontal="center" vertical="center"/>
    </xf>
    <xf numFmtId="0" fontId="2" fillId="0" borderId="94" xfId="0" applyFont="1" applyBorder="1" applyAlignment="1">
      <alignment horizontal="center" vertical="center"/>
    </xf>
    <xf numFmtId="9" fontId="2" fillId="0" borderId="94" xfId="0" applyNumberFormat="1" applyFont="1" applyBorder="1" applyAlignment="1">
      <alignment horizontal="center" vertical="center"/>
    </xf>
    <xf numFmtId="164" fontId="5" fillId="0" borderId="94" xfId="0" applyNumberFormat="1" applyFont="1" applyFill="1" applyBorder="1" applyAlignment="1">
      <alignment horizontal="center" vertical="center"/>
    </xf>
    <xf numFmtId="164" fontId="2" fillId="0" borderId="95" xfId="0" applyNumberFormat="1" applyFont="1" applyFill="1" applyBorder="1" applyAlignment="1">
      <alignment horizontal="centerContinuous" vertical="center"/>
    </xf>
    <xf numFmtId="164" fontId="2" fillId="0" borderId="102" xfId="0" applyNumberFormat="1" applyFont="1" applyFill="1" applyBorder="1" applyAlignment="1">
      <alignment horizontal="centerContinuous" vertical="center"/>
    </xf>
    <xf numFmtId="0" fontId="5" fillId="0" borderId="103" xfId="0" quotePrefix="1" applyFont="1" applyBorder="1" applyAlignment="1">
      <alignment horizontal="centerContinuous" vertical="center"/>
    </xf>
    <xf numFmtId="0" fontId="51" fillId="17" borderId="107" xfId="0" applyFont="1" applyFill="1" applyBorder="1" applyAlignment="1">
      <alignment horizontal="center" vertical="center"/>
    </xf>
    <xf numFmtId="0" fontId="51" fillId="17" borderId="107" xfId="0" quotePrefix="1" applyFont="1" applyFill="1" applyBorder="1" applyAlignment="1">
      <alignment horizontal="center" vertical="center"/>
    </xf>
    <xf numFmtId="9" fontId="51" fillId="17" borderId="107" xfId="0" applyNumberFormat="1" applyFont="1" applyFill="1" applyBorder="1" applyAlignment="1">
      <alignment horizontal="center" vertical="center"/>
    </xf>
    <xf numFmtId="164" fontId="51" fillId="17" borderId="107" xfId="0" applyNumberFormat="1" applyFont="1" applyFill="1" applyBorder="1" applyAlignment="1">
      <alignment horizontal="center" vertical="center"/>
    </xf>
    <xf numFmtId="164" fontId="51" fillId="17" borderId="108" xfId="0" applyNumberFormat="1" applyFont="1" applyFill="1" applyBorder="1" applyAlignment="1">
      <alignment horizontal="centerContinuous" vertical="center"/>
    </xf>
    <xf numFmtId="164" fontId="51" fillId="17" borderId="109" xfId="0" applyNumberFormat="1" applyFont="1" applyFill="1" applyBorder="1" applyAlignment="1">
      <alignment horizontal="centerContinuous" vertical="center"/>
    </xf>
    <xf numFmtId="0" fontId="51" fillId="17" borderId="110" xfId="0" applyFont="1" applyFill="1" applyBorder="1" applyAlignment="1">
      <alignment horizontal="centerContinuous" vertical="center"/>
    </xf>
    <xf numFmtId="0" fontId="61" fillId="0" borderId="0" xfId="0" applyFont="1" applyBorder="1" applyAlignment="1">
      <alignment horizontal="right" vertical="center"/>
    </xf>
    <xf numFmtId="0" fontId="20" fillId="16" borderId="20" xfId="0" applyFont="1" applyFill="1" applyBorder="1" applyAlignment="1">
      <alignment horizontal="centerContinuous" vertical="center"/>
    </xf>
    <xf numFmtId="0" fontId="20" fillId="16" borderId="21" xfId="0" applyFont="1" applyFill="1" applyBorder="1" applyAlignment="1">
      <alignment horizontal="centerContinuous" vertical="center"/>
    </xf>
    <xf numFmtId="0" fontId="61" fillId="20" borderId="123" xfId="0" applyFont="1" applyFill="1" applyBorder="1" applyAlignment="1">
      <alignment horizontal="center" vertical="center"/>
    </xf>
    <xf numFmtId="0" fontId="2" fillId="0" borderId="114" xfId="0" applyFont="1" applyFill="1" applyBorder="1" applyAlignment="1">
      <alignment horizontal="centerContinuous" vertical="center"/>
    </xf>
    <xf numFmtId="0" fontId="5" fillId="0" borderId="115" xfId="0" applyFont="1" applyFill="1" applyBorder="1" applyAlignment="1">
      <alignment horizontal="centerContinuous" vertical="center"/>
    </xf>
    <xf numFmtId="0" fontId="5" fillId="0" borderId="91"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91" xfId="0" applyNumberFormat="1" applyFont="1" applyFill="1" applyBorder="1" applyAlignment="1">
      <alignment horizontal="centerContinuous" vertical="center"/>
    </xf>
    <xf numFmtId="49" fontId="2" fillId="0" borderId="100" xfId="0" applyNumberFormat="1" applyFont="1" applyFill="1" applyBorder="1" applyAlignment="1">
      <alignment horizontal="centerContinuous" vertical="center"/>
    </xf>
    <xf numFmtId="0" fontId="5" fillId="0" borderId="101" xfId="0" applyFont="1" applyFill="1" applyBorder="1" applyAlignment="1">
      <alignment horizontal="centerContinuous" vertical="center"/>
    </xf>
    <xf numFmtId="0" fontId="2" fillId="0" borderId="116" xfId="0" applyFont="1" applyFill="1" applyBorder="1" applyAlignment="1">
      <alignment horizontal="centerContinuous" vertical="center"/>
    </xf>
    <xf numFmtId="0" fontId="5" fillId="0" borderId="117" xfId="0" applyFont="1" applyFill="1" applyBorder="1" applyAlignment="1">
      <alignment horizontal="centerContinuous" vertical="center"/>
    </xf>
    <xf numFmtId="0" fontId="5" fillId="0" borderId="108" xfId="0" applyFont="1" applyFill="1" applyBorder="1" applyAlignment="1">
      <alignment horizontal="centerContinuous" vertical="center"/>
    </xf>
    <xf numFmtId="164" fontId="2" fillId="0" borderId="107" xfId="0" applyNumberFormat="1" applyFont="1" applyFill="1" applyBorder="1" applyAlignment="1">
      <alignment horizontal="center" vertical="center"/>
    </xf>
    <xf numFmtId="49" fontId="2" fillId="0" borderId="108" xfId="0" applyNumberFormat="1" applyFont="1" applyFill="1" applyBorder="1" applyAlignment="1">
      <alignment horizontal="center" vertical="center"/>
    </xf>
    <xf numFmtId="49" fontId="2" fillId="0" borderId="108" xfId="0" applyNumberFormat="1" applyFont="1" applyFill="1" applyBorder="1" applyAlignment="1">
      <alignment horizontal="centerContinuous" vertical="center"/>
    </xf>
    <xf numFmtId="49" fontId="2" fillId="0" borderId="109" xfId="0" applyNumberFormat="1" applyFont="1" applyFill="1" applyBorder="1" applyAlignment="1">
      <alignment horizontal="centerContinuous" vertical="center"/>
    </xf>
    <xf numFmtId="0" fontId="5" fillId="0" borderId="110" xfId="0" applyFont="1" applyFill="1" applyBorder="1" applyAlignment="1">
      <alignment horizontal="centerContinuous" vertical="center"/>
    </xf>
    <xf numFmtId="0" fontId="60" fillId="0" borderId="0" xfId="0" applyFont="1" applyBorder="1" applyAlignment="1">
      <alignment horizontal="right" vertical="center"/>
    </xf>
    <xf numFmtId="0" fontId="62" fillId="0" borderId="0" xfId="0" applyNumberFormat="1" applyFont="1" applyBorder="1" applyAlignment="1">
      <alignment horizontal="center" vertical="center"/>
    </xf>
    <xf numFmtId="49" fontId="62" fillId="0" borderId="0" xfId="0" applyNumberFormat="1" applyFont="1" applyBorder="1" applyAlignment="1">
      <alignment horizontal="center" vertical="center"/>
    </xf>
    <xf numFmtId="0" fontId="20" fillId="16" borderId="122" xfId="0" applyFont="1" applyFill="1" applyBorder="1" applyAlignment="1">
      <alignment horizontal="center" vertical="center"/>
    </xf>
    <xf numFmtId="0" fontId="62" fillId="0" borderId="0" xfId="0" applyFont="1" applyBorder="1" applyAlignment="1">
      <alignment horizontal="center" vertical="center"/>
    </xf>
    <xf numFmtId="0" fontId="2" fillId="0" borderId="52" xfId="0" applyFont="1" applyFill="1" applyBorder="1" applyAlignment="1">
      <alignment horizontal="centerContinuous" vertical="center"/>
    </xf>
    <xf numFmtId="0" fontId="2" fillId="0" borderId="116" xfId="0" applyFont="1" applyFill="1" applyBorder="1" applyAlignment="1">
      <alignment horizontal="centerContinuous" vertical="center" shrinkToFit="1"/>
    </xf>
    <xf numFmtId="0" fontId="2" fillId="0" borderId="51"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0" fillId="3" borderId="44" xfId="0" applyFont="1" applyFill="1" applyBorder="1" applyAlignment="1">
      <alignment horizontal="center" vertical="center"/>
    </xf>
    <xf numFmtId="164" fontId="20" fillId="3" borderId="45" xfId="0" applyNumberFormat="1" applyFont="1" applyFill="1" applyBorder="1" applyAlignment="1">
      <alignment horizontal="center" vertical="center"/>
    </xf>
    <xf numFmtId="0" fontId="20" fillId="3" borderId="44" xfId="0" applyFont="1" applyFill="1" applyBorder="1" applyAlignment="1">
      <alignment horizontal="right" vertical="center"/>
    </xf>
    <xf numFmtId="0" fontId="20" fillId="3" borderId="46" xfId="0" applyFont="1" applyFill="1" applyBorder="1" applyAlignment="1">
      <alignment vertical="center"/>
    </xf>
    <xf numFmtId="0" fontId="5" fillId="0" borderId="111" xfId="0" applyFont="1" applyBorder="1" applyAlignment="1">
      <alignment horizontal="center" vertical="center" shrinkToFit="1"/>
    </xf>
    <xf numFmtId="0" fontId="5" fillId="0" borderId="53" xfId="0" applyFont="1" applyBorder="1" applyAlignment="1">
      <alignment horizontal="center" vertical="center" shrinkToFit="1"/>
    </xf>
    <xf numFmtId="164" fontId="5" fillId="0" borderId="53" xfId="0" applyNumberFormat="1" applyFont="1" applyBorder="1" applyAlignment="1">
      <alignment horizontal="center" vertical="center" shrinkToFit="1"/>
    </xf>
    <xf numFmtId="0" fontId="5" fillId="0" borderId="53" xfId="0" applyFont="1" applyBorder="1" applyAlignment="1">
      <alignment horizontal="left" vertical="center"/>
    </xf>
    <xf numFmtId="0" fontId="5" fillId="0" borderId="52" xfId="0" applyFont="1" applyBorder="1" applyAlignment="1">
      <alignment horizontal="left" vertical="center" shrinkToFit="1"/>
    </xf>
    <xf numFmtId="0" fontId="2" fillId="0" borderId="0" xfId="0" applyFont="1" applyBorder="1" applyAlignment="1">
      <alignment horizontal="center" vertical="center"/>
    </xf>
    <xf numFmtId="0" fontId="2" fillId="0" borderId="112" xfId="0" applyFont="1" applyBorder="1" applyAlignment="1">
      <alignment horizontal="center" vertical="center" shrinkToFit="1"/>
    </xf>
    <xf numFmtId="0" fontId="2" fillId="0" borderId="48"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0" fontId="5" fillId="0" borderId="112" xfId="0" applyFont="1" applyBorder="1" applyAlignment="1">
      <alignment horizontal="center" vertical="center" shrinkToFit="1"/>
    </xf>
    <xf numFmtId="0" fontId="5" fillId="0" borderId="48" xfId="0"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50"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0" fontId="5" fillId="0" borderId="50" xfId="0" applyFont="1" applyBorder="1" applyAlignment="1">
      <alignment horizontal="left" vertical="center"/>
    </xf>
    <xf numFmtId="0" fontId="5" fillId="0" borderId="5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111" xfId="0" applyFont="1" applyBorder="1" applyAlignment="1">
      <alignment horizontal="center" vertical="center" shrinkToFit="1"/>
    </xf>
    <xf numFmtId="0" fontId="2" fillId="0" borderId="53" xfId="0"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3" fillId="0" borderId="0" xfId="0" applyFont="1" applyBorder="1" applyAlignment="1">
      <alignment vertical="center"/>
    </xf>
    <xf numFmtId="0" fontId="5" fillId="0" borderId="113" xfId="0" applyFont="1" applyBorder="1" applyAlignment="1">
      <alignment horizontal="center" vertical="center" shrinkToFit="1"/>
    </xf>
    <xf numFmtId="0" fontId="5" fillId="0" borderId="50" xfId="0" applyFont="1" applyBorder="1" applyAlignment="1">
      <alignment horizontal="center" vertical="center" shrinkToFit="1"/>
    </xf>
    <xf numFmtId="0" fontId="2" fillId="0" borderId="48" xfId="0" applyFont="1" applyBorder="1" applyAlignment="1">
      <alignment horizontal="left" vertical="center"/>
    </xf>
    <xf numFmtId="0" fontId="19" fillId="2" borderId="66" xfId="0" applyFont="1" applyFill="1" applyBorder="1" applyAlignment="1">
      <alignment horizontal="left" vertical="center"/>
    </xf>
    <xf numFmtId="0" fontId="40" fillId="2" borderId="66" xfId="0" applyFont="1" applyFill="1" applyBorder="1" applyAlignment="1">
      <alignment horizontal="centerContinuous" vertical="center"/>
    </xf>
    <xf numFmtId="0" fontId="5"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41" fillId="2" borderId="67" xfId="0" applyFont="1" applyFill="1" applyBorder="1" applyAlignment="1">
      <alignment horizontal="right" vertical="center"/>
    </xf>
    <xf numFmtId="0" fontId="42" fillId="0" borderId="0" xfId="0" applyFont="1" applyBorder="1" applyAlignment="1">
      <alignment horizontal="centerContinuous" vertical="center"/>
    </xf>
    <xf numFmtId="49" fontId="7" fillId="0" borderId="2" xfId="0" quotePrefix="1" applyNumberFormat="1" applyFont="1" applyBorder="1" applyAlignment="1">
      <alignment horizontal="center" vertical="center"/>
    </xf>
    <xf numFmtId="0" fontId="6" fillId="0" borderId="8" xfId="0" applyFont="1" applyBorder="1" applyAlignment="1">
      <alignment horizontal="right" vertical="center"/>
    </xf>
    <xf numFmtId="0" fontId="42" fillId="0" borderId="9" xfId="0" applyFont="1" applyBorder="1" applyAlignment="1">
      <alignment horizontal="centerContinuous" vertical="center"/>
    </xf>
    <xf numFmtId="0" fontId="7" fillId="0" borderId="9" xfId="0" applyFont="1" applyBorder="1" applyAlignment="1">
      <alignment horizontal="centerContinuous"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25" fillId="0" borderId="87" xfId="7" applyNumberFormat="1" applyFont="1" applyFill="1" applyBorder="1" applyAlignment="1">
      <alignment horizontal="center" vertical="center"/>
    </xf>
    <xf numFmtId="0" fontId="8" fillId="4" borderId="105" xfId="7" applyFont="1" applyFill="1" applyBorder="1" applyAlignment="1">
      <alignment horizontal="right" vertical="center"/>
    </xf>
    <xf numFmtId="1" fontId="7" fillId="0" borderId="6" xfId="7" applyNumberFormat="1" applyFont="1" applyBorder="1" applyAlignment="1">
      <alignment horizontal="center" vertical="center"/>
    </xf>
    <xf numFmtId="0" fontId="6" fillId="10" borderId="104" xfId="7"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Border="1" applyAlignment="1">
      <alignment horizontal="center" vertical="center"/>
    </xf>
    <xf numFmtId="0" fontId="25" fillId="0" borderId="11" xfId="7" applyNumberFormat="1" applyFont="1" applyFill="1" applyBorder="1" applyAlignment="1">
      <alignment horizontal="center" vertical="center"/>
    </xf>
    <xf numFmtId="0" fontId="11" fillId="4" borderId="47" xfId="7" applyFont="1" applyFill="1" applyBorder="1" applyAlignment="1">
      <alignment horizontal="right" vertical="center"/>
    </xf>
    <xf numFmtId="0" fontId="7" fillId="0" borderId="94" xfId="7" applyNumberFormat="1" applyFont="1" applyBorder="1" applyAlignment="1">
      <alignment horizontal="center" vertical="center"/>
    </xf>
    <xf numFmtId="0" fontId="7" fillId="0" borderId="2" xfId="0" applyFont="1" applyFill="1" applyBorder="1" applyAlignment="1">
      <alignment horizontal="center" vertical="center"/>
    </xf>
    <xf numFmtId="0" fontId="8" fillId="4" borderId="47" xfId="7" applyFont="1" applyFill="1" applyBorder="1" applyAlignment="1">
      <alignment horizontal="right" vertical="center"/>
    </xf>
    <xf numFmtId="0" fontId="7" fillId="0" borderId="96" xfId="7" quotePrefix="1" applyFont="1" applyBorder="1" applyAlignment="1">
      <alignment horizontal="center" vertical="center"/>
    </xf>
    <xf numFmtId="0" fontId="8" fillId="0" borderId="1" xfId="7" applyFont="1" applyFill="1" applyBorder="1" applyAlignment="1">
      <alignment horizontal="right" vertical="center"/>
    </xf>
    <xf numFmtId="0" fontId="11" fillId="2" borderId="4" xfId="0" applyFont="1" applyFill="1" applyBorder="1" applyAlignment="1">
      <alignment horizontal="right" vertical="center"/>
    </xf>
    <xf numFmtId="0" fontId="7" fillId="0" borderId="96" xfId="7" applyFont="1" applyBorder="1" applyAlignment="1">
      <alignment horizontal="center" vertical="center"/>
    </xf>
    <xf numFmtId="0" fontId="11" fillId="0" borderId="1" xfId="7" applyFont="1" applyFill="1" applyBorder="1" applyAlignment="1">
      <alignment horizontal="right" vertical="center"/>
    </xf>
    <xf numFmtId="0" fontId="25" fillId="0" borderId="3" xfId="7" applyNumberFormat="1" applyFont="1" applyFill="1" applyBorder="1" applyAlignment="1">
      <alignment horizontal="center" vertical="center"/>
    </xf>
    <xf numFmtId="0" fontId="43" fillId="4" borderId="93" xfId="7" applyFont="1" applyFill="1" applyBorder="1" applyAlignment="1">
      <alignment horizontal="right" vertical="center"/>
    </xf>
    <xf numFmtId="0" fontId="7" fillId="0" borderId="27" xfId="0" applyFont="1" applyBorder="1" applyAlignment="1">
      <alignment horizontal="center" vertical="center"/>
    </xf>
    <xf numFmtId="0" fontId="25" fillId="0" borderId="27" xfId="7" applyNumberFormat="1" applyFont="1" applyFill="1" applyBorder="1" applyAlignment="1">
      <alignment horizontal="center" vertical="center"/>
    </xf>
    <xf numFmtId="0" fontId="10" fillId="4" borderId="16" xfId="7" applyFont="1" applyFill="1" applyBorder="1" applyAlignment="1">
      <alignment horizontal="right" vertical="center"/>
    </xf>
    <xf numFmtId="0" fontId="7" fillId="0" borderId="42" xfId="7" applyFont="1" applyBorder="1" applyAlignment="1">
      <alignment horizontal="center" vertical="center"/>
    </xf>
    <xf numFmtId="0" fontId="11" fillId="0" borderId="1" xfId="0" applyFont="1" applyFill="1" applyBorder="1" applyAlignment="1">
      <alignment horizontal="right" vertical="center"/>
    </xf>
    <xf numFmtId="0" fontId="2" fillId="0" borderId="47" xfId="0" applyFont="1" applyBorder="1" applyAlignment="1">
      <alignment horizontal="center" shrinkToFit="1"/>
    </xf>
    <xf numFmtId="164" fontId="2" fillId="0" borderId="48" xfId="0" applyNumberFormat="1" applyFont="1" applyBorder="1" applyAlignment="1">
      <alignment horizontal="center" shrinkToFit="1"/>
    </xf>
    <xf numFmtId="0" fontId="20" fillId="0" borderId="92" xfId="0" applyFont="1" applyFill="1" applyBorder="1" applyAlignment="1">
      <alignment horizontal="center" vertical="center"/>
    </xf>
    <xf numFmtId="0" fontId="4" fillId="0" borderId="89" xfId="0" applyFont="1" applyFill="1" applyBorder="1" applyAlignment="1">
      <alignment horizontal="center" vertical="center" shrinkToFit="1"/>
    </xf>
    <xf numFmtId="0" fontId="4" fillId="0" borderId="93" xfId="0" applyFont="1" applyBorder="1" applyAlignment="1">
      <alignment horizontal="center" vertical="center" shrinkToFit="1"/>
    </xf>
    <xf numFmtId="0" fontId="63" fillId="17" borderId="106" xfId="0" applyFont="1" applyFill="1" applyBorder="1" applyAlignment="1">
      <alignment horizontal="center" vertical="center"/>
    </xf>
    <xf numFmtId="0" fontId="2" fillId="0" borderId="124" xfId="0" applyFont="1" applyFill="1" applyBorder="1" applyAlignment="1">
      <alignment horizontal="centerContinuous" vertical="center" shrinkToFit="1"/>
    </xf>
    <xf numFmtId="0" fontId="20" fillId="0" borderId="125" xfId="0" applyFont="1" applyFill="1" applyBorder="1" applyAlignment="1">
      <alignment horizontal="centerContinuous" vertical="center"/>
    </xf>
    <xf numFmtId="0" fontId="20" fillId="0" borderId="126" xfId="0" applyFont="1" applyFill="1" applyBorder="1" applyAlignment="1">
      <alignment horizontal="centerContinuous" vertical="center"/>
    </xf>
    <xf numFmtId="0" fontId="2" fillId="0" borderId="127" xfId="0" applyFont="1" applyFill="1" applyBorder="1" applyAlignment="1">
      <alignment horizontal="center" vertical="center"/>
    </xf>
    <xf numFmtId="0" fontId="2" fillId="0" borderId="128" xfId="0" applyFont="1" applyFill="1" applyBorder="1" applyAlignment="1">
      <alignment horizontal="centerContinuous" vertical="center"/>
    </xf>
    <xf numFmtId="0" fontId="20" fillId="0" borderId="109" xfId="0" applyFont="1" applyFill="1" applyBorder="1" applyAlignment="1">
      <alignment horizontal="centerContinuous" vertical="center"/>
    </xf>
    <xf numFmtId="0" fontId="20" fillId="0" borderId="76" xfId="0" applyFont="1" applyFill="1" applyBorder="1" applyAlignment="1">
      <alignment horizontal="centerContinuous" vertical="center"/>
    </xf>
    <xf numFmtId="0" fontId="2" fillId="0" borderId="50" xfId="0" applyFont="1" applyFill="1" applyBorder="1" applyAlignment="1">
      <alignment horizontal="center" vertical="center"/>
    </xf>
    <xf numFmtId="1" fontId="5" fillId="0" borderId="0" xfId="0" applyNumberFormat="1" applyFont="1" applyBorder="1" applyAlignment="1">
      <alignment vertical="center"/>
    </xf>
    <xf numFmtId="1" fontId="20" fillId="3" borderId="37" xfId="0" applyNumberFormat="1" applyFont="1" applyFill="1" applyBorder="1" applyAlignment="1">
      <alignment horizontal="center" vertical="center"/>
    </xf>
    <xf numFmtId="1" fontId="2" fillId="19" borderId="62" xfId="0" applyNumberFormat="1" applyFont="1" applyFill="1" applyBorder="1" applyAlignment="1">
      <alignment horizontal="center" vertical="center" shrinkToFit="1"/>
    </xf>
    <xf numFmtId="1" fontId="2" fillId="19" borderId="64" xfId="0" applyNumberFormat="1" applyFont="1" applyFill="1" applyBorder="1" applyAlignment="1">
      <alignment horizontal="center" vertical="center" shrinkToFit="1"/>
    </xf>
    <xf numFmtId="1" fontId="2" fillId="19" borderId="57"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64" xfId="0" applyNumberFormat="1" applyFont="1" applyBorder="1" applyAlignment="1">
      <alignment horizontal="center" vertical="center" shrinkToFit="1"/>
    </xf>
    <xf numFmtId="1" fontId="5" fillId="0" borderId="0" xfId="0" applyNumberFormat="1" applyFont="1" applyBorder="1" applyAlignment="1">
      <alignment horizontal="center" vertical="center"/>
    </xf>
    <xf numFmtId="1" fontId="2" fillId="0" borderId="62" xfId="0" applyNumberFormat="1" applyFont="1" applyBorder="1" applyAlignment="1">
      <alignment horizontal="center" vertical="center" shrinkToFit="1"/>
    </xf>
    <xf numFmtId="1" fontId="2" fillId="0" borderId="57" xfId="0" applyNumberFormat="1" applyFont="1" applyBorder="1" applyAlignment="1">
      <alignment horizontal="center" vertical="center" shrinkToFit="1"/>
    </xf>
    <xf numFmtId="0" fontId="2" fillId="0" borderId="89" xfId="0" applyFont="1" applyBorder="1" applyAlignment="1">
      <alignment horizontal="center" vertical="center"/>
    </xf>
    <xf numFmtId="0" fontId="2" fillId="0" borderId="90" xfId="0" applyFont="1" applyBorder="1" applyAlignment="1">
      <alignment horizontal="center" vertical="center"/>
    </xf>
    <xf numFmtId="49" fontId="2" fillId="0" borderId="90" xfId="0" applyNumberFormat="1" applyFont="1" applyBorder="1" applyAlignment="1">
      <alignment horizontal="center" vertical="center"/>
    </xf>
    <xf numFmtId="164" fontId="2" fillId="0" borderId="90" xfId="0" applyNumberFormat="1" applyFont="1" applyBorder="1" applyAlignment="1">
      <alignment horizontal="center" vertical="center"/>
    </xf>
    <xf numFmtId="0" fontId="21" fillId="12" borderId="1" xfId="0" applyFont="1" applyFill="1" applyBorder="1" applyAlignment="1">
      <alignment vertical="center"/>
    </xf>
    <xf numFmtId="49" fontId="27" fillId="12" borderId="28" xfId="0" applyNumberFormat="1" applyFont="1" applyFill="1" applyBorder="1" applyAlignment="1">
      <alignment horizontal="center" vertical="center"/>
    </xf>
    <xf numFmtId="0" fontId="27" fillId="12" borderId="29" xfId="0" applyNumberFormat="1" applyFont="1" applyFill="1" applyBorder="1" applyAlignment="1">
      <alignment horizontal="center" vertical="center"/>
    </xf>
    <xf numFmtId="0" fontId="21" fillId="12" borderId="29"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wrapText="1"/>
    </xf>
    <xf numFmtId="1" fontId="7" fillId="0" borderId="13" xfId="7" applyNumberFormat="1" applyFont="1" applyBorder="1" applyAlignment="1">
      <alignment horizontal="center" vertical="center"/>
    </xf>
    <xf numFmtId="164" fontId="20" fillId="3" borderId="37" xfId="0" applyNumberFormat="1" applyFont="1" applyFill="1" applyBorder="1" applyAlignment="1">
      <alignment horizontal="center" vertical="center"/>
    </xf>
    <xf numFmtId="164" fontId="2" fillId="0" borderId="53" xfId="0" applyNumberFormat="1" applyFont="1" applyBorder="1" applyAlignment="1">
      <alignment horizontal="center" vertical="center" shrinkToFit="1"/>
    </xf>
    <xf numFmtId="0" fontId="2" fillId="0" borderId="49" xfId="0" applyFont="1" applyBorder="1" applyAlignment="1">
      <alignment horizontal="left" vertical="center" shrinkToFit="1"/>
    </xf>
    <xf numFmtId="164" fontId="2" fillId="0" borderId="48" xfId="0" applyNumberFormat="1" applyFont="1" applyBorder="1" applyAlignment="1">
      <alignment horizontal="center" vertical="center" shrinkToFit="1"/>
    </xf>
    <xf numFmtId="0" fontId="2" fillId="0" borderId="116" xfId="0"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130" xfId="0" applyFont="1" applyBorder="1" applyAlignment="1">
      <alignment horizontal="left" vertical="center"/>
    </xf>
    <xf numFmtId="0" fontId="2" fillId="0" borderId="51" xfId="0" applyFont="1" applyBorder="1" applyAlignment="1">
      <alignment horizontal="left" vertical="center" shrinkToFit="1"/>
    </xf>
    <xf numFmtId="164" fontId="2" fillId="0" borderId="57" xfId="0" applyNumberFormat="1" applyFont="1" applyBorder="1" applyAlignment="1">
      <alignment horizontal="center" vertical="center" shrinkToFit="1"/>
    </xf>
    <xf numFmtId="9" fontId="7" fillId="0" borderId="28" xfId="8" applyFont="1" applyFill="1" applyBorder="1" applyAlignment="1">
      <alignment horizontal="center" vertical="center" shrinkToFit="1"/>
    </xf>
    <xf numFmtId="9" fontId="7" fillId="0" borderId="29" xfId="8" applyFont="1" applyFill="1" applyBorder="1" applyAlignment="1">
      <alignment horizontal="center" vertical="center" shrinkToFit="1"/>
    </xf>
    <xf numFmtId="0" fontId="7" fillId="0" borderId="29" xfId="8" applyNumberFormat="1" applyFont="1" applyFill="1" applyBorder="1" applyAlignment="1">
      <alignment horizontal="center" vertical="center" shrinkToFit="1"/>
    </xf>
    <xf numFmtId="1" fontId="4" fillId="0" borderId="50" xfId="0" applyNumberFormat="1" applyFont="1" applyBorder="1" applyAlignment="1">
      <alignment horizontal="right" vertical="center" shrinkToFit="1"/>
    </xf>
    <xf numFmtId="1" fontId="2" fillId="0" borderId="43" xfId="0" applyNumberFormat="1" applyFont="1" applyFill="1" applyBorder="1" applyAlignment="1">
      <alignment horizontal="center" vertical="center"/>
    </xf>
    <xf numFmtId="0" fontId="67" fillId="0" borderId="90" xfId="0" quotePrefix="1" applyNumberFormat="1" applyFont="1" applyBorder="1" applyAlignment="1">
      <alignment horizontal="center" vertical="center"/>
    </xf>
    <xf numFmtId="1" fontId="2" fillId="0" borderId="121" xfId="0" applyNumberFormat="1" applyFont="1" applyBorder="1" applyAlignment="1">
      <alignment horizontal="center" vertical="center"/>
    </xf>
    <xf numFmtId="1" fontId="2" fillId="19" borderId="43" xfId="0" applyNumberFormat="1" applyFont="1" applyFill="1" applyBorder="1" applyAlignment="1">
      <alignment horizontal="center" vertical="center"/>
    </xf>
    <xf numFmtId="1" fontId="2" fillId="19" borderId="57" xfId="0" applyNumberFormat="1" applyFont="1" applyFill="1" applyBorder="1" applyAlignment="1">
      <alignment horizontal="center" vertical="center"/>
    </xf>
    <xf numFmtId="1" fontId="2" fillId="0" borderId="57" xfId="0" applyNumberFormat="1" applyFont="1" applyFill="1" applyBorder="1" applyAlignment="1">
      <alignment horizontal="center" vertical="center"/>
    </xf>
    <xf numFmtId="1" fontId="2" fillId="0" borderId="129" xfId="0" applyNumberFormat="1" applyFont="1" applyFill="1" applyBorder="1" applyAlignment="1">
      <alignment horizontal="center" vertical="center"/>
    </xf>
    <xf numFmtId="1" fontId="2" fillId="0" borderId="129" xfId="0" applyNumberFormat="1" applyFont="1" applyBorder="1" applyAlignment="1">
      <alignment horizontal="center" vertical="center"/>
    </xf>
    <xf numFmtId="0" fontId="2" fillId="0" borderId="47" xfId="0" applyFont="1" applyBorder="1" applyAlignment="1">
      <alignment horizontal="center" vertical="center" shrinkToFit="1"/>
    </xf>
    <xf numFmtId="0" fontId="2" fillId="0" borderId="131" xfId="0" applyFont="1" applyFill="1" applyBorder="1" applyAlignment="1">
      <alignment horizontal="left" vertical="center"/>
    </xf>
    <xf numFmtId="164" fontId="2" fillId="0" borderId="94" xfId="0" applyNumberFormat="1" applyFont="1" applyFill="1" applyBorder="1" applyAlignment="1">
      <alignment horizontal="center" vertical="center"/>
    </xf>
    <xf numFmtId="0" fontId="4" fillId="0" borderId="132" xfId="0" applyFont="1" applyBorder="1" applyAlignment="1">
      <alignment horizontal="center" vertical="center" shrinkToFit="1"/>
    </xf>
    <xf numFmtId="0" fontId="2" fillId="0" borderId="133" xfId="0" quotePrefix="1" applyFont="1" applyBorder="1" applyAlignment="1">
      <alignment horizontal="center" vertical="center"/>
    </xf>
    <xf numFmtId="0" fontId="2" fillId="0" borderId="133" xfId="0" applyFont="1" applyBorder="1" applyAlignment="1">
      <alignment horizontal="center" vertical="center"/>
    </xf>
    <xf numFmtId="9" fontId="2" fillId="0" borderId="133" xfId="0" applyNumberFormat="1" applyFont="1" applyBorder="1" applyAlignment="1">
      <alignment horizontal="center" vertical="center"/>
    </xf>
    <xf numFmtId="164" fontId="2" fillId="0" borderId="134" xfId="0" applyNumberFormat="1" applyFont="1" applyFill="1" applyBorder="1" applyAlignment="1">
      <alignment horizontal="centerContinuous" vertical="center"/>
    </xf>
    <xf numFmtId="164" fontId="2" fillId="0" borderId="125" xfId="0" applyNumberFormat="1" applyFont="1" applyFill="1" applyBorder="1" applyAlignment="1">
      <alignment horizontal="centerContinuous" vertical="center"/>
    </xf>
    <xf numFmtId="0" fontId="5" fillId="0" borderId="135" xfId="0" quotePrefix="1" applyFont="1" applyBorder="1" applyAlignment="1">
      <alignment horizontal="centerContinuous" vertical="center"/>
    </xf>
    <xf numFmtId="0" fontId="5" fillId="0" borderId="137" xfId="0" applyFont="1" applyBorder="1" applyAlignment="1">
      <alignment horizontal="center" vertical="center"/>
    </xf>
    <xf numFmtId="0" fontId="2" fillId="0" borderId="89" xfId="0" applyFont="1" applyFill="1" applyBorder="1" applyAlignment="1">
      <alignment horizontal="center" vertical="center"/>
    </xf>
    <xf numFmtId="0" fontId="2" fillId="0" borderId="136" xfId="0" applyFont="1" applyFill="1" applyBorder="1" applyAlignment="1">
      <alignment horizontal="center" vertical="center"/>
    </xf>
    <xf numFmtId="1" fontId="5" fillId="0" borderId="90" xfId="0" applyNumberFormat="1" applyFont="1" applyBorder="1" applyAlignment="1">
      <alignment horizontal="center" vertical="center"/>
    </xf>
    <xf numFmtId="0" fontId="2" fillId="0" borderId="94" xfId="0" applyFont="1" applyFill="1" applyBorder="1" applyAlignment="1">
      <alignment horizontal="center" vertical="center"/>
    </xf>
    <xf numFmtId="0" fontId="2" fillId="0" borderId="94" xfId="0" quotePrefix="1" applyFont="1" applyFill="1" applyBorder="1" applyAlignment="1">
      <alignment horizontal="center" vertical="center" wrapText="1"/>
    </xf>
    <xf numFmtId="49" fontId="2" fillId="0" borderId="94" xfId="2" applyNumberFormat="1" applyFont="1" applyFill="1" applyBorder="1" applyAlignment="1">
      <alignment horizontal="center" vertical="center"/>
    </xf>
    <xf numFmtId="0" fontId="2" fillId="0" borderId="94" xfId="0" applyFont="1" applyFill="1" applyBorder="1" applyAlignment="1">
      <alignment horizontal="center" vertical="center" shrinkToFit="1"/>
    </xf>
    <xf numFmtId="164" fontId="5" fillId="0" borderId="95" xfId="0" applyNumberFormat="1" applyFont="1" applyFill="1" applyBorder="1" applyAlignment="1">
      <alignment horizontal="center" vertical="center"/>
    </xf>
    <xf numFmtId="1" fontId="57" fillId="18" borderId="95" xfId="0" applyNumberFormat="1" applyFont="1" applyFill="1" applyBorder="1" applyAlignment="1">
      <alignment horizontal="center" vertical="center"/>
    </xf>
    <xf numFmtId="1" fontId="5" fillId="0" borderId="94" xfId="0" applyNumberFormat="1" applyFont="1" applyBorder="1" applyAlignment="1">
      <alignment horizontal="center" vertical="center"/>
    </xf>
    <xf numFmtId="0" fontId="2" fillId="0" borderId="138" xfId="0" applyFont="1" applyBorder="1" applyAlignment="1">
      <alignment horizontal="center" vertical="center"/>
    </xf>
    <xf numFmtId="0" fontId="2" fillId="0" borderId="55" xfId="0" applyFont="1" applyBorder="1" applyAlignment="1">
      <alignment horizontal="center" vertical="center"/>
    </xf>
    <xf numFmtId="0" fontId="5" fillId="0" borderId="55" xfId="0" quotePrefix="1" applyFont="1" applyBorder="1" applyAlignment="1">
      <alignment horizontal="center" vertical="center" wrapText="1"/>
    </xf>
    <xf numFmtId="49" fontId="2" fillId="0" borderId="55" xfId="2" applyNumberFormat="1" applyFont="1" applyBorder="1" applyAlignment="1">
      <alignment horizontal="center" vertical="center"/>
    </xf>
    <xf numFmtId="0" fontId="2" fillId="0" borderId="55" xfId="0" applyFont="1" applyBorder="1" applyAlignment="1">
      <alignment horizontal="center" vertical="center" shrinkToFit="1"/>
    </xf>
    <xf numFmtId="164" fontId="5" fillId="0" borderId="55" xfId="0" applyNumberFormat="1" applyFont="1" applyBorder="1" applyAlignment="1">
      <alignment horizontal="center" vertical="center"/>
    </xf>
    <xf numFmtId="164" fontId="5" fillId="0" borderId="15" xfId="0" applyNumberFormat="1" applyFont="1" applyFill="1" applyBorder="1" applyAlignment="1">
      <alignment horizontal="center" vertical="center"/>
    </xf>
    <xf numFmtId="1" fontId="57" fillId="18" borderId="15" xfId="0" applyNumberFormat="1" applyFont="1" applyFill="1" applyBorder="1" applyAlignment="1">
      <alignment horizontal="center" vertical="center"/>
    </xf>
    <xf numFmtId="1" fontId="5" fillId="0" borderId="15" xfId="0" applyNumberFormat="1" applyFont="1" applyBorder="1" applyAlignment="1">
      <alignment horizontal="center" vertical="center"/>
    </xf>
    <xf numFmtId="0" fontId="4" fillId="0" borderId="41" xfId="0" applyFont="1" applyBorder="1" applyAlignment="1">
      <alignment horizontal="center" vertical="center"/>
    </xf>
    <xf numFmtId="0" fontId="66" fillId="0" borderId="98" xfId="0" quotePrefix="1" applyFont="1" applyFill="1" applyBorder="1" applyAlignment="1">
      <alignment horizontal="center" vertical="center" wrapText="1"/>
    </xf>
    <xf numFmtId="1" fontId="2" fillId="18" borderId="98" xfId="0" applyNumberFormat="1" applyFont="1" applyFill="1" applyBorder="1" applyAlignment="1">
      <alignment horizontal="center" vertical="center"/>
    </xf>
    <xf numFmtId="0" fontId="2" fillId="0" borderId="99" xfId="0" applyFont="1" applyBorder="1" applyAlignment="1">
      <alignment horizontal="center" vertical="center"/>
    </xf>
    <xf numFmtId="164" fontId="2" fillId="19" borderId="78" xfId="0" applyNumberFormat="1" applyFont="1" applyFill="1" applyBorder="1" applyAlignment="1">
      <alignment horizontal="center" vertical="center"/>
    </xf>
    <xf numFmtId="164" fontId="2" fillId="19" borderId="54" xfId="0" applyNumberFormat="1" applyFont="1" applyFill="1" applyBorder="1" applyAlignment="1">
      <alignment horizontal="center" vertical="center"/>
    </xf>
    <xf numFmtId="1" fontId="7" fillId="0" borderId="28" xfId="0" applyNumberFormat="1" applyFont="1" applyBorder="1" applyAlignment="1">
      <alignment horizontal="center" vertical="center"/>
    </xf>
    <xf numFmtId="1" fontId="7" fillId="0" borderId="55" xfId="0" applyNumberFormat="1" applyFont="1" applyBorder="1" applyAlignment="1">
      <alignment horizontal="center" vertical="center"/>
    </xf>
    <xf numFmtId="1" fontId="7" fillId="0" borderId="28" xfId="0" applyNumberFormat="1" applyFont="1" applyFill="1" applyBorder="1" applyAlignment="1">
      <alignment horizontal="center" vertical="center"/>
    </xf>
    <xf numFmtId="1" fontId="7" fillId="0" borderId="120" xfId="0" applyNumberFormat="1" applyFont="1" applyFill="1" applyBorder="1" applyAlignment="1">
      <alignment horizontal="center" vertical="center"/>
    </xf>
    <xf numFmtId="1" fontId="7" fillId="0" borderId="54" xfId="0" applyNumberFormat="1" applyFont="1" applyFill="1" applyBorder="1" applyAlignment="1">
      <alignment horizontal="center" vertical="center"/>
    </xf>
    <xf numFmtId="1" fontId="7" fillId="0" borderId="29" xfId="0" applyNumberFormat="1" applyFont="1" applyFill="1" applyBorder="1" applyAlignment="1">
      <alignment horizontal="center" vertical="center"/>
    </xf>
    <xf numFmtId="0" fontId="6" fillId="4" borderId="14" xfId="0" applyFont="1" applyFill="1" applyBorder="1" applyAlignment="1">
      <alignment horizontal="right" vertical="center"/>
    </xf>
    <xf numFmtId="0" fontId="6" fillId="4" borderId="69" xfId="0" applyFont="1" applyFill="1" applyBorder="1" applyAlignment="1">
      <alignment horizontal="right" vertical="center"/>
    </xf>
    <xf numFmtId="49" fontId="7" fillId="0" borderId="30" xfId="0" applyNumberFormat="1" applyFont="1" applyFill="1" applyBorder="1" applyAlignment="1">
      <alignment horizontal="center" vertical="center"/>
    </xf>
    <xf numFmtId="1" fontId="7" fillId="0" borderId="141" xfId="0" applyNumberFormat="1" applyFont="1" applyFill="1" applyBorder="1" applyAlignment="1">
      <alignment horizontal="centerContinuous" vertical="center"/>
    </xf>
    <xf numFmtId="1" fontId="2" fillId="0" borderId="142" xfId="0" applyNumberFormat="1" applyFont="1" applyFill="1" applyBorder="1" applyAlignment="1">
      <alignment horizontal="centerContinuous" vertical="center"/>
    </xf>
    <xf numFmtId="49" fontId="61" fillId="16" borderId="123" xfId="0" applyNumberFormat="1" applyFont="1" applyFill="1" applyBorder="1" applyAlignment="1">
      <alignment horizontal="center" vertical="center"/>
    </xf>
    <xf numFmtId="1" fontId="7" fillId="0" borderId="104" xfId="0" applyNumberFormat="1" applyFont="1" applyFill="1" applyBorder="1" applyAlignment="1">
      <alignment horizontal="center" vertical="center"/>
    </xf>
    <xf numFmtId="0" fontId="5" fillId="0" borderId="127" xfId="0" applyFont="1" applyBorder="1" applyAlignment="1">
      <alignment horizontal="center" vertical="center" shrinkToFit="1"/>
    </xf>
    <xf numFmtId="164" fontId="5" fillId="0" borderId="127" xfId="0" applyNumberFormat="1" applyFont="1" applyBorder="1" applyAlignment="1">
      <alignment horizontal="center" vertical="center" shrinkToFit="1"/>
    </xf>
    <xf numFmtId="0" fontId="5" fillId="0" borderId="127" xfId="0" applyFont="1" applyBorder="1" applyAlignment="1">
      <alignment horizontal="left" vertical="center"/>
    </xf>
    <xf numFmtId="0" fontId="5" fillId="0" borderId="128" xfId="0" applyFont="1" applyBorder="1" applyAlignment="1">
      <alignment horizontal="left" vertical="center" shrinkToFit="1"/>
    </xf>
    <xf numFmtId="0" fontId="2" fillId="0" borderId="143" xfId="0" applyFont="1" applyBorder="1" applyAlignment="1">
      <alignment horizontal="center" vertical="center" shrinkToFit="1"/>
    </xf>
    <xf numFmtId="165" fontId="2" fillId="0" borderId="0" xfId="0" applyNumberFormat="1" applyFont="1" applyBorder="1" applyAlignment="1">
      <alignment horizontal="center" vertical="center"/>
    </xf>
    <xf numFmtId="165" fontId="2" fillId="0" borderId="0" xfId="0" applyNumberFormat="1" applyFont="1" applyFill="1" applyBorder="1" applyAlignment="1">
      <alignment horizontal="center" vertical="center"/>
    </xf>
    <xf numFmtId="9" fontId="7" fillId="0" borderId="55" xfId="2"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41" xfId="0" applyNumberFormat="1" applyFont="1" applyFill="1" applyBorder="1" applyAlignment="1">
      <alignment horizontal="center" vertical="center"/>
    </xf>
    <xf numFmtId="0" fontId="6" fillId="0" borderId="1" xfId="0" applyFont="1" applyFill="1" applyBorder="1" applyAlignment="1">
      <alignment horizontal="right" vertical="center"/>
    </xf>
    <xf numFmtId="0" fontId="7" fillId="0" borderId="0" xfId="0" applyFont="1" applyFill="1" applyBorder="1" applyAlignment="1">
      <alignment horizontal="centerContinuous" vertical="center"/>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xf>
    <xf numFmtId="164" fontId="2" fillId="0" borderId="133"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0" fontId="68" fillId="0" borderId="37" xfId="0" applyFont="1" applyBorder="1" applyAlignment="1">
      <alignment horizontal="centerContinuous" vertical="center"/>
    </xf>
    <xf numFmtId="0" fontId="69" fillId="0" borderId="37" xfId="0" applyFont="1" applyBorder="1" applyAlignment="1">
      <alignment horizontal="centerContinuous" vertical="center" wrapText="1"/>
    </xf>
    <xf numFmtId="0" fontId="70" fillId="0" borderId="37" xfId="0" applyFont="1" applyBorder="1" applyAlignment="1">
      <alignment horizontal="centerContinuous" vertical="center" wrapText="1"/>
    </xf>
    <xf numFmtId="0" fontId="71" fillId="0" borderId="37" xfId="0" applyFont="1" applyBorder="1" applyAlignment="1">
      <alignment horizontal="centerContinuous" vertical="center" wrapText="1"/>
    </xf>
    <xf numFmtId="0" fontId="7" fillId="20" borderId="3" xfId="0" quotePrefix="1" applyFont="1" applyFill="1" applyBorder="1" applyAlignment="1">
      <alignment horizontal="center" vertical="center"/>
    </xf>
    <xf numFmtId="166" fontId="7" fillId="0" borderId="27" xfId="9" applyNumberFormat="1" applyFont="1" applyBorder="1" applyAlignment="1">
      <alignment horizontal="center" vertical="center"/>
    </xf>
    <xf numFmtId="0" fontId="7" fillId="0" borderId="144" xfId="0" applyFont="1" applyBorder="1" applyAlignment="1">
      <alignment horizontal="center" vertical="center"/>
    </xf>
    <xf numFmtId="0" fontId="7" fillId="0" borderId="29" xfId="4"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7" fillId="0" borderId="15" xfId="4" applyNumberFormat="1" applyFont="1" applyFill="1" applyBorder="1" applyAlignment="1">
      <alignment horizontal="center" vertical="center" wrapText="1"/>
    </xf>
    <xf numFmtId="0" fontId="7" fillId="0" borderId="29" xfId="0" applyNumberFormat="1" applyFont="1" applyFill="1" applyBorder="1" applyAlignment="1">
      <alignment horizontal="center" vertical="center" shrinkToFit="1"/>
    </xf>
    <xf numFmtId="0" fontId="7" fillId="15" borderId="29" xfId="0" applyNumberFormat="1"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3" borderId="29" xfId="0" applyNumberFormat="1" applyFont="1" applyFill="1" applyBorder="1" applyAlignment="1">
      <alignment horizontal="center" vertical="center" shrinkToFit="1"/>
    </xf>
    <xf numFmtId="0" fontId="4" fillId="0" borderId="0" xfId="0" applyFont="1" applyBorder="1" applyAlignment="1">
      <alignment horizontal="right" vertical="center" wrapText="1"/>
    </xf>
    <xf numFmtId="1" fontId="7" fillId="0" borderId="139" xfId="0" applyNumberFormat="1" applyFont="1" applyFill="1" applyBorder="1" applyAlignment="1">
      <alignment horizontal="centerContinuous" vertical="center"/>
    </xf>
    <xf numFmtId="1" fontId="2" fillId="0" borderId="140" xfId="0" applyNumberFormat="1" applyFont="1" applyFill="1" applyBorder="1" applyAlignment="1">
      <alignment horizontal="centerContinuous" vertical="center"/>
    </xf>
    <xf numFmtId="0" fontId="7" fillId="0" borderId="141" xfId="0" applyFont="1" applyFill="1" applyBorder="1" applyAlignment="1">
      <alignment horizontal="center" vertical="center"/>
    </xf>
    <xf numFmtId="0" fontId="73" fillId="0" borderId="57" xfId="0" applyFont="1" applyFill="1" applyBorder="1" applyAlignment="1">
      <alignment horizontal="center" vertical="center" shrinkToFit="1"/>
    </xf>
    <xf numFmtId="0" fontId="2" fillId="13" borderId="98" xfId="0" applyFont="1" applyFill="1" applyBorder="1" applyAlignment="1">
      <alignment horizontal="center" vertical="center"/>
    </xf>
    <xf numFmtId="164" fontId="2" fillId="13" borderId="98" xfId="0" applyNumberFormat="1" applyFont="1" applyFill="1" applyBorder="1" applyAlignment="1">
      <alignment horizontal="center" vertical="center"/>
    </xf>
    <xf numFmtId="0" fontId="16" fillId="13" borderId="43" xfId="0" applyFont="1" applyFill="1" applyBorder="1" applyAlignment="1">
      <alignment horizontal="center" vertical="center" shrinkToFit="1"/>
    </xf>
    <xf numFmtId="0" fontId="12" fillId="11" borderId="39" xfId="0" applyFont="1" applyFill="1" applyBorder="1" applyAlignment="1">
      <alignment horizontal="center" vertical="center"/>
    </xf>
    <xf numFmtId="0" fontId="12" fillId="11" borderId="40" xfId="0" applyFont="1" applyFill="1" applyBorder="1" applyAlignment="1">
      <alignment horizontal="center" vertical="center"/>
    </xf>
    <xf numFmtId="0" fontId="7" fillId="0" borderId="29" xfId="5" applyNumberFormat="1" applyFont="1" applyFill="1" applyBorder="1" applyAlignment="1">
      <alignment horizontal="center" vertical="center"/>
    </xf>
    <xf numFmtId="0" fontId="7" fillId="0" borderId="29" xfId="5" applyNumberFormat="1" applyFont="1" applyFill="1" applyBorder="1" applyAlignment="1">
      <alignment horizontal="center" vertical="center" wrapText="1"/>
    </xf>
    <xf numFmtId="0" fontId="7" fillId="0" borderId="29" xfId="2" applyNumberFormat="1" applyFont="1" applyBorder="1" applyAlignment="1">
      <alignment horizontal="center" vertical="center" shrinkToFit="1"/>
    </xf>
    <xf numFmtId="0" fontId="7" fillId="0" borderId="30" xfId="5" applyNumberFormat="1" applyFont="1" applyFill="1" applyBorder="1" applyAlignment="1">
      <alignment horizontal="center" vertical="center"/>
    </xf>
    <xf numFmtId="0" fontId="7" fillId="0" borderId="28" xfId="0" applyFont="1" applyBorder="1" applyAlignment="1">
      <alignment horizontal="center" vertical="center" shrinkToFit="1"/>
    </xf>
    <xf numFmtId="0" fontId="7" fillId="0" borderId="30" xfId="0" applyNumberFormat="1" applyFont="1" applyBorder="1" applyAlignment="1">
      <alignment horizontal="center" vertical="center" wrapText="1"/>
    </xf>
    <xf numFmtId="0" fontId="7" fillId="0" borderId="30" xfId="0" quotePrefix="1" applyNumberFormat="1" applyFont="1" applyFill="1" applyBorder="1" applyAlignment="1">
      <alignment horizontal="center" vertical="center" wrapText="1"/>
    </xf>
    <xf numFmtId="9" fontId="7" fillId="0" borderId="28" xfId="2" applyFont="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shrinkToFit="1"/>
    </xf>
    <xf numFmtId="0" fontId="7" fillId="0" borderId="30" xfId="5" applyNumberFormat="1" applyFont="1" applyFill="1" applyBorder="1" applyAlignment="1">
      <alignment horizontal="center" vertical="center" wrapText="1"/>
    </xf>
    <xf numFmtId="0" fontId="7" fillId="0" borderId="15" xfId="8" applyNumberFormat="1"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41" xfId="0" applyNumberFormat="1" applyFont="1" applyFill="1" applyBorder="1" applyAlignment="1">
      <alignment horizontal="center" vertical="center" shrinkToFit="1"/>
    </xf>
    <xf numFmtId="9" fontId="7" fillId="0" borderId="15" xfId="8" applyFont="1" applyFill="1" applyBorder="1" applyAlignment="1">
      <alignment horizontal="center" vertical="center" shrinkToFit="1"/>
    </xf>
    <xf numFmtId="9" fontId="7" fillId="0" borderId="55" xfId="8" applyFont="1" applyFill="1" applyBorder="1" applyAlignment="1">
      <alignment horizontal="center" vertical="center" shrinkToFit="1"/>
    </xf>
    <xf numFmtId="0" fontId="7" fillId="0" borderId="15" xfId="5" applyNumberFormat="1" applyFont="1" applyFill="1" applyBorder="1" applyAlignment="1">
      <alignment horizontal="center" vertical="center"/>
    </xf>
    <xf numFmtId="0" fontId="7" fillId="0" borderId="41" xfId="5" applyNumberFormat="1" applyFont="1" applyFill="1" applyBorder="1" applyAlignment="1">
      <alignment horizontal="center" vertical="center"/>
    </xf>
    <xf numFmtId="9" fontId="7" fillId="13" borderId="28" xfId="8" applyFont="1" applyFill="1" applyBorder="1" applyAlignment="1">
      <alignment horizontal="center" vertical="center" shrinkToFit="1"/>
    </xf>
    <xf numFmtId="9" fontId="7" fillId="13" borderId="29" xfId="8" applyFont="1" applyFill="1" applyBorder="1" applyAlignment="1">
      <alignment horizontal="center" vertical="center" shrinkToFit="1"/>
    </xf>
    <xf numFmtId="0" fontId="7" fillId="13" borderId="29" xfId="8" applyNumberFormat="1" applyFont="1" applyFill="1" applyBorder="1" applyAlignment="1">
      <alignment horizontal="center" vertical="center" shrinkToFit="1"/>
    </xf>
    <xf numFmtId="0" fontId="7" fillId="13" borderId="29" xfId="2" applyNumberFormat="1" applyFont="1" applyFill="1" applyBorder="1" applyAlignment="1">
      <alignment horizontal="center" vertical="center" shrinkToFit="1"/>
    </xf>
    <xf numFmtId="9" fontId="7" fillId="13" borderId="29" xfId="2" applyFont="1" applyFill="1" applyBorder="1" applyAlignment="1">
      <alignment horizontal="center" vertical="center" shrinkToFit="1"/>
    </xf>
    <xf numFmtId="0" fontId="7" fillId="13" borderId="30" xfId="0" applyNumberFormat="1" applyFont="1" applyFill="1" applyBorder="1" applyAlignment="1">
      <alignment horizontal="center" vertical="center" wrapText="1"/>
    </xf>
    <xf numFmtId="0" fontId="7" fillId="13" borderId="29" xfId="0" applyNumberFormat="1" applyFont="1" applyFill="1" applyBorder="1" applyAlignment="1">
      <alignment horizontal="center" vertical="center" wrapText="1"/>
    </xf>
    <xf numFmtId="0" fontId="7" fillId="13" borderId="30" xfId="0" applyNumberFormat="1" applyFont="1" applyFill="1" applyBorder="1" applyAlignment="1">
      <alignment horizontal="center" vertical="center" shrinkToFit="1"/>
    </xf>
    <xf numFmtId="9" fontId="7" fillId="13" borderId="15" xfId="2" applyFont="1" applyFill="1" applyBorder="1" applyAlignment="1">
      <alignment horizontal="center" vertical="center" shrinkToFit="1"/>
    </xf>
    <xf numFmtId="0" fontId="7" fillId="13" borderId="15" xfId="0" applyNumberFormat="1" applyFont="1" applyFill="1" applyBorder="1" applyAlignment="1">
      <alignment horizontal="center" vertical="center" shrinkToFit="1"/>
    </xf>
    <xf numFmtId="0" fontId="7" fillId="13" borderId="15" xfId="8" applyNumberFormat="1" applyFont="1" applyFill="1" applyBorder="1" applyAlignment="1">
      <alignment horizontal="center" vertical="center" shrinkToFit="1"/>
    </xf>
    <xf numFmtId="0" fontId="7" fillId="13" borderId="41" xfId="0" applyNumberFormat="1" applyFont="1" applyFill="1" applyBorder="1" applyAlignment="1">
      <alignment horizontal="center" vertical="center" wrapText="1"/>
    </xf>
    <xf numFmtId="9" fontId="7" fillId="13" borderId="69" xfId="8" applyFont="1" applyFill="1" applyBorder="1" applyAlignment="1">
      <alignment horizontal="center" vertical="center" shrinkToFit="1"/>
    </xf>
    <xf numFmtId="0" fontId="7" fillId="13" borderId="29" xfId="5" applyNumberFormat="1" applyFont="1" applyFill="1" applyBorder="1" applyAlignment="1">
      <alignment horizontal="center" vertical="center" wrapText="1"/>
    </xf>
    <xf numFmtId="0" fontId="7" fillId="13" borderId="30" xfId="5" applyNumberFormat="1" applyFont="1" applyFill="1" applyBorder="1" applyAlignment="1">
      <alignment horizontal="center" vertical="center" wrapText="1"/>
    </xf>
    <xf numFmtId="0" fontId="7" fillId="13" borderId="54" xfId="0" applyFont="1" applyFill="1" applyBorder="1" applyAlignment="1">
      <alignment horizontal="center" vertical="center" wrapText="1"/>
    </xf>
    <xf numFmtId="0" fontId="7" fillId="13" borderId="56" xfId="0" applyNumberFormat="1" applyFont="1" applyFill="1" applyBorder="1" applyAlignment="1">
      <alignment horizontal="center" vertical="center" wrapText="1"/>
    </xf>
    <xf numFmtId="0" fontId="7" fillId="13" borderId="42" xfId="0" applyNumberFormat="1" applyFont="1" applyFill="1" applyBorder="1" applyAlignment="1">
      <alignment horizontal="center" vertical="center" shrinkToFit="1"/>
    </xf>
    <xf numFmtId="0" fontId="7" fillId="15" borderId="29" xfId="0" applyFont="1" applyFill="1" applyBorder="1" applyAlignment="1">
      <alignment horizontal="center" vertical="center" shrinkToFit="1"/>
    </xf>
    <xf numFmtId="0" fontId="75" fillId="2" borderId="66" xfId="0" applyFont="1" applyFill="1" applyBorder="1" applyAlignment="1">
      <alignment horizontal="left" vertical="center"/>
    </xf>
    <xf numFmtId="0" fontId="75" fillId="2" borderId="65" xfId="0" applyFont="1" applyFill="1" applyBorder="1" applyAlignment="1">
      <alignment horizontal="right" vertical="center"/>
    </xf>
    <xf numFmtId="1" fontId="2" fillId="0" borderId="62" xfId="0" applyNumberFormat="1" applyFont="1" applyBorder="1" applyAlignment="1">
      <alignment horizontal="center" vertical="center"/>
    </xf>
    <xf numFmtId="0" fontId="2" fillId="0" borderId="93" xfId="0" applyFont="1" applyBorder="1" applyAlignment="1">
      <alignment horizontal="center" vertical="center"/>
    </xf>
    <xf numFmtId="0" fontId="67" fillId="0" borderId="94" xfId="0" quotePrefix="1" applyNumberFormat="1" applyFont="1" applyBorder="1" applyAlignment="1">
      <alignment horizontal="center" vertical="center"/>
    </xf>
    <xf numFmtId="49" fontId="2" fillId="0" borderId="94" xfId="0" applyNumberFormat="1" applyFont="1" applyBorder="1" applyAlignment="1">
      <alignment horizontal="center" vertical="center"/>
    </xf>
    <xf numFmtId="164" fontId="2" fillId="0" borderId="94" xfId="0" applyNumberFormat="1" applyFont="1" applyBorder="1" applyAlignment="1">
      <alignment horizontal="center" vertical="center"/>
    </xf>
    <xf numFmtId="1" fontId="5" fillId="0" borderId="95" xfId="0" applyNumberFormat="1" applyFont="1" applyBorder="1" applyAlignment="1">
      <alignment horizontal="center" vertical="center"/>
    </xf>
    <xf numFmtId="0" fontId="20" fillId="0" borderId="96" xfId="0" applyFont="1" applyFill="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49" fontId="2" fillId="0" borderId="107" xfId="0" applyNumberFormat="1" applyFont="1" applyBorder="1" applyAlignment="1">
      <alignment horizontal="center" vertical="center"/>
    </xf>
    <xf numFmtId="164" fontId="2" fillId="0" borderId="107" xfId="0" applyNumberFormat="1" applyFont="1" applyBorder="1" applyAlignment="1">
      <alignment horizontal="center" vertical="center"/>
    </xf>
    <xf numFmtId="164" fontId="2" fillId="0" borderId="108" xfId="0" applyNumberFormat="1" applyFont="1" applyFill="1" applyBorder="1" applyAlignment="1">
      <alignment horizontal="center" vertical="center"/>
    </xf>
    <xf numFmtId="1" fontId="57" fillId="18" borderId="108" xfId="0" applyNumberFormat="1" applyFont="1" applyFill="1" applyBorder="1" applyAlignment="1">
      <alignment horizontal="center" vertical="center"/>
    </xf>
    <xf numFmtId="1" fontId="2" fillId="0" borderId="108" xfId="0" applyNumberFormat="1" applyFont="1" applyFill="1" applyBorder="1" applyAlignment="1">
      <alignment horizontal="center" vertical="center"/>
    </xf>
    <xf numFmtId="0" fontId="74" fillId="0" borderId="145" xfId="0" applyFont="1" applyBorder="1" applyAlignment="1">
      <alignment horizontal="center" vertical="center"/>
    </xf>
    <xf numFmtId="1" fontId="5" fillId="0" borderId="95" xfId="0" applyNumberFormat="1" applyFont="1" applyFill="1" applyBorder="1" applyAlignment="1">
      <alignment horizontal="center" vertical="center"/>
    </xf>
    <xf numFmtId="0" fontId="2" fillId="13" borderId="98" xfId="0" applyNumberFormat="1" applyFont="1" applyFill="1" applyBorder="1" applyAlignment="1">
      <alignment horizontal="center" vertical="center"/>
    </xf>
  </cellXfs>
  <cellStyles count="12">
    <cellStyle name="Comma" xfId="9" builtinId="3"/>
    <cellStyle name="Excel Built-in Normal" xfId="6"/>
    <cellStyle name="Hyperlink" xfId="1" builtinId="8"/>
    <cellStyle name="Normal" xfId="0" builtinId="0"/>
    <cellStyle name="Normal 2" xfId="4"/>
    <cellStyle name="Normal 2 2" xfId="5"/>
    <cellStyle name="Normal 3" xfId="10"/>
    <cellStyle name="Normal 4" xfId="7"/>
    <cellStyle name="Normal 5" xfId="11"/>
    <cellStyle name="Percent" xfId="2" builtinId="5"/>
    <cellStyle name="Percent 2" xfId="3"/>
    <cellStyle name="Percent 2 2" xfId="8"/>
  </cellStyles>
  <dxfs count="98">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8000"/>
      <color rgb="FF009900"/>
      <color rgb="FFCCFFCC"/>
      <color rgb="FF0000FF"/>
      <color rgb="FFCCCC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16</xdr:row>
      <xdr:rowOff>76200</xdr:rowOff>
    </xdr:from>
    <xdr:to>
      <xdr:col>6</xdr:col>
      <xdr:colOff>1257300</xdr:colOff>
      <xdr:row>25</xdr:row>
      <xdr:rowOff>152400</xdr:rowOff>
    </xdr:to>
    <xdr:sp macro="" textlink="">
      <xdr:nvSpPr>
        <xdr:cNvPr id="1084" name="Text Box 60"/>
        <xdr:cNvSpPr txBox="1">
          <a:spLocks noChangeArrowheads="1"/>
        </xdr:cNvSpPr>
      </xdr:nvSpPr>
      <xdr:spPr bwMode="auto">
        <a:xfrm>
          <a:off x="38100" y="3695700"/>
          <a:ext cx="6736080" cy="200406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1" u="none" strike="noStrike" baseline="0">
              <a:solidFill>
                <a:srgbClr val="000000"/>
              </a:solidFill>
              <a:latin typeface="Times New Roman"/>
              <a:cs typeface="Times New Roman"/>
            </a:rPr>
            <a:t>call lightning (9 uses left)</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60960</xdr:colOff>
      <xdr:row>1</xdr:row>
      <xdr:rowOff>45719</xdr:rowOff>
    </xdr:from>
    <xdr:to>
      <xdr:col>6</xdr:col>
      <xdr:colOff>1005841</xdr:colOff>
      <xdr:row>15</xdr:row>
      <xdr:rowOff>171882</xdr:rowOff>
    </xdr:to>
    <xdr:pic>
      <xdr:nvPicPr>
        <xdr:cNvPr id="6" name="Picture 5" descr="http://vignette2.wikia.nocookie.net/baldursgategame/images/1/10/Cernd_Portrait_BG2.png/revision/latest?cb=201305151655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7700" y="419099"/>
          <a:ext cx="2011681" cy="3151303"/>
        </a:xfrm>
        <a:prstGeom prst="rect">
          <a:avLst/>
        </a:prstGeom>
        <a:noFill/>
        <a:ln w="19050" cmpd="dbl">
          <a:solidFill>
            <a:srgbClr val="0099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180975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Skills:</a:t>
          </a:r>
          <a:r>
            <a:rPr lang="en-US" sz="1200" b="0" i="0" u="none" strike="noStrike" baseline="0">
              <a:solidFill>
                <a:srgbClr val="000000"/>
              </a:solidFill>
              <a:latin typeface="Times New Roman" panose="02020603050405020304" pitchFamily="18" charset="0"/>
              <a:cs typeface="Times New Roman" panose="02020603050405020304" pitchFamily="18" charset="0"/>
            </a:rPr>
            <a:t>  </a:t>
          </a:r>
          <a:r>
            <a:rPr lang="en-US" sz="1200" b="0" i="0" u="none" strike="noStrike" baseline="0" smtClean="0">
              <a:latin typeface="Times New Roman" panose="02020603050405020304" pitchFamily="18" charset="0"/>
              <a:ea typeface="+mn-ea"/>
              <a:cs typeface="Times New Roman" panose="02020603050405020304" pitchFamily="18" charset="0"/>
            </a:rPr>
            <a:t>Jump +10, Listen +5, Spot +5, Survival +3</a:t>
          </a:r>
          <a:r>
            <a:rPr lang="en-US" sz="1200" b="0" i="0" u="none" strike="noStrike" baseline="0">
              <a:solidFill>
                <a:srgbClr val="000000"/>
              </a:solidFill>
              <a:latin typeface="Times New Roman" panose="02020603050405020304" pitchFamily="18" charset="0"/>
              <a:cs typeface="Times New Roman" panose="02020603050405020304" pitchFamily="18" charset="0"/>
            </a:rPr>
            <a:t>.</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+7 melee (1d6+5), Trip Attack</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629150" y="1257300"/>
          <a:ext cx="2457450" cy="15049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Low-light Vision, Scent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showGridLines="0" tabSelected="1" zoomScaleNormal="100" workbookViewId="0"/>
  </sheetViews>
  <sheetFormatPr defaultColWidth="13" defaultRowHeight="15.6"/>
  <cols>
    <col min="1" max="1" width="13.796875" style="93" customWidth="1"/>
    <col min="2" max="2" width="15.19921875" style="94" customWidth="1"/>
    <col min="3" max="3" width="5.8984375" style="94" customWidth="1"/>
    <col min="4" max="4" width="13.69921875" style="93" bestFit="1" customWidth="1"/>
    <col min="5" max="5" width="9.09765625" style="94" bestFit="1" customWidth="1"/>
    <col min="6" max="6" width="14" style="93" customWidth="1"/>
    <col min="7" max="7" width="14" style="94" customWidth="1"/>
    <col min="8" max="16384" width="13" style="49"/>
  </cols>
  <sheetData>
    <row r="1" spans="1:7" ht="29.4" thickTop="1" thickBot="1">
      <c r="A1" s="43" t="s">
        <v>490</v>
      </c>
      <c r="B1" s="44" t="s">
        <v>491</v>
      </c>
      <c r="C1" s="45"/>
      <c r="D1" s="46"/>
      <c r="E1" s="47"/>
      <c r="F1" s="46"/>
      <c r="G1" s="48" t="s">
        <v>489</v>
      </c>
    </row>
    <row r="2" spans="1:7" ht="17.399999999999999" thickTop="1">
      <c r="A2" s="50" t="s">
        <v>0</v>
      </c>
      <c r="B2" s="51" t="s">
        <v>416</v>
      </c>
      <c r="C2" s="51"/>
      <c r="D2" s="52" t="s">
        <v>1</v>
      </c>
      <c r="E2" s="53" t="s">
        <v>439</v>
      </c>
      <c r="F2" s="54"/>
      <c r="G2" s="55"/>
    </row>
    <row r="3" spans="1:7" ht="16.8">
      <c r="A3" s="50" t="s">
        <v>68</v>
      </c>
      <c r="B3" s="51" t="s">
        <v>127</v>
      </c>
      <c r="C3" s="51"/>
      <c r="D3" s="52" t="s">
        <v>69</v>
      </c>
      <c r="E3" s="53">
        <v>9</v>
      </c>
      <c r="F3" s="52"/>
      <c r="G3" s="55"/>
    </row>
    <row r="4" spans="1:7" ht="16.8">
      <c r="A4" s="558" t="s">
        <v>68</v>
      </c>
      <c r="B4" s="559" t="s">
        <v>473</v>
      </c>
      <c r="C4" s="559"/>
      <c r="D4" s="560" t="s">
        <v>69</v>
      </c>
      <c r="E4" s="561">
        <v>2</v>
      </c>
      <c r="F4" s="52"/>
      <c r="G4" s="55"/>
    </row>
    <row r="5" spans="1:7" ht="16.8">
      <c r="A5" s="50" t="s">
        <v>108</v>
      </c>
      <c r="B5" s="51" t="s">
        <v>153</v>
      </c>
      <c r="C5" s="51"/>
      <c r="D5" s="52" t="s">
        <v>107</v>
      </c>
      <c r="E5" s="53">
        <v>21</v>
      </c>
      <c r="F5" s="52"/>
      <c r="G5" s="55"/>
    </row>
    <row r="6" spans="1:7" ht="16.8">
      <c r="A6" s="50" t="s">
        <v>145</v>
      </c>
      <c r="B6" s="51" t="s">
        <v>381</v>
      </c>
      <c r="C6" s="51"/>
      <c r="D6" s="52" t="s">
        <v>2</v>
      </c>
      <c r="E6" s="53" t="s">
        <v>352</v>
      </c>
      <c r="F6" s="52"/>
      <c r="G6" s="55"/>
    </row>
    <row r="7" spans="1:7" ht="17.399999999999999" thickBot="1">
      <c r="A7" s="50" t="s">
        <v>70</v>
      </c>
      <c r="B7" s="51" t="s">
        <v>488</v>
      </c>
      <c r="C7" s="51"/>
      <c r="D7" s="52" t="s">
        <v>3</v>
      </c>
      <c r="E7" s="53" t="s">
        <v>353</v>
      </c>
      <c r="F7" s="52"/>
      <c r="G7" s="55"/>
    </row>
    <row r="8" spans="1:7" ht="17.399999999999999" thickTop="1">
      <c r="A8" s="56" t="s">
        <v>475</v>
      </c>
      <c r="B8" s="579">
        <f>6+1</f>
        <v>7</v>
      </c>
      <c r="C8" s="580"/>
      <c r="D8" s="57" t="s">
        <v>402</v>
      </c>
      <c r="E8" s="547">
        <f>B8+C11</f>
        <v>7</v>
      </c>
      <c r="F8" s="58"/>
      <c r="G8" s="55"/>
    </row>
    <row r="9" spans="1:7" ht="16.8">
      <c r="A9" s="541" t="s">
        <v>374</v>
      </c>
      <c r="B9" s="544" t="str">
        <f>C12</f>
        <v>+3</v>
      </c>
      <c r="C9" s="545"/>
      <c r="D9" s="542" t="s">
        <v>92</v>
      </c>
      <c r="E9" s="543" t="s">
        <v>387</v>
      </c>
      <c r="F9" s="58"/>
      <c r="G9" s="55"/>
    </row>
    <row r="10" spans="1:7" ht="17.399999999999999" thickBot="1">
      <c r="A10" s="59" t="s">
        <v>13</v>
      </c>
      <c r="B10" s="569">
        <v>60230</v>
      </c>
      <c r="C10" s="570"/>
      <c r="D10" s="60" t="s">
        <v>386</v>
      </c>
      <c r="E10" s="61" t="s">
        <v>388</v>
      </c>
      <c r="F10" s="58"/>
      <c r="G10" s="55"/>
    </row>
    <row r="11" spans="1:7" ht="17.399999999999999" thickTop="1">
      <c r="A11" s="62" t="s">
        <v>4</v>
      </c>
      <c r="B11" s="581">
        <f>10</f>
        <v>10</v>
      </c>
      <c r="C11" s="63" t="str">
        <f t="shared" ref="C11:C16" si="0">IF(B11&gt;9.9,CONCATENATE("+",ROUNDDOWN((B11-10)/2,0)),ROUNDUP((B11-10)/2,0))</f>
        <v>+0</v>
      </c>
      <c r="D11" s="64" t="s">
        <v>90</v>
      </c>
      <c r="E11" s="65" t="s">
        <v>142</v>
      </c>
      <c r="F11" s="58"/>
      <c r="G11" s="55"/>
    </row>
    <row r="12" spans="1:7" ht="16.8">
      <c r="A12" s="66" t="s">
        <v>5</v>
      </c>
      <c r="B12" s="568">
        <f>14+2</f>
        <v>16</v>
      </c>
      <c r="C12" s="67" t="str">
        <f t="shared" si="0"/>
        <v>+3</v>
      </c>
      <c r="D12" s="68" t="s">
        <v>91</v>
      </c>
      <c r="E12" s="69">
        <f>SUM(Martial!G3:G23)+SUM(Equipment!C3:C14)</f>
        <v>58</v>
      </c>
      <c r="F12" s="58"/>
      <c r="G12" s="55"/>
    </row>
    <row r="13" spans="1:7" ht="16.8">
      <c r="A13" s="70" t="s">
        <v>16</v>
      </c>
      <c r="B13" s="71">
        <f>10</f>
        <v>10</v>
      </c>
      <c r="C13" s="72" t="str">
        <f t="shared" si="0"/>
        <v>+0</v>
      </c>
      <c r="D13" s="68" t="s">
        <v>18</v>
      </c>
      <c r="E13" s="73">
        <f>ROUNDUP(((E3*8)*0.75)+(((E4*8)*0.75)+((E3+E4))*C13),0)</f>
        <v>66</v>
      </c>
      <c r="F13" s="58"/>
      <c r="G13" s="55"/>
    </row>
    <row r="14" spans="1:7" ht="16.8">
      <c r="A14" s="74" t="s">
        <v>17</v>
      </c>
      <c r="B14" s="71">
        <v>11</v>
      </c>
      <c r="C14" s="67" t="str">
        <f t="shared" si="0"/>
        <v>+0</v>
      </c>
      <c r="D14" s="75" t="s">
        <v>147</v>
      </c>
      <c r="E14" s="76">
        <f>10+C12</f>
        <v>13</v>
      </c>
      <c r="F14" s="50"/>
      <c r="G14" s="55"/>
    </row>
    <row r="15" spans="1:7" ht="16.8">
      <c r="A15" s="77" t="s">
        <v>19</v>
      </c>
      <c r="B15" s="78">
        <v>16</v>
      </c>
      <c r="C15" s="67" t="str">
        <f t="shared" si="0"/>
        <v>+3</v>
      </c>
      <c r="D15" s="75" t="s">
        <v>398</v>
      </c>
      <c r="E15" s="76">
        <f>E16-C12</f>
        <v>21</v>
      </c>
      <c r="F15" s="58"/>
      <c r="G15" s="55"/>
    </row>
    <row r="16" spans="1:7" ht="17.399999999999999" thickBot="1">
      <c r="A16" s="79" t="s">
        <v>15</v>
      </c>
      <c r="B16" s="80">
        <v>14</v>
      </c>
      <c r="C16" s="81" t="str">
        <f t="shared" si="0"/>
        <v>+2</v>
      </c>
      <c r="D16" s="82" t="s">
        <v>526</v>
      </c>
      <c r="E16" s="83">
        <f>E14+SUM(Martial!B17:B20)</f>
        <v>24</v>
      </c>
      <c r="F16" s="58"/>
      <c r="G16" s="55"/>
    </row>
    <row r="17" spans="1:7" s="29" customFormat="1" ht="17.399999999999999" thickTop="1">
      <c r="A17" s="84"/>
      <c r="B17" s="85"/>
      <c r="C17" s="85"/>
      <c r="D17" s="85"/>
      <c r="E17" s="85"/>
      <c r="F17" s="85"/>
      <c r="G17" s="86"/>
    </row>
    <row r="18" spans="1:7" s="29" customFormat="1" ht="16.8">
      <c r="A18" s="87"/>
      <c r="B18" s="88"/>
      <c r="C18" s="88"/>
      <c r="D18" s="88"/>
      <c r="E18" s="88"/>
      <c r="F18" s="88"/>
      <c r="G18" s="89"/>
    </row>
    <row r="19" spans="1:7" s="29" customFormat="1" ht="16.8">
      <c r="A19" s="87"/>
      <c r="B19" s="88"/>
      <c r="C19" s="88"/>
      <c r="D19" s="88"/>
      <c r="E19" s="88"/>
      <c r="F19" s="88"/>
      <c r="G19" s="89"/>
    </row>
    <row r="20" spans="1:7" s="29" customFormat="1" ht="16.8">
      <c r="A20" s="87"/>
      <c r="B20" s="88"/>
      <c r="C20" s="88"/>
      <c r="D20" s="88"/>
      <c r="E20" s="88"/>
      <c r="F20" s="88"/>
      <c r="G20" s="89"/>
    </row>
    <row r="21" spans="1:7" s="29" customFormat="1" ht="16.8">
      <c r="A21" s="87"/>
      <c r="B21" s="88"/>
      <c r="C21" s="88"/>
      <c r="D21" s="88"/>
      <c r="E21" s="88"/>
      <c r="F21" s="88"/>
      <c r="G21" s="89"/>
    </row>
    <row r="22" spans="1:7" s="29" customFormat="1" ht="16.8">
      <c r="A22" s="87"/>
      <c r="B22" s="88"/>
      <c r="C22" s="88"/>
      <c r="D22" s="88"/>
      <c r="E22" s="88"/>
      <c r="F22" s="88"/>
      <c r="G22" s="89"/>
    </row>
    <row r="23" spans="1:7" s="29" customFormat="1" ht="16.8">
      <c r="A23" s="87"/>
      <c r="B23" s="88"/>
      <c r="C23" s="88"/>
      <c r="D23" s="88"/>
      <c r="E23" s="88"/>
      <c r="F23" s="88"/>
      <c r="G23" s="89"/>
    </row>
    <row r="24" spans="1:7" s="29" customFormat="1" ht="16.8">
      <c r="A24" s="87"/>
      <c r="B24" s="88"/>
      <c r="C24" s="88"/>
      <c r="D24" s="88"/>
      <c r="E24" s="88"/>
      <c r="F24" s="88"/>
      <c r="G24" s="89"/>
    </row>
    <row r="25" spans="1:7" s="29" customFormat="1" ht="16.8">
      <c r="A25" s="87"/>
      <c r="B25" s="88"/>
      <c r="C25" s="88"/>
      <c r="D25" s="88"/>
      <c r="E25" s="88"/>
      <c r="F25" s="88"/>
      <c r="G25" s="89"/>
    </row>
    <row r="26" spans="1:7" ht="17.399999999999999" thickBot="1">
      <c r="A26" s="90"/>
      <c r="B26" s="91"/>
      <c r="C26" s="91"/>
      <c r="D26" s="91"/>
      <c r="E26" s="91"/>
      <c r="F26" s="91"/>
      <c r="G26" s="92"/>
    </row>
    <row r="27" spans="1:7" ht="16.2" thickTop="1"/>
  </sheetData>
  <phoneticPr fontId="0" type="noConversion"/>
  <conditionalFormatting sqref="E12">
    <cfRule type="cellIs" dxfId="97" priority="4" stopIfTrue="1" operator="greaterThan">
      <formula>66</formula>
    </cfRule>
    <cfRule type="cellIs" dxfId="96"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showGridLines="0" workbookViewId="0">
      <pane ySplit="2" topLeftCell="A3" activePane="bottomLeft" state="frozen"/>
      <selection pane="bottomLeft" activeCell="A3" sqref="A3"/>
    </sheetView>
  </sheetViews>
  <sheetFormatPr defaultColWidth="13" defaultRowHeight="15.6"/>
  <cols>
    <col min="1" max="1" width="19.8984375" style="93" bestFit="1" customWidth="1"/>
    <col min="2" max="2" width="5.8984375" style="93" bestFit="1" customWidth="1"/>
    <col min="3" max="3" width="7.59765625" style="94" hidden="1" customWidth="1"/>
    <col min="4" max="4" width="5.8984375" style="94" hidden="1" customWidth="1"/>
    <col min="5" max="5" width="9.19921875" style="94" bestFit="1" customWidth="1"/>
    <col min="6" max="6" width="6.69921875" style="94" bestFit="1" customWidth="1"/>
    <col min="7" max="7" width="6" style="222" bestFit="1" customWidth="1"/>
    <col min="8" max="8" width="5.19921875" style="222" bestFit="1" customWidth="1"/>
    <col min="9" max="9" width="6.8984375" style="222" bestFit="1" customWidth="1"/>
    <col min="10" max="10" width="32.59765625" style="93" bestFit="1" customWidth="1"/>
    <col min="11" max="16384" width="13" style="49"/>
  </cols>
  <sheetData>
    <row r="1" spans="1:10" ht="23.4" thickBot="1">
      <c r="A1" s="95" t="s">
        <v>14</v>
      </c>
      <c r="B1" s="96"/>
      <c r="C1" s="96"/>
      <c r="D1" s="96"/>
      <c r="E1" s="96"/>
      <c r="F1" s="96"/>
      <c r="G1" s="97"/>
      <c r="H1" s="97"/>
      <c r="I1" s="97"/>
      <c r="J1" s="96"/>
    </row>
    <row r="2" spans="1:10" s="29" customFormat="1" ht="34.200000000000003" thickBot="1">
      <c r="A2" s="22" t="s">
        <v>382</v>
      </c>
      <c r="B2" s="23" t="s">
        <v>34</v>
      </c>
      <c r="C2" s="23" t="s">
        <v>41</v>
      </c>
      <c r="D2" s="23" t="s">
        <v>33</v>
      </c>
      <c r="E2" s="24" t="s">
        <v>66</v>
      </c>
      <c r="F2" s="24" t="s">
        <v>42</v>
      </c>
      <c r="G2" s="25" t="s">
        <v>71</v>
      </c>
      <c r="H2" s="26" t="s">
        <v>379</v>
      </c>
      <c r="I2" s="27" t="s">
        <v>104</v>
      </c>
      <c r="J2" s="28" t="s">
        <v>102</v>
      </c>
    </row>
    <row r="3" spans="1:10" s="29" customFormat="1" ht="16.8">
      <c r="A3" s="98" t="s">
        <v>74</v>
      </c>
      <c r="B3" s="99">
        <f>6+3</f>
        <v>9</v>
      </c>
      <c r="C3" s="100" t="s">
        <v>36</v>
      </c>
      <c r="D3" s="100" t="str">
        <f>IF(C3="Str",'Personal File'!$C$11,IF(C3="Dex",'Personal File'!$C$12,IF(C3="Con",'Personal File'!$C$13,IF(C3="Int",'Personal File'!$C$14,IF(C3="Wis",'Personal File'!$C$15,IF(C3="Cha",'Personal File'!$C$16))))))</f>
        <v>+0</v>
      </c>
      <c r="E3" s="101" t="str">
        <f t="shared" ref="E3:E5" si="0">CONCATENATE(C3," (",D3,")")</f>
        <v>Con (+0)</v>
      </c>
      <c r="F3" s="102">
        <v>0</v>
      </c>
      <c r="G3" s="103">
        <f t="shared" ref="G3:G41" si="1">B3+D3+F3</f>
        <v>9</v>
      </c>
      <c r="H3" s="104">
        <f t="shared" ref="H3:H5" ca="1" si="2">RANDBETWEEN(1,20)</f>
        <v>3</v>
      </c>
      <c r="I3" s="103">
        <f ca="1">SUM(G3:H3)</f>
        <v>12</v>
      </c>
      <c r="J3" s="105" t="s">
        <v>395</v>
      </c>
    </row>
    <row r="4" spans="1:10" s="29" customFormat="1" ht="16.8">
      <c r="A4" s="106" t="s">
        <v>75</v>
      </c>
      <c r="B4" s="99">
        <f>3+3</f>
        <v>6</v>
      </c>
      <c r="C4" s="100" t="s">
        <v>39</v>
      </c>
      <c r="D4" s="100" t="str">
        <f>IF(C4="Str",'Personal File'!$C$11,IF(C4="Dex",'Personal File'!$C$12,IF(C4="Con",'Personal File'!$C$13,IF(C4="Int",'Personal File'!$C$14,IF(C4="Wis",'Personal File'!$C$15,IF(C4="Cha",'Personal File'!$C$16))))))</f>
        <v>+3</v>
      </c>
      <c r="E4" s="107" t="str">
        <f t="shared" si="0"/>
        <v>Dex (+3)</v>
      </c>
      <c r="F4" s="102">
        <v>0</v>
      </c>
      <c r="G4" s="103">
        <f t="shared" si="1"/>
        <v>9</v>
      </c>
      <c r="H4" s="104">
        <f t="shared" ca="1" si="2"/>
        <v>15</v>
      </c>
      <c r="I4" s="103">
        <f ca="1">SUM(G4:H4)</f>
        <v>24</v>
      </c>
      <c r="J4" s="105" t="s">
        <v>395</v>
      </c>
    </row>
    <row r="5" spans="1:10" s="29" customFormat="1" ht="16.8">
      <c r="A5" s="108" t="s">
        <v>76</v>
      </c>
      <c r="B5" s="109">
        <f>6+0</f>
        <v>6</v>
      </c>
      <c r="C5" s="110" t="s">
        <v>38</v>
      </c>
      <c r="D5" s="110" t="str">
        <f>IF(C5="Str",'Personal File'!$C$11,IF(C5="Dex",'Personal File'!$C$12,IF(C5="Con",'Personal File'!$C$13,IF(C5="Int",'Personal File'!$C$14,IF(C5="Wis",'Personal File'!$C$15,IF(C5="Cha",'Personal File'!$C$16))))))</f>
        <v>+3</v>
      </c>
      <c r="E5" s="111" t="str">
        <f t="shared" si="0"/>
        <v>Wis (+3)</v>
      </c>
      <c r="F5" s="112">
        <v>0</v>
      </c>
      <c r="G5" s="113">
        <f t="shared" si="1"/>
        <v>9</v>
      </c>
      <c r="H5" s="114">
        <f t="shared" ca="1" si="2"/>
        <v>6</v>
      </c>
      <c r="I5" s="113">
        <f ca="1">SUM(G5:H5)</f>
        <v>15</v>
      </c>
      <c r="J5" s="115" t="s">
        <v>525</v>
      </c>
    </row>
    <row r="6" spans="1:10" s="124" customFormat="1" ht="16.8">
      <c r="A6" s="116" t="s">
        <v>43</v>
      </c>
      <c r="B6" s="117">
        <v>0</v>
      </c>
      <c r="C6" s="118" t="s">
        <v>37</v>
      </c>
      <c r="D6" s="119" t="str">
        <f>IF(C6="Str",'Personal File'!$C$11,IF(C6="Dex",'Personal File'!$C$12,IF(C6="Con",'Personal File'!$C$13,IF(C6="Int",'Personal File'!$C$14,IF(C6="Wis",'Personal File'!$C$15,IF(C6="Cha",'Personal File'!$C$16))))))</f>
        <v>+0</v>
      </c>
      <c r="E6" s="120" t="str">
        <f t="shared" ref="E6:E41" si="3">CONCATENATE(C6," (",D6,")")</f>
        <v>Int (+0)</v>
      </c>
      <c r="F6" s="121" t="s">
        <v>67</v>
      </c>
      <c r="G6" s="122">
        <f t="shared" si="1"/>
        <v>0</v>
      </c>
      <c r="H6" s="104">
        <f ca="1">RANDBETWEEN(1,20)</f>
        <v>13</v>
      </c>
      <c r="I6" s="122">
        <f t="shared" ref="I6:I41" ca="1" si="4">SUM(G6:H6)</f>
        <v>13</v>
      </c>
      <c r="J6" s="123"/>
    </row>
    <row r="7" spans="1:10" s="128" customFormat="1" ht="16.8">
      <c r="A7" s="125" t="s">
        <v>44</v>
      </c>
      <c r="B7" s="117">
        <v>0</v>
      </c>
      <c r="C7" s="126" t="s">
        <v>39</v>
      </c>
      <c r="D7" s="127" t="str">
        <f>IF(C7="Str",'Personal File'!$C$11,IF(C7="Dex",'Personal File'!$C$12,IF(C7="Con",'Personal File'!$C$13,IF(C7="Int",'Personal File'!$C$14,IF(C7="Wis",'Personal File'!$C$15,IF(C7="Cha",'Personal File'!$C$16))))))</f>
        <v>+3</v>
      </c>
      <c r="E7" s="107" t="str">
        <f t="shared" si="3"/>
        <v>Dex (+3)</v>
      </c>
      <c r="F7" s="122" t="s">
        <v>397</v>
      </c>
      <c r="G7" s="122">
        <f t="shared" si="1"/>
        <v>0</v>
      </c>
      <c r="H7" s="104">
        <f ca="1">RANDBETWEEN(1,20)</f>
        <v>10</v>
      </c>
      <c r="I7" s="122">
        <f t="shared" ca="1" si="4"/>
        <v>10</v>
      </c>
      <c r="J7" s="123"/>
    </row>
    <row r="8" spans="1:10" s="133" customFormat="1" ht="16.8">
      <c r="A8" s="129" t="s">
        <v>45</v>
      </c>
      <c r="B8" s="117">
        <v>0</v>
      </c>
      <c r="C8" s="130" t="s">
        <v>35</v>
      </c>
      <c r="D8" s="131" t="str">
        <f>IF(C8="Str",'Personal File'!$C$11,IF(C8="Dex",'Personal File'!$C$12,IF(C8="Con",'Personal File'!$C$13,IF(C8="Int",'Personal File'!$C$14,IF(C8="Wis",'Personal File'!$C$15,IF(C8="Cha",'Personal File'!$C$16))))))</f>
        <v>+2</v>
      </c>
      <c r="E8" s="132" t="str">
        <f t="shared" si="3"/>
        <v>Cha (+2)</v>
      </c>
      <c r="F8" s="122" t="s">
        <v>67</v>
      </c>
      <c r="G8" s="122">
        <f t="shared" si="1"/>
        <v>2</v>
      </c>
      <c r="H8" s="104">
        <f t="shared" ref="H8:H41" ca="1" si="5">RANDBETWEEN(1,20)</f>
        <v>4</v>
      </c>
      <c r="I8" s="122">
        <f t="shared" ca="1" si="4"/>
        <v>6</v>
      </c>
      <c r="J8" s="123"/>
    </row>
    <row r="9" spans="1:10" s="138" customFormat="1" ht="16.8">
      <c r="A9" s="134" t="s">
        <v>46</v>
      </c>
      <c r="B9" s="117">
        <v>0</v>
      </c>
      <c r="C9" s="135" t="s">
        <v>40</v>
      </c>
      <c r="D9" s="136" t="str">
        <f>IF(C9="Str",'Personal File'!$C$11,IF(C9="Dex",'Personal File'!$C$12,IF(C9="Con",'Personal File'!$C$13,IF(C9="Int",'Personal File'!$C$14,IF(C9="Wis",'Personal File'!$C$15,IF(C9="Cha",'Personal File'!$C$16))))))</f>
        <v>+0</v>
      </c>
      <c r="E9" s="137" t="str">
        <f t="shared" si="3"/>
        <v>Str (+0)</v>
      </c>
      <c r="F9" s="122" t="s">
        <v>397</v>
      </c>
      <c r="G9" s="122">
        <f t="shared" si="1"/>
        <v>-3</v>
      </c>
      <c r="H9" s="104">
        <f t="shared" ca="1" si="5"/>
        <v>5</v>
      </c>
      <c r="I9" s="122">
        <f t="shared" ca="1" si="4"/>
        <v>2</v>
      </c>
      <c r="J9" s="123" t="s">
        <v>396</v>
      </c>
    </row>
    <row r="10" spans="1:10" s="138" customFormat="1" ht="16.8">
      <c r="A10" s="139" t="s">
        <v>20</v>
      </c>
      <c r="B10" s="140">
        <v>5</v>
      </c>
      <c r="C10" s="141" t="s">
        <v>36</v>
      </c>
      <c r="D10" s="142" t="str">
        <f>IF(C10="Str",'Personal File'!$C$11,IF(C10="Dex",'Personal File'!$C$12,IF(C10="Con",'Personal File'!$C$13,IF(C10="Int",'Personal File'!$C$14,IF(C10="Wis",'Personal File'!$C$15,IF(C10="Cha",'Personal File'!$C$16))))))</f>
        <v>+0</v>
      </c>
      <c r="E10" s="143" t="str">
        <f t="shared" si="3"/>
        <v>Con (+0)</v>
      </c>
      <c r="F10" s="144" t="s">
        <v>67</v>
      </c>
      <c r="G10" s="144">
        <f t="shared" si="1"/>
        <v>5</v>
      </c>
      <c r="H10" s="104">
        <f t="shared" ca="1" si="5"/>
        <v>3</v>
      </c>
      <c r="I10" s="144">
        <f t="shared" ca="1" si="4"/>
        <v>8</v>
      </c>
      <c r="J10" s="145"/>
    </row>
    <row r="11" spans="1:10" s="124" customFormat="1" ht="16.8">
      <c r="A11" s="116" t="s">
        <v>143</v>
      </c>
      <c r="B11" s="117">
        <v>0</v>
      </c>
      <c r="C11" s="118" t="s">
        <v>37</v>
      </c>
      <c r="D11" s="119" t="str">
        <f>IF(C11="Str",'Personal File'!$C$11,IF(C11="Dex",'Personal File'!$C$12,IF(C11="Con",'Personal File'!$C$13,IF(C11="Int",'Personal File'!$C$14,IF(C11="Wis",'Personal File'!$C$15,IF(C11="Cha",'Personal File'!$C$16))))))</f>
        <v>+0</v>
      </c>
      <c r="E11" s="120" t="str">
        <f t="shared" si="3"/>
        <v>Int (+0)</v>
      </c>
      <c r="F11" s="122" t="s">
        <v>67</v>
      </c>
      <c r="G11" s="122">
        <f t="shared" si="1"/>
        <v>0</v>
      </c>
      <c r="H11" s="104">
        <f t="shared" ca="1" si="5"/>
        <v>6</v>
      </c>
      <c r="I11" s="122">
        <f t="shared" ca="1" si="4"/>
        <v>6</v>
      </c>
      <c r="J11" s="123"/>
    </row>
    <row r="12" spans="1:10" s="153" customFormat="1" ht="16.8">
      <c r="A12" s="146" t="s">
        <v>47</v>
      </c>
      <c r="B12" s="147">
        <v>0</v>
      </c>
      <c r="C12" s="148" t="s">
        <v>37</v>
      </c>
      <c r="D12" s="149" t="str">
        <f>IF(C12="Str",'Personal File'!$C$11,IF(C12="Dex",'Personal File'!$C$12,IF(C12="Con",'Personal File'!$C$13,IF(C12="Int",'Personal File'!$C$14,IF(C12="Wis",'Personal File'!$C$15,IF(C12="Cha",'Personal File'!$C$16))))))</f>
        <v>+0</v>
      </c>
      <c r="E12" s="150" t="str">
        <f t="shared" si="3"/>
        <v>Int (+0)</v>
      </c>
      <c r="F12" s="151" t="s">
        <v>67</v>
      </c>
      <c r="G12" s="151">
        <f t="shared" si="1"/>
        <v>0</v>
      </c>
      <c r="H12" s="104">
        <f t="shared" ca="1" si="5"/>
        <v>19</v>
      </c>
      <c r="I12" s="151">
        <f t="shared" ref="I12" ca="1" si="6">SUM(G12:H12)</f>
        <v>19</v>
      </c>
      <c r="J12" s="152"/>
    </row>
    <row r="13" spans="1:10" s="128" customFormat="1" ht="16.8">
      <c r="A13" s="161" t="s">
        <v>48</v>
      </c>
      <c r="B13" s="162">
        <v>1</v>
      </c>
      <c r="C13" s="163" t="s">
        <v>35</v>
      </c>
      <c r="D13" s="164" t="str">
        <f>IF(C13="Str",'Personal File'!$C$11,IF(C13="Dex",'Personal File'!$C$12,IF(C13="Con",'Personal File'!$C$13,IF(C13="Int",'Personal File'!$C$14,IF(C13="Wis",'Personal File'!$C$15,IF(C13="Cha",'Personal File'!$C$16))))))</f>
        <v>+2</v>
      </c>
      <c r="E13" s="165" t="str">
        <f t="shared" si="3"/>
        <v>Cha (+2)</v>
      </c>
      <c r="F13" s="166" t="s">
        <v>128</v>
      </c>
      <c r="G13" s="166">
        <f t="shared" si="1"/>
        <v>5</v>
      </c>
      <c r="H13" s="104">
        <f t="shared" ca="1" si="5"/>
        <v>20</v>
      </c>
      <c r="I13" s="166">
        <f t="shared" ca="1" si="4"/>
        <v>25</v>
      </c>
      <c r="J13" s="167"/>
    </row>
    <row r="14" spans="1:10" s="128" customFormat="1" ht="16.8">
      <c r="A14" s="146" t="s">
        <v>49</v>
      </c>
      <c r="B14" s="147">
        <v>0</v>
      </c>
      <c r="C14" s="148" t="s">
        <v>37</v>
      </c>
      <c r="D14" s="149" t="str">
        <f>IF(C14="Str",'Personal File'!$C$11,IF(C14="Dex",'Personal File'!$C$12,IF(C14="Con",'Personal File'!$C$13,IF(C14="Int",'Personal File'!$C$14,IF(C14="Wis",'Personal File'!$C$15,IF(C14="Cha",'Personal File'!$C$16))))))</f>
        <v>+0</v>
      </c>
      <c r="E14" s="150" t="str">
        <f t="shared" si="3"/>
        <v>Int (+0)</v>
      </c>
      <c r="F14" s="151" t="s">
        <v>67</v>
      </c>
      <c r="G14" s="151">
        <f t="shared" si="1"/>
        <v>0</v>
      </c>
      <c r="H14" s="104">
        <f t="shared" ca="1" si="5"/>
        <v>1</v>
      </c>
      <c r="I14" s="151">
        <f t="shared" ref="I14" ca="1" si="7">SUM(G14:H14)</f>
        <v>1</v>
      </c>
      <c r="J14" s="152"/>
    </row>
    <row r="15" spans="1:10" s="128" customFormat="1" ht="16.8">
      <c r="A15" s="161" t="s">
        <v>50</v>
      </c>
      <c r="B15" s="162">
        <v>4</v>
      </c>
      <c r="C15" s="163" t="s">
        <v>35</v>
      </c>
      <c r="D15" s="164" t="str">
        <f>IF(C15="Str",'Personal File'!$C$11,IF(C15="Dex",'Personal File'!$C$12,IF(C15="Con",'Personal File'!$C$13,IF(C15="Int",'Personal File'!$C$14,IF(C15="Wis",'Personal File'!$C$15,IF(C15="Cha",'Personal File'!$C$16))))))</f>
        <v>+2</v>
      </c>
      <c r="E15" s="165" t="str">
        <f t="shared" si="3"/>
        <v>Cha (+2)</v>
      </c>
      <c r="F15" s="166" t="s">
        <v>67</v>
      </c>
      <c r="G15" s="166">
        <f t="shared" si="1"/>
        <v>6</v>
      </c>
      <c r="H15" s="104">
        <f t="shared" ca="1" si="5"/>
        <v>9</v>
      </c>
      <c r="I15" s="166">
        <f t="shared" ca="1" si="4"/>
        <v>15</v>
      </c>
      <c r="J15" s="167"/>
    </row>
    <row r="16" spans="1:10" s="128" customFormat="1" ht="16.8">
      <c r="A16" s="125" t="s">
        <v>51</v>
      </c>
      <c r="B16" s="117">
        <v>0</v>
      </c>
      <c r="C16" s="126" t="s">
        <v>39</v>
      </c>
      <c r="D16" s="127" t="str">
        <f>IF(C16="Str",'Personal File'!$C$11,IF(C16="Dex",'Personal File'!$C$12,IF(C16="Con",'Personal File'!$C$13,IF(C16="Int",'Personal File'!$C$14,IF(C16="Wis",'Personal File'!$C$15,IF(C16="Cha",'Personal File'!$C$16))))))</f>
        <v>+3</v>
      </c>
      <c r="E16" s="107" t="str">
        <f t="shared" si="3"/>
        <v>Dex (+3)</v>
      </c>
      <c r="F16" s="540">
        <f>-3+8</f>
        <v>5</v>
      </c>
      <c r="G16" s="122">
        <f t="shared" si="1"/>
        <v>8</v>
      </c>
      <c r="H16" s="104">
        <f t="shared" ca="1" si="5"/>
        <v>20</v>
      </c>
      <c r="I16" s="122">
        <f t="shared" ca="1" si="4"/>
        <v>28</v>
      </c>
      <c r="J16" s="123"/>
    </row>
    <row r="17" spans="1:10" s="128" customFormat="1" ht="16.8">
      <c r="A17" s="154" t="s">
        <v>52</v>
      </c>
      <c r="B17" s="155">
        <v>0</v>
      </c>
      <c r="C17" s="156" t="s">
        <v>37</v>
      </c>
      <c r="D17" s="157" t="str">
        <f>IF(C17="Str",'Personal File'!$C$11,IF(C17="Dex",'Personal File'!$C$12,IF(C17="Con",'Personal File'!$C$13,IF(C17="Int",'Personal File'!$C$14,IF(C17="Wis",'Personal File'!$C$15,IF(C17="Cha",'Personal File'!$C$16))))))</f>
        <v>+0</v>
      </c>
      <c r="E17" s="158" t="str">
        <f t="shared" si="3"/>
        <v>Int (+0)</v>
      </c>
      <c r="F17" s="159" t="s">
        <v>67</v>
      </c>
      <c r="G17" s="159">
        <f t="shared" si="1"/>
        <v>0</v>
      </c>
      <c r="H17" s="104">
        <f t="shared" ca="1" si="5"/>
        <v>9</v>
      </c>
      <c r="I17" s="159">
        <f t="shared" ca="1" si="4"/>
        <v>9</v>
      </c>
      <c r="J17" s="160"/>
    </row>
    <row r="18" spans="1:10" s="128" customFormat="1" ht="16.8">
      <c r="A18" s="129" t="s">
        <v>53</v>
      </c>
      <c r="B18" s="117">
        <v>0</v>
      </c>
      <c r="C18" s="130" t="s">
        <v>35</v>
      </c>
      <c r="D18" s="131" t="str">
        <f>IF(C18="Str",'Personal File'!$C$11,IF(C18="Dex",'Personal File'!$C$12,IF(C18="Con",'Personal File'!$C$13,IF(C18="Int",'Personal File'!$C$14,IF(C18="Wis",'Personal File'!$C$15,IF(C18="Cha",'Personal File'!$C$16))))))</f>
        <v>+2</v>
      </c>
      <c r="E18" s="132" t="str">
        <f t="shared" si="3"/>
        <v>Cha (+2)</v>
      </c>
      <c r="F18" s="122" t="s">
        <v>128</v>
      </c>
      <c r="G18" s="122">
        <f t="shared" si="1"/>
        <v>4</v>
      </c>
      <c r="H18" s="104">
        <f t="shared" ca="1" si="5"/>
        <v>8</v>
      </c>
      <c r="I18" s="122">
        <f t="shared" ca="1" si="4"/>
        <v>12</v>
      </c>
      <c r="J18" s="123"/>
    </row>
    <row r="19" spans="1:10" s="128" customFormat="1" ht="16.8">
      <c r="A19" s="161" t="s">
        <v>22</v>
      </c>
      <c r="B19" s="162">
        <v>7</v>
      </c>
      <c r="C19" s="163" t="s">
        <v>35</v>
      </c>
      <c r="D19" s="164" t="str">
        <f>IF(C19="Str",'Personal File'!$C$11,IF(C19="Dex",'Personal File'!$C$12,IF(C19="Con",'Personal File'!$C$13,IF(C19="Int",'Personal File'!$C$14,IF(C19="Wis",'Personal File'!$C$15,IF(C19="Cha",'Personal File'!$C$16))))))</f>
        <v>+2</v>
      </c>
      <c r="E19" s="165" t="str">
        <f t="shared" si="3"/>
        <v>Cha (+2)</v>
      </c>
      <c r="F19" s="166" t="s">
        <v>128</v>
      </c>
      <c r="G19" s="144">
        <f t="shared" si="1"/>
        <v>11</v>
      </c>
      <c r="H19" s="104">
        <f t="shared" ca="1" si="5"/>
        <v>13</v>
      </c>
      <c r="I19" s="144">
        <f t="shared" ca="1" si="4"/>
        <v>24</v>
      </c>
      <c r="J19" s="167"/>
    </row>
    <row r="20" spans="1:10" s="128" customFormat="1" ht="16.8">
      <c r="A20" s="168" t="s">
        <v>54</v>
      </c>
      <c r="B20" s="140">
        <v>5</v>
      </c>
      <c r="C20" s="169" t="s">
        <v>38</v>
      </c>
      <c r="D20" s="170" t="str">
        <f>IF(C20="Str",'Personal File'!$C$11,IF(C20="Dex",'Personal File'!$C$12,IF(C20="Con",'Personal File'!$C$13,IF(C20="Int",'Personal File'!$C$14,IF(C20="Wis",'Personal File'!$C$15,IF(C20="Cha",'Personal File'!$C$16))))))</f>
        <v>+3</v>
      </c>
      <c r="E20" s="171" t="str">
        <f t="shared" si="3"/>
        <v>Wis (+3)</v>
      </c>
      <c r="F20" s="144" t="s">
        <v>375</v>
      </c>
      <c r="G20" s="144">
        <f t="shared" si="1"/>
        <v>12</v>
      </c>
      <c r="H20" s="104">
        <f t="shared" ca="1" si="5"/>
        <v>1</v>
      </c>
      <c r="I20" s="144">
        <f t="shared" ca="1" si="4"/>
        <v>13</v>
      </c>
      <c r="J20" s="145"/>
    </row>
    <row r="21" spans="1:10" s="128" customFormat="1" ht="16.8">
      <c r="A21" s="125" t="s">
        <v>55</v>
      </c>
      <c r="B21" s="117">
        <v>0</v>
      </c>
      <c r="C21" s="126" t="s">
        <v>39</v>
      </c>
      <c r="D21" s="127" t="str">
        <f>IF(C21="Str",'Personal File'!$C$11,IF(C21="Dex",'Personal File'!$C$12,IF(C21="Con",'Personal File'!$C$13,IF(C21="Int",'Personal File'!$C$14,IF(C21="Wis",'Personal File'!$C$15,IF(C21="Cha",'Personal File'!$C$16))))))</f>
        <v>+3</v>
      </c>
      <c r="E21" s="107" t="str">
        <f t="shared" si="3"/>
        <v>Dex (+3)</v>
      </c>
      <c r="F21" s="122">
        <v>-3</v>
      </c>
      <c r="G21" s="122">
        <f t="shared" si="1"/>
        <v>0</v>
      </c>
      <c r="H21" s="104">
        <f t="shared" ca="1" si="5"/>
        <v>15</v>
      </c>
      <c r="I21" s="122">
        <f t="shared" ca="1" si="4"/>
        <v>15</v>
      </c>
      <c r="J21" s="123"/>
    </row>
    <row r="22" spans="1:10" s="128" customFormat="1" ht="16.8">
      <c r="A22" s="172" t="s">
        <v>56</v>
      </c>
      <c r="B22" s="155">
        <v>0</v>
      </c>
      <c r="C22" s="173" t="s">
        <v>35</v>
      </c>
      <c r="D22" s="174" t="str">
        <f>IF(C22="Str",'Personal File'!$C$11,IF(C22="Dex",'Personal File'!$C$12,IF(C22="Con",'Personal File'!$C$13,IF(C22="Int",'Personal File'!$C$14,IF(C22="Wis",'Personal File'!$C$15,IF(C22="Cha",'Personal File'!$C$16))))))</f>
        <v>+2</v>
      </c>
      <c r="E22" s="175" t="str">
        <f t="shared" si="3"/>
        <v>Cha (+2)</v>
      </c>
      <c r="F22" s="159" t="s">
        <v>67</v>
      </c>
      <c r="G22" s="159">
        <f t="shared" si="1"/>
        <v>2</v>
      </c>
      <c r="H22" s="104">
        <f t="shared" ca="1" si="5"/>
        <v>11</v>
      </c>
      <c r="I22" s="159">
        <f t="shared" ca="1" si="4"/>
        <v>13</v>
      </c>
      <c r="J22" s="160"/>
    </row>
    <row r="23" spans="1:10" s="128" customFormat="1" ht="16.8">
      <c r="A23" s="134" t="s">
        <v>57</v>
      </c>
      <c r="B23" s="117">
        <v>0</v>
      </c>
      <c r="C23" s="135" t="s">
        <v>40</v>
      </c>
      <c r="D23" s="136" t="str">
        <f>IF(C23="Str",'Personal File'!$C$11,IF(C23="Dex",'Personal File'!$C$12,IF(C23="Con",'Personal File'!$C$13,IF(C23="Int",'Personal File'!$C$14,IF(C23="Wis",'Personal File'!$C$15,IF(C23="Cha",'Personal File'!$C$16))))))</f>
        <v>+0</v>
      </c>
      <c r="E23" s="137" t="str">
        <f t="shared" si="3"/>
        <v>Str (+0)</v>
      </c>
      <c r="F23" s="122">
        <v>-3</v>
      </c>
      <c r="G23" s="122">
        <f t="shared" si="1"/>
        <v>-3</v>
      </c>
      <c r="H23" s="104">
        <f t="shared" ca="1" si="5"/>
        <v>8</v>
      </c>
      <c r="I23" s="122">
        <f t="shared" ca="1" si="4"/>
        <v>5</v>
      </c>
      <c r="J23" s="123"/>
    </row>
    <row r="24" spans="1:10" s="128" customFormat="1" ht="16.8">
      <c r="A24" s="176" t="s">
        <v>122</v>
      </c>
      <c r="B24" s="140">
        <v>10</v>
      </c>
      <c r="C24" s="177" t="s">
        <v>37</v>
      </c>
      <c r="D24" s="178" t="str">
        <f>IF(C24="Str",'Personal File'!$C$11,IF(C24="Dex",'Personal File'!$C$12,IF(C24="Con",'Personal File'!$C$13,IF(C24="Int",'Personal File'!$C$14,IF(C24="Wis",'Personal File'!$C$15,IF(C24="Cha",'Personal File'!$C$16))))))</f>
        <v>+0</v>
      </c>
      <c r="E24" s="179" t="str">
        <f>CONCATENATE(C24," (",D24,")")</f>
        <v>Int (+0)</v>
      </c>
      <c r="F24" s="144" t="s">
        <v>375</v>
      </c>
      <c r="G24" s="144">
        <f t="shared" si="1"/>
        <v>14</v>
      </c>
      <c r="H24" s="104">
        <f t="shared" ca="1" si="5"/>
        <v>18</v>
      </c>
      <c r="I24" s="144">
        <f t="shared" ca="1" si="4"/>
        <v>32</v>
      </c>
      <c r="J24" s="145"/>
    </row>
    <row r="25" spans="1:10" s="128" customFormat="1" ht="16.8">
      <c r="A25" s="180" t="s">
        <v>58</v>
      </c>
      <c r="B25" s="117">
        <v>0</v>
      </c>
      <c r="C25" s="181" t="s">
        <v>38</v>
      </c>
      <c r="D25" s="182" t="str">
        <f>IF(C25="Str",'Personal File'!$C$11,IF(C25="Dex",'Personal File'!$C$12,IF(C25="Con",'Personal File'!$C$13,IF(C25="Int",'Personal File'!$C$14,IF(C25="Wis",'Personal File'!$C$15,IF(C25="Cha",'Personal File'!$C$16))))))</f>
        <v>+3</v>
      </c>
      <c r="E25" s="183" t="str">
        <f t="shared" si="3"/>
        <v>Wis (+3)</v>
      </c>
      <c r="F25" s="122" t="s">
        <v>340</v>
      </c>
      <c r="G25" s="122">
        <f t="shared" si="1"/>
        <v>4</v>
      </c>
      <c r="H25" s="104">
        <f t="shared" ca="1" si="5"/>
        <v>8</v>
      </c>
      <c r="I25" s="122">
        <f t="shared" ca="1" si="4"/>
        <v>12</v>
      </c>
      <c r="J25" s="123"/>
    </row>
    <row r="26" spans="1:10" s="128" customFormat="1" ht="16.8">
      <c r="A26" s="125" t="s">
        <v>23</v>
      </c>
      <c r="B26" s="117">
        <v>0</v>
      </c>
      <c r="C26" s="126" t="s">
        <v>39</v>
      </c>
      <c r="D26" s="127" t="str">
        <f>IF(C26="Str",'Personal File'!$C$11,IF(C26="Dex",'Personal File'!$C$12,IF(C26="Con",'Personal File'!$C$13,IF(C26="Int",'Personal File'!$C$14,IF(C26="Wis",'Personal File'!$C$15,IF(C26="Cha",'Personal File'!$C$16))))))</f>
        <v>+3</v>
      </c>
      <c r="E26" s="107" t="str">
        <f t="shared" si="3"/>
        <v>Dex (+3)</v>
      </c>
      <c r="F26" s="122">
        <v>-3</v>
      </c>
      <c r="G26" s="122">
        <f t="shared" si="1"/>
        <v>0</v>
      </c>
      <c r="H26" s="104">
        <f t="shared" ca="1" si="5"/>
        <v>17</v>
      </c>
      <c r="I26" s="122">
        <f t="shared" ca="1" si="4"/>
        <v>17</v>
      </c>
      <c r="J26" s="123"/>
    </row>
    <row r="27" spans="1:10" s="128" customFormat="1" ht="16.8">
      <c r="A27" s="184" t="s">
        <v>59</v>
      </c>
      <c r="B27" s="147">
        <v>0</v>
      </c>
      <c r="C27" s="185" t="s">
        <v>39</v>
      </c>
      <c r="D27" s="186" t="str">
        <f>IF(C27="Str",'Personal File'!$C$11,IF(C27="Dex",'Personal File'!$C$12,IF(C27="Con",'Personal File'!$C$13,IF(C27="Int",'Personal File'!$C$14,IF(C27="Wis",'Personal File'!$C$15,IF(C27="Cha",'Personal File'!$C$16))))))</f>
        <v>+3</v>
      </c>
      <c r="E27" s="187" t="str">
        <f t="shared" si="3"/>
        <v>Dex (+3)</v>
      </c>
      <c r="F27" s="151" t="s">
        <v>67</v>
      </c>
      <c r="G27" s="151">
        <f t="shared" si="1"/>
        <v>3</v>
      </c>
      <c r="H27" s="104">
        <f t="shared" ca="1" si="5"/>
        <v>7</v>
      </c>
      <c r="I27" s="151">
        <f t="shared" ca="1" si="4"/>
        <v>10</v>
      </c>
      <c r="J27" s="152"/>
    </row>
    <row r="28" spans="1:10" ht="16.8">
      <c r="A28" s="129" t="s">
        <v>144</v>
      </c>
      <c r="B28" s="117">
        <v>0</v>
      </c>
      <c r="C28" s="130" t="s">
        <v>35</v>
      </c>
      <c r="D28" s="131" t="str">
        <f>IF(C28="Str",'Personal File'!$C$11,IF(C28="Dex",'Personal File'!$C$12,IF(C28="Con",'Personal File'!$C$13,IF(C28="Int",'Personal File'!$C$14,IF(C28="Wis",'Personal File'!$C$15,IF(C28="Cha",'Personal File'!$C$16))))))</f>
        <v>+2</v>
      </c>
      <c r="E28" s="132" t="str">
        <f t="shared" si="3"/>
        <v>Cha (+2)</v>
      </c>
      <c r="F28" s="122" t="s">
        <v>67</v>
      </c>
      <c r="G28" s="122">
        <f t="shared" si="1"/>
        <v>2</v>
      </c>
      <c r="H28" s="104">
        <f t="shared" ca="1" si="5"/>
        <v>12</v>
      </c>
      <c r="I28" s="122">
        <f t="shared" ca="1" si="4"/>
        <v>14</v>
      </c>
      <c r="J28" s="123"/>
    </row>
    <row r="29" spans="1:10" ht="16.8">
      <c r="A29" s="188" t="s">
        <v>354</v>
      </c>
      <c r="B29" s="189">
        <v>0</v>
      </c>
      <c r="C29" s="190" t="s">
        <v>38</v>
      </c>
      <c r="D29" s="191" t="str">
        <f>IF(C29="Str",'Personal File'!$C$11,IF(C29="Dex",'Personal File'!$C$12,IF(C29="Con",'Personal File'!$C$13,IF(C29="Int",'Personal File'!$C$14,IF(C29="Wis",'Personal File'!$C$15,IF(C29="Cha",'Personal File'!$C$16))))))</f>
        <v>+3</v>
      </c>
      <c r="E29" s="192" t="str">
        <f t="shared" ref="E29" si="8">CONCATENATE(C29," (",D29,")")</f>
        <v>Wis (+3)</v>
      </c>
      <c r="F29" s="193" t="s">
        <v>67</v>
      </c>
      <c r="G29" s="151">
        <f t="shared" si="1"/>
        <v>3</v>
      </c>
      <c r="H29" s="104">
        <f t="shared" ca="1" si="5"/>
        <v>19</v>
      </c>
      <c r="I29" s="151">
        <f t="shared" ref="I29" ca="1" si="9">SUM(G29:H29)</f>
        <v>22</v>
      </c>
      <c r="J29" s="194"/>
    </row>
    <row r="30" spans="1:10" ht="16.8">
      <c r="A30" s="125" t="s">
        <v>24</v>
      </c>
      <c r="B30" s="117">
        <v>0</v>
      </c>
      <c r="C30" s="126" t="s">
        <v>39</v>
      </c>
      <c r="D30" s="127" t="str">
        <f>IF(C30="Str",'Personal File'!$C$11,IF(C30="Dex",'Personal File'!$C$12,IF(C30="Con",'Personal File'!$C$13,IF(C30="Int",'Personal File'!$C$14,IF(C30="Wis",'Personal File'!$C$15,IF(C30="Cha",'Personal File'!$C$16))))))</f>
        <v>+3</v>
      </c>
      <c r="E30" s="107" t="str">
        <f t="shared" si="3"/>
        <v>Dex (+3)</v>
      </c>
      <c r="F30" s="122" t="s">
        <v>128</v>
      </c>
      <c r="G30" s="122">
        <f t="shared" si="1"/>
        <v>5</v>
      </c>
      <c r="H30" s="104">
        <f t="shared" ca="1" si="5"/>
        <v>10</v>
      </c>
      <c r="I30" s="122">
        <f t="shared" ca="1" si="4"/>
        <v>15</v>
      </c>
      <c r="J30" s="123"/>
    </row>
    <row r="31" spans="1:10" ht="16.8">
      <c r="A31" s="116" t="s">
        <v>25</v>
      </c>
      <c r="B31" s="117">
        <v>0</v>
      </c>
      <c r="C31" s="118" t="s">
        <v>37</v>
      </c>
      <c r="D31" s="119" t="str">
        <f>IF(C31="Str",'Personal File'!$C$11,IF(C31="Dex",'Personal File'!$C$12,IF(C31="Con",'Personal File'!$C$13,IF(C31="Int",'Personal File'!$C$14,IF(C31="Wis",'Personal File'!$C$15,IF(C31="Cha",'Personal File'!$C$16))))))</f>
        <v>+0</v>
      </c>
      <c r="E31" s="120" t="str">
        <f t="shared" si="3"/>
        <v>Int (+0)</v>
      </c>
      <c r="F31" s="122" t="s">
        <v>340</v>
      </c>
      <c r="G31" s="122">
        <f t="shared" si="1"/>
        <v>1</v>
      </c>
      <c r="H31" s="104">
        <f t="shared" ca="1" si="5"/>
        <v>17</v>
      </c>
      <c r="I31" s="122">
        <f t="shared" ca="1" si="4"/>
        <v>18</v>
      </c>
      <c r="J31" s="123"/>
    </row>
    <row r="32" spans="1:10" ht="16.8">
      <c r="A32" s="180" t="s">
        <v>60</v>
      </c>
      <c r="B32" s="117">
        <v>0</v>
      </c>
      <c r="C32" s="181" t="s">
        <v>38</v>
      </c>
      <c r="D32" s="182" t="str">
        <f>IF(C32="Str",'Personal File'!$C$11,IF(C32="Dex",'Personal File'!$C$12,IF(C32="Con",'Personal File'!$C$13,IF(C32="Int",'Personal File'!$C$14,IF(C32="Wis",'Personal File'!$C$15,IF(C32="Cha",'Personal File'!$C$16))))))</f>
        <v>+3</v>
      </c>
      <c r="E32" s="183" t="str">
        <f t="shared" si="3"/>
        <v>Wis (+3)</v>
      </c>
      <c r="F32" s="122" t="s">
        <v>67</v>
      </c>
      <c r="G32" s="122">
        <f t="shared" si="1"/>
        <v>3</v>
      </c>
      <c r="H32" s="104">
        <f t="shared" ca="1" si="5"/>
        <v>15</v>
      </c>
      <c r="I32" s="122">
        <f t="shared" ca="1" si="4"/>
        <v>18</v>
      </c>
      <c r="J32" s="123"/>
    </row>
    <row r="33" spans="1:10" ht="16.8">
      <c r="A33" s="184" t="s">
        <v>125</v>
      </c>
      <c r="B33" s="147">
        <v>0</v>
      </c>
      <c r="C33" s="185" t="s">
        <v>39</v>
      </c>
      <c r="D33" s="186" t="str">
        <f>IF(C33="Str",'Personal File'!$C$11,IF(C33="Dex",'Personal File'!$C$12,IF(C33="Con",'Personal File'!$C$13,IF(C33="Int",'Personal File'!$C$14,IF(C33="Wis",'Personal File'!$C$15,IF(C33="Cha",'Personal File'!$C$16))))))</f>
        <v>+3</v>
      </c>
      <c r="E33" s="187" t="str">
        <f t="shared" si="3"/>
        <v>Dex (+3)</v>
      </c>
      <c r="F33" s="193">
        <v>-3</v>
      </c>
      <c r="G33" s="151">
        <f t="shared" si="1"/>
        <v>0</v>
      </c>
      <c r="H33" s="104">
        <f t="shared" ca="1" si="5"/>
        <v>9</v>
      </c>
      <c r="I33" s="151">
        <f t="shared" ref="I33:I34" ca="1" si="10">SUM(G33:H33)</f>
        <v>9</v>
      </c>
      <c r="J33" s="152"/>
    </row>
    <row r="34" spans="1:10" ht="16.8">
      <c r="A34" s="195" t="s">
        <v>111</v>
      </c>
      <c r="B34" s="189">
        <v>0</v>
      </c>
      <c r="C34" s="196" t="s">
        <v>37</v>
      </c>
      <c r="D34" s="197" t="str">
        <f>IF(C34="Str",'Personal File'!$C$11,IF(C34="Dex",'Personal File'!$C$12,IF(C34="Con",'Personal File'!$C$13,IF(C34="Int",'Personal File'!$C$14,IF(C34="Wis",'Personal File'!$C$15,IF(C34="Cha",'Personal File'!$C$16))))))</f>
        <v>+0</v>
      </c>
      <c r="E34" s="198" t="str">
        <f t="shared" si="3"/>
        <v>Int (+0)</v>
      </c>
      <c r="F34" s="193" t="s">
        <v>67</v>
      </c>
      <c r="G34" s="151">
        <f t="shared" si="1"/>
        <v>0</v>
      </c>
      <c r="H34" s="104">
        <f t="shared" ca="1" si="5"/>
        <v>19</v>
      </c>
      <c r="I34" s="151">
        <f t="shared" ca="1" si="10"/>
        <v>19</v>
      </c>
      <c r="J34" s="199"/>
    </row>
    <row r="35" spans="1:10" ht="16.8">
      <c r="A35" s="176" t="s">
        <v>61</v>
      </c>
      <c r="B35" s="140">
        <v>6</v>
      </c>
      <c r="C35" s="177" t="s">
        <v>37</v>
      </c>
      <c r="D35" s="178" t="str">
        <f>IF(C35="Str",'Personal File'!$C$11,IF(C35="Dex",'Personal File'!$C$12,IF(C35="Con",'Personal File'!$C$13,IF(C35="Int",'Personal File'!$C$14,IF(C35="Wis",'Personal File'!$C$15,IF(C35="Cha",'Personal File'!$C$16))))))</f>
        <v>+0</v>
      </c>
      <c r="E35" s="179" t="str">
        <f t="shared" si="3"/>
        <v>Int (+0)</v>
      </c>
      <c r="F35" s="144" t="s">
        <v>67</v>
      </c>
      <c r="G35" s="144">
        <f t="shared" si="1"/>
        <v>6</v>
      </c>
      <c r="H35" s="104">
        <f t="shared" ca="1" si="5"/>
        <v>19</v>
      </c>
      <c r="I35" s="144">
        <f t="shared" ca="1" si="4"/>
        <v>25</v>
      </c>
      <c r="J35" s="200"/>
    </row>
    <row r="36" spans="1:10" ht="16.8">
      <c r="A36" s="472" t="s">
        <v>62</v>
      </c>
      <c r="B36" s="162">
        <v>6</v>
      </c>
      <c r="C36" s="473" t="s">
        <v>38</v>
      </c>
      <c r="D36" s="474" t="str">
        <f>IF(C36="Str",'Personal File'!$C$11,IF(C36="Dex",'Personal File'!$C$12,IF(C36="Con",'Personal File'!$C$13,IF(C36="Int",'Personal File'!$C$14,IF(C36="Wis",'Personal File'!$C$15,IF(C36="Cha",'Personal File'!$C$16))))))</f>
        <v>+3</v>
      </c>
      <c r="E36" s="475" t="str">
        <f t="shared" si="3"/>
        <v>Wis (+3)</v>
      </c>
      <c r="F36" s="166" t="s">
        <v>340</v>
      </c>
      <c r="G36" s="166">
        <f t="shared" si="1"/>
        <v>10</v>
      </c>
      <c r="H36" s="104">
        <f t="shared" ca="1" si="5"/>
        <v>4</v>
      </c>
      <c r="I36" s="166">
        <f t="shared" ca="1" si="4"/>
        <v>14</v>
      </c>
      <c r="J36" s="167"/>
    </row>
    <row r="37" spans="1:10" ht="16.8">
      <c r="A37" s="168" t="s">
        <v>126</v>
      </c>
      <c r="B37" s="140">
        <v>12</v>
      </c>
      <c r="C37" s="169" t="s">
        <v>38</v>
      </c>
      <c r="D37" s="170" t="str">
        <f>IF(C37="Str",'Personal File'!$C$11,IF(C37="Dex",'Personal File'!$C$12,IF(C37="Con",'Personal File'!$C$13,IF(C37="Int",'Personal File'!$C$14,IF(C37="Wis",'Personal File'!$C$15,IF(C37="Cha",'Personal File'!$C$16))))))</f>
        <v>+3</v>
      </c>
      <c r="E37" s="171" t="str">
        <f t="shared" si="3"/>
        <v>Wis (+3)</v>
      </c>
      <c r="F37" s="144" t="s">
        <v>405</v>
      </c>
      <c r="G37" s="144">
        <f t="shared" si="1"/>
        <v>21</v>
      </c>
      <c r="H37" s="104">
        <f t="shared" ca="1" si="5"/>
        <v>5</v>
      </c>
      <c r="I37" s="144">
        <f t="shared" ca="1" si="4"/>
        <v>26</v>
      </c>
      <c r="J37" s="145"/>
    </row>
    <row r="38" spans="1:10" ht="16.8">
      <c r="A38" s="134" t="s">
        <v>26</v>
      </c>
      <c r="B38" s="117">
        <v>0</v>
      </c>
      <c r="C38" s="135" t="s">
        <v>40</v>
      </c>
      <c r="D38" s="136" t="str">
        <f>IF(C38="Str",'Personal File'!$C$11,IF(C38="Dex",'Personal File'!$C$12,IF(C38="Con",'Personal File'!$C$13,IF(C38="Int",'Personal File'!$C$14,IF(C38="Wis",'Personal File'!$C$15,IF(C38="Cha",'Personal File'!$C$16))))))</f>
        <v>+0</v>
      </c>
      <c r="E38" s="137" t="str">
        <f t="shared" si="3"/>
        <v>Str (+0)</v>
      </c>
      <c r="F38" s="122" t="s">
        <v>67</v>
      </c>
      <c r="G38" s="122">
        <f t="shared" si="1"/>
        <v>0</v>
      </c>
      <c r="H38" s="104">
        <f t="shared" ca="1" si="5"/>
        <v>13</v>
      </c>
      <c r="I38" s="122">
        <f t="shared" ca="1" si="4"/>
        <v>13</v>
      </c>
      <c r="J38" s="105" t="s">
        <v>376</v>
      </c>
    </row>
    <row r="39" spans="1:10" ht="16.8">
      <c r="A39" s="201" t="s">
        <v>63</v>
      </c>
      <c r="B39" s="202">
        <v>0</v>
      </c>
      <c r="C39" s="203" t="s">
        <v>39</v>
      </c>
      <c r="D39" s="204" t="str">
        <f>IF(C39="Str",'Personal File'!$C$11,IF(C39="Dex",'Personal File'!$C$12,IF(C39="Con",'Personal File'!$C$13,IF(C39="Int",'Personal File'!$C$14,IF(C39="Wis",'Personal File'!$C$15,IF(C39="Cha",'Personal File'!$C$16))))))</f>
        <v>+3</v>
      </c>
      <c r="E39" s="205" t="str">
        <f t="shared" si="3"/>
        <v>Dex (+3)</v>
      </c>
      <c r="F39" s="193">
        <v>-3</v>
      </c>
      <c r="G39" s="151">
        <f t="shared" si="1"/>
        <v>0</v>
      </c>
      <c r="H39" s="104">
        <f t="shared" ca="1" si="5"/>
        <v>4</v>
      </c>
      <c r="I39" s="151">
        <f t="shared" ref="I39:I40" ca="1" si="11">SUM(G39:H39)</f>
        <v>4</v>
      </c>
      <c r="J39" s="206"/>
    </row>
    <row r="40" spans="1:10" ht="16.8">
      <c r="A40" s="207" t="s">
        <v>64</v>
      </c>
      <c r="B40" s="147">
        <v>0</v>
      </c>
      <c r="C40" s="208" t="s">
        <v>35</v>
      </c>
      <c r="D40" s="209" t="str">
        <f>IF(C40="Str",'Personal File'!$C$11,IF(C40="Dex",'Personal File'!$C$12,IF(C40="Con",'Personal File'!$C$13,IF(C40="Int",'Personal File'!$C$14,IF(C40="Wis",'Personal File'!$C$15,IF(C40="Cha",'Personal File'!$C$16))))))</f>
        <v>+2</v>
      </c>
      <c r="E40" s="210" t="str">
        <f t="shared" si="3"/>
        <v>Cha (+2)</v>
      </c>
      <c r="F40" s="151" t="s">
        <v>67</v>
      </c>
      <c r="G40" s="151">
        <f t="shared" si="1"/>
        <v>2</v>
      </c>
      <c r="H40" s="104">
        <f t="shared" ca="1" si="5"/>
        <v>7</v>
      </c>
      <c r="I40" s="151">
        <f t="shared" ca="1" si="11"/>
        <v>9</v>
      </c>
      <c r="J40" s="211" t="s">
        <v>406</v>
      </c>
    </row>
    <row r="41" spans="1:10" ht="17.399999999999999" thickBot="1">
      <c r="A41" s="212" t="s">
        <v>65</v>
      </c>
      <c r="B41" s="213">
        <v>0</v>
      </c>
      <c r="C41" s="214" t="s">
        <v>39</v>
      </c>
      <c r="D41" s="215" t="str">
        <f>IF(C41="Str",'Personal File'!$C$11,IF(C41="Dex",'Personal File'!$C$12,IF(C41="Con",'Personal File'!$C$13,IF(C41="Int",'Personal File'!$C$14,IF(C41="Wis",'Personal File'!$C$15,IF(C41="Cha",'Personal File'!$C$16))))))</f>
        <v>+3</v>
      </c>
      <c r="E41" s="216" t="str">
        <f t="shared" si="3"/>
        <v>Dex (+3)</v>
      </c>
      <c r="F41" s="217" t="s">
        <v>67</v>
      </c>
      <c r="G41" s="217">
        <f t="shared" si="1"/>
        <v>3</v>
      </c>
      <c r="H41" s="218">
        <f t="shared" ca="1" si="5"/>
        <v>1</v>
      </c>
      <c r="I41" s="217">
        <f t="shared" ca="1" si="4"/>
        <v>4</v>
      </c>
      <c r="J41" s="219"/>
    </row>
    <row r="42" spans="1:10" ht="16.2" thickTop="1">
      <c r="B42" s="220">
        <f>SUM(B6:B41)</f>
        <v>56</v>
      </c>
      <c r="E42" s="563">
        <f>SUM(E43:E54)</f>
        <v>56</v>
      </c>
      <c r="F42" s="221" t="s">
        <v>71</v>
      </c>
    </row>
    <row r="43" spans="1:10">
      <c r="B43" s="220"/>
      <c r="E43" s="563">
        <f>4*(4+'Personal File'!$C$14)</f>
        <v>16</v>
      </c>
      <c r="F43" s="223" t="s">
        <v>389</v>
      </c>
    </row>
    <row r="44" spans="1:10">
      <c r="E44" s="563">
        <f>4+'Personal File'!$C$14</f>
        <v>4</v>
      </c>
      <c r="F44" s="223" t="s">
        <v>390</v>
      </c>
    </row>
    <row r="45" spans="1:10">
      <c r="E45" s="563">
        <f>4+'Personal File'!$C$14</f>
        <v>4</v>
      </c>
      <c r="F45" s="223" t="s">
        <v>391</v>
      </c>
    </row>
    <row r="46" spans="1:10">
      <c r="E46" s="563">
        <f>4+'Personal File'!$C$14</f>
        <v>4</v>
      </c>
      <c r="F46" s="223" t="s">
        <v>392</v>
      </c>
    </row>
    <row r="47" spans="1:10">
      <c r="E47" s="563">
        <f>4+'Personal File'!$C$14</f>
        <v>4</v>
      </c>
      <c r="F47" s="223" t="s">
        <v>431</v>
      </c>
    </row>
    <row r="48" spans="1:10">
      <c r="E48" s="563">
        <f>4+'Personal File'!$C$14</f>
        <v>4</v>
      </c>
      <c r="F48" s="223" t="s">
        <v>432</v>
      </c>
    </row>
    <row r="49" spans="5:6">
      <c r="E49" s="563">
        <f>4+'Personal File'!$C$14</f>
        <v>4</v>
      </c>
      <c r="F49" s="223" t="s">
        <v>451</v>
      </c>
    </row>
    <row r="50" spans="5:6">
      <c r="E50" s="563">
        <f>4+'Personal File'!$C$14</f>
        <v>4</v>
      </c>
      <c r="F50" s="223" t="s">
        <v>450</v>
      </c>
    </row>
    <row r="51" spans="5:6">
      <c r="E51" s="563">
        <f>4+'Personal File'!$C$14</f>
        <v>4</v>
      </c>
      <c r="F51" s="223" t="s">
        <v>467</v>
      </c>
    </row>
    <row r="52" spans="5:6">
      <c r="E52" s="563">
        <f>4+'Personal File'!$C$14</f>
        <v>4</v>
      </c>
      <c r="F52" s="223" t="s">
        <v>477</v>
      </c>
    </row>
    <row r="53" spans="5:6">
      <c r="E53" s="563">
        <f>4+'Personal File'!$C$14</f>
        <v>4</v>
      </c>
      <c r="F53" s="223" t="s">
        <v>485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9"/>
  <sheetViews>
    <sheetView showGridLines="0" workbookViewId="0">
      <pane ySplit="2" topLeftCell="A3" activePane="bottomLeft" state="frozen"/>
      <selection pane="bottomLeft" activeCell="A3" sqref="A3"/>
    </sheetView>
  </sheetViews>
  <sheetFormatPr defaultColWidth="13" defaultRowHeight="15.6"/>
  <cols>
    <col min="1" max="1" width="25.3984375" style="93" bestFit="1" customWidth="1"/>
    <col min="2" max="2" width="6.19921875" style="93" bestFit="1" customWidth="1"/>
    <col min="3" max="3" width="13.59765625" style="94" bestFit="1" customWidth="1"/>
    <col min="4" max="4" width="11.19921875" style="94" bestFit="1" customWidth="1"/>
    <col min="5" max="5" width="11.19921875" style="222" customWidth="1"/>
    <col min="6" max="7" width="13.19921875" style="94" bestFit="1" customWidth="1"/>
    <col min="8" max="8" width="27.296875" style="93" bestFit="1" customWidth="1"/>
    <col min="9" max="9" width="5.5" style="49" bestFit="1" customWidth="1"/>
    <col min="10" max="16384" width="13" style="49"/>
  </cols>
  <sheetData>
    <row r="1" spans="1:9" ht="23.4" thickBot="1">
      <c r="A1" s="224" t="s">
        <v>360</v>
      </c>
      <c r="B1" s="96"/>
      <c r="C1" s="96"/>
      <c r="D1" s="96"/>
      <c r="E1" s="97"/>
      <c r="F1" s="96"/>
      <c r="G1" s="96"/>
      <c r="H1" s="96"/>
    </row>
    <row r="2" spans="1:9" s="29" customFormat="1" ht="31.2">
      <c r="A2" s="225" t="s">
        <v>93</v>
      </c>
      <c r="B2" s="226" t="s">
        <v>6</v>
      </c>
      <c r="C2" s="226" t="s">
        <v>96</v>
      </c>
      <c r="D2" s="227" t="s">
        <v>168</v>
      </c>
      <c r="E2" s="228" t="s">
        <v>169</v>
      </c>
      <c r="F2" s="226" t="s">
        <v>73</v>
      </c>
      <c r="G2" s="226" t="s">
        <v>29</v>
      </c>
      <c r="H2" s="226" t="s">
        <v>492</v>
      </c>
      <c r="I2" s="229" t="s">
        <v>493</v>
      </c>
    </row>
    <row r="3" spans="1:9" s="29" customFormat="1" ht="16.8">
      <c r="A3" s="230" t="s">
        <v>270</v>
      </c>
      <c r="B3" s="102">
        <v>0</v>
      </c>
      <c r="C3" s="231" t="s">
        <v>87</v>
      </c>
      <c r="D3" s="3" t="s">
        <v>170</v>
      </c>
      <c r="E3" s="571" t="s">
        <v>171</v>
      </c>
      <c r="F3" s="232" t="s">
        <v>109</v>
      </c>
      <c r="G3" s="232" t="s">
        <v>84</v>
      </c>
      <c r="H3" s="235" t="s">
        <v>517</v>
      </c>
      <c r="I3" s="2">
        <v>215</v>
      </c>
    </row>
    <row r="4" spans="1:9" s="29" customFormat="1" ht="16.8">
      <c r="A4" s="230" t="s">
        <v>294</v>
      </c>
      <c r="B4" s="102">
        <v>0</v>
      </c>
      <c r="C4" s="231" t="s">
        <v>82</v>
      </c>
      <c r="D4" s="3" t="s">
        <v>170</v>
      </c>
      <c r="E4" s="571" t="s">
        <v>171</v>
      </c>
      <c r="F4" s="232" t="s">
        <v>80</v>
      </c>
      <c r="G4" s="232" t="s">
        <v>84</v>
      </c>
      <c r="H4" s="232" t="s">
        <v>517</v>
      </c>
      <c r="I4" s="233">
        <v>216</v>
      </c>
    </row>
    <row r="5" spans="1:9" s="29" customFormat="1" ht="16.8">
      <c r="A5" s="230" t="s">
        <v>272</v>
      </c>
      <c r="B5" s="102">
        <v>0</v>
      </c>
      <c r="C5" s="231" t="s">
        <v>112</v>
      </c>
      <c r="D5" s="3" t="s">
        <v>170</v>
      </c>
      <c r="E5" s="571" t="s">
        <v>171</v>
      </c>
      <c r="F5" s="232" t="s">
        <v>231</v>
      </c>
      <c r="G5" s="232" t="s">
        <v>20</v>
      </c>
      <c r="H5" s="232" t="s">
        <v>520</v>
      </c>
      <c r="I5" s="233">
        <v>88</v>
      </c>
    </row>
    <row r="6" spans="1:9" s="29" customFormat="1" ht="16.8">
      <c r="A6" s="230" t="s">
        <v>295</v>
      </c>
      <c r="B6" s="102">
        <v>0</v>
      </c>
      <c r="C6" s="231" t="s">
        <v>82</v>
      </c>
      <c r="D6" s="3" t="s">
        <v>170</v>
      </c>
      <c r="E6" s="571" t="s">
        <v>171</v>
      </c>
      <c r="F6" s="232" t="s">
        <v>97</v>
      </c>
      <c r="G6" s="232" t="s">
        <v>83</v>
      </c>
      <c r="H6" s="232" t="s">
        <v>517</v>
      </c>
      <c r="I6" s="233">
        <v>219</v>
      </c>
    </row>
    <row r="7" spans="1:9" s="29" customFormat="1" ht="16.8">
      <c r="A7" s="230" t="s">
        <v>271</v>
      </c>
      <c r="B7" s="102">
        <v>0</v>
      </c>
      <c r="C7" s="231" t="s">
        <v>112</v>
      </c>
      <c r="D7" s="3" t="s">
        <v>170</v>
      </c>
      <c r="E7" s="571" t="s">
        <v>171</v>
      </c>
      <c r="F7" s="232" t="s">
        <v>109</v>
      </c>
      <c r="G7" s="232" t="s">
        <v>84</v>
      </c>
      <c r="H7" s="232" t="s">
        <v>517</v>
      </c>
      <c r="I7" s="233" t="s">
        <v>495</v>
      </c>
    </row>
    <row r="8" spans="1:9" s="29" customFormat="1" ht="16.8">
      <c r="A8" s="230" t="s">
        <v>296</v>
      </c>
      <c r="B8" s="102">
        <v>0</v>
      </c>
      <c r="C8" s="231" t="s">
        <v>89</v>
      </c>
      <c r="D8" s="3" t="s">
        <v>260</v>
      </c>
      <c r="E8" s="571" t="s">
        <v>171</v>
      </c>
      <c r="F8" s="232" t="s">
        <v>109</v>
      </c>
      <c r="G8" s="232" t="s">
        <v>84</v>
      </c>
      <c r="H8" s="232" t="s">
        <v>517</v>
      </c>
      <c r="I8" s="233" t="s">
        <v>496</v>
      </c>
    </row>
    <row r="9" spans="1:9" s="29" customFormat="1" ht="16.8">
      <c r="A9" s="230" t="s">
        <v>297</v>
      </c>
      <c r="B9" s="102">
        <v>0</v>
      </c>
      <c r="C9" s="231" t="s">
        <v>112</v>
      </c>
      <c r="D9" s="3" t="s">
        <v>170</v>
      </c>
      <c r="E9" s="571" t="s">
        <v>171</v>
      </c>
      <c r="F9" s="232" t="s">
        <v>80</v>
      </c>
      <c r="G9" s="232" t="s">
        <v>81</v>
      </c>
      <c r="H9" s="232" t="s">
        <v>517</v>
      </c>
      <c r="I9" s="233">
        <v>238</v>
      </c>
    </row>
    <row r="10" spans="1:9" s="29" customFormat="1" ht="16.8">
      <c r="A10" s="230" t="s">
        <v>298</v>
      </c>
      <c r="B10" s="102">
        <v>0</v>
      </c>
      <c r="C10" s="231" t="s">
        <v>112</v>
      </c>
      <c r="D10" s="3" t="s">
        <v>170</v>
      </c>
      <c r="E10" s="571" t="s">
        <v>171</v>
      </c>
      <c r="F10" s="232" t="s">
        <v>85</v>
      </c>
      <c r="G10" s="232" t="s">
        <v>84</v>
      </c>
      <c r="H10" s="232" t="s">
        <v>517</v>
      </c>
      <c r="I10" s="233" t="s">
        <v>497</v>
      </c>
    </row>
    <row r="11" spans="1:9" s="29" customFormat="1" ht="16.8">
      <c r="A11" s="230" t="s">
        <v>273</v>
      </c>
      <c r="B11" s="102">
        <v>0</v>
      </c>
      <c r="C11" s="231" t="s">
        <v>89</v>
      </c>
      <c r="D11" s="3" t="s">
        <v>303</v>
      </c>
      <c r="E11" s="571" t="s">
        <v>171</v>
      </c>
      <c r="F11" s="232" t="s">
        <v>80</v>
      </c>
      <c r="G11" s="232" t="s">
        <v>86</v>
      </c>
      <c r="H11" s="232" t="s">
        <v>517</v>
      </c>
      <c r="I11" s="233">
        <v>248</v>
      </c>
    </row>
    <row r="12" spans="1:9" s="29" customFormat="1" ht="16.8">
      <c r="A12" s="230" t="s">
        <v>299</v>
      </c>
      <c r="B12" s="102">
        <v>0</v>
      </c>
      <c r="C12" s="231" t="s">
        <v>462</v>
      </c>
      <c r="D12" s="3" t="s">
        <v>170</v>
      </c>
      <c r="E12" s="571" t="s">
        <v>171</v>
      </c>
      <c r="F12" s="232" t="s">
        <v>98</v>
      </c>
      <c r="G12" s="232" t="s">
        <v>84</v>
      </c>
      <c r="H12" s="232" t="s">
        <v>517</v>
      </c>
      <c r="I12" s="233" t="s">
        <v>498</v>
      </c>
    </row>
    <row r="13" spans="1:9" s="29" customFormat="1" ht="16.8">
      <c r="A13" s="230" t="s">
        <v>274</v>
      </c>
      <c r="B13" s="102">
        <v>0</v>
      </c>
      <c r="C13" s="234" t="s">
        <v>463</v>
      </c>
      <c r="D13" s="4" t="s">
        <v>285</v>
      </c>
      <c r="E13" s="572" t="s">
        <v>171</v>
      </c>
      <c r="F13" s="235" t="s">
        <v>109</v>
      </c>
      <c r="G13" s="235" t="s">
        <v>86</v>
      </c>
      <c r="H13" s="235" t="s">
        <v>286</v>
      </c>
      <c r="I13" s="2">
        <v>170</v>
      </c>
    </row>
    <row r="14" spans="1:9" s="29" customFormat="1" ht="16.8">
      <c r="A14" s="230" t="s">
        <v>518</v>
      </c>
      <c r="B14" s="102">
        <v>0</v>
      </c>
      <c r="C14" s="231" t="s">
        <v>82</v>
      </c>
      <c r="D14" s="3" t="s">
        <v>170</v>
      </c>
      <c r="E14" s="571" t="s">
        <v>171</v>
      </c>
      <c r="F14" s="232" t="s">
        <v>98</v>
      </c>
      <c r="G14" s="232" t="s">
        <v>84</v>
      </c>
      <c r="H14" s="232" t="s">
        <v>517</v>
      </c>
      <c r="I14" s="233">
        <v>267</v>
      </c>
    </row>
    <row r="15" spans="1:9" s="29" customFormat="1" ht="16.8">
      <c r="A15" s="230" t="s">
        <v>300</v>
      </c>
      <c r="B15" s="102">
        <v>0</v>
      </c>
      <c r="C15" s="231" t="s">
        <v>82</v>
      </c>
      <c r="D15" s="3" t="s">
        <v>259</v>
      </c>
      <c r="E15" s="571" t="s">
        <v>171</v>
      </c>
      <c r="F15" s="232" t="s">
        <v>85</v>
      </c>
      <c r="G15" s="232" t="s">
        <v>86</v>
      </c>
      <c r="H15" s="232" t="s">
        <v>517</v>
      </c>
      <c r="I15" s="233" t="s">
        <v>499</v>
      </c>
    </row>
    <row r="16" spans="1:9" s="29" customFormat="1" ht="16.8">
      <c r="A16" s="230" t="s">
        <v>301</v>
      </c>
      <c r="B16" s="102">
        <v>0</v>
      </c>
      <c r="C16" s="231" t="s">
        <v>79</v>
      </c>
      <c r="D16" s="3" t="s">
        <v>181</v>
      </c>
      <c r="E16" s="571" t="s">
        <v>171</v>
      </c>
      <c r="F16" s="232" t="s">
        <v>80</v>
      </c>
      <c r="G16" s="232" t="s">
        <v>81</v>
      </c>
      <c r="H16" s="232" t="s">
        <v>517</v>
      </c>
      <c r="I16" s="233">
        <v>272</v>
      </c>
    </row>
    <row r="17" spans="1:9" s="29" customFormat="1" ht="16.8">
      <c r="A17" s="236" t="s">
        <v>302</v>
      </c>
      <c r="B17" s="112">
        <v>0</v>
      </c>
      <c r="C17" s="237" t="s">
        <v>462</v>
      </c>
      <c r="D17" s="12" t="s">
        <v>173</v>
      </c>
      <c r="E17" s="573" t="s">
        <v>171</v>
      </c>
      <c r="F17" s="238" t="s">
        <v>80</v>
      </c>
      <c r="G17" s="238" t="s">
        <v>81</v>
      </c>
      <c r="H17" s="238" t="s">
        <v>517</v>
      </c>
      <c r="I17" s="239">
        <v>298</v>
      </c>
    </row>
    <row r="18" spans="1:9" ht="16.8">
      <c r="A18" s="230" t="s">
        <v>528</v>
      </c>
      <c r="B18" s="102">
        <v>1</v>
      </c>
      <c r="C18" s="234" t="s">
        <v>462</v>
      </c>
      <c r="D18" s="488" t="s">
        <v>170</v>
      </c>
      <c r="E18" s="574" t="s">
        <v>253</v>
      </c>
      <c r="F18" s="489" t="s">
        <v>109</v>
      </c>
      <c r="G18" s="235" t="s">
        <v>263</v>
      </c>
      <c r="H18" s="235" t="s">
        <v>530</v>
      </c>
      <c r="I18" s="123">
        <v>96</v>
      </c>
    </row>
    <row r="19" spans="1:9" ht="16.8">
      <c r="A19" s="230" t="s">
        <v>529</v>
      </c>
      <c r="B19" s="102">
        <v>1</v>
      </c>
      <c r="C19" s="234" t="s">
        <v>462</v>
      </c>
      <c r="D19" s="488" t="s">
        <v>170</v>
      </c>
      <c r="E19" s="574" t="s">
        <v>253</v>
      </c>
      <c r="F19" s="489" t="s">
        <v>80</v>
      </c>
      <c r="G19" s="235" t="s">
        <v>263</v>
      </c>
      <c r="H19" s="235" t="s">
        <v>530</v>
      </c>
      <c r="I19" s="123">
        <v>96</v>
      </c>
    </row>
    <row r="20" spans="1:9" ht="16.8">
      <c r="A20" s="230" t="s">
        <v>191</v>
      </c>
      <c r="B20" s="102">
        <v>1</v>
      </c>
      <c r="C20" s="231" t="s">
        <v>464</v>
      </c>
      <c r="D20" s="3" t="s">
        <v>173</v>
      </c>
      <c r="E20" s="571" t="s">
        <v>171</v>
      </c>
      <c r="F20" s="232" t="s">
        <v>80</v>
      </c>
      <c r="G20" s="232" t="s">
        <v>83</v>
      </c>
      <c r="H20" s="232" t="s">
        <v>519</v>
      </c>
      <c r="I20" s="233">
        <v>95</v>
      </c>
    </row>
    <row r="21" spans="1:9" ht="16.8">
      <c r="A21" s="230" t="s">
        <v>531</v>
      </c>
      <c r="B21" s="102">
        <v>1</v>
      </c>
      <c r="C21" s="234" t="s">
        <v>462</v>
      </c>
      <c r="D21" s="488" t="s">
        <v>170</v>
      </c>
      <c r="E21" s="588" t="s">
        <v>171</v>
      </c>
      <c r="F21" s="489" t="s">
        <v>109</v>
      </c>
      <c r="G21" s="489" t="s">
        <v>84</v>
      </c>
      <c r="H21" s="489" t="s">
        <v>554</v>
      </c>
      <c r="I21" s="123">
        <v>82</v>
      </c>
    </row>
    <row r="22" spans="1:9" ht="16.8">
      <c r="A22" s="230" t="s">
        <v>131</v>
      </c>
      <c r="B22" s="102">
        <v>1</v>
      </c>
      <c r="C22" s="231" t="s">
        <v>464</v>
      </c>
      <c r="D22" s="3" t="s">
        <v>170</v>
      </c>
      <c r="E22" s="574" t="s">
        <v>171</v>
      </c>
      <c r="F22" s="232" t="s">
        <v>109</v>
      </c>
      <c r="G22" s="232" t="s">
        <v>83</v>
      </c>
      <c r="H22" s="232" t="s">
        <v>517</v>
      </c>
      <c r="I22" s="1" t="s">
        <v>500</v>
      </c>
    </row>
    <row r="23" spans="1:9" ht="16.8">
      <c r="A23" s="230" t="s">
        <v>132</v>
      </c>
      <c r="B23" s="102">
        <v>1</v>
      </c>
      <c r="C23" s="231" t="s">
        <v>464</v>
      </c>
      <c r="D23" s="3" t="s">
        <v>170</v>
      </c>
      <c r="E23" s="574" t="s">
        <v>171</v>
      </c>
      <c r="F23" s="232" t="s">
        <v>109</v>
      </c>
      <c r="G23" s="232" t="s">
        <v>172</v>
      </c>
      <c r="H23" s="232" t="s">
        <v>517</v>
      </c>
      <c r="I23" s="1" t="s">
        <v>501</v>
      </c>
    </row>
    <row r="24" spans="1:9" ht="16.8">
      <c r="A24" s="230" t="s">
        <v>532</v>
      </c>
      <c r="B24" s="102">
        <v>1</v>
      </c>
      <c r="C24" s="234" t="s">
        <v>462</v>
      </c>
      <c r="D24" s="488" t="s">
        <v>170</v>
      </c>
      <c r="E24" s="588" t="s">
        <v>171</v>
      </c>
      <c r="F24" s="489" t="s">
        <v>85</v>
      </c>
      <c r="G24" s="489" t="s">
        <v>88</v>
      </c>
      <c r="H24" s="489" t="s">
        <v>555</v>
      </c>
      <c r="I24" s="123">
        <v>101</v>
      </c>
    </row>
    <row r="25" spans="1:9" ht="16.8">
      <c r="A25" s="230" t="s">
        <v>445</v>
      </c>
      <c r="B25" s="102">
        <v>1</v>
      </c>
      <c r="C25" s="487" t="s">
        <v>87</v>
      </c>
      <c r="D25" s="488" t="s">
        <v>173</v>
      </c>
      <c r="E25" s="574" t="s">
        <v>253</v>
      </c>
      <c r="F25" s="489" t="s">
        <v>109</v>
      </c>
      <c r="G25" s="489" t="s">
        <v>88</v>
      </c>
      <c r="H25" s="489" t="s">
        <v>521</v>
      </c>
      <c r="I25" s="1">
        <v>91</v>
      </c>
    </row>
    <row r="26" spans="1:9" ht="16.8">
      <c r="A26" s="230" t="s">
        <v>113</v>
      </c>
      <c r="B26" s="102">
        <v>1</v>
      </c>
      <c r="C26" s="231" t="s">
        <v>82</v>
      </c>
      <c r="D26" s="3" t="s">
        <v>170</v>
      </c>
      <c r="E26" s="574" t="s">
        <v>171</v>
      </c>
      <c r="F26" s="232" t="s">
        <v>80</v>
      </c>
      <c r="G26" s="232" t="s">
        <v>84</v>
      </c>
      <c r="H26" s="232" t="s">
        <v>517</v>
      </c>
      <c r="I26" s="123">
        <v>216</v>
      </c>
    </row>
    <row r="27" spans="1:9" ht="16.8">
      <c r="A27" s="230" t="s">
        <v>533</v>
      </c>
      <c r="B27" s="102">
        <v>1</v>
      </c>
      <c r="C27" s="234" t="s">
        <v>87</v>
      </c>
      <c r="D27" s="4" t="s">
        <v>260</v>
      </c>
      <c r="E27" s="589" t="s">
        <v>556</v>
      </c>
      <c r="F27" s="235" t="s">
        <v>85</v>
      </c>
      <c r="G27" s="590" t="s">
        <v>88</v>
      </c>
      <c r="H27" s="590" t="s">
        <v>557</v>
      </c>
      <c r="I27" s="2">
        <v>61</v>
      </c>
    </row>
    <row r="28" spans="1:9" ht="16.8">
      <c r="A28" s="230" t="s">
        <v>553</v>
      </c>
      <c r="B28" s="102">
        <v>1</v>
      </c>
      <c r="C28" s="231" t="s">
        <v>112</v>
      </c>
      <c r="D28" s="3" t="s">
        <v>173</v>
      </c>
      <c r="E28" s="574" t="s">
        <v>171</v>
      </c>
      <c r="F28" s="232" t="s">
        <v>123</v>
      </c>
      <c r="G28" s="232" t="s">
        <v>86</v>
      </c>
      <c r="H28" s="232" t="s">
        <v>517</v>
      </c>
      <c r="I28" s="123" t="s">
        <v>502</v>
      </c>
    </row>
    <row r="29" spans="1:9" ht="16.8">
      <c r="A29" s="230" t="s">
        <v>534</v>
      </c>
      <c r="B29" s="102">
        <v>1</v>
      </c>
      <c r="C29" s="231" t="s">
        <v>112</v>
      </c>
      <c r="D29" s="3" t="s">
        <v>170</v>
      </c>
      <c r="E29" s="574" t="s">
        <v>171</v>
      </c>
      <c r="F29" s="232" t="s">
        <v>97</v>
      </c>
      <c r="G29" s="232" t="s">
        <v>86</v>
      </c>
      <c r="H29" s="232" t="s">
        <v>517</v>
      </c>
      <c r="I29" s="123" t="s">
        <v>503</v>
      </c>
    </row>
    <row r="30" spans="1:9" ht="16.8">
      <c r="A30" s="230" t="s">
        <v>535</v>
      </c>
      <c r="B30" s="102">
        <v>1</v>
      </c>
      <c r="C30" s="234" t="s">
        <v>463</v>
      </c>
      <c r="D30" s="4" t="s">
        <v>173</v>
      </c>
      <c r="E30" s="574" t="s">
        <v>171</v>
      </c>
      <c r="F30" s="489" t="s">
        <v>80</v>
      </c>
      <c r="G30" s="235" t="s">
        <v>172</v>
      </c>
      <c r="H30" s="235" t="s">
        <v>558</v>
      </c>
      <c r="I30" s="2">
        <v>93</v>
      </c>
    </row>
    <row r="31" spans="1:9" ht="16.8">
      <c r="A31" s="230" t="s">
        <v>114</v>
      </c>
      <c r="B31" s="102">
        <v>1</v>
      </c>
      <c r="C31" s="231" t="s">
        <v>79</v>
      </c>
      <c r="D31" s="3" t="s">
        <v>170</v>
      </c>
      <c r="E31" s="574" t="s">
        <v>171</v>
      </c>
      <c r="F31" s="232" t="s">
        <v>80</v>
      </c>
      <c r="G31" s="232" t="s">
        <v>115</v>
      </c>
      <c r="H31" s="232" t="s">
        <v>517</v>
      </c>
      <c r="I31" s="123">
        <v>226</v>
      </c>
    </row>
    <row r="32" spans="1:9" ht="16.8">
      <c r="A32" s="230" t="s">
        <v>536</v>
      </c>
      <c r="B32" s="102">
        <v>1</v>
      </c>
      <c r="C32" s="487" t="s">
        <v>464</v>
      </c>
      <c r="D32" s="488" t="s">
        <v>170</v>
      </c>
      <c r="E32" s="588" t="s">
        <v>171</v>
      </c>
      <c r="F32" s="489" t="s">
        <v>109</v>
      </c>
      <c r="G32" s="489" t="s">
        <v>83</v>
      </c>
      <c r="H32" s="489" t="s">
        <v>559</v>
      </c>
      <c r="I32" s="591">
        <v>31</v>
      </c>
    </row>
    <row r="33" spans="1:9" ht="16.8">
      <c r="A33" s="230" t="s">
        <v>133</v>
      </c>
      <c r="B33" s="102">
        <v>1</v>
      </c>
      <c r="C33" s="231" t="s">
        <v>462</v>
      </c>
      <c r="D33" s="3" t="s">
        <v>173</v>
      </c>
      <c r="E33" s="574" t="s">
        <v>171</v>
      </c>
      <c r="F33" s="232" t="s">
        <v>123</v>
      </c>
      <c r="G33" s="232" t="s">
        <v>83</v>
      </c>
      <c r="H33" s="232" t="s">
        <v>517</v>
      </c>
      <c r="I33" s="123" t="s">
        <v>504</v>
      </c>
    </row>
    <row r="34" spans="1:9" ht="16.8">
      <c r="A34" s="230" t="s">
        <v>537</v>
      </c>
      <c r="B34" s="102">
        <v>1</v>
      </c>
      <c r="C34" s="234" t="s">
        <v>79</v>
      </c>
      <c r="D34" s="4" t="s">
        <v>560</v>
      </c>
      <c r="E34" s="235" t="s">
        <v>171</v>
      </c>
      <c r="F34" s="235" t="s">
        <v>109</v>
      </c>
      <c r="G34" s="235" t="s">
        <v>172</v>
      </c>
      <c r="H34" s="235" t="s">
        <v>561</v>
      </c>
      <c r="I34" s="2">
        <v>99</v>
      </c>
    </row>
    <row r="35" spans="1:9" ht="16.8">
      <c r="A35" s="230" t="s">
        <v>134</v>
      </c>
      <c r="B35" s="102">
        <v>1</v>
      </c>
      <c r="C35" s="231" t="s">
        <v>89</v>
      </c>
      <c r="D35" s="3" t="s">
        <v>173</v>
      </c>
      <c r="E35" s="574" t="s">
        <v>171</v>
      </c>
      <c r="F35" s="232" t="s">
        <v>123</v>
      </c>
      <c r="G35" s="232" t="s">
        <v>83</v>
      </c>
      <c r="H35" s="232" t="s">
        <v>517</v>
      </c>
      <c r="I35" s="123" t="s">
        <v>505</v>
      </c>
    </row>
    <row r="36" spans="1:9" ht="16.8">
      <c r="A36" s="230" t="s">
        <v>135</v>
      </c>
      <c r="B36" s="102">
        <v>1</v>
      </c>
      <c r="C36" s="231" t="s">
        <v>462</v>
      </c>
      <c r="D36" s="3" t="s">
        <v>173</v>
      </c>
      <c r="E36" s="574" t="s">
        <v>171</v>
      </c>
      <c r="F36" s="232" t="s">
        <v>80</v>
      </c>
      <c r="G36" s="232" t="s">
        <v>119</v>
      </c>
      <c r="H36" s="232" t="s">
        <v>517</v>
      </c>
      <c r="I36" s="123" t="s">
        <v>506</v>
      </c>
    </row>
    <row r="37" spans="1:9" ht="16.8">
      <c r="A37" s="230" t="s">
        <v>538</v>
      </c>
      <c r="B37" s="102">
        <v>1</v>
      </c>
      <c r="C37" s="234" t="s">
        <v>462</v>
      </c>
      <c r="D37" s="488" t="s">
        <v>260</v>
      </c>
      <c r="E37" s="574" t="s">
        <v>171</v>
      </c>
      <c r="F37" s="489" t="s">
        <v>85</v>
      </c>
      <c r="G37" s="235" t="s">
        <v>86</v>
      </c>
      <c r="H37" s="235" t="s">
        <v>562</v>
      </c>
      <c r="I37" s="123">
        <v>151</v>
      </c>
    </row>
    <row r="38" spans="1:9" ht="16.8">
      <c r="A38" s="230" t="s">
        <v>282</v>
      </c>
      <c r="B38" s="102">
        <v>1</v>
      </c>
      <c r="C38" s="231" t="s">
        <v>87</v>
      </c>
      <c r="D38" s="3" t="s">
        <v>170</v>
      </c>
      <c r="E38" s="574" t="s">
        <v>283</v>
      </c>
      <c r="F38" s="232" t="s">
        <v>109</v>
      </c>
      <c r="G38" s="232" t="s">
        <v>115</v>
      </c>
      <c r="H38" s="232" t="s">
        <v>284</v>
      </c>
      <c r="I38" s="123">
        <v>151</v>
      </c>
    </row>
    <row r="39" spans="1:9" ht="16.8">
      <c r="A39" s="230" t="s">
        <v>136</v>
      </c>
      <c r="B39" s="102">
        <v>1</v>
      </c>
      <c r="C39" s="231" t="s">
        <v>79</v>
      </c>
      <c r="D39" s="3" t="s">
        <v>174</v>
      </c>
      <c r="E39" s="574" t="s">
        <v>171</v>
      </c>
      <c r="F39" s="232" t="s">
        <v>80</v>
      </c>
      <c r="G39" s="232" t="s">
        <v>86</v>
      </c>
      <c r="H39" s="232" t="s">
        <v>517</v>
      </c>
      <c r="I39" s="123" t="s">
        <v>507</v>
      </c>
    </row>
    <row r="40" spans="1:9" ht="16.8">
      <c r="A40" s="230" t="s">
        <v>539</v>
      </c>
      <c r="B40" s="102">
        <v>1</v>
      </c>
      <c r="C40" s="487" t="s">
        <v>462</v>
      </c>
      <c r="D40" s="488" t="s">
        <v>170</v>
      </c>
      <c r="E40" s="588" t="s">
        <v>563</v>
      </c>
      <c r="F40" s="489" t="s">
        <v>85</v>
      </c>
      <c r="G40" s="489" t="s">
        <v>88</v>
      </c>
      <c r="H40" s="489" t="s">
        <v>564</v>
      </c>
      <c r="I40" s="591">
        <v>56</v>
      </c>
    </row>
    <row r="41" spans="1:9" ht="16.8">
      <c r="A41" s="230" t="s">
        <v>57</v>
      </c>
      <c r="B41" s="102">
        <v>1</v>
      </c>
      <c r="C41" s="231" t="s">
        <v>462</v>
      </c>
      <c r="D41" s="3" t="s">
        <v>175</v>
      </c>
      <c r="E41" s="574" t="s">
        <v>171</v>
      </c>
      <c r="F41" s="232" t="s">
        <v>80</v>
      </c>
      <c r="G41" s="232" t="s">
        <v>83</v>
      </c>
      <c r="H41" s="232" t="s">
        <v>517</v>
      </c>
      <c r="I41" s="123" t="s">
        <v>497</v>
      </c>
    </row>
    <row r="42" spans="1:9" ht="16.8">
      <c r="A42" s="230" t="s">
        <v>540</v>
      </c>
      <c r="B42" s="102">
        <v>1</v>
      </c>
      <c r="C42" s="592" t="s">
        <v>462</v>
      </c>
      <c r="D42" s="4" t="s">
        <v>181</v>
      </c>
      <c r="E42" s="590" t="s">
        <v>171</v>
      </c>
      <c r="F42" s="590" t="s">
        <v>80</v>
      </c>
      <c r="G42" s="590" t="s">
        <v>172</v>
      </c>
      <c r="H42" s="590" t="s">
        <v>565</v>
      </c>
      <c r="I42" s="593">
        <v>118</v>
      </c>
    </row>
    <row r="43" spans="1:9" ht="16.8">
      <c r="A43" s="230" t="s">
        <v>192</v>
      </c>
      <c r="B43" s="102">
        <v>1</v>
      </c>
      <c r="C43" s="231" t="s">
        <v>112</v>
      </c>
      <c r="D43" s="3" t="s">
        <v>170</v>
      </c>
      <c r="E43" s="574" t="s">
        <v>171</v>
      </c>
      <c r="F43" s="232" t="s">
        <v>231</v>
      </c>
      <c r="G43" s="232" t="s">
        <v>84</v>
      </c>
      <c r="H43" s="232" t="s">
        <v>519</v>
      </c>
      <c r="I43" s="123" t="s">
        <v>508</v>
      </c>
    </row>
    <row r="44" spans="1:9" ht="16.8">
      <c r="A44" s="230" t="s">
        <v>124</v>
      </c>
      <c r="B44" s="102">
        <v>1</v>
      </c>
      <c r="C44" s="231" t="s">
        <v>462</v>
      </c>
      <c r="D44" s="3" t="s">
        <v>175</v>
      </c>
      <c r="E44" s="574" t="s">
        <v>171</v>
      </c>
      <c r="F44" s="232" t="s">
        <v>85</v>
      </c>
      <c r="G44" s="232" t="s">
        <v>172</v>
      </c>
      <c r="H44" s="232" t="s">
        <v>517</v>
      </c>
      <c r="I44" s="2" t="s">
        <v>509</v>
      </c>
    </row>
    <row r="45" spans="1:9" ht="16.8">
      <c r="A45" s="230" t="s">
        <v>137</v>
      </c>
      <c r="B45" s="102">
        <v>1</v>
      </c>
      <c r="C45" s="231" t="s">
        <v>462</v>
      </c>
      <c r="D45" s="3" t="s">
        <v>173</v>
      </c>
      <c r="E45" s="574" t="s">
        <v>171</v>
      </c>
      <c r="F45" s="232" t="s">
        <v>80</v>
      </c>
      <c r="G45" s="232" t="s">
        <v>83</v>
      </c>
      <c r="H45" s="232" t="s">
        <v>517</v>
      </c>
      <c r="I45" s="2" t="s">
        <v>510</v>
      </c>
    </row>
    <row r="46" spans="1:9" ht="16.8">
      <c r="A46" s="230" t="s">
        <v>116</v>
      </c>
      <c r="B46" s="102">
        <v>1</v>
      </c>
      <c r="C46" s="231" t="s">
        <v>462</v>
      </c>
      <c r="D46" s="3" t="s">
        <v>173</v>
      </c>
      <c r="E46" s="574" t="s">
        <v>171</v>
      </c>
      <c r="F46" s="232" t="s">
        <v>80</v>
      </c>
      <c r="G46" s="232" t="s">
        <v>117</v>
      </c>
      <c r="H46" s="232" t="s">
        <v>517</v>
      </c>
      <c r="I46" s="2" t="s">
        <v>511</v>
      </c>
    </row>
    <row r="47" spans="1:9" ht="16.8">
      <c r="A47" s="230" t="s">
        <v>118</v>
      </c>
      <c r="B47" s="102">
        <v>1</v>
      </c>
      <c r="C47" s="231" t="s">
        <v>87</v>
      </c>
      <c r="D47" s="3" t="s">
        <v>170</v>
      </c>
      <c r="E47" s="574" t="s">
        <v>171</v>
      </c>
      <c r="F47" s="232" t="s">
        <v>121</v>
      </c>
      <c r="G47" s="232" t="s">
        <v>83</v>
      </c>
      <c r="H47" s="232" t="s">
        <v>517</v>
      </c>
      <c r="I47" s="2" t="s">
        <v>512</v>
      </c>
    </row>
    <row r="48" spans="1:9" ht="16.8">
      <c r="A48" s="240" t="s">
        <v>541</v>
      </c>
      <c r="B48" s="241">
        <v>1</v>
      </c>
      <c r="C48" s="234" t="s">
        <v>112</v>
      </c>
      <c r="D48" s="4" t="s">
        <v>566</v>
      </c>
      <c r="E48" s="574" t="s">
        <v>253</v>
      </c>
      <c r="F48" s="235" t="s">
        <v>85</v>
      </c>
      <c r="G48" s="235" t="s">
        <v>84</v>
      </c>
      <c r="H48" s="235" t="s">
        <v>286</v>
      </c>
      <c r="I48" s="2">
        <v>171</v>
      </c>
    </row>
    <row r="49" spans="1:9" ht="16.8">
      <c r="A49" s="240" t="s">
        <v>138</v>
      </c>
      <c r="B49" s="241">
        <v>1</v>
      </c>
      <c r="C49" s="10" t="s">
        <v>462</v>
      </c>
      <c r="D49" s="7" t="s">
        <v>173</v>
      </c>
      <c r="E49" s="575" t="s">
        <v>171</v>
      </c>
      <c r="F49" s="11" t="s">
        <v>80</v>
      </c>
      <c r="G49" s="11" t="s">
        <v>172</v>
      </c>
      <c r="H49" s="11" t="s">
        <v>517</v>
      </c>
      <c r="I49" s="2">
        <v>259</v>
      </c>
    </row>
    <row r="50" spans="1:9" ht="16.8">
      <c r="A50" s="240" t="s">
        <v>139</v>
      </c>
      <c r="B50" s="241">
        <v>1</v>
      </c>
      <c r="C50" s="10" t="s">
        <v>89</v>
      </c>
      <c r="D50" s="7" t="s">
        <v>170</v>
      </c>
      <c r="E50" s="575" t="s">
        <v>171</v>
      </c>
      <c r="F50" s="11" t="s">
        <v>141</v>
      </c>
      <c r="G50" s="11" t="s">
        <v>83</v>
      </c>
      <c r="H50" s="11" t="s">
        <v>517</v>
      </c>
      <c r="I50" s="2" t="s">
        <v>513</v>
      </c>
    </row>
    <row r="51" spans="1:9" ht="16.8">
      <c r="A51" s="240" t="s">
        <v>542</v>
      </c>
      <c r="B51" s="241">
        <v>1</v>
      </c>
      <c r="C51" s="592" t="s">
        <v>462</v>
      </c>
      <c r="D51" s="4" t="s">
        <v>181</v>
      </c>
      <c r="E51" s="590" t="s">
        <v>171</v>
      </c>
      <c r="F51" s="590" t="s">
        <v>85</v>
      </c>
      <c r="G51" s="590" t="s">
        <v>172</v>
      </c>
      <c r="H51" s="590" t="s">
        <v>565</v>
      </c>
      <c r="I51" s="593">
        <v>120</v>
      </c>
    </row>
    <row r="52" spans="1:9" ht="16.8">
      <c r="A52" s="240" t="s">
        <v>543</v>
      </c>
      <c r="B52" s="241">
        <v>1</v>
      </c>
      <c r="C52" s="234" t="s">
        <v>462</v>
      </c>
      <c r="D52" s="4" t="s">
        <v>170</v>
      </c>
      <c r="E52" s="235" t="s">
        <v>171</v>
      </c>
      <c r="F52" s="235" t="s">
        <v>187</v>
      </c>
      <c r="G52" s="235" t="s">
        <v>81</v>
      </c>
      <c r="H52" s="235" t="s">
        <v>557</v>
      </c>
      <c r="I52" s="2">
        <v>164</v>
      </c>
    </row>
    <row r="53" spans="1:9" ht="16.8">
      <c r="A53" s="240" t="s">
        <v>544</v>
      </c>
      <c r="B53" s="241">
        <v>1</v>
      </c>
      <c r="C53" s="592" t="s">
        <v>462</v>
      </c>
      <c r="D53" s="4" t="s">
        <v>173</v>
      </c>
      <c r="E53" s="590" t="s">
        <v>171</v>
      </c>
      <c r="F53" s="590" t="s">
        <v>85</v>
      </c>
      <c r="G53" s="590" t="s">
        <v>172</v>
      </c>
      <c r="H53" s="590" t="s">
        <v>567</v>
      </c>
      <c r="I53" s="593">
        <v>175</v>
      </c>
    </row>
    <row r="54" spans="1:9" ht="16.8">
      <c r="A54" s="240" t="s">
        <v>193</v>
      </c>
      <c r="B54" s="241">
        <v>1</v>
      </c>
      <c r="C54" s="10" t="s">
        <v>79</v>
      </c>
      <c r="D54" s="7" t="s">
        <v>173</v>
      </c>
      <c r="E54" s="575" t="s">
        <v>171</v>
      </c>
      <c r="F54" s="11" t="s">
        <v>80</v>
      </c>
      <c r="G54" s="11" t="s">
        <v>86</v>
      </c>
      <c r="H54" s="11" t="s">
        <v>494</v>
      </c>
      <c r="I54" s="2">
        <v>90</v>
      </c>
    </row>
    <row r="55" spans="1:9" ht="16.8">
      <c r="A55" s="240" t="s">
        <v>442</v>
      </c>
      <c r="B55" s="241">
        <v>1</v>
      </c>
      <c r="C55" s="10" t="s">
        <v>89</v>
      </c>
      <c r="D55" s="7" t="s">
        <v>173</v>
      </c>
      <c r="E55" s="575" t="s">
        <v>171</v>
      </c>
      <c r="F55" s="11" t="s">
        <v>98</v>
      </c>
      <c r="G55" s="11" t="s">
        <v>84</v>
      </c>
      <c r="H55" s="11" t="s">
        <v>286</v>
      </c>
      <c r="I55" s="2">
        <v>178</v>
      </c>
    </row>
    <row r="56" spans="1:9" ht="16.8">
      <c r="A56" s="240" t="s">
        <v>140</v>
      </c>
      <c r="B56" s="241">
        <v>1</v>
      </c>
      <c r="C56" s="10" t="s">
        <v>462</v>
      </c>
      <c r="D56" s="7" t="s">
        <v>173</v>
      </c>
      <c r="E56" s="575" t="s">
        <v>171</v>
      </c>
      <c r="F56" s="11" t="s">
        <v>80</v>
      </c>
      <c r="G56" s="11" t="s">
        <v>83</v>
      </c>
      <c r="H56" s="11" t="s">
        <v>517</v>
      </c>
      <c r="I56" s="2" t="s">
        <v>514</v>
      </c>
    </row>
    <row r="57" spans="1:9" ht="16.8">
      <c r="A57" s="240" t="s">
        <v>440</v>
      </c>
      <c r="B57" s="241">
        <v>1</v>
      </c>
      <c r="C57" s="10" t="s">
        <v>462</v>
      </c>
      <c r="D57" s="7" t="s">
        <v>173</v>
      </c>
      <c r="E57" s="575" t="s">
        <v>171</v>
      </c>
      <c r="F57" s="11" t="s">
        <v>80</v>
      </c>
      <c r="G57" s="11" t="s">
        <v>83</v>
      </c>
      <c r="H57" s="11" t="s">
        <v>441</v>
      </c>
      <c r="I57" s="2">
        <v>107</v>
      </c>
    </row>
    <row r="58" spans="1:9" ht="16.8">
      <c r="A58" s="240" t="s">
        <v>545</v>
      </c>
      <c r="B58" s="241">
        <v>1</v>
      </c>
      <c r="C58" s="234" t="s">
        <v>462</v>
      </c>
      <c r="D58" s="4" t="s">
        <v>181</v>
      </c>
      <c r="E58" s="590" t="s">
        <v>171</v>
      </c>
      <c r="F58" s="235" t="s">
        <v>187</v>
      </c>
      <c r="G58" s="235" t="s">
        <v>81</v>
      </c>
      <c r="H58" s="235" t="s">
        <v>557</v>
      </c>
      <c r="I58" s="2">
        <v>192</v>
      </c>
    </row>
    <row r="59" spans="1:9" ht="16.8">
      <c r="A59" s="240" t="s">
        <v>546</v>
      </c>
      <c r="B59" s="241">
        <v>1</v>
      </c>
      <c r="C59" s="234" t="s">
        <v>462</v>
      </c>
      <c r="D59" s="4" t="s">
        <v>181</v>
      </c>
      <c r="E59" s="574" t="s">
        <v>171</v>
      </c>
      <c r="F59" s="235" t="s">
        <v>109</v>
      </c>
      <c r="G59" s="235" t="s">
        <v>84</v>
      </c>
      <c r="H59" s="235" t="s">
        <v>568</v>
      </c>
      <c r="I59" s="2">
        <v>39</v>
      </c>
    </row>
    <row r="60" spans="1:9" ht="16.8">
      <c r="A60" s="240" t="s">
        <v>120</v>
      </c>
      <c r="B60" s="241">
        <v>1</v>
      </c>
      <c r="C60" s="10" t="s">
        <v>112</v>
      </c>
      <c r="D60" s="7" t="s">
        <v>170</v>
      </c>
      <c r="E60" s="575" t="s">
        <v>171</v>
      </c>
      <c r="F60" s="11" t="s">
        <v>85</v>
      </c>
      <c r="G60" s="11" t="s">
        <v>83</v>
      </c>
      <c r="H60" s="11" t="s">
        <v>517</v>
      </c>
      <c r="I60" s="2" t="s">
        <v>515</v>
      </c>
    </row>
    <row r="61" spans="1:9" ht="16.8">
      <c r="A61" s="240" t="s">
        <v>547</v>
      </c>
      <c r="B61" s="241">
        <v>1</v>
      </c>
      <c r="C61" s="234" t="s">
        <v>462</v>
      </c>
      <c r="D61" s="4" t="s">
        <v>170</v>
      </c>
      <c r="E61" s="574" t="s">
        <v>171</v>
      </c>
      <c r="F61" s="235" t="s">
        <v>85</v>
      </c>
      <c r="G61" s="235" t="s">
        <v>83</v>
      </c>
      <c r="H61" s="235" t="s">
        <v>569</v>
      </c>
      <c r="I61" s="2">
        <v>104</v>
      </c>
    </row>
    <row r="62" spans="1:9" ht="16.8">
      <c r="A62" s="240" t="s">
        <v>393</v>
      </c>
      <c r="B62" s="241">
        <v>1</v>
      </c>
      <c r="C62" s="10" t="s">
        <v>87</v>
      </c>
      <c r="D62" s="7" t="s">
        <v>173</v>
      </c>
      <c r="E62" s="575" t="s">
        <v>171</v>
      </c>
      <c r="F62" s="11" t="s">
        <v>109</v>
      </c>
      <c r="G62" s="11" t="s">
        <v>88</v>
      </c>
      <c r="H62" s="11" t="s">
        <v>517</v>
      </c>
      <c r="I62" s="2" t="s">
        <v>516</v>
      </c>
    </row>
    <row r="63" spans="1:9" ht="16.8">
      <c r="A63" s="240" t="s">
        <v>548</v>
      </c>
      <c r="B63" s="241">
        <v>1</v>
      </c>
      <c r="C63" s="234" t="s">
        <v>79</v>
      </c>
      <c r="D63" s="4" t="s">
        <v>175</v>
      </c>
      <c r="E63" s="574" t="s">
        <v>171</v>
      </c>
      <c r="F63" s="235" t="s">
        <v>80</v>
      </c>
      <c r="G63" s="235" t="s">
        <v>115</v>
      </c>
      <c r="H63" s="235" t="s">
        <v>569</v>
      </c>
      <c r="I63" s="2">
        <v>106</v>
      </c>
    </row>
    <row r="64" spans="1:9" ht="16.8">
      <c r="A64" s="240" t="s">
        <v>549</v>
      </c>
      <c r="B64" s="241">
        <v>1</v>
      </c>
      <c r="C64" s="234" t="s">
        <v>89</v>
      </c>
      <c r="D64" s="4" t="s">
        <v>175</v>
      </c>
      <c r="E64" s="590" t="s">
        <v>171</v>
      </c>
      <c r="F64" s="235" t="s">
        <v>109</v>
      </c>
      <c r="G64" s="590" t="s">
        <v>88</v>
      </c>
      <c r="H64" s="590" t="s">
        <v>557</v>
      </c>
      <c r="I64" s="2">
        <v>219</v>
      </c>
    </row>
    <row r="65" spans="1:9" ht="16.8">
      <c r="A65" s="240" t="s">
        <v>443</v>
      </c>
      <c r="B65" s="241">
        <v>1</v>
      </c>
      <c r="C65" s="10" t="s">
        <v>462</v>
      </c>
      <c r="D65" s="7" t="s">
        <v>170</v>
      </c>
      <c r="E65" s="575" t="s">
        <v>171</v>
      </c>
      <c r="F65" s="11" t="s">
        <v>80</v>
      </c>
      <c r="G65" s="11" t="s">
        <v>172</v>
      </c>
      <c r="H65" s="11" t="s">
        <v>286</v>
      </c>
      <c r="I65" s="2">
        <v>184</v>
      </c>
    </row>
    <row r="66" spans="1:9" ht="16.8">
      <c r="A66" s="240" t="s">
        <v>288</v>
      </c>
      <c r="B66" s="241">
        <v>1</v>
      </c>
      <c r="C66" s="10" t="s">
        <v>87</v>
      </c>
      <c r="D66" s="7" t="s">
        <v>170</v>
      </c>
      <c r="E66" s="575" t="s">
        <v>171</v>
      </c>
      <c r="F66" s="11" t="s">
        <v>80</v>
      </c>
      <c r="G66" s="11" t="s">
        <v>231</v>
      </c>
      <c r="H66" s="11" t="s">
        <v>286</v>
      </c>
      <c r="I66" s="2">
        <v>186</v>
      </c>
    </row>
    <row r="67" spans="1:9" ht="16.8">
      <c r="A67" s="240" t="s">
        <v>550</v>
      </c>
      <c r="B67" s="241">
        <v>1</v>
      </c>
      <c r="C67" s="10" t="s">
        <v>112</v>
      </c>
      <c r="D67" s="7" t="s">
        <v>570</v>
      </c>
      <c r="E67" s="575" t="s">
        <v>556</v>
      </c>
      <c r="F67" s="11" t="s">
        <v>85</v>
      </c>
      <c r="G67" s="11" t="s">
        <v>263</v>
      </c>
      <c r="H67" s="11" t="s">
        <v>562</v>
      </c>
      <c r="I67" s="2">
        <v>158</v>
      </c>
    </row>
    <row r="68" spans="1:9" ht="16.8">
      <c r="A68" s="240" t="s">
        <v>551</v>
      </c>
      <c r="B68" s="241">
        <v>1</v>
      </c>
      <c r="C68" s="10" t="s">
        <v>462</v>
      </c>
      <c r="D68" s="7" t="s">
        <v>173</v>
      </c>
      <c r="E68" s="575" t="s">
        <v>171</v>
      </c>
      <c r="F68" s="11" t="s">
        <v>80</v>
      </c>
      <c r="G68" s="11" t="s">
        <v>86</v>
      </c>
      <c r="H68" s="11" t="s">
        <v>565</v>
      </c>
      <c r="I68" s="2">
        <v>125</v>
      </c>
    </row>
    <row r="69" spans="1:9" ht="16.8">
      <c r="A69" s="240" t="s">
        <v>552</v>
      </c>
      <c r="B69" s="241">
        <v>1</v>
      </c>
      <c r="C69" s="244" t="s">
        <v>462</v>
      </c>
      <c r="D69" s="8" t="s">
        <v>175</v>
      </c>
      <c r="E69" s="624" t="s">
        <v>171</v>
      </c>
      <c r="F69" s="9" t="s">
        <v>80</v>
      </c>
      <c r="G69" s="9" t="s">
        <v>83</v>
      </c>
      <c r="H69" s="9" t="s">
        <v>559</v>
      </c>
      <c r="I69" s="6">
        <v>37</v>
      </c>
    </row>
    <row r="70" spans="1:9" ht="16.8">
      <c r="A70" s="242" t="s">
        <v>176</v>
      </c>
      <c r="B70" s="243">
        <v>2</v>
      </c>
      <c r="C70" s="555" t="s">
        <v>464</v>
      </c>
      <c r="D70" s="556" t="s">
        <v>175</v>
      </c>
      <c r="E70" s="576" t="s">
        <v>171</v>
      </c>
      <c r="F70" s="600" t="s">
        <v>109</v>
      </c>
      <c r="G70" s="600" t="s">
        <v>119</v>
      </c>
      <c r="H70" s="600" t="s">
        <v>517</v>
      </c>
      <c r="I70" s="476">
        <v>198</v>
      </c>
    </row>
    <row r="71" spans="1:9" ht="16.8">
      <c r="A71" s="240" t="s">
        <v>178</v>
      </c>
      <c r="B71" s="241">
        <v>2</v>
      </c>
      <c r="C71" s="234" t="s">
        <v>464</v>
      </c>
      <c r="D71" s="488" t="s">
        <v>170</v>
      </c>
      <c r="E71" s="235" t="s">
        <v>171</v>
      </c>
      <c r="F71" s="489" t="s">
        <v>109</v>
      </c>
      <c r="G71" s="235" t="s">
        <v>20</v>
      </c>
      <c r="H71" s="235" t="s">
        <v>517</v>
      </c>
      <c r="I71" s="123">
        <v>198</v>
      </c>
    </row>
    <row r="72" spans="1:9" ht="16.8">
      <c r="A72" s="240" t="s">
        <v>571</v>
      </c>
      <c r="B72" s="241">
        <v>2</v>
      </c>
      <c r="C72" s="234" t="s">
        <v>462</v>
      </c>
      <c r="D72" s="488" t="s">
        <v>175</v>
      </c>
      <c r="E72" s="574" t="s">
        <v>171</v>
      </c>
      <c r="F72" s="489" t="s">
        <v>80</v>
      </c>
      <c r="G72" s="235" t="s">
        <v>83</v>
      </c>
      <c r="H72" s="235" t="s">
        <v>714</v>
      </c>
      <c r="I72" s="2">
        <v>101</v>
      </c>
    </row>
    <row r="73" spans="1:9" ht="16.8">
      <c r="A73" s="240" t="s">
        <v>572</v>
      </c>
      <c r="B73" s="241">
        <v>2</v>
      </c>
      <c r="C73" s="234" t="s">
        <v>462</v>
      </c>
      <c r="D73" s="488" t="s">
        <v>170</v>
      </c>
      <c r="E73" s="574" t="s">
        <v>253</v>
      </c>
      <c r="F73" s="489" t="s">
        <v>109</v>
      </c>
      <c r="G73" s="235" t="s">
        <v>263</v>
      </c>
      <c r="H73" s="235" t="s">
        <v>530</v>
      </c>
      <c r="I73" s="123">
        <v>96</v>
      </c>
    </row>
    <row r="74" spans="1:9" ht="16.8">
      <c r="A74" s="240" t="s">
        <v>194</v>
      </c>
      <c r="B74" s="241">
        <v>2</v>
      </c>
      <c r="C74" s="234" t="s">
        <v>79</v>
      </c>
      <c r="D74" s="4" t="s">
        <v>260</v>
      </c>
      <c r="E74" s="235" t="s">
        <v>171</v>
      </c>
      <c r="F74" s="235" t="s">
        <v>388</v>
      </c>
      <c r="G74" s="235" t="s">
        <v>83</v>
      </c>
      <c r="H74" s="235" t="s">
        <v>494</v>
      </c>
      <c r="I74" s="123">
        <v>94</v>
      </c>
    </row>
    <row r="75" spans="1:9" ht="16.8">
      <c r="A75" s="240" t="s">
        <v>573</v>
      </c>
      <c r="B75" s="241">
        <v>2</v>
      </c>
      <c r="C75" s="234" t="s">
        <v>112</v>
      </c>
      <c r="D75" s="4" t="s">
        <v>181</v>
      </c>
      <c r="E75" s="574" t="s">
        <v>171</v>
      </c>
      <c r="F75" s="489" t="s">
        <v>85</v>
      </c>
      <c r="G75" s="235" t="s">
        <v>83</v>
      </c>
      <c r="H75" s="235" t="s">
        <v>562</v>
      </c>
      <c r="I75" s="123">
        <v>143</v>
      </c>
    </row>
    <row r="76" spans="1:9" ht="16.8">
      <c r="A76" s="240" t="s">
        <v>177</v>
      </c>
      <c r="B76" s="241">
        <v>2</v>
      </c>
      <c r="C76" s="234" t="s">
        <v>462</v>
      </c>
      <c r="D76" s="4" t="s">
        <v>173</v>
      </c>
      <c r="E76" s="574" t="s">
        <v>171</v>
      </c>
      <c r="F76" s="235" t="s">
        <v>80</v>
      </c>
      <c r="G76" s="235" t="s">
        <v>86</v>
      </c>
      <c r="H76" s="235" t="s">
        <v>517</v>
      </c>
      <c r="I76" s="2">
        <v>203</v>
      </c>
    </row>
    <row r="77" spans="1:9" ht="16.8">
      <c r="A77" s="240" t="s">
        <v>179</v>
      </c>
      <c r="B77" s="241">
        <v>2</v>
      </c>
      <c r="C77" s="234" t="s">
        <v>462</v>
      </c>
      <c r="D77" s="4" t="s">
        <v>173</v>
      </c>
      <c r="E77" s="574" t="s">
        <v>171</v>
      </c>
      <c r="F77" s="235" t="s">
        <v>80</v>
      </c>
      <c r="G77" s="235" t="s">
        <v>83</v>
      </c>
      <c r="H77" s="235" t="s">
        <v>517</v>
      </c>
      <c r="I77" s="594">
        <v>203</v>
      </c>
    </row>
    <row r="78" spans="1:9" ht="16.8">
      <c r="A78" s="240" t="s">
        <v>574</v>
      </c>
      <c r="B78" s="241">
        <v>2</v>
      </c>
      <c r="C78" s="234" t="s">
        <v>715</v>
      </c>
      <c r="D78" s="4" t="s">
        <v>170</v>
      </c>
      <c r="E78" s="574" t="s">
        <v>171</v>
      </c>
      <c r="F78" s="235" t="s">
        <v>80</v>
      </c>
      <c r="G78" s="235" t="s">
        <v>716</v>
      </c>
      <c r="H78" s="235" t="s">
        <v>717</v>
      </c>
      <c r="I78" s="2">
        <v>81</v>
      </c>
    </row>
    <row r="79" spans="1:9" ht="16.8">
      <c r="A79" s="240" t="s">
        <v>575</v>
      </c>
      <c r="B79" s="241">
        <v>2</v>
      </c>
      <c r="C79" s="234" t="s">
        <v>89</v>
      </c>
      <c r="D79" s="4" t="s">
        <v>170</v>
      </c>
      <c r="E79" s="574" t="s">
        <v>171</v>
      </c>
      <c r="F79" s="235" t="s">
        <v>97</v>
      </c>
      <c r="G79" s="235" t="s">
        <v>84</v>
      </c>
      <c r="H79" s="235" t="s">
        <v>718</v>
      </c>
      <c r="I79" s="2">
        <v>125</v>
      </c>
    </row>
    <row r="80" spans="1:9" ht="16.8">
      <c r="A80" s="240" t="s">
        <v>576</v>
      </c>
      <c r="B80" s="102">
        <v>2</v>
      </c>
      <c r="C80" s="234" t="s">
        <v>462</v>
      </c>
      <c r="D80" s="488" t="s">
        <v>170</v>
      </c>
      <c r="E80" s="588" t="s">
        <v>171</v>
      </c>
      <c r="F80" s="489" t="s">
        <v>85</v>
      </c>
      <c r="G80" s="489" t="s">
        <v>88</v>
      </c>
      <c r="H80" s="489" t="s">
        <v>554</v>
      </c>
      <c r="I80" s="123">
        <v>82</v>
      </c>
    </row>
    <row r="81" spans="1:9" ht="16.8">
      <c r="A81" s="240" t="s">
        <v>251</v>
      </c>
      <c r="B81" s="102">
        <v>2</v>
      </c>
      <c r="C81" s="234" t="s">
        <v>79</v>
      </c>
      <c r="D81" s="4" t="s">
        <v>173</v>
      </c>
      <c r="E81" s="574" t="s">
        <v>171</v>
      </c>
      <c r="F81" s="235" t="s">
        <v>80</v>
      </c>
      <c r="G81" s="235" t="s">
        <v>83</v>
      </c>
      <c r="H81" s="235" t="s">
        <v>719</v>
      </c>
      <c r="I81" s="2">
        <v>117</v>
      </c>
    </row>
    <row r="82" spans="1:9" ht="16.8">
      <c r="A82" s="240" t="s">
        <v>577</v>
      </c>
      <c r="B82" s="241">
        <v>2</v>
      </c>
      <c r="C82" s="234" t="s">
        <v>462</v>
      </c>
      <c r="D82" s="4" t="s">
        <v>175</v>
      </c>
      <c r="E82" s="574" t="s">
        <v>171</v>
      </c>
      <c r="F82" s="235" t="s">
        <v>80</v>
      </c>
      <c r="G82" s="235" t="s">
        <v>88</v>
      </c>
      <c r="H82" s="235" t="s">
        <v>286</v>
      </c>
      <c r="I82" s="2">
        <v>156</v>
      </c>
    </row>
    <row r="83" spans="1:9" ht="16.8">
      <c r="A83" s="240" t="s">
        <v>578</v>
      </c>
      <c r="B83" s="241">
        <v>2</v>
      </c>
      <c r="C83" s="234" t="s">
        <v>462</v>
      </c>
      <c r="D83" s="488" t="s">
        <v>170</v>
      </c>
      <c r="E83" s="574" t="s">
        <v>171</v>
      </c>
      <c r="F83" s="489" t="s">
        <v>85</v>
      </c>
      <c r="G83" s="235" t="s">
        <v>86</v>
      </c>
      <c r="H83" s="235" t="s">
        <v>562</v>
      </c>
      <c r="I83" s="123">
        <v>144</v>
      </c>
    </row>
    <row r="84" spans="1:9" ht="16.8">
      <c r="A84" s="240" t="s">
        <v>579</v>
      </c>
      <c r="B84" s="241">
        <v>2</v>
      </c>
      <c r="C84" s="234" t="s">
        <v>462</v>
      </c>
      <c r="D84" s="4" t="s">
        <v>173</v>
      </c>
      <c r="E84" s="574" t="s">
        <v>171</v>
      </c>
      <c r="F84" s="235" t="s">
        <v>187</v>
      </c>
      <c r="G84" s="235" t="s">
        <v>83</v>
      </c>
      <c r="H84" s="235" t="s">
        <v>717</v>
      </c>
      <c r="I84" s="2">
        <v>83</v>
      </c>
    </row>
    <row r="85" spans="1:9" ht="16.8">
      <c r="A85" s="240" t="s">
        <v>580</v>
      </c>
      <c r="B85" s="241">
        <v>2</v>
      </c>
      <c r="C85" s="234" t="s">
        <v>462</v>
      </c>
      <c r="D85" s="488" t="s">
        <v>170</v>
      </c>
      <c r="E85" s="574" t="s">
        <v>171</v>
      </c>
      <c r="F85" s="489" t="s">
        <v>109</v>
      </c>
      <c r="G85" s="235" t="s">
        <v>88</v>
      </c>
      <c r="H85" s="235" t="s">
        <v>558</v>
      </c>
      <c r="I85" s="2">
        <v>89</v>
      </c>
    </row>
    <row r="86" spans="1:9" ht="16.8">
      <c r="A86" s="240" t="s">
        <v>180</v>
      </c>
      <c r="B86" s="241">
        <v>2</v>
      </c>
      <c r="C86" s="234" t="s">
        <v>462</v>
      </c>
      <c r="D86" s="4" t="s">
        <v>181</v>
      </c>
      <c r="E86" s="574" t="s">
        <v>171</v>
      </c>
      <c r="F86" s="235" t="s">
        <v>80</v>
      </c>
      <c r="G86" s="235" t="s">
        <v>83</v>
      </c>
      <c r="H86" s="235" t="s">
        <v>517</v>
      </c>
      <c r="I86" s="2">
        <v>207</v>
      </c>
    </row>
    <row r="87" spans="1:9" ht="16.8">
      <c r="A87" s="240" t="s">
        <v>182</v>
      </c>
      <c r="B87" s="241">
        <v>2</v>
      </c>
      <c r="C87" s="234" t="s">
        <v>462</v>
      </c>
      <c r="D87" s="4" t="s">
        <v>175</v>
      </c>
      <c r="E87" s="574" t="s">
        <v>171</v>
      </c>
      <c r="F87" s="235" t="s">
        <v>80</v>
      </c>
      <c r="G87" s="235" t="s">
        <v>83</v>
      </c>
      <c r="H87" s="235" t="s">
        <v>517</v>
      </c>
      <c r="I87" s="594">
        <v>208</v>
      </c>
    </row>
    <row r="88" spans="1:9" ht="16.8">
      <c r="A88" s="240" t="s">
        <v>581</v>
      </c>
      <c r="B88" s="241">
        <v>2</v>
      </c>
      <c r="C88" s="234" t="s">
        <v>715</v>
      </c>
      <c r="D88" s="488" t="s">
        <v>175</v>
      </c>
      <c r="E88" s="574" t="s">
        <v>253</v>
      </c>
      <c r="F88" s="489" t="s">
        <v>80</v>
      </c>
      <c r="G88" s="235" t="s">
        <v>172</v>
      </c>
      <c r="H88" s="235" t="s">
        <v>530</v>
      </c>
      <c r="I88" s="123">
        <v>100</v>
      </c>
    </row>
    <row r="89" spans="1:9" ht="16.8">
      <c r="A89" s="240" t="s">
        <v>183</v>
      </c>
      <c r="B89" s="241">
        <v>2</v>
      </c>
      <c r="C89" s="234" t="s">
        <v>462</v>
      </c>
      <c r="D89" s="488" t="s">
        <v>173</v>
      </c>
      <c r="E89" s="235" t="s">
        <v>171</v>
      </c>
      <c r="F89" s="235" t="s">
        <v>80</v>
      </c>
      <c r="G89" s="235" t="s">
        <v>84</v>
      </c>
      <c r="H89" s="235" t="s">
        <v>517</v>
      </c>
      <c r="I89" s="123">
        <v>209</v>
      </c>
    </row>
    <row r="90" spans="1:9" ht="16.8">
      <c r="A90" s="240" t="s">
        <v>582</v>
      </c>
      <c r="B90" s="241">
        <v>2</v>
      </c>
      <c r="C90" s="234" t="s">
        <v>89</v>
      </c>
      <c r="D90" s="4" t="s">
        <v>259</v>
      </c>
      <c r="E90" s="574" t="s">
        <v>171</v>
      </c>
      <c r="F90" s="235" t="s">
        <v>85</v>
      </c>
      <c r="G90" s="235" t="s">
        <v>83</v>
      </c>
      <c r="H90" s="235" t="s">
        <v>569</v>
      </c>
      <c r="I90" s="2">
        <v>88</v>
      </c>
    </row>
    <row r="91" spans="1:9" ht="16.8">
      <c r="A91" s="240" t="s">
        <v>291</v>
      </c>
      <c r="B91" s="241">
        <v>2</v>
      </c>
      <c r="C91" s="487" t="s">
        <v>89</v>
      </c>
      <c r="D91" s="488" t="s">
        <v>170</v>
      </c>
      <c r="E91" s="574" t="s">
        <v>253</v>
      </c>
      <c r="F91" s="489" t="s">
        <v>123</v>
      </c>
      <c r="G91" s="489" t="s">
        <v>86</v>
      </c>
      <c r="H91" s="489" t="s">
        <v>286</v>
      </c>
      <c r="I91" s="2">
        <v>158</v>
      </c>
    </row>
    <row r="92" spans="1:9" ht="16.8">
      <c r="A92" s="240" t="s">
        <v>448</v>
      </c>
      <c r="B92" s="241">
        <v>2</v>
      </c>
      <c r="C92" s="487" t="s">
        <v>87</v>
      </c>
      <c r="D92" s="488" t="s">
        <v>173</v>
      </c>
      <c r="E92" s="574" t="s">
        <v>253</v>
      </c>
      <c r="F92" s="489" t="s">
        <v>109</v>
      </c>
      <c r="G92" s="489" t="s">
        <v>88</v>
      </c>
      <c r="H92" s="235" t="s">
        <v>558</v>
      </c>
      <c r="I92" s="123">
        <v>91</v>
      </c>
    </row>
    <row r="93" spans="1:9" ht="16.8">
      <c r="A93" s="240" t="s">
        <v>583</v>
      </c>
      <c r="B93" s="241">
        <v>2</v>
      </c>
      <c r="C93" s="234" t="s">
        <v>87</v>
      </c>
      <c r="D93" s="4" t="s">
        <v>173</v>
      </c>
      <c r="E93" s="574" t="s">
        <v>171</v>
      </c>
      <c r="F93" s="489" t="s">
        <v>85</v>
      </c>
      <c r="G93" s="235" t="s">
        <v>83</v>
      </c>
      <c r="H93" s="235" t="s">
        <v>558</v>
      </c>
      <c r="I93" s="2">
        <v>91</v>
      </c>
    </row>
    <row r="94" spans="1:9" ht="16.8">
      <c r="A94" s="240" t="s">
        <v>584</v>
      </c>
      <c r="B94" s="241">
        <v>2</v>
      </c>
      <c r="C94" s="234" t="s">
        <v>79</v>
      </c>
      <c r="D94" s="488" t="s">
        <v>566</v>
      </c>
      <c r="E94" s="574" t="s">
        <v>171</v>
      </c>
      <c r="F94" s="489" t="s">
        <v>85</v>
      </c>
      <c r="G94" s="235" t="s">
        <v>88</v>
      </c>
      <c r="H94" s="235" t="s">
        <v>562</v>
      </c>
      <c r="I94" s="123">
        <v>145</v>
      </c>
    </row>
    <row r="95" spans="1:9" ht="16.8">
      <c r="A95" s="240" t="s">
        <v>184</v>
      </c>
      <c r="B95" s="241">
        <v>2</v>
      </c>
      <c r="C95" s="234" t="s">
        <v>87</v>
      </c>
      <c r="D95" s="4" t="s">
        <v>173</v>
      </c>
      <c r="E95" s="574" t="s">
        <v>171</v>
      </c>
      <c r="F95" s="235" t="s">
        <v>80</v>
      </c>
      <c r="G95" s="235" t="s">
        <v>172</v>
      </c>
      <c r="H95" s="235" t="s">
        <v>517</v>
      </c>
      <c r="I95" s="2">
        <v>217</v>
      </c>
    </row>
    <row r="96" spans="1:9" ht="16.8">
      <c r="A96" s="240" t="s">
        <v>585</v>
      </c>
      <c r="B96" s="241">
        <v>2</v>
      </c>
      <c r="C96" s="234" t="s">
        <v>112</v>
      </c>
      <c r="D96" s="488" t="s">
        <v>170</v>
      </c>
      <c r="E96" s="574" t="s">
        <v>171</v>
      </c>
      <c r="F96" s="489" t="s">
        <v>97</v>
      </c>
      <c r="G96" s="235" t="s">
        <v>231</v>
      </c>
      <c r="H96" s="235" t="s">
        <v>720</v>
      </c>
      <c r="I96" s="2">
        <v>210</v>
      </c>
    </row>
    <row r="97" spans="1:9" ht="16.8">
      <c r="A97" s="240" t="s">
        <v>252</v>
      </c>
      <c r="B97" s="241">
        <v>2</v>
      </c>
      <c r="C97" s="234" t="s">
        <v>462</v>
      </c>
      <c r="D97" s="4" t="s">
        <v>170</v>
      </c>
      <c r="E97" s="574" t="s">
        <v>171</v>
      </c>
      <c r="F97" s="235" t="s">
        <v>85</v>
      </c>
      <c r="G97" s="235" t="s">
        <v>86</v>
      </c>
      <c r="H97" s="235" t="s">
        <v>719</v>
      </c>
      <c r="I97" s="2">
        <v>119</v>
      </c>
    </row>
    <row r="98" spans="1:9" ht="16.8">
      <c r="A98" s="240" t="s">
        <v>586</v>
      </c>
      <c r="B98" s="241">
        <v>2</v>
      </c>
      <c r="C98" s="234" t="s">
        <v>462</v>
      </c>
      <c r="D98" s="4" t="s">
        <v>181</v>
      </c>
      <c r="E98" s="574" t="s">
        <v>171</v>
      </c>
      <c r="F98" s="235" t="s">
        <v>80</v>
      </c>
      <c r="G98" s="235" t="s">
        <v>83</v>
      </c>
      <c r="H98" s="235" t="s">
        <v>517</v>
      </c>
      <c r="I98" s="2">
        <v>225</v>
      </c>
    </row>
    <row r="99" spans="1:9" ht="16.8">
      <c r="A99" s="240" t="s">
        <v>587</v>
      </c>
      <c r="B99" s="241">
        <v>2</v>
      </c>
      <c r="C99" s="234" t="s">
        <v>79</v>
      </c>
      <c r="D99" s="488" t="s">
        <v>170</v>
      </c>
      <c r="E99" s="574" t="s">
        <v>171</v>
      </c>
      <c r="F99" s="489" t="s">
        <v>721</v>
      </c>
      <c r="G99" s="235" t="s">
        <v>172</v>
      </c>
      <c r="H99" s="235" t="s">
        <v>562</v>
      </c>
      <c r="I99" s="123">
        <v>147</v>
      </c>
    </row>
    <row r="100" spans="1:9" ht="16.8">
      <c r="A100" s="240" t="s">
        <v>588</v>
      </c>
      <c r="B100" s="241">
        <v>2</v>
      </c>
      <c r="C100" s="234" t="s">
        <v>462</v>
      </c>
      <c r="D100" s="488" t="s">
        <v>260</v>
      </c>
      <c r="E100" s="574" t="s">
        <v>171</v>
      </c>
      <c r="F100" s="489" t="s">
        <v>85</v>
      </c>
      <c r="G100" s="235" t="s">
        <v>86</v>
      </c>
      <c r="H100" s="235" t="s">
        <v>562</v>
      </c>
      <c r="I100" s="123">
        <v>147</v>
      </c>
    </row>
    <row r="101" spans="1:9" ht="16.8">
      <c r="A101" s="240" t="s">
        <v>589</v>
      </c>
      <c r="B101" s="241">
        <v>2</v>
      </c>
      <c r="C101" s="234" t="s">
        <v>87</v>
      </c>
      <c r="D101" s="4" t="s">
        <v>259</v>
      </c>
      <c r="E101" s="235" t="s">
        <v>253</v>
      </c>
      <c r="F101" s="235" t="s">
        <v>461</v>
      </c>
      <c r="G101" s="235" t="s">
        <v>84</v>
      </c>
      <c r="H101" s="235" t="s">
        <v>561</v>
      </c>
      <c r="I101" s="2">
        <v>99</v>
      </c>
    </row>
    <row r="102" spans="1:9" ht="16.8">
      <c r="A102" s="240" t="s">
        <v>590</v>
      </c>
      <c r="B102" s="241">
        <v>2</v>
      </c>
      <c r="C102" s="234" t="s">
        <v>79</v>
      </c>
      <c r="D102" s="4" t="s">
        <v>181</v>
      </c>
      <c r="E102" s="574" t="s">
        <v>171</v>
      </c>
      <c r="F102" s="235" t="s">
        <v>80</v>
      </c>
      <c r="G102" s="235" t="s">
        <v>86</v>
      </c>
      <c r="H102" s="235" t="s">
        <v>722</v>
      </c>
      <c r="I102" s="2">
        <v>89</v>
      </c>
    </row>
    <row r="103" spans="1:9" ht="16.8">
      <c r="A103" s="240" t="s">
        <v>591</v>
      </c>
      <c r="B103" s="241">
        <v>2</v>
      </c>
      <c r="C103" s="592" t="s">
        <v>462</v>
      </c>
      <c r="D103" s="4" t="s">
        <v>170</v>
      </c>
      <c r="E103" s="590" t="s">
        <v>171</v>
      </c>
      <c r="F103" s="590" t="s">
        <v>80</v>
      </c>
      <c r="G103" s="590" t="s">
        <v>172</v>
      </c>
      <c r="H103" s="590" t="s">
        <v>565</v>
      </c>
      <c r="I103" s="593">
        <v>117</v>
      </c>
    </row>
    <row r="104" spans="1:9" ht="16.8">
      <c r="A104" s="240" t="s">
        <v>185</v>
      </c>
      <c r="B104" s="241">
        <v>2</v>
      </c>
      <c r="C104" s="234" t="s">
        <v>79</v>
      </c>
      <c r="D104" s="488" t="s">
        <v>175</v>
      </c>
      <c r="E104" s="235" t="s">
        <v>261</v>
      </c>
      <c r="F104" s="235" t="s">
        <v>80</v>
      </c>
      <c r="G104" s="235" t="s">
        <v>262</v>
      </c>
      <c r="H104" s="235" t="s">
        <v>517</v>
      </c>
      <c r="I104" s="123">
        <v>231</v>
      </c>
    </row>
    <row r="105" spans="1:9" ht="16.8">
      <c r="A105" s="240" t="s">
        <v>188</v>
      </c>
      <c r="B105" s="241">
        <v>2</v>
      </c>
      <c r="C105" s="234" t="s">
        <v>89</v>
      </c>
      <c r="D105" s="488" t="s">
        <v>173</v>
      </c>
      <c r="E105" s="235" t="s">
        <v>171</v>
      </c>
      <c r="F105" s="235" t="s">
        <v>461</v>
      </c>
      <c r="G105" s="235" t="s">
        <v>83</v>
      </c>
      <c r="H105" s="235" t="s">
        <v>517</v>
      </c>
      <c r="I105" s="123">
        <v>231</v>
      </c>
    </row>
    <row r="106" spans="1:9" ht="16.8">
      <c r="A106" s="240" t="s">
        <v>186</v>
      </c>
      <c r="B106" s="241">
        <v>2</v>
      </c>
      <c r="C106" s="234" t="s">
        <v>89</v>
      </c>
      <c r="D106" s="4" t="s">
        <v>181</v>
      </c>
      <c r="E106" s="574" t="s">
        <v>171</v>
      </c>
      <c r="F106" s="235" t="s">
        <v>187</v>
      </c>
      <c r="G106" s="235" t="s">
        <v>88</v>
      </c>
      <c r="H106" s="235" t="s">
        <v>517</v>
      </c>
      <c r="I106" s="2">
        <v>232</v>
      </c>
    </row>
    <row r="107" spans="1:9" ht="16.8">
      <c r="A107" s="240" t="s">
        <v>189</v>
      </c>
      <c r="B107" s="241">
        <v>2</v>
      </c>
      <c r="C107" s="234" t="s">
        <v>87</v>
      </c>
      <c r="D107" s="4" t="s">
        <v>170</v>
      </c>
      <c r="E107" s="574" t="s">
        <v>171</v>
      </c>
      <c r="F107" s="235" t="s">
        <v>187</v>
      </c>
      <c r="G107" s="235" t="s">
        <v>86</v>
      </c>
      <c r="H107" s="235" t="s">
        <v>517</v>
      </c>
      <c r="I107" s="2">
        <v>232</v>
      </c>
    </row>
    <row r="108" spans="1:9" ht="16.8">
      <c r="A108" s="240" t="s">
        <v>592</v>
      </c>
      <c r="B108" s="241">
        <v>2</v>
      </c>
      <c r="C108" s="234" t="s">
        <v>462</v>
      </c>
      <c r="D108" s="488" t="s">
        <v>175</v>
      </c>
      <c r="E108" s="574" t="s">
        <v>171</v>
      </c>
      <c r="F108" s="489" t="s">
        <v>80</v>
      </c>
      <c r="G108" s="235" t="s">
        <v>88</v>
      </c>
      <c r="H108" s="235" t="s">
        <v>558</v>
      </c>
      <c r="I108" s="2">
        <v>95</v>
      </c>
    </row>
    <row r="109" spans="1:9" ht="16.8">
      <c r="A109" s="240" t="s">
        <v>593</v>
      </c>
      <c r="B109" s="241">
        <v>2</v>
      </c>
      <c r="C109" s="234" t="s">
        <v>79</v>
      </c>
      <c r="D109" s="4" t="s">
        <v>170</v>
      </c>
      <c r="E109" s="574" t="s">
        <v>171</v>
      </c>
      <c r="F109" s="235" t="s">
        <v>80</v>
      </c>
      <c r="G109" s="235" t="s">
        <v>86</v>
      </c>
      <c r="H109" s="235" t="s">
        <v>722</v>
      </c>
      <c r="I109" s="2">
        <v>90</v>
      </c>
    </row>
    <row r="110" spans="1:9" ht="16.8">
      <c r="A110" s="240" t="s">
        <v>190</v>
      </c>
      <c r="B110" s="241">
        <v>2</v>
      </c>
      <c r="C110" s="234" t="s">
        <v>89</v>
      </c>
      <c r="D110" s="488" t="s">
        <v>170</v>
      </c>
      <c r="E110" s="574" t="s">
        <v>171</v>
      </c>
      <c r="F110" s="235" t="s">
        <v>97</v>
      </c>
      <c r="G110" s="235" t="s">
        <v>263</v>
      </c>
      <c r="H110" s="235" t="s">
        <v>517</v>
      </c>
      <c r="I110" s="2">
        <v>238</v>
      </c>
    </row>
    <row r="111" spans="1:9" ht="16.8">
      <c r="A111" s="240" t="s">
        <v>594</v>
      </c>
      <c r="B111" s="241">
        <v>2</v>
      </c>
      <c r="C111" s="234" t="s">
        <v>112</v>
      </c>
      <c r="D111" s="488" t="s">
        <v>175</v>
      </c>
      <c r="E111" s="574" t="s">
        <v>171</v>
      </c>
      <c r="F111" s="489" t="s">
        <v>85</v>
      </c>
      <c r="G111" s="235" t="s">
        <v>83</v>
      </c>
      <c r="H111" s="235" t="s">
        <v>562</v>
      </c>
      <c r="I111" s="123">
        <v>151</v>
      </c>
    </row>
    <row r="112" spans="1:9" ht="16.8">
      <c r="A112" s="240" t="s">
        <v>205</v>
      </c>
      <c r="B112" s="241">
        <v>2</v>
      </c>
      <c r="C112" s="234" t="s">
        <v>462</v>
      </c>
      <c r="D112" s="4" t="s">
        <v>173</v>
      </c>
      <c r="E112" s="574" t="s">
        <v>171</v>
      </c>
      <c r="F112" s="235" t="s">
        <v>109</v>
      </c>
      <c r="G112" s="235" t="s">
        <v>206</v>
      </c>
      <c r="H112" s="235" t="s">
        <v>517</v>
      </c>
      <c r="I112" s="2">
        <v>239</v>
      </c>
    </row>
    <row r="113" spans="1:9" ht="16.8">
      <c r="A113" s="240" t="s">
        <v>207</v>
      </c>
      <c r="B113" s="241">
        <v>2</v>
      </c>
      <c r="C113" s="234" t="s">
        <v>464</v>
      </c>
      <c r="D113" s="4" t="s">
        <v>170</v>
      </c>
      <c r="E113" s="574" t="s">
        <v>171</v>
      </c>
      <c r="F113" s="235" t="s">
        <v>187</v>
      </c>
      <c r="G113" s="235" t="s">
        <v>88</v>
      </c>
      <c r="H113" s="235" t="s">
        <v>517</v>
      </c>
      <c r="I113" s="2">
        <v>241</v>
      </c>
    </row>
    <row r="114" spans="1:9" ht="16.8">
      <c r="A114" s="240" t="s">
        <v>338</v>
      </c>
      <c r="B114" s="241">
        <v>2</v>
      </c>
      <c r="C114" s="595" t="s">
        <v>89</v>
      </c>
      <c r="D114" s="4" t="s">
        <v>285</v>
      </c>
      <c r="E114" s="589" t="s">
        <v>171</v>
      </c>
      <c r="F114" s="590" t="s">
        <v>387</v>
      </c>
      <c r="G114" s="590" t="s">
        <v>84</v>
      </c>
      <c r="H114" s="590" t="s">
        <v>720</v>
      </c>
      <c r="I114" s="593">
        <v>212</v>
      </c>
    </row>
    <row r="115" spans="1:9" ht="16.8">
      <c r="A115" s="240" t="s">
        <v>595</v>
      </c>
      <c r="B115" s="241">
        <v>2</v>
      </c>
      <c r="C115" s="592" t="s">
        <v>462</v>
      </c>
      <c r="D115" s="4" t="s">
        <v>170</v>
      </c>
      <c r="E115" s="590" t="s">
        <v>171</v>
      </c>
      <c r="F115" s="590" t="s">
        <v>80</v>
      </c>
      <c r="G115" s="590" t="s">
        <v>83</v>
      </c>
      <c r="H115" s="590" t="s">
        <v>565</v>
      </c>
      <c r="I115" s="593">
        <v>117</v>
      </c>
    </row>
    <row r="116" spans="1:9" ht="16.8">
      <c r="A116" s="240" t="s">
        <v>328</v>
      </c>
      <c r="B116" s="241">
        <v>2</v>
      </c>
      <c r="C116" s="487" t="s">
        <v>87</v>
      </c>
      <c r="D116" s="4" t="s">
        <v>175</v>
      </c>
      <c r="E116" s="574" t="s">
        <v>171</v>
      </c>
      <c r="F116" s="489" t="s">
        <v>109</v>
      </c>
      <c r="G116" s="489" t="s">
        <v>88</v>
      </c>
      <c r="H116" s="489" t="s">
        <v>557</v>
      </c>
      <c r="I116" s="2">
        <v>128</v>
      </c>
    </row>
    <row r="117" spans="1:9" ht="16.8">
      <c r="A117" s="240" t="s">
        <v>596</v>
      </c>
      <c r="B117" s="241">
        <v>2</v>
      </c>
      <c r="C117" s="234" t="s">
        <v>112</v>
      </c>
      <c r="D117" s="4" t="s">
        <v>173</v>
      </c>
      <c r="E117" s="574" t="s">
        <v>171</v>
      </c>
      <c r="F117" s="489" t="s">
        <v>85</v>
      </c>
      <c r="G117" s="235" t="s">
        <v>86</v>
      </c>
      <c r="H117" s="235" t="s">
        <v>562</v>
      </c>
      <c r="I117" s="123">
        <v>154</v>
      </c>
    </row>
    <row r="118" spans="1:9" ht="16.8">
      <c r="A118" s="240" t="s">
        <v>597</v>
      </c>
      <c r="B118" s="241">
        <v>2</v>
      </c>
      <c r="C118" s="234" t="s">
        <v>112</v>
      </c>
      <c r="D118" s="4" t="s">
        <v>723</v>
      </c>
      <c r="E118" s="574" t="s">
        <v>171</v>
      </c>
      <c r="F118" s="489" t="s">
        <v>724</v>
      </c>
      <c r="G118" s="235" t="s">
        <v>83</v>
      </c>
      <c r="H118" s="489" t="s">
        <v>559</v>
      </c>
      <c r="I118" s="123">
        <v>31</v>
      </c>
    </row>
    <row r="119" spans="1:9" ht="16.8">
      <c r="A119" s="240" t="s">
        <v>254</v>
      </c>
      <c r="B119" s="241">
        <v>2</v>
      </c>
      <c r="C119" s="234" t="s">
        <v>462</v>
      </c>
      <c r="D119" s="4" t="s">
        <v>170</v>
      </c>
      <c r="E119" s="574" t="s">
        <v>171</v>
      </c>
      <c r="F119" s="235" t="s">
        <v>80</v>
      </c>
      <c r="G119" s="235" t="s">
        <v>88</v>
      </c>
      <c r="H119" s="235" t="s">
        <v>719</v>
      </c>
      <c r="I119" s="2">
        <v>125</v>
      </c>
    </row>
    <row r="120" spans="1:9" ht="16.8">
      <c r="A120" s="240" t="s">
        <v>598</v>
      </c>
      <c r="B120" s="241">
        <v>2</v>
      </c>
      <c r="C120" s="234" t="s">
        <v>89</v>
      </c>
      <c r="D120" s="4" t="s">
        <v>173</v>
      </c>
      <c r="E120" s="574" t="s">
        <v>171</v>
      </c>
      <c r="F120" s="489" t="s">
        <v>80</v>
      </c>
      <c r="G120" s="235" t="s">
        <v>81</v>
      </c>
      <c r="H120" s="235" t="s">
        <v>562</v>
      </c>
      <c r="I120" s="123">
        <v>155</v>
      </c>
    </row>
    <row r="121" spans="1:9" ht="16.8">
      <c r="A121" s="240" t="s">
        <v>599</v>
      </c>
      <c r="B121" s="241">
        <v>2</v>
      </c>
      <c r="C121" s="234" t="s">
        <v>87</v>
      </c>
      <c r="D121" s="488" t="s">
        <v>170</v>
      </c>
      <c r="E121" s="574" t="s">
        <v>171</v>
      </c>
      <c r="F121" s="489" t="s">
        <v>387</v>
      </c>
      <c r="G121" s="235" t="s">
        <v>172</v>
      </c>
      <c r="H121" s="235" t="s">
        <v>558</v>
      </c>
      <c r="I121" s="2">
        <v>103</v>
      </c>
    </row>
    <row r="122" spans="1:9" ht="16.8">
      <c r="A122" s="240" t="s">
        <v>208</v>
      </c>
      <c r="B122" s="241">
        <v>2</v>
      </c>
      <c r="C122" s="234" t="s">
        <v>462</v>
      </c>
      <c r="D122" s="4" t="s">
        <v>181</v>
      </c>
      <c r="E122" s="574" t="s">
        <v>171</v>
      </c>
      <c r="F122" s="235" t="s">
        <v>80</v>
      </c>
      <c r="G122" s="235" t="s">
        <v>83</v>
      </c>
      <c r="H122" s="235" t="s">
        <v>517</v>
      </c>
      <c r="I122" s="2">
        <v>259</v>
      </c>
    </row>
    <row r="123" spans="1:9" ht="16.8">
      <c r="A123" s="240" t="s">
        <v>600</v>
      </c>
      <c r="B123" s="241">
        <v>2</v>
      </c>
      <c r="C123" s="487" t="s">
        <v>462</v>
      </c>
      <c r="D123" s="488" t="s">
        <v>175</v>
      </c>
      <c r="E123" s="588" t="s">
        <v>171</v>
      </c>
      <c r="F123" s="489" t="s">
        <v>80</v>
      </c>
      <c r="G123" s="489" t="s">
        <v>88</v>
      </c>
      <c r="H123" s="489" t="s">
        <v>564</v>
      </c>
      <c r="I123" s="591">
        <v>56</v>
      </c>
    </row>
    <row r="124" spans="1:9" ht="16.8">
      <c r="A124" s="240" t="s">
        <v>601</v>
      </c>
      <c r="B124" s="241">
        <v>2</v>
      </c>
      <c r="C124" s="592" t="s">
        <v>89</v>
      </c>
      <c r="D124" s="4" t="s">
        <v>170</v>
      </c>
      <c r="E124" s="590" t="s">
        <v>171</v>
      </c>
      <c r="F124" s="590" t="s">
        <v>187</v>
      </c>
      <c r="G124" s="590" t="s">
        <v>84</v>
      </c>
      <c r="H124" s="590" t="s">
        <v>565</v>
      </c>
      <c r="I124" s="593">
        <v>120</v>
      </c>
    </row>
    <row r="125" spans="1:9" ht="16.8">
      <c r="A125" s="240" t="s">
        <v>210</v>
      </c>
      <c r="B125" s="241">
        <v>2</v>
      </c>
      <c r="C125" s="234" t="s">
        <v>462</v>
      </c>
      <c r="D125" s="488" t="s">
        <v>170</v>
      </c>
      <c r="E125" s="574" t="s">
        <v>171</v>
      </c>
      <c r="F125" s="235" t="s">
        <v>80</v>
      </c>
      <c r="G125" s="235" t="s">
        <v>172</v>
      </c>
      <c r="H125" s="235" t="s">
        <v>517</v>
      </c>
      <c r="I125" s="2">
        <v>269</v>
      </c>
    </row>
    <row r="126" spans="1:9" ht="16.8">
      <c r="A126" s="240" t="s">
        <v>602</v>
      </c>
      <c r="B126" s="241">
        <v>2</v>
      </c>
      <c r="C126" s="234" t="s">
        <v>87</v>
      </c>
      <c r="D126" s="4" t="s">
        <v>170</v>
      </c>
      <c r="E126" s="235" t="s">
        <v>171</v>
      </c>
      <c r="F126" s="235" t="s">
        <v>80</v>
      </c>
      <c r="G126" s="235" t="s">
        <v>84</v>
      </c>
      <c r="H126" s="235" t="s">
        <v>561</v>
      </c>
      <c r="I126" s="2">
        <v>105</v>
      </c>
    </row>
    <row r="127" spans="1:9" ht="16.8">
      <c r="A127" s="240" t="s">
        <v>209</v>
      </c>
      <c r="B127" s="241">
        <v>2</v>
      </c>
      <c r="C127" s="234" t="s">
        <v>79</v>
      </c>
      <c r="D127" s="4" t="s">
        <v>173</v>
      </c>
      <c r="E127" s="574" t="s">
        <v>171</v>
      </c>
      <c r="F127" s="235" t="s">
        <v>80</v>
      </c>
      <c r="G127" s="235" t="s">
        <v>86</v>
      </c>
      <c r="H127" s="235" t="s">
        <v>517</v>
      </c>
      <c r="I127" s="2">
        <v>272</v>
      </c>
    </row>
    <row r="128" spans="1:9" ht="16.8">
      <c r="A128" s="240" t="s">
        <v>466</v>
      </c>
      <c r="B128" s="241">
        <v>2</v>
      </c>
      <c r="C128" s="234" t="s">
        <v>87</v>
      </c>
      <c r="D128" s="4" t="s">
        <v>170</v>
      </c>
      <c r="E128" s="574" t="s">
        <v>171</v>
      </c>
      <c r="F128" s="235" t="s">
        <v>80</v>
      </c>
      <c r="G128" s="235" t="s">
        <v>84</v>
      </c>
      <c r="H128" s="235" t="s">
        <v>517</v>
      </c>
      <c r="I128" s="2">
        <v>272</v>
      </c>
    </row>
    <row r="129" spans="1:9" ht="16.8">
      <c r="A129" s="240" t="s">
        <v>275</v>
      </c>
      <c r="B129" s="241">
        <v>2</v>
      </c>
      <c r="C129" s="487" t="s">
        <v>112</v>
      </c>
      <c r="D129" s="4" t="s">
        <v>175</v>
      </c>
      <c r="E129" s="588" t="s">
        <v>171</v>
      </c>
      <c r="F129" s="489" t="s">
        <v>80</v>
      </c>
      <c r="G129" s="489" t="s">
        <v>20</v>
      </c>
      <c r="H129" s="489" t="s">
        <v>554</v>
      </c>
      <c r="I129" s="591">
        <v>116</v>
      </c>
    </row>
    <row r="130" spans="1:9" ht="16.8">
      <c r="A130" s="240" t="s">
        <v>603</v>
      </c>
      <c r="B130" s="241">
        <v>2</v>
      </c>
      <c r="C130" s="234" t="s">
        <v>462</v>
      </c>
      <c r="D130" s="488" t="s">
        <v>175</v>
      </c>
      <c r="E130" s="574" t="s">
        <v>171</v>
      </c>
      <c r="F130" s="489" t="s">
        <v>80</v>
      </c>
      <c r="G130" s="235" t="s">
        <v>86</v>
      </c>
      <c r="H130" s="235" t="s">
        <v>714</v>
      </c>
      <c r="I130" s="2">
        <v>124</v>
      </c>
    </row>
    <row r="131" spans="1:9" ht="16.8">
      <c r="A131" s="240" t="s">
        <v>604</v>
      </c>
      <c r="B131" s="241">
        <v>2</v>
      </c>
      <c r="C131" s="234" t="s">
        <v>462</v>
      </c>
      <c r="D131" s="4" t="s">
        <v>181</v>
      </c>
      <c r="E131" s="574" t="s">
        <v>171</v>
      </c>
      <c r="F131" s="235" t="s">
        <v>187</v>
      </c>
      <c r="G131" s="235" t="s">
        <v>84</v>
      </c>
      <c r="H131" s="235" t="s">
        <v>568</v>
      </c>
      <c r="I131" s="2">
        <v>39</v>
      </c>
    </row>
    <row r="132" spans="1:9" ht="16.8">
      <c r="A132" s="240" t="s">
        <v>230</v>
      </c>
      <c r="B132" s="241">
        <v>2</v>
      </c>
      <c r="C132" s="234" t="s">
        <v>462</v>
      </c>
      <c r="D132" s="4" t="s">
        <v>173</v>
      </c>
      <c r="E132" s="574" t="s">
        <v>171</v>
      </c>
      <c r="F132" s="235" t="s">
        <v>80</v>
      </c>
      <c r="G132" s="235" t="s">
        <v>231</v>
      </c>
      <c r="H132" s="235" t="s">
        <v>517</v>
      </c>
      <c r="I132" s="2">
        <v>280</v>
      </c>
    </row>
    <row r="133" spans="1:9" ht="16.8">
      <c r="A133" s="240" t="s">
        <v>211</v>
      </c>
      <c r="B133" s="241">
        <v>2</v>
      </c>
      <c r="C133" s="234" t="s">
        <v>462</v>
      </c>
      <c r="D133" s="488" t="s">
        <v>173</v>
      </c>
      <c r="E133" s="574" t="s">
        <v>171</v>
      </c>
      <c r="F133" s="489" t="s">
        <v>109</v>
      </c>
      <c r="G133" s="235" t="s">
        <v>84</v>
      </c>
      <c r="H133" s="235" t="s">
        <v>517</v>
      </c>
      <c r="I133" s="2">
        <v>280</v>
      </c>
    </row>
    <row r="134" spans="1:9" ht="16.8">
      <c r="A134" s="240" t="s">
        <v>255</v>
      </c>
      <c r="B134" s="241">
        <v>2</v>
      </c>
      <c r="C134" s="234" t="s">
        <v>79</v>
      </c>
      <c r="D134" s="4" t="s">
        <v>173</v>
      </c>
      <c r="E134" s="574" t="s">
        <v>171</v>
      </c>
      <c r="F134" s="235" t="s">
        <v>80</v>
      </c>
      <c r="G134" s="235" t="s">
        <v>83</v>
      </c>
      <c r="H134" s="235" t="s">
        <v>719</v>
      </c>
      <c r="I134" s="2">
        <v>127</v>
      </c>
    </row>
    <row r="135" spans="1:9" ht="16.8">
      <c r="A135" s="240" t="s">
        <v>212</v>
      </c>
      <c r="B135" s="241">
        <v>2</v>
      </c>
      <c r="C135" s="234" t="s">
        <v>462</v>
      </c>
      <c r="D135" s="4" t="s">
        <v>175</v>
      </c>
      <c r="E135" s="574" t="s">
        <v>171</v>
      </c>
      <c r="F135" s="235" t="s">
        <v>80</v>
      </c>
      <c r="G135" s="235" t="s">
        <v>86</v>
      </c>
      <c r="H135" s="235" t="s">
        <v>517</v>
      </c>
      <c r="I135" s="2">
        <v>283</v>
      </c>
    </row>
    <row r="136" spans="1:9" ht="16.8">
      <c r="A136" s="240" t="s">
        <v>605</v>
      </c>
      <c r="B136" s="241">
        <v>2</v>
      </c>
      <c r="C136" s="592" t="s">
        <v>87</v>
      </c>
      <c r="D136" s="4" t="s">
        <v>173</v>
      </c>
      <c r="E136" s="590" t="s">
        <v>253</v>
      </c>
      <c r="F136" s="590" t="s">
        <v>109</v>
      </c>
      <c r="G136" s="590" t="s">
        <v>83</v>
      </c>
      <c r="H136" s="590" t="s">
        <v>567</v>
      </c>
      <c r="I136" s="593">
        <v>175</v>
      </c>
    </row>
    <row r="137" spans="1:9" ht="16.8">
      <c r="A137" s="240" t="s">
        <v>407</v>
      </c>
      <c r="B137" s="241">
        <v>2</v>
      </c>
      <c r="C137" s="234" t="s">
        <v>87</v>
      </c>
      <c r="D137" s="4" t="s">
        <v>173</v>
      </c>
      <c r="E137" s="574" t="s">
        <v>171</v>
      </c>
      <c r="F137" s="235" t="s">
        <v>109</v>
      </c>
      <c r="G137" s="235" t="s">
        <v>88</v>
      </c>
      <c r="H137" s="235" t="s">
        <v>517</v>
      </c>
      <c r="I137" s="2">
        <v>288</v>
      </c>
    </row>
    <row r="138" spans="1:9" ht="16.8">
      <c r="A138" s="240" t="s">
        <v>213</v>
      </c>
      <c r="B138" s="241">
        <v>2</v>
      </c>
      <c r="C138" s="234" t="s">
        <v>87</v>
      </c>
      <c r="D138" s="488" t="s">
        <v>181</v>
      </c>
      <c r="E138" s="235" t="s">
        <v>253</v>
      </c>
      <c r="F138" s="489" t="s">
        <v>109</v>
      </c>
      <c r="G138" s="235" t="s">
        <v>231</v>
      </c>
      <c r="H138" s="235" t="s">
        <v>517</v>
      </c>
      <c r="I138" s="2">
        <v>289</v>
      </c>
    </row>
    <row r="139" spans="1:9" ht="16.8">
      <c r="A139" s="240" t="s">
        <v>606</v>
      </c>
      <c r="B139" s="241">
        <v>2</v>
      </c>
      <c r="C139" s="234" t="s">
        <v>112</v>
      </c>
      <c r="D139" s="4" t="s">
        <v>170</v>
      </c>
      <c r="E139" s="574" t="s">
        <v>171</v>
      </c>
      <c r="F139" s="489" t="s">
        <v>123</v>
      </c>
      <c r="G139" s="235" t="s">
        <v>84</v>
      </c>
      <c r="H139" s="235" t="s">
        <v>717</v>
      </c>
      <c r="I139" s="2">
        <v>90</v>
      </c>
    </row>
    <row r="140" spans="1:9" ht="16.8">
      <c r="A140" s="240" t="s">
        <v>26</v>
      </c>
      <c r="B140" s="241">
        <v>2</v>
      </c>
      <c r="C140" s="592" t="s">
        <v>462</v>
      </c>
      <c r="D140" s="4" t="s">
        <v>175</v>
      </c>
      <c r="E140" s="590" t="s">
        <v>253</v>
      </c>
      <c r="F140" s="590" t="s">
        <v>187</v>
      </c>
      <c r="G140" s="590" t="s">
        <v>86</v>
      </c>
      <c r="H140" s="590" t="s">
        <v>565</v>
      </c>
      <c r="I140" s="593">
        <v>122</v>
      </c>
    </row>
    <row r="141" spans="1:9" ht="16.8">
      <c r="A141" s="240" t="s">
        <v>607</v>
      </c>
      <c r="B141" s="241">
        <v>2</v>
      </c>
      <c r="C141" s="592" t="s">
        <v>462</v>
      </c>
      <c r="D141" s="4" t="s">
        <v>181</v>
      </c>
      <c r="E141" s="590" t="s">
        <v>171</v>
      </c>
      <c r="F141" s="590" t="s">
        <v>80</v>
      </c>
      <c r="G141" s="590" t="s">
        <v>115</v>
      </c>
      <c r="H141" s="590" t="s">
        <v>565</v>
      </c>
      <c r="I141" s="593">
        <v>123</v>
      </c>
    </row>
    <row r="142" spans="1:9" ht="16.8">
      <c r="A142" s="240" t="s">
        <v>608</v>
      </c>
      <c r="B142" s="241">
        <v>2</v>
      </c>
      <c r="C142" s="234" t="s">
        <v>463</v>
      </c>
      <c r="D142" s="488" t="s">
        <v>170</v>
      </c>
      <c r="E142" s="574" t="s">
        <v>171</v>
      </c>
      <c r="F142" s="489" t="s">
        <v>187</v>
      </c>
      <c r="G142" s="235" t="s">
        <v>83</v>
      </c>
      <c r="H142" s="235" t="s">
        <v>558</v>
      </c>
      <c r="I142" s="2">
        <v>105</v>
      </c>
    </row>
    <row r="143" spans="1:9" ht="16.8">
      <c r="A143" s="240" t="s">
        <v>609</v>
      </c>
      <c r="B143" s="241">
        <v>2</v>
      </c>
      <c r="C143" s="592" t="s">
        <v>112</v>
      </c>
      <c r="D143" s="4" t="s">
        <v>285</v>
      </c>
      <c r="E143" s="590" t="s">
        <v>171</v>
      </c>
      <c r="F143" s="590" t="s">
        <v>85</v>
      </c>
      <c r="G143" s="590" t="s">
        <v>86</v>
      </c>
      <c r="H143" s="590" t="s">
        <v>565</v>
      </c>
      <c r="I143" s="593">
        <v>123</v>
      </c>
    </row>
    <row r="144" spans="1:9" ht="16.8">
      <c r="A144" s="240" t="s">
        <v>610</v>
      </c>
      <c r="B144" s="241">
        <v>2</v>
      </c>
      <c r="C144" s="234" t="s">
        <v>464</v>
      </c>
      <c r="D144" s="4" t="s">
        <v>173</v>
      </c>
      <c r="E144" s="574" t="s">
        <v>261</v>
      </c>
      <c r="F144" s="489" t="s">
        <v>80</v>
      </c>
      <c r="G144" s="235" t="s">
        <v>172</v>
      </c>
      <c r="H144" s="235" t="s">
        <v>562</v>
      </c>
      <c r="I144" s="123">
        <v>157</v>
      </c>
    </row>
    <row r="145" spans="1:9" ht="16.8">
      <c r="A145" s="240" t="s">
        <v>214</v>
      </c>
      <c r="B145" s="241">
        <v>2</v>
      </c>
      <c r="C145" s="234" t="s">
        <v>462</v>
      </c>
      <c r="D145" s="488" t="s">
        <v>173</v>
      </c>
      <c r="E145" s="574" t="s">
        <v>171</v>
      </c>
      <c r="F145" s="489" t="s">
        <v>85</v>
      </c>
      <c r="G145" s="489" t="s">
        <v>172</v>
      </c>
      <c r="H145" s="235" t="s">
        <v>517</v>
      </c>
      <c r="I145" s="2">
        <v>296</v>
      </c>
    </row>
    <row r="146" spans="1:9" ht="16.8">
      <c r="A146" s="240" t="s">
        <v>611</v>
      </c>
      <c r="B146" s="241">
        <v>2</v>
      </c>
      <c r="C146" s="592" t="s">
        <v>462</v>
      </c>
      <c r="D146" s="4" t="s">
        <v>181</v>
      </c>
      <c r="E146" s="590" t="s">
        <v>171</v>
      </c>
      <c r="F146" s="590" t="s">
        <v>80</v>
      </c>
      <c r="G146" s="590" t="s">
        <v>83</v>
      </c>
      <c r="H146" s="590" t="s">
        <v>565</v>
      </c>
      <c r="I146" s="593">
        <v>124</v>
      </c>
    </row>
    <row r="147" spans="1:9" ht="16.8">
      <c r="A147" s="240" t="s">
        <v>216</v>
      </c>
      <c r="B147" s="241">
        <v>2</v>
      </c>
      <c r="C147" s="234" t="s">
        <v>462</v>
      </c>
      <c r="D147" s="4" t="s">
        <v>170</v>
      </c>
      <c r="E147" s="235" t="s">
        <v>171</v>
      </c>
      <c r="F147" s="235" t="s">
        <v>80</v>
      </c>
      <c r="G147" s="235" t="s">
        <v>86</v>
      </c>
      <c r="H147" s="235" t="s">
        <v>517</v>
      </c>
      <c r="I147" s="2">
        <v>300</v>
      </c>
    </row>
    <row r="148" spans="1:9" ht="16.8">
      <c r="A148" s="240" t="s">
        <v>612</v>
      </c>
      <c r="B148" s="241">
        <v>2</v>
      </c>
      <c r="C148" s="487" t="s">
        <v>462</v>
      </c>
      <c r="D148" s="488" t="s">
        <v>175</v>
      </c>
      <c r="E148" s="588" t="s">
        <v>171</v>
      </c>
      <c r="F148" s="489" t="s">
        <v>85</v>
      </c>
      <c r="G148" s="489" t="s">
        <v>88</v>
      </c>
      <c r="H148" s="489" t="s">
        <v>559</v>
      </c>
      <c r="I148" s="591">
        <v>36</v>
      </c>
    </row>
    <row r="149" spans="1:9" ht="16.8">
      <c r="A149" s="240" t="s">
        <v>215</v>
      </c>
      <c r="B149" s="241">
        <v>2</v>
      </c>
      <c r="C149" s="234" t="s">
        <v>462</v>
      </c>
      <c r="D149" s="4" t="s">
        <v>173</v>
      </c>
      <c r="E149" s="574" t="s">
        <v>171</v>
      </c>
      <c r="F149" s="235" t="s">
        <v>80</v>
      </c>
      <c r="G149" s="235" t="s">
        <v>84</v>
      </c>
      <c r="H149" s="235" t="s">
        <v>517</v>
      </c>
      <c r="I149" s="2">
        <v>303</v>
      </c>
    </row>
    <row r="150" spans="1:9" ht="16.8">
      <c r="A150" s="240" t="s">
        <v>613</v>
      </c>
      <c r="B150" s="241">
        <v>2</v>
      </c>
      <c r="C150" s="592" t="s">
        <v>715</v>
      </c>
      <c r="D150" s="4" t="s">
        <v>170</v>
      </c>
      <c r="E150" s="590" t="s">
        <v>171</v>
      </c>
      <c r="F150" s="590" t="s">
        <v>109</v>
      </c>
      <c r="G150" s="590" t="s">
        <v>86</v>
      </c>
      <c r="H150" s="590" t="s">
        <v>567</v>
      </c>
      <c r="I150" s="593">
        <v>176</v>
      </c>
    </row>
    <row r="151" spans="1:9" ht="16.8">
      <c r="A151" s="240" t="s">
        <v>614</v>
      </c>
      <c r="B151" s="241">
        <v>2</v>
      </c>
      <c r="C151" s="234" t="s">
        <v>463</v>
      </c>
      <c r="D151" s="488" t="s">
        <v>170</v>
      </c>
      <c r="E151" s="574" t="s">
        <v>171</v>
      </c>
      <c r="F151" s="489" t="s">
        <v>80</v>
      </c>
      <c r="G151" s="235" t="s">
        <v>84</v>
      </c>
      <c r="H151" s="235" t="s">
        <v>562</v>
      </c>
      <c r="I151" s="123">
        <v>158</v>
      </c>
    </row>
    <row r="152" spans="1:9" ht="16.8">
      <c r="A152" s="242" t="s">
        <v>615</v>
      </c>
      <c r="B152" s="243">
        <v>3</v>
      </c>
      <c r="C152" s="555" t="s">
        <v>463</v>
      </c>
      <c r="D152" s="556" t="s">
        <v>170</v>
      </c>
      <c r="E152" s="600" t="s">
        <v>171</v>
      </c>
      <c r="F152" s="600" t="s">
        <v>80</v>
      </c>
      <c r="G152" s="600" t="s">
        <v>84</v>
      </c>
      <c r="H152" s="600" t="s">
        <v>561</v>
      </c>
      <c r="I152" s="476">
        <v>89</v>
      </c>
    </row>
    <row r="153" spans="1:9" ht="16.8">
      <c r="A153" s="240" t="s">
        <v>616</v>
      </c>
      <c r="B153" s="241">
        <v>3</v>
      </c>
      <c r="C153" s="592" t="s">
        <v>462</v>
      </c>
      <c r="D153" s="4" t="s">
        <v>725</v>
      </c>
      <c r="E153" s="590" t="s">
        <v>171</v>
      </c>
      <c r="F153" s="590" t="s">
        <v>80</v>
      </c>
      <c r="G153" s="590" t="s">
        <v>236</v>
      </c>
      <c r="H153" s="590" t="s">
        <v>565</v>
      </c>
      <c r="I153" s="593">
        <v>113</v>
      </c>
    </row>
    <row r="154" spans="1:9" ht="16.8">
      <c r="A154" s="240" t="s">
        <v>617</v>
      </c>
      <c r="B154" s="241">
        <v>3</v>
      </c>
      <c r="C154" s="234" t="s">
        <v>112</v>
      </c>
      <c r="D154" s="488" t="s">
        <v>170</v>
      </c>
      <c r="E154" s="574" t="s">
        <v>171</v>
      </c>
      <c r="F154" s="489" t="s">
        <v>109</v>
      </c>
      <c r="G154" s="235" t="s">
        <v>84</v>
      </c>
      <c r="H154" s="235" t="s">
        <v>714</v>
      </c>
      <c r="I154" s="2">
        <v>101</v>
      </c>
    </row>
    <row r="155" spans="1:9" ht="16.8">
      <c r="A155" s="240" t="s">
        <v>195</v>
      </c>
      <c r="B155" s="241">
        <v>3</v>
      </c>
      <c r="C155" s="234" t="s">
        <v>462</v>
      </c>
      <c r="D155" s="488" t="s">
        <v>181</v>
      </c>
      <c r="E155" s="235" t="s">
        <v>171</v>
      </c>
      <c r="F155" s="489" t="s">
        <v>80</v>
      </c>
      <c r="G155" s="235" t="s">
        <v>236</v>
      </c>
      <c r="H155" s="235" t="s">
        <v>494</v>
      </c>
      <c r="I155" s="123">
        <v>94</v>
      </c>
    </row>
    <row r="156" spans="1:9" ht="16.8">
      <c r="A156" s="240" t="s">
        <v>618</v>
      </c>
      <c r="B156" s="241">
        <v>3</v>
      </c>
      <c r="C156" s="234" t="s">
        <v>462</v>
      </c>
      <c r="D156" s="4" t="s">
        <v>173</v>
      </c>
      <c r="E156" s="574" t="s">
        <v>171</v>
      </c>
      <c r="F156" s="489" t="s">
        <v>726</v>
      </c>
      <c r="G156" s="235" t="s">
        <v>88</v>
      </c>
      <c r="H156" s="235" t="s">
        <v>558</v>
      </c>
      <c r="I156" s="2">
        <v>88</v>
      </c>
    </row>
    <row r="157" spans="1:9" ht="16.8">
      <c r="A157" s="240" t="s">
        <v>196</v>
      </c>
      <c r="B157" s="241">
        <v>3</v>
      </c>
      <c r="C157" s="234" t="s">
        <v>462</v>
      </c>
      <c r="D157" s="488" t="s">
        <v>181</v>
      </c>
      <c r="E157" s="235" t="s">
        <v>171</v>
      </c>
      <c r="F157" s="489" t="s">
        <v>80</v>
      </c>
      <c r="G157" s="235" t="s">
        <v>83</v>
      </c>
      <c r="H157" s="235" t="s">
        <v>494</v>
      </c>
      <c r="I157" s="123">
        <v>95</v>
      </c>
    </row>
    <row r="158" spans="1:9" ht="16.8">
      <c r="A158" s="240" t="s">
        <v>619</v>
      </c>
      <c r="B158" s="241">
        <v>3</v>
      </c>
      <c r="C158" s="234" t="s">
        <v>462</v>
      </c>
      <c r="D158" s="4" t="s">
        <v>175</v>
      </c>
      <c r="E158" s="574" t="s">
        <v>171</v>
      </c>
      <c r="F158" s="235" t="s">
        <v>85</v>
      </c>
      <c r="G158" s="590" t="s">
        <v>88</v>
      </c>
      <c r="H158" s="590" t="s">
        <v>717</v>
      </c>
      <c r="I158" s="2">
        <v>81</v>
      </c>
    </row>
    <row r="159" spans="1:9" ht="16.8">
      <c r="A159" s="240" t="s">
        <v>620</v>
      </c>
      <c r="B159" s="241">
        <v>3</v>
      </c>
      <c r="C159" s="234" t="s">
        <v>462</v>
      </c>
      <c r="D159" s="4" t="s">
        <v>727</v>
      </c>
      <c r="E159" s="574" t="s">
        <v>171</v>
      </c>
      <c r="F159" s="489" t="s">
        <v>187</v>
      </c>
      <c r="G159" s="235" t="s">
        <v>172</v>
      </c>
      <c r="H159" s="235" t="s">
        <v>558</v>
      </c>
      <c r="I159" s="2">
        <v>89</v>
      </c>
    </row>
    <row r="160" spans="1:9" ht="16.8">
      <c r="A160" s="240" t="s">
        <v>621</v>
      </c>
      <c r="B160" s="241">
        <v>3</v>
      </c>
      <c r="C160" s="234" t="s">
        <v>462</v>
      </c>
      <c r="D160" s="488" t="s">
        <v>170</v>
      </c>
      <c r="E160" s="588" t="s">
        <v>171</v>
      </c>
      <c r="F160" s="489" t="s">
        <v>80</v>
      </c>
      <c r="G160" s="489" t="s">
        <v>172</v>
      </c>
      <c r="H160" s="489" t="s">
        <v>554</v>
      </c>
      <c r="I160" s="123">
        <v>82</v>
      </c>
    </row>
    <row r="161" spans="1:9" ht="16.8">
      <c r="A161" s="240" t="s">
        <v>217</v>
      </c>
      <c r="B161" s="241">
        <v>3</v>
      </c>
      <c r="C161" s="234" t="s">
        <v>89</v>
      </c>
      <c r="D161" s="488" t="s">
        <v>170</v>
      </c>
      <c r="E161" s="574" t="s">
        <v>171</v>
      </c>
      <c r="F161" s="489" t="s">
        <v>187</v>
      </c>
      <c r="G161" s="235" t="s">
        <v>83</v>
      </c>
      <c r="H161" s="235" t="s">
        <v>517</v>
      </c>
      <c r="I161" s="123">
        <v>207</v>
      </c>
    </row>
    <row r="162" spans="1:9" ht="16.8">
      <c r="A162" s="240" t="s">
        <v>276</v>
      </c>
      <c r="B162" s="241">
        <v>3</v>
      </c>
      <c r="C162" s="487" t="s">
        <v>112</v>
      </c>
      <c r="D162" s="488" t="s">
        <v>170</v>
      </c>
      <c r="E162" s="588" t="s">
        <v>81</v>
      </c>
      <c r="F162" s="489" t="s">
        <v>85</v>
      </c>
      <c r="G162" s="489" t="s">
        <v>84</v>
      </c>
      <c r="H162" s="489" t="s">
        <v>554</v>
      </c>
      <c r="I162" s="591">
        <v>84</v>
      </c>
    </row>
    <row r="163" spans="1:9" ht="16.8">
      <c r="A163" s="240" t="s">
        <v>447</v>
      </c>
      <c r="B163" s="241">
        <v>3</v>
      </c>
      <c r="C163" s="487" t="s">
        <v>87</v>
      </c>
      <c r="D163" s="488" t="s">
        <v>173</v>
      </c>
      <c r="E163" s="574" t="s">
        <v>253</v>
      </c>
      <c r="F163" s="489" t="s">
        <v>109</v>
      </c>
      <c r="G163" s="489" t="s">
        <v>88</v>
      </c>
      <c r="H163" s="235" t="s">
        <v>558</v>
      </c>
      <c r="I163" s="123">
        <v>91</v>
      </c>
    </row>
    <row r="164" spans="1:9" ht="16.8">
      <c r="A164" s="240" t="s">
        <v>218</v>
      </c>
      <c r="B164" s="241">
        <v>3</v>
      </c>
      <c r="C164" s="234" t="s">
        <v>463</v>
      </c>
      <c r="D164" s="4" t="s">
        <v>170</v>
      </c>
      <c r="E164" s="574" t="s">
        <v>171</v>
      </c>
      <c r="F164" s="235" t="s">
        <v>80</v>
      </c>
      <c r="G164" s="235" t="s">
        <v>84</v>
      </c>
      <c r="H164" s="235" t="s">
        <v>517</v>
      </c>
      <c r="I164" s="2">
        <v>213</v>
      </c>
    </row>
    <row r="165" spans="1:9" ht="16.8">
      <c r="A165" s="240" t="s">
        <v>219</v>
      </c>
      <c r="B165" s="241">
        <v>3</v>
      </c>
      <c r="C165" s="234" t="s">
        <v>82</v>
      </c>
      <c r="D165" s="4" t="s">
        <v>170</v>
      </c>
      <c r="E165" s="574" t="s">
        <v>171</v>
      </c>
      <c r="F165" s="235" t="s">
        <v>80</v>
      </c>
      <c r="G165" s="235" t="s">
        <v>84</v>
      </c>
      <c r="H165" s="235" t="s">
        <v>517</v>
      </c>
      <c r="I165" s="2">
        <v>216</v>
      </c>
    </row>
    <row r="166" spans="1:9" ht="16.8">
      <c r="A166" s="240" t="s">
        <v>220</v>
      </c>
      <c r="B166" s="241">
        <v>3</v>
      </c>
      <c r="C166" s="234" t="s">
        <v>462</v>
      </c>
      <c r="D166" s="488" t="s">
        <v>173</v>
      </c>
      <c r="E166" s="574" t="s">
        <v>171</v>
      </c>
      <c r="F166" s="489" t="s">
        <v>231</v>
      </c>
      <c r="G166" s="235" t="s">
        <v>84</v>
      </c>
      <c r="H166" s="235" t="s">
        <v>517</v>
      </c>
      <c r="I166" s="123">
        <v>221</v>
      </c>
    </row>
    <row r="167" spans="1:9" ht="16.8">
      <c r="A167" s="240" t="s">
        <v>221</v>
      </c>
      <c r="B167" s="241">
        <v>3</v>
      </c>
      <c r="C167" s="234" t="s">
        <v>464</v>
      </c>
      <c r="D167" s="4" t="s">
        <v>170</v>
      </c>
      <c r="E167" s="235" t="s">
        <v>171</v>
      </c>
      <c r="F167" s="489" t="s">
        <v>109</v>
      </c>
      <c r="G167" s="235" t="s">
        <v>88</v>
      </c>
      <c r="H167" s="235" t="s">
        <v>517</v>
      </c>
      <c r="I167" s="123">
        <v>224</v>
      </c>
    </row>
    <row r="168" spans="1:9" ht="16.8">
      <c r="A168" s="240" t="s">
        <v>622</v>
      </c>
      <c r="B168" s="241">
        <v>3</v>
      </c>
      <c r="C168" s="234" t="s">
        <v>462</v>
      </c>
      <c r="D168" s="488" t="s">
        <v>175</v>
      </c>
      <c r="E168" s="235" t="s">
        <v>171</v>
      </c>
      <c r="F168" s="235" t="s">
        <v>109</v>
      </c>
      <c r="G168" s="235" t="s">
        <v>84</v>
      </c>
      <c r="H168" s="235" t="s">
        <v>561</v>
      </c>
      <c r="I168" s="2">
        <v>98</v>
      </c>
    </row>
    <row r="169" spans="1:9" ht="16.8">
      <c r="A169" s="240" t="s">
        <v>623</v>
      </c>
      <c r="B169" s="241">
        <v>3</v>
      </c>
      <c r="C169" s="234" t="s">
        <v>462</v>
      </c>
      <c r="D169" s="488" t="s">
        <v>566</v>
      </c>
      <c r="E169" s="574" t="s">
        <v>556</v>
      </c>
      <c r="F169" s="489" t="s">
        <v>80</v>
      </c>
      <c r="G169" s="235" t="s">
        <v>88</v>
      </c>
      <c r="H169" s="235" t="s">
        <v>562</v>
      </c>
      <c r="I169" s="123">
        <v>147</v>
      </c>
    </row>
    <row r="170" spans="1:9" ht="16.8">
      <c r="A170" s="240" t="s">
        <v>624</v>
      </c>
      <c r="B170" s="241">
        <v>3</v>
      </c>
      <c r="C170" s="592" t="s">
        <v>89</v>
      </c>
      <c r="D170" s="4" t="s">
        <v>170</v>
      </c>
      <c r="E170" s="590" t="s">
        <v>171</v>
      </c>
      <c r="F170" s="590" t="s">
        <v>97</v>
      </c>
      <c r="G170" s="590" t="s">
        <v>86</v>
      </c>
      <c r="H170" s="590" t="s">
        <v>565</v>
      </c>
      <c r="I170" s="593">
        <v>116</v>
      </c>
    </row>
    <row r="171" spans="1:9" ht="16.8">
      <c r="A171" s="240" t="s">
        <v>625</v>
      </c>
      <c r="B171" s="241">
        <v>3</v>
      </c>
      <c r="C171" s="234" t="s">
        <v>462</v>
      </c>
      <c r="D171" s="488" t="s">
        <v>260</v>
      </c>
      <c r="E171" s="574" t="s">
        <v>556</v>
      </c>
      <c r="F171" s="489" t="s">
        <v>85</v>
      </c>
      <c r="G171" s="235" t="s">
        <v>263</v>
      </c>
      <c r="H171" s="235" t="s">
        <v>562</v>
      </c>
      <c r="I171" s="123">
        <v>149</v>
      </c>
    </row>
    <row r="172" spans="1:9" ht="16.8">
      <c r="A172" s="240" t="s">
        <v>257</v>
      </c>
      <c r="B172" s="241">
        <v>3</v>
      </c>
      <c r="C172" s="234" t="s">
        <v>462</v>
      </c>
      <c r="D172" s="4" t="s">
        <v>173</v>
      </c>
      <c r="E172" s="574" t="s">
        <v>81</v>
      </c>
      <c r="F172" s="235" t="s">
        <v>256</v>
      </c>
      <c r="G172" s="235" t="s">
        <v>83</v>
      </c>
      <c r="H172" s="235" t="s">
        <v>719</v>
      </c>
      <c r="I172" s="2">
        <v>122</v>
      </c>
    </row>
    <row r="173" spans="1:9" ht="16.8">
      <c r="A173" s="240" t="s">
        <v>626</v>
      </c>
      <c r="B173" s="241">
        <v>3</v>
      </c>
      <c r="C173" s="234" t="s">
        <v>89</v>
      </c>
      <c r="D173" s="4" t="s">
        <v>173</v>
      </c>
      <c r="E173" s="588" t="s">
        <v>171</v>
      </c>
      <c r="F173" s="489" t="s">
        <v>187</v>
      </c>
      <c r="G173" s="489" t="s">
        <v>263</v>
      </c>
      <c r="H173" s="489" t="s">
        <v>728</v>
      </c>
      <c r="I173" s="123">
        <v>50</v>
      </c>
    </row>
    <row r="174" spans="1:9" ht="16.8">
      <c r="A174" s="240" t="s">
        <v>627</v>
      </c>
      <c r="B174" s="241">
        <v>3</v>
      </c>
      <c r="C174" s="234" t="s">
        <v>87</v>
      </c>
      <c r="D174" s="4" t="s">
        <v>170</v>
      </c>
      <c r="E174" s="574" t="s">
        <v>171</v>
      </c>
      <c r="F174" s="235" t="s">
        <v>109</v>
      </c>
      <c r="G174" s="590" t="s">
        <v>88</v>
      </c>
      <c r="H174" s="590" t="s">
        <v>717</v>
      </c>
      <c r="I174" s="2">
        <v>87</v>
      </c>
    </row>
    <row r="175" spans="1:9" ht="16.8">
      <c r="A175" s="240" t="s">
        <v>628</v>
      </c>
      <c r="B175" s="241">
        <v>3</v>
      </c>
      <c r="C175" s="234" t="s">
        <v>462</v>
      </c>
      <c r="D175" s="4" t="s">
        <v>170</v>
      </c>
      <c r="E175" s="574" t="s">
        <v>171</v>
      </c>
      <c r="F175" s="489" t="s">
        <v>85</v>
      </c>
      <c r="G175" s="235" t="s">
        <v>172</v>
      </c>
      <c r="H175" s="235" t="s">
        <v>729</v>
      </c>
      <c r="I175" s="594">
        <v>106</v>
      </c>
    </row>
    <row r="176" spans="1:9" ht="16.8">
      <c r="A176" s="240" t="s">
        <v>629</v>
      </c>
      <c r="B176" s="241">
        <v>3</v>
      </c>
      <c r="C176" s="234" t="s">
        <v>462</v>
      </c>
      <c r="D176" s="4" t="s">
        <v>170</v>
      </c>
      <c r="E176" s="574" t="s">
        <v>171</v>
      </c>
      <c r="F176" s="489" t="s">
        <v>85</v>
      </c>
      <c r="G176" s="235" t="s">
        <v>172</v>
      </c>
      <c r="H176" s="235" t="s">
        <v>729</v>
      </c>
      <c r="I176" s="594">
        <v>106</v>
      </c>
    </row>
    <row r="177" spans="1:9" ht="16.8">
      <c r="A177" s="240" t="s">
        <v>630</v>
      </c>
      <c r="B177" s="241">
        <v>3</v>
      </c>
      <c r="C177" s="234" t="s">
        <v>462</v>
      </c>
      <c r="D177" s="4" t="s">
        <v>170</v>
      </c>
      <c r="E177" s="574" t="s">
        <v>171</v>
      </c>
      <c r="F177" s="489" t="s">
        <v>85</v>
      </c>
      <c r="G177" s="235" t="s">
        <v>172</v>
      </c>
      <c r="H177" s="235" t="s">
        <v>729</v>
      </c>
      <c r="I177" s="594">
        <v>107</v>
      </c>
    </row>
    <row r="178" spans="1:9" ht="16.8">
      <c r="A178" s="240" t="s">
        <v>631</v>
      </c>
      <c r="B178" s="241">
        <v>3</v>
      </c>
      <c r="C178" s="234" t="s">
        <v>462</v>
      </c>
      <c r="D178" s="4" t="s">
        <v>170</v>
      </c>
      <c r="E178" s="574" t="s">
        <v>171</v>
      </c>
      <c r="F178" s="489" t="s">
        <v>85</v>
      </c>
      <c r="G178" s="235" t="s">
        <v>172</v>
      </c>
      <c r="H178" s="235" t="s">
        <v>729</v>
      </c>
      <c r="I178" s="594">
        <v>107</v>
      </c>
    </row>
    <row r="179" spans="1:9" ht="16.8">
      <c r="A179" s="240" t="s">
        <v>632</v>
      </c>
      <c r="B179" s="241">
        <v>3</v>
      </c>
      <c r="C179" s="234" t="s">
        <v>462</v>
      </c>
      <c r="D179" s="488" t="s">
        <v>723</v>
      </c>
      <c r="E179" s="574" t="s">
        <v>171</v>
      </c>
      <c r="F179" s="489" t="s">
        <v>80</v>
      </c>
      <c r="G179" s="235" t="s">
        <v>84</v>
      </c>
      <c r="H179" s="235" t="s">
        <v>558</v>
      </c>
      <c r="I179" s="2">
        <v>99</v>
      </c>
    </row>
    <row r="180" spans="1:9" ht="16.8">
      <c r="A180" s="240" t="s">
        <v>633</v>
      </c>
      <c r="B180" s="241">
        <v>3</v>
      </c>
      <c r="C180" s="487" t="s">
        <v>462</v>
      </c>
      <c r="D180" s="488" t="s">
        <v>173</v>
      </c>
      <c r="E180" s="574" t="s">
        <v>171</v>
      </c>
      <c r="F180" s="489" t="s">
        <v>109</v>
      </c>
      <c r="G180" s="235" t="s">
        <v>172</v>
      </c>
      <c r="H180" s="235" t="s">
        <v>517</v>
      </c>
      <c r="I180" s="2">
        <v>250</v>
      </c>
    </row>
    <row r="181" spans="1:9" ht="16.8">
      <c r="A181" s="240" t="s">
        <v>634</v>
      </c>
      <c r="B181" s="241">
        <v>3</v>
      </c>
      <c r="C181" s="234" t="s">
        <v>462</v>
      </c>
      <c r="D181" s="4" t="s">
        <v>173</v>
      </c>
      <c r="E181" s="574" t="s">
        <v>171</v>
      </c>
      <c r="F181" s="489" t="s">
        <v>85</v>
      </c>
      <c r="G181" s="235" t="s">
        <v>86</v>
      </c>
      <c r="H181" s="235" t="s">
        <v>558</v>
      </c>
      <c r="I181" s="2">
        <v>102</v>
      </c>
    </row>
    <row r="182" spans="1:9" ht="16.8">
      <c r="A182" s="240" t="s">
        <v>222</v>
      </c>
      <c r="B182" s="241">
        <v>3</v>
      </c>
      <c r="C182" s="234" t="s">
        <v>462</v>
      </c>
      <c r="D182" s="4" t="s">
        <v>173</v>
      </c>
      <c r="E182" s="574" t="s">
        <v>171</v>
      </c>
      <c r="F182" s="235" t="s">
        <v>85</v>
      </c>
      <c r="G182" s="235" t="s">
        <v>86</v>
      </c>
      <c r="H182" s="235" t="s">
        <v>517</v>
      </c>
      <c r="I182" s="2">
        <v>252</v>
      </c>
    </row>
    <row r="183" spans="1:9" ht="16.8">
      <c r="A183" s="240" t="s">
        <v>223</v>
      </c>
      <c r="B183" s="241">
        <v>3</v>
      </c>
      <c r="C183" s="234" t="s">
        <v>87</v>
      </c>
      <c r="D183" s="4" t="s">
        <v>181</v>
      </c>
      <c r="E183" s="574" t="s">
        <v>171</v>
      </c>
      <c r="F183" s="235" t="s">
        <v>80</v>
      </c>
      <c r="G183" s="235" t="s">
        <v>84</v>
      </c>
      <c r="H183" s="235" t="s">
        <v>517</v>
      </c>
      <c r="I183" s="2">
        <v>257</v>
      </c>
    </row>
    <row r="184" spans="1:9" ht="16.8">
      <c r="A184" s="240" t="s">
        <v>635</v>
      </c>
      <c r="B184" s="241">
        <v>3</v>
      </c>
      <c r="C184" s="234" t="s">
        <v>87</v>
      </c>
      <c r="D184" s="488" t="s">
        <v>260</v>
      </c>
      <c r="E184" s="574" t="s">
        <v>171</v>
      </c>
      <c r="F184" s="489" t="s">
        <v>231</v>
      </c>
      <c r="G184" s="235" t="s">
        <v>84</v>
      </c>
      <c r="H184" s="489" t="s">
        <v>559</v>
      </c>
      <c r="I184" s="123">
        <v>32</v>
      </c>
    </row>
    <row r="185" spans="1:9" ht="16.8">
      <c r="A185" s="240" t="s">
        <v>224</v>
      </c>
      <c r="B185" s="241">
        <v>3</v>
      </c>
      <c r="C185" s="234" t="s">
        <v>462</v>
      </c>
      <c r="D185" s="488" t="s">
        <v>173</v>
      </c>
      <c r="E185" s="235" t="s">
        <v>171</v>
      </c>
      <c r="F185" s="235" t="s">
        <v>231</v>
      </c>
      <c r="G185" s="235" t="s">
        <v>84</v>
      </c>
      <c r="H185" s="235" t="s">
        <v>517</v>
      </c>
      <c r="I185" s="123">
        <v>262</v>
      </c>
    </row>
    <row r="186" spans="1:9" ht="16.8">
      <c r="A186" s="240" t="s">
        <v>225</v>
      </c>
      <c r="B186" s="241">
        <v>3</v>
      </c>
      <c r="C186" s="234" t="s">
        <v>463</v>
      </c>
      <c r="D186" s="488" t="s">
        <v>173</v>
      </c>
      <c r="E186" s="235" t="s">
        <v>171</v>
      </c>
      <c r="F186" s="235" t="s">
        <v>80</v>
      </c>
      <c r="G186" s="235" t="s">
        <v>84</v>
      </c>
      <c r="H186" s="235" t="s">
        <v>517</v>
      </c>
      <c r="I186" s="123">
        <v>262</v>
      </c>
    </row>
    <row r="187" spans="1:9" ht="16.8">
      <c r="A187" s="240" t="s">
        <v>226</v>
      </c>
      <c r="B187" s="241">
        <v>3</v>
      </c>
      <c r="C187" s="234" t="s">
        <v>79</v>
      </c>
      <c r="D187" s="4" t="s">
        <v>173</v>
      </c>
      <c r="E187" s="574" t="s">
        <v>171</v>
      </c>
      <c r="F187" s="235" t="s">
        <v>80</v>
      </c>
      <c r="G187" s="235" t="s">
        <v>86</v>
      </c>
      <c r="H187" s="235" t="s">
        <v>517</v>
      </c>
      <c r="I187" s="2">
        <v>266</v>
      </c>
    </row>
    <row r="188" spans="1:9" ht="16.8">
      <c r="A188" s="240" t="s">
        <v>228</v>
      </c>
      <c r="B188" s="241">
        <v>3</v>
      </c>
      <c r="C188" s="234" t="s">
        <v>462</v>
      </c>
      <c r="D188" s="488" t="s">
        <v>173</v>
      </c>
      <c r="E188" s="574" t="s">
        <v>171</v>
      </c>
      <c r="F188" s="489" t="s">
        <v>187</v>
      </c>
      <c r="G188" s="235" t="s">
        <v>84</v>
      </c>
      <c r="H188" s="235" t="s">
        <v>517</v>
      </c>
      <c r="I188" s="2">
        <v>267</v>
      </c>
    </row>
    <row r="189" spans="1:9" ht="16.8">
      <c r="A189" s="240" t="s">
        <v>227</v>
      </c>
      <c r="B189" s="241">
        <v>3</v>
      </c>
      <c r="C189" s="234" t="s">
        <v>87</v>
      </c>
      <c r="D189" s="4" t="s">
        <v>170</v>
      </c>
      <c r="E189" s="574" t="s">
        <v>171</v>
      </c>
      <c r="F189" s="235" t="s">
        <v>80</v>
      </c>
      <c r="G189" s="235" t="s">
        <v>84</v>
      </c>
      <c r="H189" s="235" t="s">
        <v>517</v>
      </c>
      <c r="I189" s="2">
        <v>271</v>
      </c>
    </row>
    <row r="190" spans="1:9" ht="16.8">
      <c r="A190" s="240" t="s">
        <v>636</v>
      </c>
      <c r="B190" s="241">
        <v>3</v>
      </c>
      <c r="C190" s="234" t="s">
        <v>79</v>
      </c>
      <c r="D190" s="4" t="s">
        <v>173</v>
      </c>
      <c r="E190" s="574" t="s">
        <v>171</v>
      </c>
      <c r="F190" s="235" t="s">
        <v>109</v>
      </c>
      <c r="G190" s="235" t="s">
        <v>86</v>
      </c>
      <c r="H190" s="235" t="s">
        <v>530</v>
      </c>
      <c r="I190" s="123">
        <v>120</v>
      </c>
    </row>
    <row r="191" spans="1:9" ht="16.8">
      <c r="A191" s="240" t="s">
        <v>637</v>
      </c>
      <c r="B191" s="241">
        <v>3</v>
      </c>
      <c r="C191" s="234" t="s">
        <v>79</v>
      </c>
      <c r="D191" s="4" t="s">
        <v>173</v>
      </c>
      <c r="E191" s="574" t="s">
        <v>171</v>
      </c>
      <c r="F191" s="489" t="s">
        <v>80</v>
      </c>
      <c r="G191" s="235" t="s">
        <v>86</v>
      </c>
      <c r="H191" s="235" t="s">
        <v>730</v>
      </c>
      <c r="I191" s="2">
        <v>132</v>
      </c>
    </row>
    <row r="192" spans="1:9" ht="16.8">
      <c r="A192" s="240" t="s">
        <v>638</v>
      </c>
      <c r="B192" s="241">
        <v>3</v>
      </c>
      <c r="C192" s="592" t="s">
        <v>462</v>
      </c>
      <c r="D192" s="4" t="s">
        <v>175</v>
      </c>
      <c r="E192" s="590" t="s">
        <v>171</v>
      </c>
      <c r="F192" s="590" t="s">
        <v>85</v>
      </c>
      <c r="G192" s="590" t="s">
        <v>172</v>
      </c>
      <c r="H192" s="590" t="s">
        <v>565</v>
      </c>
      <c r="I192" s="593">
        <v>121</v>
      </c>
    </row>
    <row r="193" spans="1:9" ht="16.8">
      <c r="A193" s="240" t="s">
        <v>229</v>
      </c>
      <c r="B193" s="241">
        <v>3</v>
      </c>
      <c r="C193" s="234" t="s">
        <v>87</v>
      </c>
      <c r="D193" s="4" t="s">
        <v>181</v>
      </c>
      <c r="E193" s="574" t="s">
        <v>171</v>
      </c>
      <c r="F193" s="235" t="s">
        <v>123</v>
      </c>
      <c r="G193" s="235" t="s">
        <v>88</v>
      </c>
      <c r="H193" s="235" t="s">
        <v>517</v>
      </c>
      <c r="I193" s="2">
        <v>280</v>
      </c>
    </row>
    <row r="194" spans="1:9" ht="16.8">
      <c r="A194" s="240" t="s">
        <v>232</v>
      </c>
      <c r="B194" s="241">
        <v>3</v>
      </c>
      <c r="C194" s="234" t="s">
        <v>112</v>
      </c>
      <c r="D194" s="4" t="s">
        <v>170</v>
      </c>
      <c r="E194" s="574" t="s">
        <v>171</v>
      </c>
      <c r="F194" s="235" t="s">
        <v>85</v>
      </c>
      <c r="G194" s="235" t="s">
        <v>83</v>
      </c>
      <c r="H194" s="235" t="s">
        <v>517</v>
      </c>
      <c r="I194" s="2">
        <v>282</v>
      </c>
    </row>
    <row r="195" spans="1:9" ht="16.8">
      <c r="A195" s="240" t="s">
        <v>233</v>
      </c>
      <c r="B195" s="241">
        <v>3</v>
      </c>
      <c r="C195" s="234" t="s">
        <v>462</v>
      </c>
      <c r="D195" s="488" t="s">
        <v>173</v>
      </c>
      <c r="E195" s="574" t="s">
        <v>171</v>
      </c>
      <c r="F195" s="489" t="s">
        <v>187</v>
      </c>
      <c r="G195" s="235" t="s">
        <v>172</v>
      </c>
      <c r="H195" s="235" t="s">
        <v>517</v>
      </c>
      <c r="I195" s="2">
        <v>283</v>
      </c>
    </row>
    <row r="196" spans="1:9" ht="16.8">
      <c r="A196" s="240" t="s">
        <v>639</v>
      </c>
      <c r="B196" s="241">
        <v>3</v>
      </c>
      <c r="C196" s="234" t="s">
        <v>462</v>
      </c>
      <c r="D196" s="4" t="s">
        <v>170</v>
      </c>
      <c r="E196" s="574" t="s">
        <v>171</v>
      </c>
      <c r="F196" s="235" t="s">
        <v>80</v>
      </c>
      <c r="G196" s="590" t="s">
        <v>172</v>
      </c>
      <c r="H196" s="590" t="s">
        <v>717</v>
      </c>
      <c r="I196" s="2">
        <v>90</v>
      </c>
    </row>
    <row r="197" spans="1:9" ht="16.8">
      <c r="A197" s="240" t="s">
        <v>292</v>
      </c>
      <c r="B197" s="241">
        <v>3</v>
      </c>
      <c r="C197" s="234" t="s">
        <v>89</v>
      </c>
      <c r="D197" s="488" t="s">
        <v>175</v>
      </c>
      <c r="E197" s="574" t="s">
        <v>171</v>
      </c>
      <c r="F197" s="489" t="s">
        <v>187</v>
      </c>
      <c r="G197" s="235" t="s">
        <v>88</v>
      </c>
      <c r="H197" s="235" t="s">
        <v>557</v>
      </c>
      <c r="I197" s="2">
        <v>202</v>
      </c>
    </row>
    <row r="198" spans="1:9" ht="16.8">
      <c r="A198" s="240" t="s">
        <v>234</v>
      </c>
      <c r="B198" s="241">
        <v>3</v>
      </c>
      <c r="C198" s="234" t="s">
        <v>462</v>
      </c>
      <c r="D198" s="4" t="s">
        <v>181</v>
      </c>
      <c r="E198" s="574" t="s">
        <v>171</v>
      </c>
      <c r="F198" s="235" t="s">
        <v>80</v>
      </c>
      <c r="G198" s="235" t="s">
        <v>84</v>
      </c>
      <c r="H198" s="235" t="s">
        <v>517</v>
      </c>
      <c r="I198" s="2">
        <v>284</v>
      </c>
    </row>
    <row r="199" spans="1:9" ht="16.8">
      <c r="A199" s="240" t="s">
        <v>433</v>
      </c>
      <c r="B199" s="241">
        <v>3</v>
      </c>
      <c r="C199" s="234" t="s">
        <v>87</v>
      </c>
      <c r="D199" s="4" t="s">
        <v>173</v>
      </c>
      <c r="E199" s="574" t="s">
        <v>171</v>
      </c>
      <c r="F199" s="235" t="s">
        <v>109</v>
      </c>
      <c r="G199" s="235" t="s">
        <v>88</v>
      </c>
      <c r="H199" s="235" t="s">
        <v>517</v>
      </c>
      <c r="I199" s="2">
        <v>288</v>
      </c>
    </row>
    <row r="200" spans="1:9" ht="16.8">
      <c r="A200" s="240" t="s">
        <v>640</v>
      </c>
      <c r="B200" s="241">
        <v>3</v>
      </c>
      <c r="C200" s="234" t="s">
        <v>462</v>
      </c>
      <c r="D200" s="488" t="s">
        <v>175</v>
      </c>
      <c r="E200" s="574" t="s">
        <v>171</v>
      </c>
      <c r="F200" s="489" t="s">
        <v>85</v>
      </c>
      <c r="G200" s="235" t="s">
        <v>88</v>
      </c>
      <c r="H200" s="235" t="s">
        <v>530</v>
      </c>
      <c r="I200" s="123">
        <v>127</v>
      </c>
    </row>
    <row r="201" spans="1:9" ht="16.8">
      <c r="A201" s="240" t="s">
        <v>277</v>
      </c>
      <c r="B201" s="241">
        <v>3</v>
      </c>
      <c r="C201" s="234" t="s">
        <v>87</v>
      </c>
      <c r="D201" s="4" t="s">
        <v>170</v>
      </c>
      <c r="E201" s="574" t="s">
        <v>171</v>
      </c>
      <c r="F201" s="235" t="s">
        <v>80</v>
      </c>
      <c r="G201" s="235" t="s">
        <v>231</v>
      </c>
      <c r="H201" s="235" t="s">
        <v>286</v>
      </c>
      <c r="I201" s="2">
        <v>186</v>
      </c>
    </row>
    <row r="202" spans="1:9" ht="16.8">
      <c r="A202" s="240" t="s">
        <v>287</v>
      </c>
      <c r="B202" s="241">
        <v>3</v>
      </c>
      <c r="C202" s="234" t="s">
        <v>87</v>
      </c>
      <c r="D202" s="4" t="s">
        <v>170</v>
      </c>
      <c r="E202" s="574" t="s">
        <v>171</v>
      </c>
      <c r="F202" s="235" t="s">
        <v>388</v>
      </c>
      <c r="G202" s="235" t="s">
        <v>231</v>
      </c>
      <c r="H202" s="235" t="s">
        <v>286</v>
      </c>
      <c r="I202" s="2">
        <v>186</v>
      </c>
    </row>
    <row r="203" spans="1:9" ht="16.8">
      <c r="A203" s="240" t="s">
        <v>641</v>
      </c>
      <c r="B203" s="241">
        <v>3</v>
      </c>
      <c r="C203" s="234" t="s">
        <v>112</v>
      </c>
      <c r="D203" s="4" t="s">
        <v>170</v>
      </c>
      <c r="E203" s="574" t="s">
        <v>171</v>
      </c>
      <c r="F203" s="489" t="s">
        <v>85</v>
      </c>
      <c r="G203" s="235" t="s">
        <v>83</v>
      </c>
      <c r="H203" s="235" t="s">
        <v>731</v>
      </c>
      <c r="I203" s="2">
        <v>74</v>
      </c>
    </row>
    <row r="204" spans="1:9" ht="16.8">
      <c r="A204" s="240" t="s">
        <v>235</v>
      </c>
      <c r="B204" s="241">
        <v>3</v>
      </c>
      <c r="C204" s="234" t="s">
        <v>462</v>
      </c>
      <c r="D204" s="4" t="s">
        <v>181</v>
      </c>
      <c r="E204" s="574" t="s">
        <v>171</v>
      </c>
      <c r="F204" s="235" t="s">
        <v>80</v>
      </c>
      <c r="G204" s="235" t="s">
        <v>236</v>
      </c>
      <c r="H204" s="235" t="s">
        <v>517</v>
      </c>
      <c r="I204" s="2">
        <v>300</v>
      </c>
    </row>
    <row r="205" spans="1:9" ht="16.8">
      <c r="A205" s="240" t="s">
        <v>642</v>
      </c>
      <c r="B205" s="241">
        <v>3</v>
      </c>
      <c r="C205" s="234" t="s">
        <v>112</v>
      </c>
      <c r="D205" s="4" t="s">
        <v>170</v>
      </c>
      <c r="E205" s="574" t="s">
        <v>171</v>
      </c>
      <c r="F205" s="235" t="s">
        <v>732</v>
      </c>
      <c r="G205" s="235" t="s">
        <v>84</v>
      </c>
      <c r="H205" s="235" t="s">
        <v>717</v>
      </c>
      <c r="I205" s="2">
        <v>92</v>
      </c>
    </row>
    <row r="206" spans="1:9" ht="16.8">
      <c r="A206" s="240" t="s">
        <v>237</v>
      </c>
      <c r="B206" s="241">
        <v>3</v>
      </c>
      <c r="C206" s="234" t="s">
        <v>89</v>
      </c>
      <c r="D206" s="4" t="s">
        <v>181</v>
      </c>
      <c r="E206" s="574" t="s">
        <v>171</v>
      </c>
      <c r="F206" s="235" t="s">
        <v>187</v>
      </c>
      <c r="G206" s="235" t="s">
        <v>88</v>
      </c>
      <c r="H206" s="235" t="s">
        <v>517</v>
      </c>
      <c r="I206" s="2">
        <v>302</v>
      </c>
    </row>
    <row r="207" spans="1:9" ht="16.8">
      <c r="A207" s="240" t="s">
        <v>643</v>
      </c>
      <c r="B207" s="241">
        <v>3</v>
      </c>
      <c r="C207" s="234" t="s">
        <v>89</v>
      </c>
      <c r="D207" s="488" t="s">
        <v>170</v>
      </c>
      <c r="E207" s="574" t="s">
        <v>171</v>
      </c>
      <c r="F207" s="489" t="s">
        <v>109</v>
      </c>
      <c r="G207" s="235" t="s">
        <v>88</v>
      </c>
      <c r="H207" s="235" t="s">
        <v>558</v>
      </c>
      <c r="I207" s="2">
        <v>106</v>
      </c>
    </row>
    <row r="208" spans="1:9" ht="16.8">
      <c r="A208" s="242" t="s">
        <v>238</v>
      </c>
      <c r="B208" s="243">
        <v>4</v>
      </c>
      <c r="C208" s="555" t="s">
        <v>462</v>
      </c>
      <c r="D208" s="556" t="s">
        <v>173</v>
      </c>
      <c r="E208" s="576" t="s">
        <v>171</v>
      </c>
      <c r="F208" s="600" t="s">
        <v>80</v>
      </c>
      <c r="G208" s="600" t="s">
        <v>86</v>
      </c>
      <c r="H208" s="600" t="s">
        <v>517</v>
      </c>
      <c r="I208" s="476">
        <v>196</v>
      </c>
    </row>
    <row r="209" spans="1:9" ht="16.8">
      <c r="A209" s="240" t="s">
        <v>239</v>
      </c>
      <c r="B209" s="241">
        <v>4</v>
      </c>
      <c r="C209" s="234" t="s">
        <v>79</v>
      </c>
      <c r="D209" s="488" t="s">
        <v>173</v>
      </c>
      <c r="E209" s="235" t="s">
        <v>171</v>
      </c>
      <c r="F209" s="235" t="s">
        <v>98</v>
      </c>
      <c r="G209" s="235" t="s">
        <v>86</v>
      </c>
      <c r="H209" s="235" t="s">
        <v>517</v>
      </c>
      <c r="I209" s="123">
        <v>200</v>
      </c>
    </row>
    <row r="210" spans="1:9" ht="16.8">
      <c r="A210" s="240" t="s">
        <v>644</v>
      </c>
      <c r="B210" s="241">
        <v>4</v>
      </c>
      <c r="C210" s="234" t="s">
        <v>87</v>
      </c>
      <c r="D210" s="4" t="s">
        <v>181</v>
      </c>
      <c r="E210" s="574" t="s">
        <v>171</v>
      </c>
      <c r="F210" s="489" t="s">
        <v>109</v>
      </c>
      <c r="G210" s="235" t="s">
        <v>84</v>
      </c>
      <c r="H210" s="235" t="s">
        <v>530</v>
      </c>
      <c r="I210" s="123">
        <v>97</v>
      </c>
    </row>
    <row r="211" spans="1:9" ht="16.8">
      <c r="A211" s="240" t="s">
        <v>645</v>
      </c>
      <c r="B211" s="241">
        <v>4</v>
      </c>
      <c r="C211" s="234" t="s">
        <v>89</v>
      </c>
      <c r="D211" s="4" t="s">
        <v>170</v>
      </c>
      <c r="E211" s="574" t="s">
        <v>171</v>
      </c>
      <c r="F211" s="489" t="s">
        <v>123</v>
      </c>
      <c r="G211" s="235" t="s">
        <v>86</v>
      </c>
      <c r="H211" s="235" t="s">
        <v>718</v>
      </c>
      <c r="I211" s="2">
        <v>125</v>
      </c>
    </row>
    <row r="212" spans="1:9" ht="16.8">
      <c r="A212" s="240" t="s">
        <v>646</v>
      </c>
      <c r="B212" s="241">
        <v>4</v>
      </c>
      <c r="C212" s="234" t="s">
        <v>462</v>
      </c>
      <c r="D212" s="4" t="s">
        <v>170</v>
      </c>
      <c r="E212" s="574" t="s">
        <v>171</v>
      </c>
      <c r="F212" s="235" t="s">
        <v>388</v>
      </c>
      <c r="G212" s="590" t="s">
        <v>88</v>
      </c>
      <c r="H212" s="590" t="s">
        <v>717</v>
      </c>
      <c r="I212" s="2">
        <v>81</v>
      </c>
    </row>
    <row r="213" spans="1:9" ht="16.8">
      <c r="A213" s="240" t="s">
        <v>647</v>
      </c>
      <c r="B213" s="241">
        <v>4</v>
      </c>
      <c r="C213" s="234" t="s">
        <v>89</v>
      </c>
      <c r="D213" s="4" t="s">
        <v>173</v>
      </c>
      <c r="E213" s="574" t="s">
        <v>171</v>
      </c>
      <c r="F213" s="489" t="s">
        <v>123</v>
      </c>
      <c r="G213" s="235" t="s">
        <v>231</v>
      </c>
      <c r="H213" s="235" t="s">
        <v>558</v>
      </c>
      <c r="I213" s="2">
        <v>89</v>
      </c>
    </row>
    <row r="214" spans="1:9" ht="16.8">
      <c r="A214" s="240" t="s">
        <v>648</v>
      </c>
      <c r="B214" s="241">
        <v>4</v>
      </c>
      <c r="C214" s="234" t="s">
        <v>112</v>
      </c>
      <c r="D214" s="4" t="s">
        <v>170</v>
      </c>
      <c r="E214" s="574" t="s">
        <v>171</v>
      </c>
      <c r="F214" s="235" t="s">
        <v>80</v>
      </c>
      <c r="G214" s="590" t="s">
        <v>172</v>
      </c>
      <c r="H214" s="590" t="s">
        <v>717</v>
      </c>
      <c r="I214" s="2">
        <v>84</v>
      </c>
    </row>
    <row r="215" spans="1:9" ht="16.8">
      <c r="A215" s="240" t="s">
        <v>649</v>
      </c>
      <c r="B215" s="241">
        <v>4</v>
      </c>
      <c r="C215" s="234" t="s">
        <v>462</v>
      </c>
      <c r="D215" s="4" t="s">
        <v>170</v>
      </c>
      <c r="E215" s="574" t="s">
        <v>171</v>
      </c>
      <c r="F215" s="235" t="s">
        <v>80</v>
      </c>
      <c r="G215" s="235" t="s">
        <v>86</v>
      </c>
      <c r="H215" s="235" t="s">
        <v>569</v>
      </c>
      <c r="I215" s="2">
        <v>88</v>
      </c>
    </row>
    <row r="216" spans="1:9" ht="16.8">
      <c r="A216" s="240" t="s">
        <v>240</v>
      </c>
      <c r="B216" s="241">
        <v>4</v>
      </c>
      <c r="C216" s="234" t="s">
        <v>462</v>
      </c>
      <c r="D216" s="4" t="s">
        <v>260</v>
      </c>
      <c r="E216" s="574" t="s">
        <v>171</v>
      </c>
      <c r="F216" s="489" t="s">
        <v>109</v>
      </c>
      <c r="G216" s="235" t="s">
        <v>119</v>
      </c>
      <c r="H216" s="235" t="s">
        <v>517</v>
      </c>
      <c r="I216" s="123">
        <v>211</v>
      </c>
    </row>
    <row r="217" spans="1:9" ht="16.8">
      <c r="A217" s="240" t="s">
        <v>446</v>
      </c>
      <c r="B217" s="241">
        <v>4</v>
      </c>
      <c r="C217" s="487" t="s">
        <v>87</v>
      </c>
      <c r="D217" s="488" t="s">
        <v>173</v>
      </c>
      <c r="E217" s="574" t="s">
        <v>253</v>
      </c>
      <c r="F217" s="489" t="s">
        <v>109</v>
      </c>
      <c r="G217" s="489" t="s">
        <v>88</v>
      </c>
      <c r="H217" s="235" t="s">
        <v>558</v>
      </c>
      <c r="I217" s="123">
        <v>91</v>
      </c>
    </row>
    <row r="218" spans="1:9" ht="16.8">
      <c r="A218" s="240" t="s">
        <v>650</v>
      </c>
      <c r="B218" s="241">
        <v>4</v>
      </c>
      <c r="C218" s="592" t="s">
        <v>462</v>
      </c>
      <c r="D218" s="4" t="s">
        <v>170</v>
      </c>
      <c r="E218" s="590" t="s">
        <v>171</v>
      </c>
      <c r="F218" s="590" t="s">
        <v>733</v>
      </c>
      <c r="G218" s="590" t="s">
        <v>86</v>
      </c>
      <c r="H218" s="590" t="s">
        <v>565</v>
      </c>
      <c r="I218" s="593">
        <v>114</v>
      </c>
    </row>
    <row r="219" spans="1:9" ht="16.8">
      <c r="A219" s="240" t="s">
        <v>241</v>
      </c>
      <c r="B219" s="241">
        <v>4</v>
      </c>
      <c r="C219" s="234" t="s">
        <v>462</v>
      </c>
      <c r="D219" s="4" t="s">
        <v>181</v>
      </c>
      <c r="E219" s="574" t="s">
        <v>171</v>
      </c>
      <c r="F219" s="235" t="s">
        <v>123</v>
      </c>
      <c r="G219" s="235" t="s">
        <v>86</v>
      </c>
      <c r="H219" s="235" t="s">
        <v>517</v>
      </c>
      <c r="I219" s="2">
        <v>214</v>
      </c>
    </row>
    <row r="220" spans="1:9" ht="16.8">
      <c r="A220" s="240" t="s">
        <v>242</v>
      </c>
      <c r="B220" s="241">
        <v>4</v>
      </c>
      <c r="C220" s="234" t="s">
        <v>82</v>
      </c>
      <c r="D220" s="4" t="s">
        <v>170</v>
      </c>
      <c r="E220" s="574" t="s">
        <v>171</v>
      </c>
      <c r="F220" s="235" t="s">
        <v>80</v>
      </c>
      <c r="G220" s="235" t="s">
        <v>84</v>
      </c>
      <c r="H220" s="235" t="s">
        <v>517</v>
      </c>
      <c r="I220" s="2">
        <v>216</v>
      </c>
    </row>
    <row r="221" spans="1:9" ht="16.8">
      <c r="A221" s="240" t="s">
        <v>243</v>
      </c>
      <c r="B221" s="241">
        <v>4</v>
      </c>
      <c r="C221" s="234" t="s">
        <v>79</v>
      </c>
      <c r="D221" s="4" t="s">
        <v>170</v>
      </c>
      <c r="E221" s="574" t="s">
        <v>171</v>
      </c>
      <c r="F221" s="235" t="s">
        <v>187</v>
      </c>
      <c r="G221" s="235" t="s">
        <v>84</v>
      </c>
      <c r="H221" s="235" t="s">
        <v>517</v>
      </c>
      <c r="I221" s="2">
        <v>223</v>
      </c>
    </row>
    <row r="222" spans="1:9" ht="16.8">
      <c r="A222" s="240" t="s">
        <v>651</v>
      </c>
      <c r="B222" s="241">
        <v>4</v>
      </c>
      <c r="C222" s="234" t="s">
        <v>89</v>
      </c>
      <c r="D222" s="4" t="s">
        <v>170</v>
      </c>
      <c r="E222" s="574" t="s">
        <v>171</v>
      </c>
      <c r="F222" s="489" t="s">
        <v>388</v>
      </c>
      <c r="G222" s="235" t="s">
        <v>84</v>
      </c>
      <c r="H222" s="235" t="s">
        <v>286</v>
      </c>
      <c r="I222" s="2">
        <v>164</v>
      </c>
    </row>
    <row r="223" spans="1:9" ht="16.8">
      <c r="A223" s="240" t="s">
        <v>293</v>
      </c>
      <c r="B223" s="241">
        <v>4</v>
      </c>
      <c r="C223" s="234" t="s">
        <v>462</v>
      </c>
      <c r="D223" s="488" t="s">
        <v>170</v>
      </c>
      <c r="E223" s="574" t="s">
        <v>81</v>
      </c>
      <c r="F223" s="489" t="s">
        <v>85</v>
      </c>
      <c r="G223" s="235" t="s">
        <v>172</v>
      </c>
      <c r="H223" s="235" t="s">
        <v>557</v>
      </c>
      <c r="I223" s="2">
        <v>82</v>
      </c>
    </row>
    <row r="224" spans="1:9" ht="16.8">
      <c r="A224" s="240" t="s">
        <v>244</v>
      </c>
      <c r="B224" s="241">
        <v>4</v>
      </c>
      <c r="C224" s="234" t="s">
        <v>89</v>
      </c>
      <c r="D224" s="488" t="s">
        <v>173</v>
      </c>
      <c r="E224" s="235" t="s">
        <v>171</v>
      </c>
      <c r="F224" s="489" t="s">
        <v>187</v>
      </c>
      <c r="G224" s="235" t="s">
        <v>84</v>
      </c>
      <c r="H224" s="235" t="s">
        <v>517</v>
      </c>
      <c r="I224" s="123">
        <v>231</v>
      </c>
    </row>
    <row r="225" spans="1:9" ht="16.8">
      <c r="A225" s="240" t="s">
        <v>652</v>
      </c>
      <c r="B225" s="241">
        <v>4</v>
      </c>
      <c r="C225" s="234" t="s">
        <v>462</v>
      </c>
      <c r="D225" s="488" t="s">
        <v>170</v>
      </c>
      <c r="E225" s="574" t="s">
        <v>171</v>
      </c>
      <c r="F225" s="489" t="s">
        <v>85</v>
      </c>
      <c r="G225" s="235" t="s">
        <v>86</v>
      </c>
      <c r="H225" s="235" t="s">
        <v>562</v>
      </c>
      <c r="I225" s="123">
        <v>149</v>
      </c>
    </row>
    <row r="226" spans="1:9" ht="16.8">
      <c r="A226" s="240" t="s">
        <v>245</v>
      </c>
      <c r="B226" s="241">
        <v>4</v>
      </c>
      <c r="C226" s="234" t="s">
        <v>79</v>
      </c>
      <c r="D226" s="4" t="s">
        <v>181</v>
      </c>
      <c r="E226" s="574" t="s">
        <v>171</v>
      </c>
      <c r="F226" s="235" t="s">
        <v>80</v>
      </c>
      <c r="G226" s="235" t="s">
        <v>86</v>
      </c>
      <c r="H226" s="235" t="s">
        <v>517</v>
      </c>
      <c r="I226" s="2">
        <v>233</v>
      </c>
    </row>
    <row r="227" spans="1:9" ht="16.8">
      <c r="A227" s="240" t="s">
        <v>653</v>
      </c>
      <c r="B227" s="241">
        <v>4</v>
      </c>
      <c r="C227" s="234" t="s">
        <v>462</v>
      </c>
      <c r="D227" s="488" t="s">
        <v>170</v>
      </c>
      <c r="E227" s="574" t="s">
        <v>171</v>
      </c>
      <c r="F227" s="489" t="s">
        <v>109</v>
      </c>
      <c r="G227" s="235" t="s">
        <v>88</v>
      </c>
      <c r="H227" s="235" t="s">
        <v>558</v>
      </c>
      <c r="I227" s="2">
        <v>94</v>
      </c>
    </row>
    <row r="228" spans="1:9" ht="16.8">
      <c r="A228" s="240" t="s">
        <v>246</v>
      </c>
      <c r="B228" s="241">
        <v>4</v>
      </c>
      <c r="C228" s="234" t="s">
        <v>462</v>
      </c>
      <c r="D228" s="4" t="s">
        <v>173</v>
      </c>
      <c r="E228" s="574" t="s">
        <v>171</v>
      </c>
      <c r="F228" s="235" t="s">
        <v>109</v>
      </c>
      <c r="G228" s="235" t="s">
        <v>83</v>
      </c>
      <c r="H228" s="235" t="s">
        <v>517</v>
      </c>
      <c r="I228" s="2">
        <v>235</v>
      </c>
    </row>
    <row r="229" spans="1:9" ht="16.8">
      <c r="A229" s="240" t="s">
        <v>654</v>
      </c>
      <c r="B229" s="241">
        <v>4</v>
      </c>
      <c r="C229" s="234" t="s">
        <v>87</v>
      </c>
      <c r="D229" s="488" t="s">
        <v>170</v>
      </c>
      <c r="E229" s="574" t="s">
        <v>171</v>
      </c>
      <c r="F229" s="489" t="s">
        <v>109</v>
      </c>
      <c r="G229" s="235" t="s">
        <v>231</v>
      </c>
      <c r="H229" s="235" t="s">
        <v>714</v>
      </c>
      <c r="I229" s="2">
        <v>114</v>
      </c>
    </row>
    <row r="230" spans="1:9" ht="16.8">
      <c r="A230" s="240" t="s">
        <v>655</v>
      </c>
      <c r="B230" s="241">
        <v>4</v>
      </c>
      <c r="C230" s="234" t="s">
        <v>462</v>
      </c>
      <c r="D230" s="4" t="s">
        <v>734</v>
      </c>
      <c r="E230" s="574" t="s">
        <v>253</v>
      </c>
      <c r="F230" s="489" t="s">
        <v>85</v>
      </c>
      <c r="G230" s="235" t="s">
        <v>84</v>
      </c>
      <c r="H230" s="235" t="s">
        <v>558</v>
      </c>
      <c r="I230" s="2">
        <v>97</v>
      </c>
    </row>
    <row r="231" spans="1:9" ht="16.8">
      <c r="A231" s="240" t="s">
        <v>247</v>
      </c>
      <c r="B231" s="241">
        <v>4</v>
      </c>
      <c r="C231" s="234" t="s">
        <v>89</v>
      </c>
      <c r="D231" s="488" t="s">
        <v>181</v>
      </c>
      <c r="E231" s="235" t="s">
        <v>171</v>
      </c>
      <c r="F231" s="489" t="s">
        <v>123</v>
      </c>
      <c r="G231" s="235" t="s">
        <v>264</v>
      </c>
      <c r="H231" s="235" t="s">
        <v>517</v>
      </c>
      <c r="I231" s="123">
        <v>243</v>
      </c>
    </row>
    <row r="232" spans="1:9" ht="16.8">
      <c r="A232" s="240" t="s">
        <v>258</v>
      </c>
      <c r="B232" s="241">
        <v>4</v>
      </c>
      <c r="C232" s="234" t="s">
        <v>462</v>
      </c>
      <c r="D232" s="488" t="s">
        <v>173</v>
      </c>
      <c r="E232" s="235" t="s">
        <v>269</v>
      </c>
      <c r="F232" s="235" t="s">
        <v>85</v>
      </c>
      <c r="G232" s="235" t="s">
        <v>231</v>
      </c>
      <c r="H232" s="235" t="s">
        <v>719</v>
      </c>
      <c r="I232" s="2">
        <v>121</v>
      </c>
    </row>
    <row r="233" spans="1:9" ht="16.8">
      <c r="A233" s="240" t="s">
        <v>656</v>
      </c>
      <c r="B233" s="241">
        <v>4</v>
      </c>
      <c r="C233" s="234" t="s">
        <v>463</v>
      </c>
      <c r="D233" s="4" t="s">
        <v>181</v>
      </c>
      <c r="E233" s="574" t="s">
        <v>81</v>
      </c>
      <c r="F233" s="489" t="s">
        <v>80</v>
      </c>
      <c r="G233" s="235" t="s">
        <v>172</v>
      </c>
      <c r="H233" s="235" t="s">
        <v>735</v>
      </c>
      <c r="I233" s="2">
        <v>27</v>
      </c>
    </row>
    <row r="234" spans="1:9" ht="16.8">
      <c r="A234" s="240" t="s">
        <v>278</v>
      </c>
      <c r="B234" s="241">
        <v>4</v>
      </c>
      <c r="C234" s="487" t="s">
        <v>462</v>
      </c>
      <c r="D234" s="488" t="s">
        <v>259</v>
      </c>
      <c r="E234" s="588" t="s">
        <v>171</v>
      </c>
      <c r="F234" s="489" t="s">
        <v>109</v>
      </c>
      <c r="G234" s="489" t="s">
        <v>88</v>
      </c>
      <c r="H234" s="489" t="s">
        <v>554</v>
      </c>
      <c r="I234" s="591">
        <v>102</v>
      </c>
    </row>
    <row r="235" spans="1:9" ht="16.8">
      <c r="A235" s="240" t="s">
        <v>167</v>
      </c>
      <c r="B235" s="241">
        <v>4</v>
      </c>
      <c r="C235" s="234" t="s">
        <v>112</v>
      </c>
      <c r="D235" s="488" t="s">
        <v>259</v>
      </c>
      <c r="E235" s="235" t="s">
        <v>268</v>
      </c>
      <c r="F235" s="235" t="s">
        <v>85</v>
      </c>
      <c r="G235" s="235" t="s">
        <v>84</v>
      </c>
      <c r="H235" s="235" t="s">
        <v>494</v>
      </c>
      <c r="I235" s="123">
        <v>100</v>
      </c>
    </row>
    <row r="236" spans="1:9" ht="16.8">
      <c r="A236" s="240" t="s">
        <v>657</v>
      </c>
      <c r="B236" s="241">
        <v>4</v>
      </c>
      <c r="C236" s="234" t="s">
        <v>462</v>
      </c>
      <c r="D236" s="488" t="s">
        <v>170</v>
      </c>
      <c r="E236" s="574" t="s">
        <v>556</v>
      </c>
      <c r="F236" s="489" t="s">
        <v>461</v>
      </c>
      <c r="G236" s="235" t="s">
        <v>231</v>
      </c>
      <c r="H236" s="235" t="s">
        <v>714</v>
      </c>
      <c r="I236" s="2">
        <v>120</v>
      </c>
    </row>
    <row r="237" spans="1:9" ht="16.8">
      <c r="A237" s="240" t="s">
        <v>658</v>
      </c>
      <c r="B237" s="241">
        <v>4</v>
      </c>
      <c r="C237" s="234" t="s">
        <v>462</v>
      </c>
      <c r="D237" s="488" t="s">
        <v>170</v>
      </c>
      <c r="E237" s="588" t="s">
        <v>171</v>
      </c>
      <c r="F237" s="489" t="s">
        <v>80</v>
      </c>
      <c r="G237" s="489" t="s">
        <v>86</v>
      </c>
      <c r="H237" s="489" t="s">
        <v>555</v>
      </c>
      <c r="I237" s="123">
        <v>107</v>
      </c>
    </row>
    <row r="238" spans="1:9" ht="16.8">
      <c r="A238" s="240" t="s">
        <v>197</v>
      </c>
      <c r="B238" s="241">
        <v>4</v>
      </c>
      <c r="C238" s="234" t="s">
        <v>462</v>
      </c>
      <c r="D238" s="488" t="s">
        <v>173</v>
      </c>
      <c r="E238" s="574" t="s">
        <v>171</v>
      </c>
      <c r="F238" s="489" t="s">
        <v>109</v>
      </c>
      <c r="G238" s="235" t="s">
        <v>88</v>
      </c>
      <c r="H238" s="235" t="s">
        <v>494</v>
      </c>
      <c r="I238" s="123">
        <v>101</v>
      </c>
    </row>
    <row r="239" spans="1:9" ht="16.8">
      <c r="A239" s="240" t="s">
        <v>198</v>
      </c>
      <c r="B239" s="241">
        <v>4</v>
      </c>
      <c r="C239" s="234" t="s">
        <v>79</v>
      </c>
      <c r="D239" s="4" t="s">
        <v>260</v>
      </c>
      <c r="E239" s="235" t="s">
        <v>171</v>
      </c>
      <c r="F239" s="235" t="s">
        <v>388</v>
      </c>
      <c r="G239" s="235" t="s">
        <v>172</v>
      </c>
      <c r="H239" s="235" t="s">
        <v>494</v>
      </c>
      <c r="I239" s="123">
        <v>101</v>
      </c>
    </row>
    <row r="240" spans="1:9" ht="16.8">
      <c r="A240" s="240" t="s">
        <v>248</v>
      </c>
      <c r="B240" s="241">
        <v>4</v>
      </c>
      <c r="C240" s="234" t="s">
        <v>462</v>
      </c>
      <c r="D240" s="488" t="s">
        <v>265</v>
      </c>
      <c r="E240" s="235" t="s">
        <v>261</v>
      </c>
      <c r="F240" s="235" t="s">
        <v>80</v>
      </c>
      <c r="G240" s="235" t="s">
        <v>84</v>
      </c>
      <c r="H240" s="235" t="s">
        <v>517</v>
      </c>
      <c r="I240" s="123">
        <v>270</v>
      </c>
    </row>
    <row r="241" spans="1:9" ht="16.8">
      <c r="A241" s="240" t="s">
        <v>659</v>
      </c>
      <c r="B241" s="241">
        <v>4</v>
      </c>
      <c r="C241" s="234" t="s">
        <v>462</v>
      </c>
      <c r="D241" s="488" t="s">
        <v>170</v>
      </c>
      <c r="E241" s="574" t="s">
        <v>171</v>
      </c>
      <c r="F241" s="489" t="s">
        <v>387</v>
      </c>
      <c r="G241" s="235" t="s">
        <v>84</v>
      </c>
      <c r="H241" s="235" t="s">
        <v>714</v>
      </c>
      <c r="I241" s="2">
        <v>123</v>
      </c>
    </row>
    <row r="242" spans="1:9" ht="16.8">
      <c r="A242" s="240" t="s">
        <v>660</v>
      </c>
      <c r="B242" s="241">
        <v>4</v>
      </c>
      <c r="C242" s="234" t="s">
        <v>462</v>
      </c>
      <c r="D242" s="4" t="s">
        <v>173</v>
      </c>
      <c r="E242" s="574" t="s">
        <v>171</v>
      </c>
      <c r="F242" s="235" t="s">
        <v>80</v>
      </c>
      <c r="G242" s="235" t="s">
        <v>231</v>
      </c>
      <c r="H242" s="235" t="s">
        <v>517</v>
      </c>
      <c r="I242" s="2">
        <v>273</v>
      </c>
    </row>
    <row r="243" spans="1:9" ht="16.8">
      <c r="A243" s="240" t="s">
        <v>249</v>
      </c>
      <c r="B243" s="241">
        <v>4</v>
      </c>
      <c r="C243" s="234" t="s">
        <v>112</v>
      </c>
      <c r="D243" s="488" t="s">
        <v>266</v>
      </c>
      <c r="E243" s="235" t="s">
        <v>267</v>
      </c>
      <c r="F243" s="235" t="s">
        <v>231</v>
      </c>
      <c r="G243" s="235" t="s">
        <v>83</v>
      </c>
      <c r="H243" s="235" t="s">
        <v>517</v>
      </c>
      <c r="I243" s="123">
        <v>274</v>
      </c>
    </row>
    <row r="244" spans="1:9" ht="16.8">
      <c r="A244" s="240" t="s">
        <v>661</v>
      </c>
      <c r="B244" s="241">
        <v>4</v>
      </c>
      <c r="C244" s="234" t="s">
        <v>79</v>
      </c>
      <c r="D244" s="488" t="s">
        <v>173</v>
      </c>
      <c r="E244" s="574" t="s">
        <v>171</v>
      </c>
      <c r="F244" s="489" t="s">
        <v>80</v>
      </c>
      <c r="G244" s="235" t="s">
        <v>83</v>
      </c>
      <c r="H244" s="235" t="s">
        <v>736</v>
      </c>
      <c r="I244" s="2">
        <v>71</v>
      </c>
    </row>
    <row r="245" spans="1:9" ht="16.8">
      <c r="A245" s="240" t="s">
        <v>250</v>
      </c>
      <c r="B245" s="241">
        <v>4</v>
      </c>
      <c r="C245" s="234" t="s">
        <v>462</v>
      </c>
      <c r="D245" s="488" t="s">
        <v>173</v>
      </c>
      <c r="E245" s="574" t="s">
        <v>171</v>
      </c>
      <c r="F245" s="489" t="s">
        <v>187</v>
      </c>
      <c r="G245" s="235" t="s">
        <v>172</v>
      </c>
      <c r="H245" s="235" t="s">
        <v>517</v>
      </c>
      <c r="I245" s="2">
        <v>283</v>
      </c>
    </row>
    <row r="246" spans="1:9" ht="16.8">
      <c r="A246" s="240" t="s">
        <v>662</v>
      </c>
      <c r="B246" s="241">
        <v>4</v>
      </c>
      <c r="C246" s="234" t="s">
        <v>89</v>
      </c>
      <c r="D246" s="4" t="s">
        <v>170</v>
      </c>
      <c r="E246" s="235" t="s">
        <v>171</v>
      </c>
      <c r="F246" s="590" t="s">
        <v>109</v>
      </c>
      <c r="G246" s="590" t="s">
        <v>83</v>
      </c>
      <c r="H246" s="235" t="s">
        <v>561</v>
      </c>
      <c r="I246" s="2">
        <v>108</v>
      </c>
    </row>
    <row r="247" spans="1:9" ht="16.8">
      <c r="A247" s="240" t="s">
        <v>199</v>
      </c>
      <c r="B247" s="241">
        <v>4</v>
      </c>
      <c r="C247" s="234" t="s">
        <v>87</v>
      </c>
      <c r="D247" s="488" t="s">
        <v>170</v>
      </c>
      <c r="E247" s="235" t="s">
        <v>253</v>
      </c>
      <c r="F247" s="489" t="s">
        <v>109</v>
      </c>
      <c r="G247" s="235" t="s">
        <v>231</v>
      </c>
      <c r="H247" s="235" t="s">
        <v>494</v>
      </c>
      <c r="I247" s="123">
        <v>105</v>
      </c>
    </row>
    <row r="248" spans="1:9" ht="16.8">
      <c r="A248" s="240" t="s">
        <v>663</v>
      </c>
      <c r="B248" s="241">
        <v>4</v>
      </c>
      <c r="C248" s="234" t="s">
        <v>87</v>
      </c>
      <c r="D248" s="4" t="s">
        <v>173</v>
      </c>
      <c r="E248" s="574" t="s">
        <v>171</v>
      </c>
      <c r="F248" s="235" t="s">
        <v>109</v>
      </c>
      <c r="G248" s="235" t="s">
        <v>88</v>
      </c>
      <c r="H248" s="235" t="s">
        <v>517</v>
      </c>
      <c r="I248" s="2">
        <v>288</v>
      </c>
    </row>
    <row r="249" spans="1:9" ht="16.8">
      <c r="A249" s="240" t="s">
        <v>664</v>
      </c>
      <c r="B249" s="241">
        <v>4</v>
      </c>
      <c r="C249" s="234" t="s">
        <v>87</v>
      </c>
      <c r="D249" s="488" t="s">
        <v>175</v>
      </c>
      <c r="E249" s="574" t="s">
        <v>171</v>
      </c>
      <c r="F249" s="489" t="s">
        <v>123</v>
      </c>
      <c r="G249" s="235" t="s">
        <v>88</v>
      </c>
      <c r="H249" s="235" t="s">
        <v>737</v>
      </c>
      <c r="I249" s="2">
        <v>67</v>
      </c>
    </row>
    <row r="250" spans="1:9" ht="16.8">
      <c r="A250" s="240" t="s">
        <v>665</v>
      </c>
      <c r="B250" s="241">
        <v>4</v>
      </c>
      <c r="C250" s="592" t="s">
        <v>463</v>
      </c>
      <c r="D250" s="4" t="s">
        <v>170</v>
      </c>
      <c r="E250" s="590" t="s">
        <v>171</v>
      </c>
      <c r="F250" s="590" t="s">
        <v>80</v>
      </c>
      <c r="G250" s="590" t="s">
        <v>84</v>
      </c>
      <c r="H250" s="590" t="s">
        <v>565</v>
      </c>
      <c r="I250" s="593">
        <v>123</v>
      </c>
    </row>
    <row r="251" spans="1:9" ht="16.8">
      <c r="A251" s="240" t="s">
        <v>666</v>
      </c>
      <c r="B251" s="241">
        <v>4</v>
      </c>
      <c r="C251" s="234" t="s">
        <v>462</v>
      </c>
      <c r="D251" s="4" t="s">
        <v>170</v>
      </c>
      <c r="E251" s="235" t="s">
        <v>171</v>
      </c>
      <c r="F251" s="489" t="s">
        <v>187</v>
      </c>
      <c r="G251" s="235" t="s">
        <v>84</v>
      </c>
      <c r="H251" s="235" t="s">
        <v>494</v>
      </c>
      <c r="I251" s="123">
        <v>106</v>
      </c>
    </row>
    <row r="252" spans="1:9" ht="16.8">
      <c r="A252" s="240" t="s">
        <v>667</v>
      </c>
      <c r="B252" s="241">
        <v>4</v>
      </c>
      <c r="C252" s="487" t="s">
        <v>462</v>
      </c>
      <c r="D252" s="488" t="s">
        <v>170</v>
      </c>
      <c r="E252" s="588" t="s">
        <v>171</v>
      </c>
      <c r="F252" s="489" t="s">
        <v>109</v>
      </c>
      <c r="G252" s="489" t="s">
        <v>88</v>
      </c>
      <c r="H252" s="489" t="s">
        <v>559</v>
      </c>
      <c r="I252" s="591">
        <v>36</v>
      </c>
    </row>
    <row r="253" spans="1:9" ht="16.8">
      <c r="A253" s="240" t="s">
        <v>668</v>
      </c>
      <c r="B253" s="241">
        <v>4</v>
      </c>
      <c r="C253" s="234" t="s">
        <v>89</v>
      </c>
      <c r="D253" s="4" t="s">
        <v>175</v>
      </c>
      <c r="E253" s="590" t="s">
        <v>171</v>
      </c>
      <c r="F253" s="235" t="s">
        <v>187</v>
      </c>
      <c r="G253" s="590" t="s">
        <v>88</v>
      </c>
      <c r="H253" s="590" t="s">
        <v>557</v>
      </c>
      <c r="I253" s="2">
        <v>232</v>
      </c>
    </row>
    <row r="254" spans="1:9" ht="16.8">
      <c r="A254" s="240" t="s">
        <v>669</v>
      </c>
      <c r="B254" s="241">
        <v>4</v>
      </c>
      <c r="C254" s="592" t="s">
        <v>112</v>
      </c>
      <c r="D254" s="4" t="s">
        <v>175</v>
      </c>
      <c r="E254" s="590" t="s">
        <v>171</v>
      </c>
      <c r="F254" s="590" t="s">
        <v>80</v>
      </c>
      <c r="G254" s="590" t="s">
        <v>115</v>
      </c>
      <c r="H254" s="590" t="s">
        <v>565</v>
      </c>
      <c r="I254" s="593">
        <v>124</v>
      </c>
    </row>
    <row r="255" spans="1:9" ht="16.8">
      <c r="A255" s="242" t="s">
        <v>279</v>
      </c>
      <c r="B255" s="243">
        <v>4</v>
      </c>
      <c r="C255" s="603" t="s">
        <v>89</v>
      </c>
      <c r="D255" s="602" t="s">
        <v>170</v>
      </c>
      <c r="E255" s="604" t="s">
        <v>171</v>
      </c>
      <c r="F255" s="599" t="s">
        <v>187</v>
      </c>
      <c r="G255" s="599" t="s">
        <v>290</v>
      </c>
      <c r="H255" s="599" t="s">
        <v>554</v>
      </c>
      <c r="I255" s="605">
        <v>134</v>
      </c>
    </row>
    <row r="256" spans="1:9" ht="16.8">
      <c r="A256" s="240" t="s">
        <v>304</v>
      </c>
      <c r="B256" s="241">
        <v>5</v>
      </c>
      <c r="C256" s="234" t="s">
        <v>462</v>
      </c>
      <c r="D256" s="488" t="s">
        <v>170</v>
      </c>
      <c r="E256" s="574" t="s">
        <v>171</v>
      </c>
      <c r="F256" s="489" t="s">
        <v>187</v>
      </c>
      <c r="G256" s="489" t="s">
        <v>83</v>
      </c>
      <c r="H256" s="235" t="s">
        <v>517</v>
      </c>
      <c r="I256" s="123">
        <v>198</v>
      </c>
    </row>
    <row r="257" spans="1:9" ht="16.8">
      <c r="A257" s="240" t="s">
        <v>200</v>
      </c>
      <c r="B257" s="241">
        <v>5</v>
      </c>
      <c r="C257" s="234" t="s">
        <v>87</v>
      </c>
      <c r="D257" s="488" t="s">
        <v>175</v>
      </c>
      <c r="E257" s="235" t="s">
        <v>171</v>
      </c>
      <c r="F257" s="489" t="s">
        <v>109</v>
      </c>
      <c r="G257" s="235" t="s">
        <v>119</v>
      </c>
      <c r="H257" s="235" t="s">
        <v>494</v>
      </c>
      <c r="I257" s="123">
        <v>93</v>
      </c>
    </row>
    <row r="258" spans="1:9" ht="16.8">
      <c r="A258" s="240" t="s">
        <v>305</v>
      </c>
      <c r="B258" s="241">
        <v>5</v>
      </c>
      <c r="C258" s="234" t="s">
        <v>79</v>
      </c>
      <c r="D258" s="488" t="s">
        <v>324</v>
      </c>
      <c r="E258" s="574" t="s">
        <v>267</v>
      </c>
      <c r="F258" s="489" t="s">
        <v>80</v>
      </c>
      <c r="G258" s="489" t="s">
        <v>84</v>
      </c>
      <c r="H258" s="235" t="s">
        <v>517</v>
      </c>
      <c r="I258" s="123">
        <v>201</v>
      </c>
    </row>
    <row r="259" spans="1:9" ht="16.8">
      <c r="A259" s="240" t="s">
        <v>306</v>
      </c>
      <c r="B259" s="241">
        <v>5</v>
      </c>
      <c r="C259" s="234" t="s">
        <v>462</v>
      </c>
      <c r="D259" s="488" t="s">
        <v>325</v>
      </c>
      <c r="E259" s="574" t="s">
        <v>115</v>
      </c>
      <c r="F259" s="489" t="s">
        <v>80</v>
      </c>
      <c r="G259" s="489" t="s">
        <v>84</v>
      </c>
      <c r="H259" s="235" t="s">
        <v>517</v>
      </c>
      <c r="I259" s="2">
        <v>202</v>
      </c>
    </row>
    <row r="260" spans="1:9" ht="16.8">
      <c r="A260" s="240" t="s">
        <v>307</v>
      </c>
      <c r="B260" s="241">
        <v>5</v>
      </c>
      <c r="C260" s="234" t="s">
        <v>462</v>
      </c>
      <c r="D260" s="4" t="s">
        <v>170</v>
      </c>
      <c r="E260" s="235" t="s">
        <v>171</v>
      </c>
      <c r="F260" s="235" t="s">
        <v>109</v>
      </c>
      <c r="G260" s="235" t="s">
        <v>323</v>
      </c>
      <c r="H260" s="235" t="s">
        <v>517</v>
      </c>
      <c r="I260" s="2">
        <v>202</v>
      </c>
    </row>
    <row r="261" spans="1:9" ht="16.8">
      <c r="A261" s="240" t="s">
        <v>670</v>
      </c>
      <c r="B261" s="241">
        <v>5</v>
      </c>
      <c r="C261" s="592" t="s">
        <v>87</v>
      </c>
      <c r="D261" s="4" t="s">
        <v>175</v>
      </c>
      <c r="E261" s="590" t="s">
        <v>171</v>
      </c>
      <c r="F261" s="590" t="s">
        <v>109</v>
      </c>
      <c r="G261" s="590" t="s">
        <v>86</v>
      </c>
      <c r="H261" s="590" t="s">
        <v>565</v>
      </c>
      <c r="I261" s="593">
        <v>114</v>
      </c>
    </row>
    <row r="262" spans="1:9" ht="16.8">
      <c r="A262" s="240" t="s">
        <v>671</v>
      </c>
      <c r="B262" s="241">
        <v>5</v>
      </c>
      <c r="C262" s="234" t="s">
        <v>463</v>
      </c>
      <c r="D262" s="4" t="s">
        <v>170</v>
      </c>
      <c r="E262" s="574" t="s">
        <v>171</v>
      </c>
      <c r="F262" s="235" t="s">
        <v>80</v>
      </c>
      <c r="G262" s="235" t="s">
        <v>88</v>
      </c>
      <c r="H262" s="235" t="s">
        <v>719</v>
      </c>
      <c r="I262" s="2">
        <v>117</v>
      </c>
    </row>
    <row r="263" spans="1:9" ht="16.8">
      <c r="A263" s="240" t="s">
        <v>327</v>
      </c>
      <c r="B263" s="241">
        <v>5</v>
      </c>
      <c r="C263" s="234" t="s">
        <v>89</v>
      </c>
      <c r="D263" s="4" t="s">
        <v>170</v>
      </c>
      <c r="E263" s="235" t="s">
        <v>253</v>
      </c>
      <c r="F263" s="489" t="s">
        <v>187</v>
      </c>
      <c r="G263" s="235" t="s">
        <v>84</v>
      </c>
      <c r="H263" s="235" t="s">
        <v>558</v>
      </c>
      <c r="I263" s="2">
        <v>90</v>
      </c>
    </row>
    <row r="264" spans="1:9" ht="16.8">
      <c r="A264" s="240" t="s">
        <v>308</v>
      </c>
      <c r="B264" s="241">
        <v>5</v>
      </c>
      <c r="C264" s="487" t="s">
        <v>89</v>
      </c>
      <c r="D264" s="488" t="s">
        <v>170</v>
      </c>
      <c r="E264" s="489" t="s">
        <v>253</v>
      </c>
      <c r="F264" s="489" t="s">
        <v>123</v>
      </c>
      <c r="G264" s="489" t="s">
        <v>83</v>
      </c>
      <c r="H264" s="235" t="s">
        <v>517</v>
      </c>
      <c r="I264" s="123">
        <v>207</v>
      </c>
    </row>
    <row r="265" spans="1:9" ht="16.8">
      <c r="A265" s="240" t="s">
        <v>309</v>
      </c>
      <c r="B265" s="241">
        <v>5</v>
      </c>
      <c r="C265" s="487" t="s">
        <v>112</v>
      </c>
      <c r="D265" s="488" t="s">
        <v>170</v>
      </c>
      <c r="E265" s="574" t="s">
        <v>261</v>
      </c>
      <c r="F265" s="489" t="s">
        <v>85</v>
      </c>
      <c r="G265" s="489" t="s">
        <v>84</v>
      </c>
      <c r="H265" s="235" t="s">
        <v>517</v>
      </c>
      <c r="I265" s="123">
        <v>211</v>
      </c>
    </row>
    <row r="266" spans="1:9" ht="16.8">
      <c r="A266" s="240" t="s">
        <v>672</v>
      </c>
      <c r="B266" s="241">
        <v>5</v>
      </c>
      <c r="C266" s="487" t="s">
        <v>87</v>
      </c>
      <c r="D266" s="488" t="s">
        <v>173</v>
      </c>
      <c r="E266" s="574" t="s">
        <v>253</v>
      </c>
      <c r="F266" s="489" t="s">
        <v>109</v>
      </c>
      <c r="G266" s="489" t="s">
        <v>88</v>
      </c>
      <c r="H266" s="235" t="s">
        <v>558</v>
      </c>
      <c r="I266" s="123">
        <v>91</v>
      </c>
    </row>
    <row r="267" spans="1:9" ht="16.8">
      <c r="A267" s="240" t="s">
        <v>310</v>
      </c>
      <c r="B267" s="241">
        <v>5</v>
      </c>
      <c r="C267" s="487" t="s">
        <v>462</v>
      </c>
      <c r="D267" s="488" t="s">
        <v>170</v>
      </c>
      <c r="E267" s="489" t="s">
        <v>171</v>
      </c>
      <c r="F267" s="489" t="s">
        <v>326</v>
      </c>
      <c r="G267" s="489" t="s">
        <v>86</v>
      </c>
      <c r="H267" s="235" t="s">
        <v>517</v>
      </c>
      <c r="I267" s="123">
        <v>214</v>
      </c>
    </row>
    <row r="268" spans="1:9" ht="16.8">
      <c r="A268" s="240" t="s">
        <v>311</v>
      </c>
      <c r="B268" s="241">
        <v>5</v>
      </c>
      <c r="C268" s="487" t="s">
        <v>87</v>
      </c>
      <c r="D268" s="488" t="s">
        <v>170</v>
      </c>
      <c r="E268" s="489" t="s">
        <v>171</v>
      </c>
      <c r="F268" s="489" t="s">
        <v>80</v>
      </c>
      <c r="G268" s="489" t="s">
        <v>84</v>
      </c>
      <c r="H268" s="235" t="s">
        <v>517</v>
      </c>
      <c r="I268" s="123">
        <v>215</v>
      </c>
    </row>
    <row r="269" spans="1:9" ht="16.8">
      <c r="A269" s="240" t="s">
        <v>312</v>
      </c>
      <c r="B269" s="241">
        <v>5</v>
      </c>
      <c r="C269" s="487" t="s">
        <v>463</v>
      </c>
      <c r="D269" s="488" t="s">
        <v>173</v>
      </c>
      <c r="E269" s="489" t="s">
        <v>171</v>
      </c>
      <c r="F269" s="489" t="s">
        <v>80</v>
      </c>
      <c r="G269" s="489" t="s">
        <v>83</v>
      </c>
      <c r="H269" s="235" t="s">
        <v>517</v>
      </c>
      <c r="I269" s="123">
        <v>217</v>
      </c>
    </row>
    <row r="270" spans="1:9" ht="16.8">
      <c r="A270" s="240" t="s">
        <v>329</v>
      </c>
      <c r="B270" s="241">
        <v>5</v>
      </c>
      <c r="C270" s="234" t="s">
        <v>462</v>
      </c>
      <c r="D270" s="488" t="s">
        <v>173</v>
      </c>
      <c r="E270" s="574" t="s">
        <v>171</v>
      </c>
      <c r="F270" s="489" t="s">
        <v>187</v>
      </c>
      <c r="G270" s="489" t="s">
        <v>172</v>
      </c>
      <c r="H270" s="489" t="s">
        <v>555</v>
      </c>
      <c r="I270" s="123">
        <v>102</v>
      </c>
    </row>
    <row r="271" spans="1:9" ht="16.8">
      <c r="A271" s="240" t="s">
        <v>673</v>
      </c>
      <c r="B271" s="241">
        <v>5</v>
      </c>
      <c r="C271" s="592" t="s">
        <v>112</v>
      </c>
      <c r="D271" s="4" t="s">
        <v>181</v>
      </c>
      <c r="E271" s="590" t="s">
        <v>738</v>
      </c>
      <c r="F271" s="590" t="s">
        <v>80</v>
      </c>
      <c r="G271" s="590" t="s">
        <v>88</v>
      </c>
      <c r="H271" s="590" t="s">
        <v>565</v>
      </c>
      <c r="I271" s="593">
        <v>117</v>
      </c>
    </row>
    <row r="272" spans="1:9" ht="16.8">
      <c r="A272" s="240" t="s">
        <v>201</v>
      </c>
      <c r="B272" s="241">
        <v>5</v>
      </c>
      <c r="C272" s="234" t="s">
        <v>462</v>
      </c>
      <c r="D272" s="488" t="s">
        <v>170</v>
      </c>
      <c r="E272" s="574" t="s">
        <v>171</v>
      </c>
      <c r="F272" s="489" t="s">
        <v>80</v>
      </c>
      <c r="G272" s="489" t="s">
        <v>83</v>
      </c>
      <c r="H272" s="489" t="s">
        <v>494</v>
      </c>
      <c r="I272" s="123">
        <v>98</v>
      </c>
    </row>
    <row r="273" spans="1:9" ht="16.8">
      <c r="A273" s="240" t="s">
        <v>313</v>
      </c>
      <c r="B273" s="241">
        <v>5</v>
      </c>
      <c r="C273" s="487" t="s">
        <v>89</v>
      </c>
      <c r="D273" s="488" t="s">
        <v>265</v>
      </c>
      <c r="E273" s="574" t="s">
        <v>115</v>
      </c>
      <c r="F273" s="489" t="s">
        <v>80</v>
      </c>
      <c r="G273" s="489" t="s">
        <v>84</v>
      </c>
      <c r="H273" s="235" t="s">
        <v>517</v>
      </c>
      <c r="I273" s="123">
        <v>238</v>
      </c>
    </row>
    <row r="274" spans="1:9" ht="16.8">
      <c r="A274" s="240" t="s">
        <v>674</v>
      </c>
      <c r="B274" s="241">
        <v>5</v>
      </c>
      <c r="C274" s="234" t="s">
        <v>463</v>
      </c>
      <c r="D274" s="4" t="s">
        <v>173</v>
      </c>
      <c r="E274" s="574" t="s">
        <v>171</v>
      </c>
      <c r="F274" s="489" t="s">
        <v>80</v>
      </c>
      <c r="G274" s="235" t="s">
        <v>739</v>
      </c>
      <c r="H274" s="235" t="s">
        <v>558</v>
      </c>
      <c r="I274" s="2">
        <v>97</v>
      </c>
    </row>
    <row r="275" spans="1:9" ht="16.8">
      <c r="A275" s="240" t="s">
        <v>314</v>
      </c>
      <c r="B275" s="241">
        <v>5</v>
      </c>
      <c r="C275" s="487" t="s">
        <v>87</v>
      </c>
      <c r="D275" s="488" t="s">
        <v>173</v>
      </c>
      <c r="E275" s="574" t="s">
        <v>253</v>
      </c>
      <c r="F275" s="489" t="s">
        <v>123</v>
      </c>
      <c r="G275" s="489" t="s">
        <v>83</v>
      </c>
      <c r="H275" s="235" t="s">
        <v>517</v>
      </c>
      <c r="I275" s="123">
        <v>244</v>
      </c>
    </row>
    <row r="276" spans="1:9" ht="16.8">
      <c r="A276" s="240" t="s">
        <v>675</v>
      </c>
      <c r="B276" s="241">
        <v>5</v>
      </c>
      <c r="C276" s="234" t="s">
        <v>87</v>
      </c>
      <c r="D276" s="488" t="s">
        <v>175</v>
      </c>
      <c r="E276" s="574" t="s">
        <v>171</v>
      </c>
      <c r="F276" s="489" t="s">
        <v>388</v>
      </c>
      <c r="G276" s="235" t="s">
        <v>88</v>
      </c>
      <c r="H276" s="235" t="s">
        <v>714</v>
      </c>
      <c r="I276" s="2">
        <v>118</v>
      </c>
    </row>
    <row r="277" spans="1:9" ht="16.8">
      <c r="A277" s="240" t="s">
        <v>676</v>
      </c>
      <c r="B277" s="241">
        <v>5</v>
      </c>
      <c r="C277" s="234" t="s">
        <v>462</v>
      </c>
      <c r="D277" s="488" t="s">
        <v>265</v>
      </c>
      <c r="E277" s="574" t="s">
        <v>171</v>
      </c>
      <c r="F277" s="489" t="s">
        <v>80</v>
      </c>
      <c r="G277" s="235" t="s">
        <v>84</v>
      </c>
      <c r="H277" s="235" t="s">
        <v>558</v>
      </c>
      <c r="I277" s="2">
        <v>101</v>
      </c>
    </row>
    <row r="278" spans="1:9" ht="16.8">
      <c r="A278" s="240" t="s">
        <v>677</v>
      </c>
      <c r="B278" s="241">
        <v>5</v>
      </c>
      <c r="C278" s="234" t="s">
        <v>462</v>
      </c>
      <c r="D278" s="4" t="s">
        <v>173</v>
      </c>
      <c r="E278" s="574" t="s">
        <v>171</v>
      </c>
      <c r="F278" s="489" t="s">
        <v>80</v>
      </c>
      <c r="G278" s="235" t="s">
        <v>88</v>
      </c>
      <c r="H278" s="235" t="s">
        <v>558</v>
      </c>
      <c r="I278" s="2">
        <v>103</v>
      </c>
    </row>
    <row r="279" spans="1:9" ht="16.8">
      <c r="A279" s="240" t="s">
        <v>678</v>
      </c>
      <c r="B279" s="241">
        <v>5</v>
      </c>
      <c r="C279" s="234" t="s">
        <v>89</v>
      </c>
      <c r="D279" s="488" t="s">
        <v>173</v>
      </c>
      <c r="E279" s="574" t="s">
        <v>171</v>
      </c>
      <c r="F279" s="489" t="s">
        <v>97</v>
      </c>
      <c r="G279" s="235" t="s">
        <v>88</v>
      </c>
      <c r="H279" s="235" t="s">
        <v>714</v>
      </c>
      <c r="I279" s="2">
        <v>122</v>
      </c>
    </row>
    <row r="280" spans="1:9" ht="16.8">
      <c r="A280" s="240" t="s">
        <v>679</v>
      </c>
      <c r="B280" s="241">
        <v>5</v>
      </c>
      <c r="C280" s="234" t="s">
        <v>112</v>
      </c>
      <c r="D280" s="488" t="s">
        <v>175</v>
      </c>
      <c r="E280" s="574" t="s">
        <v>253</v>
      </c>
      <c r="F280" s="489" t="s">
        <v>187</v>
      </c>
      <c r="G280" s="489" t="s">
        <v>263</v>
      </c>
      <c r="H280" s="489" t="s">
        <v>740</v>
      </c>
      <c r="I280" s="123">
        <v>117</v>
      </c>
    </row>
    <row r="281" spans="1:9" ht="16.8">
      <c r="A281" s="240" t="s">
        <v>680</v>
      </c>
      <c r="B281" s="241">
        <v>5</v>
      </c>
      <c r="C281" s="234" t="s">
        <v>87</v>
      </c>
      <c r="D281" s="4" t="s">
        <v>173</v>
      </c>
      <c r="E281" s="574" t="s">
        <v>171</v>
      </c>
      <c r="F281" s="235" t="s">
        <v>80</v>
      </c>
      <c r="G281" s="235" t="s">
        <v>741</v>
      </c>
      <c r="H281" s="235" t="s">
        <v>719</v>
      </c>
      <c r="I281" s="2">
        <v>127</v>
      </c>
    </row>
    <row r="282" spans="1:9" ht="16.8">
      <c r="A282" s="240" t="s">
        <v>681</v>
      </c>
      <c r="B282" s="241">
        <v>5</v>
      </c>
      <c r="C282" s="234" t="s">
        <v>462</v>
      </c>
      <c r="D282" s="4" t="s">
        <v>170</v>
      </c>
      <c r="E282" s="235" t="s">
        <v>171</v>
      </c>
      <c r="F282" s="235" t="s">
        <v>80</v>
      </c>
      <c r="G282" s="235" t="s">
        <v>88</v>
      </c>
      <c r="H282" s="235" t="s">
        <v>561</v>
      </c>
      <c r="I282" s="2">
        <v>107</v>
      </c>
    </row>
    <row r="283" spans="1:9" ht="16.8">
      <c r="A283" s="240" t="s">
        <v>315</v>
      </c>
      <c r="B283" s="241">
        <v>5</v>
      </c>
      <c r="C283" s="234" t="s">
        <v>79</v>
      </c>
      <c r="D283" s="4" t="s">
        <v>175</v>
      </c>
      <c r="E283" s="574" t="s">
        <v>171</v>
      </c>
      <c r="F283" s="235" t="s">
        <v>80</v>
      </c>
      <c r="G283" s="235" t="s">
        <v>86</v>
      </c>
      <c r="H283" s="235" t="s">
        <v>517</v>
      </c>
      <c r="I283" s="2">
        <v>284</v>
      </c>
    </row>
    <row r="284" spans="1:9" ht="16.8">
      <c r="A284" s="240" t="s">
        <v>316</v>
      </c>
      <c r="B284" s="241">
        <v>5</v>
      </c>
      <c r="C284" s="234" t="s">
        <v>87</v>
      </c>
      <c r="D284" s="4" t="s">
        <v>173</v>
      </c>
      <c r="E284" s="596" t="s">
        <v>171</v>
      </c>
      <c r="F284" s="235" t="s">
        <v>109</v>
      </c>
      <c r="G284" s="235" t="s">
        <v>88</v>
      </c>
      <c r="H284" s="235" t="s">
        <v>517</v>
      </c>
      <c r="I284" s="597">
        <v>289</v>
      </c>
    </row>
    <row r="285" spans="1:9" ht="16.8">
      <c r="A285" s="240" t="s">
        <v>682</v>
      </c>
      <c r="B285" s="241">
        <v>5</v>
      </c>
      <c r="C285" s="592" t="s">
        <v>462</v>
      </c>
      <c r="D285" s="4" t="s">
        <v>175</v>
      </c>
      <c r="E285" s="590" t="s">
        <v>171</v>
      </c>
      <c r="F285" s="590" t="s">
        <v>80</v>
      </c>
      <c r="G285" s="590" t="s">
        <v>172</v>
      </c>
      <c r="H285" s="590" t="s">
        <v>565</v>
      </c>
      <c r="I285" s="593">
        <v>123</v>
      </c>
    </row>
    <row r="286" spans="1:9" ht="16.8">
      <c r="A286" s="240" t="s">
        <v>317</v>
      </c>
      <c r="B286" s="241">
        <v>5</v>
      </c>
      <c r="C286" s="487" t="s">
        <v>462</v>
      </c>
      <c r="D286" s="488" t="s">
        <v>181</v>
      </c>
      <c r="E286" s="574" t="s">
        <v>171</v>
      </c>
      <c r="F286" s="489" t="s">
        <v>187</v>
      </c>
      <c r="G286" s="489" t="s">
        <v>323</v>
      </c>
      <c r="H286" s="235" t="s">
        <v>517</v>
      </c>
      <c r="I286" s="123">
        <v>295</v>
      </c>
    </row>
    <row r="287" spans="1:9" ht="16.8">
      <c r="A287" s="240" t="s">
        <v>318</v>
      </c>
      <c r="B287" s="241">
        <v>5</v>
      </c>
      <c r="C287" s="487" t="s">
        <v>462</v>
      </c>
      <c r="D287" s="488" t="s">
        <v>181</v>
      </c>
      <c r="E287" s="574" t="s">
        <v>171</v>
      </c>
      <c r="F287" s="489" t="s">
        <v>187</v>
      </c>
      <c r="G287" s="489" t="s">
        <v>231</v>
      </c>
      <c r="H287" s="235" t="s">
        <v>517</v>
      </c>
      <c r="I287" s="123">
        <v>295</v>
      </c>
    </row>
    <row r="288" spans="1:9" ht="16.8">
      <c r="A288" s="240" t="s">
        <v>319</v>
      </c>
      <c r="B288" s="241">
        <v>5</v>
      </c>
      <c r="C288" s="487" t="s">
        <v>87</v>
      </c>
      <c r="D288" s="488" t="s">
        <v>173</v>
      </c>
      <c r="E288" s="574" t="s">
        <v>171</v>
      </c>
      <c r="F288" s="489" t="s">
        <v>85</v>
      </c>
      <c r="G288" s="489" t="s">
        <v>172</v>
      </c>
      <c r="H288" s="235" t="s">
        <v>517</v>
      </c>
      <c r="I288" s="123">
        <v>296</v>
      </c>
    </row>
    <row r="289" spans="1:9" ht="16.8">
      <c r="A289" s="240" t="s">
        <v>320</v>
      </c>
      <c r="B289" s="241">
        <v>5</v>
      </c>
      <c r="C289" s="487" t="s">
        <v>89</v>
      </c>
      <c r="D289" s="488" t="s">
        <v>175</v>
      </c>
      <c r="E289" s="574" t="s">
        <v>115</v>
      </c>
      <c r="F289" s="489" t="s">
        <v>80</v>
      </c>
      <c r="G289" s="489" t="s">
        <v>84</v>
      </c>
      <c r="H289" s="235" t="s">
        <v>517</v>
      </c>
      <c r="I289" s="123">
        <v>297</v>
      </c>
    </row>
    <row r="290" spans="1:9" ht="16.8">
      <c r="A290" s="240" t="s">
        <v>289</v>
      </c>
      <c r="B290" s="241">
        <v>5</v>
      </c>
      <c r="C290" s="234" t="s">
        <v>87</v>
      </c>
      <c r="D290" s="4" t="s">
        <v>170</v>
      </c>
      <c r="E290" s="574" t="s">
        <v>171</v>
      </c>
      <c r="F290" s="235" t="s">
        <v>80</v>
      </c>
      <c r="G290" s="235" t="s">
        <v>231</v>
      </c>
      <c r="H290" s="235" t="s">
        <v>286</v>
      </c>
      <c r="I290" s="2">
        <v>186</v>
      </c>
    </row>
    <row r="291" spans="1:9" ht="16.8">
      <c r="A291" s="240" t="s">
        <v>321</v>
      </c>
      <c r="B291" s="241">
        <v>5</v>
      </c>
      <c r="C291" s="487" t="s">
        <v>89</v>
      </c>
      <c r="D291" s="488" t="s">
        <v>181</v>
      </c>
      <c r="E291" s="574" t="s">
        <v>171</v>
      </c>
      <c r="F291" s="489" t="s">
        <v>187</v>
      </c>
      <c r="G291" s="489" t="s">
        <v>20</v>
      </c>
      <c r="H291" s="235" t="s">
        <v>517</v>
      </c>
      <c r="I291" s="123">
        <v>298</v>
      </c>
    </row>
    <row r="292" spans="1:9" ht="16.8">
      <c r="A292" s="240" t="s">
        <v>683</v>
      </c>
      <c r="B292" s="241">
        <v>5</v>
      </c>
      <c r="C292" s="234" t="s">
        <v>87</v>
      </c>
      <c r="D292" s="4" t="s">
        <v>181</v>
      </c>
      <c r="E292" s="588" t="s">
        <v>171</v>
      </c>
      <c r="F292" s="489" t="s">
        <v>187</v>
      </c>
      <c r="G292" s="489" t="s">
        <v>742</v>
      </c>
      <c r="H292" s="489" t="s">
        <v>555</v>
      </c>
      <c r="I292" s="123">
        <v>118</v>
      </c>
    </row>
    <row r="293" spans="1:9" ht="16.8">
      <c r="A293" s="240" t="s">
        <v>322</v>
      </c>
      <c r="B293" s="241">
        <v>5</v>
      </c>
      <c r="C293" s="487" t="s">
        <v>87</v>
      </c>
      <c r="D293" s="488" t="s">
        <v>170</v>
      </c>
      <c r="E293" s="574" t="s">
        <v>171</v>
      </c>
      <c r="F293" s="489" t="s">
        <v>187</v>
      </c>
      <c r="G293" s="489" t="s">
        <v>86</v>
      </c>
      <c r="H293" s="235" t="s">
        <v>517</v>
      </c>
      <c r="I293" s="123">
        <v>300</v>
      </c>
    </row>
    <row r="294" spans="1:9" ht="16.8">
      <c r="A294" s="242" t="s">
        <v>684</v>
      </c>
      <c r="B294" s="243">
        <v>5</v>
      </c>
      <c r="C294" s="555" t="s">
        <v>462</v>
      </c>
      <c r="D294" s="602" t="s">
        <v>175</v>
      </c>
      <c r="E294" s="576" t="s">
        <v>171</v>
      </c>
      <c r="F294" s="599" t="s">
        <v>85</v>
      </c>
      <c r="G294" s="600" t="s">
        <v>231</v>
      </c>
      <c r="H294" s="600" t="s">
        <v>530</v>
      </c>
      <c r="I294" s="557">
        <v>130</v>
      </c>
    </row>
    <row r="295" spans="1:9" ht="16.8">
      <c r="A295" s="240" t="s">
        <v>685</v>
      </c>
      <c r="B295" s="241">
        <v>6</v>
      </c>
      <c r="C295" s="592" t="s">
        <v>462</v>
      </c>
      <c r="D295" s="4" t="s">
        <v>743</v>
      </c>
      <c r="E295" s="590" t="s">
        <v>171</v>
      </c>
      <c r="F295" s="590" t="s">
        <v>461</v>
      </c>
      <c r="G295" s="590" t="s">
        <v>86</v>
      </c>
      <c r="H295" s="590" t="s">
        <v>565</v>
      </c>
      <c r="I295" s="593">
        <v>113</v>
      </c>
    </row>
    <row r="296" spans="1:9" ht="16.8">
      <c r="A296" s="240" t="s">
        <v>686</v>
      </c>
      <c r="B296" s="241">
        <v>6</v>
      </c>
      <c r="C296" s="234" t="s">
        <v>79</v>
      </c>
      <c r="D296" s="4" t="s">
        <v>173</v>
      </c>
      <c r="E296" s="574" t="s">
        <v>253</v>
      </c>
      <c r="F296" s="489" t="s">
        <v>98</v>
      </c>
      <c r="G296" s="235" t="s">
        <v>86</v>
      </c>
      <c r="H296" s="235" t="s">
        <v>517</v>
      </c>
      <c r="I296" s="2">
        <v>199</v>
      </c>
    </row>
    <row r="297" spans="1:9" ht="16.8">
      <c r="A297" s="240" t="s">
        <v>687</v>
      </c>
      <c r="B297" s="241">
        <v>6</v>
      </c>
      <c r="C297" s="234" t="s">
        <v>462</v>
      </c>
      <c r="D297" s="4" t="s">
        <v>173</v>
      </c>
      <c r="E297" s="574" t="s">
        <v>171</v>
      </c>
      <c r="F297" s="235" t="s">
        <v>109</v>
      </c>
      <c r="G297" s="235" t="s">
        <v>83</v>
      </c>
      <c r="H297" s="235" t="s">
        <v>517</v>
      </c>
      <c r="I297" s="2">
        <v>203</v>
      </c>
    </row>
    <row r="298" spans="1:9" ht="16.8">
      <c r="A298" s="240" t="s">
        <v>688</v>
      </c>
      <c r="B298" s="241">
        <v>6</v>
      </c>
      <c r="C298" s="234" t="s">
        <v>462</v>
      </c>
      <c r="D298" s="4" t="s">
        <v>181</v>
      </c>
      <c r="E298" s="574" t="s">
        <v>171</v>
      </c>
      <c r="F298" s="235" t="s">
        <v>109</v>
      </c>
      <c r="G298" s="235" t="s">
        <v>83</v>
      </c>
      <c r="H298" s="235" t="s">
        <v>517</v>
      </c>
      <c r="I298" s="2">
        <v>207</v>
      </c>
    </row>
    <row r="299" spans="1:9" ht="16.8">
      <c r="A299" s="240" t="s">
        <v>689</v>
      </c>
      <c r="B299" s="241">
        <v>6</v>
      </c>
      <c r="C299" s="234" t="s">
        <v>462</v>
      </c>
      <c r="D299" s="4" t="s">
        <v>175</v>
      </c>
      <c r="E299" s="574" t="s">
        <v>171</v>
      </c>
      <c r="F299" s="235" t="s">
        <v>109</v>
      </c>
      <c r="G299" s="235" t="s">
        <v>83</v>
      </c>
      <c r="H299" s="235" t="s">
        <v>517</v>
      </c>
      <c r="I299" s="594">
        <v>208</v>
      </c>
    </row>
    <row r="300" spans="1:9" ht="16.8">
      <c r="A300" s="240" t="s">
        <v>690</v>
      </c>
      <c r="B300" s="241">
        <v>6</v>
      </c>
      <c r="C300" s="234" t="s">
        <v>462</v>
      </c>
      <c r="D300" s="488" t="s">
        <v>175</v>
      </c>
      <c r="E300" s="574" t="s">
        <v>171</v>
      </c>
      <c r="F300" s="489" t="s">
        <v>80</v>
      </c>
      <c r="G300" s="235" t="s">
        <v>83</v>
      </c>
      <c r="H300" s="235" t="s">
        <v>714</v>
      </c>
      <c r="I300" s="2">
        <v>106</v>
      </c>
    </row>
    <row r="301" spans="1:9" ht="16.8">
      <c r="A301" s="240" t="s">
        <v>691</v>
      </c>
      <c r="B301" s="241">
        <v>6</v>
      </c>
      <c r="C301" s="234" t="s">
        <v>87</v>
      </c>
      <c r="D301" s="4" t="s">
        <v>173</v>
      </c>
      <c r="E301" s="574" t="s">
        <v>171</v>
      </c>
      <c r="F301" s="489" t="s">
        <v>187</v>
      </c>
      <c r="G301" s="235" t="s">
        <v>84</v>
      </c>
      <c r="H301" s="235" t="s">
        <v>286</v>
      </c>
      <c r="I301" s="2">
        <v>159</v>
      </c>
    </row>
    <row r="302" spans="1:9" ht="16.8">
      <c r="A302" s="240" t="s">
        <v>692</v>
      </c>
      <c r="B302" s="241">
        <v>6</v>
      </c>
      <c r="C302" s="487" t="s">
        <v>87</v>
      </c>
      <c r="D302" s="488" t="s">
        <v>173</v>
      </c>
      <c r="E302" s="574" t="s">
        <v>253</v>
      </c>
      <c r="F302" s="489" t="s">
        <v>109</v>
      </c>
      <c r="G302" s="489" t="s">
        <v>88</v>
      </c>
      <c r="H302" s="235" t="s">
        <v>558</v>
      </c>
      <c r="I302" s="123">
        <v>91</v>
      </c>
    </row>
    <row r="303" spans="1:9" ht="16.8">
      <c r="A303" s="240" t="s">
        <v>693</v>
      </c>
      <c r="B303" s="241">
        <v>6</v>
      </c>
      <c r="C303" s="234" t="s">
        <v>82</v>
      </c>
      <c r="D303" s="4" t="s">
        <v>170</v>
      </c>
      <c r="E303" s="574" t="s">
        <v>171</v>
      </c>
      <c r="F303" s="235" t="s">
        <v>109</v>
      </c>
      <c r="G303" s="235" t="s">
        <v>84</v>
      </c>
      <c r="H303" s="235" t="s">
        <v>517</v>
      </c>
      <c r="I303" s="2">
        <v>216</v>
      </c>
    </row>
    <row r="304" spans="1:9" ht="16.8">
      <c r="A304" s="240" t="s">
        <v>694</v>
      </c>
      <c r="B304" s="241">
        <v>6</v>
      </c>
      <c r="C304" s="234" t="s">
        <v>462</v>
      </c>
      <c r="D304" s="4" t="s">
        <v>181</v>
      </c>
      <c r="E304" s="574" t="s">
        <v>171</v>
      </c>
      <c r="F304" s="489" t="s">
        <v>109</v>
      </c>
      <c r="G304" s="235" t="s">
        <v>83</v>
      </c>
      <c r="H304" s="235" t="s">
        <v>517</v>
      </c>
      <c r="I304" s="2">
        <v>225</v>
      </c>
    </row>
    <row r="305" spans="1:9" ht="16.8">
      <c r="A305" s="240" t="s">
        <v>695</v>
      </c>
      <c r="B305" s="241">
        <v>6</v>
      </c>
      <c r="C305" s="234" t="s">
        <v>79</v>
      </c>
      <c r="D305" s="488" t="s">
        <v>170</v>
      </c>
      <c r="E305" s="574" t="s">
        <v>171</v>
      </c>
      <c r="F305" s="489" t="s">
        <v>80</v>
      </c>
      <c r="G305" s="235" t="s">
        <v>115</v>
      </c>
      <c r="H305" s="235" t="s">
        <v>530</v>
      </c>
      <c r="I305" s="123">
        <v>105</v>
      </c>
    </row>
    <row r="306" spans="1:9" ht="16.8">
      <c r="A306" s="240" t="s">
        <v>696</v>
      </c>
      <c r="B306" s="241">
        <v>6</v>
      </c>
      <c r="C306" s="234" t="s">
        <v>112</v>
      </c>
      <c r="D306" s="4" t="s">
        <v>259</v>
      </c>
      <c r="E306" s="574" t="s">
        <v>268</v>
      </c>
      <c r="F306" s="489" t="s">
        <v>80</v>
      </c>
      <c r="G306" s="235" t="s">
        <v>86</v>
      </c>
      <c r="H306" s="235" t="s">
        <v>517</v>
      </c>
      <c r="I306" s="2">
        <v>230</v>
      </c>
    </row>
    <row r="307" spans="1:9" ht="16.8">
      <c r="A307" s="240" t="s">
        <v>54</v>
      </c>
      <c r="B307" s="241">
        <v>6</v>
      </c>
      <c r="C307" s="234" t="s">
        <v>87</v>
      </c>
      <c r="D307" s="4" t="s">
        <v>170</v>
      </c>
      <c r="E307" s="588" t="s">
        <v>171</v>
      </c>
      <c r="F307" s="489" t="s">
        <v>80</v>
      </c>
      <c r="G307" s="235" t="s">
        <v>84</v>
      </c>
      <c r="H307" s="235" t="s">
        <v>517</v>
      </c>
      <c r="I307" s="2">
        <v>239</v>
      </c>
    </row>
    <row r="308" spans="1:9" ht="16.8">
      <c r="A308" s="240" t="s">
        <v>697</v>
      </c>
      <c r="B308" s="241">
        <v>6</v>
      </c>
      <c r="C308" s="234" t="s">
        <v>89</v>
      </c>
      <c r="D308" s="488" t="s">
        <v>265</v>
      </c>
      <c r="E308" s="574" t="s">
        <v>171</v>
      </c>
      <c r="F308" s="489" t="s">
        <v>123</v>
      </c>
      <c r="G308" s="235" t="s">
        <v>263</v>
      </c>
      <c r="H308" s="235" t="s">
        <v>558</v>
      </c>
      <c r="I308" s="2">
        <v>99</v>
      </c>
    </row>
    <row r="309" spans="1:9" ht="16.8">
      <c r="A309" s="240" t="s">
        <v>202</v>
      </c>
      <c r="B309" s="241">
        <v>6</v>
      </c>
      <c r="C309" s="234" t="s">
        <v>463</v>
      </c>
      <c r="D309" s="488" t="s">
        <v>170</v>
      </c>
      <c r="E309" s="574" t="s">
        <v>171</v>
      </c>
      <c r="F309" s="489" t="s">
        <v>387</v>
      </c>
      <c r="G309" s="489" t="s">
        <v>84</v>
      </c>
      <c r="H309" s="489" t="s">
        <v>494</v>
      </c>
      <c r="I309" s="123">
        <v>101</v>
      </c>
    </row>
    <row r="310" spans="1:9" ht="16.8">
      <c r="A310" s="240" t="s">
        <v>698</v>
      </c>
      <c r="B310" s="241">
        <v>6</v>
      </c>
      <c r="C310" s="234" t="s">
        <v>462</v>
      </c>
      <c r="D310" s="4" t="s">
        <v>181</v>
      </c>
      <c r="E310" s="574" t="s">
        <v>171</v>
      </c>
      <c r="F310" s="235" t="s">
        <v>109</v>
      </c>
      <c r="G310" s="235" t="s">
        <v>83</v>
      </c>
      <c r="H310" s="235" t="s">
        <v>517</v>
      </c>
      <c r="I310" s="2">
        <v>259</v>
      </c>
    </row>
    <row r="311" spans="1:9" ht="16.8">
      <c r="A311" s="240" t="s">
        <v>336</v>
      </c>
      <c r="B311" s="241">
        <v>6</v>
      </c>
      <c r="C311" s="487" t="s">
        <v>462</v>
      </c>
      <c r="D311" s="4" t="s">
        <v>173</v>
      </c>
      <c r="E311" s="589" t="s">
        <v>171</v>
      </c>
      <c r="F311" s="489" t="s">
        <v>80</v>
      </c>
      <c r="G311" s="489" t="s">
        <v>86</v>
      </c>
      <c r="H311" s="489" t="s">
        <v>337</v>
      </c>
      <c r="I311" s="598">
        <v>69</v>
      </c>
    </row>
    <row r="312" spans="1:9" ht="16.8">
      <c r="A312" s="240" t="s">
        <v>699</v>
      </c>
      <c r="B312" s="241">
        <v>6</v>
      </c>
      <c r="C312" s="487" t="s">
        <v>112</v>
      </c>
      <c r="D312" s="488" t="s">
        <v>173</v>
      </c>
      <c r="E312" s="589" t="s">
        <v>261</v>
      </c>
      <c r="F312" s="489" t="s">
        <v>85</v>
      </c>
      <c r="G312" s="489" t="s">
        <v>83</v>
      </c>
      <c r="H312" s="235" t="s">
        <v>517</v>
      </c>
      <c r="I312" s="598">
        <v>284</v>
      </c>
    </row>
    <row r="313" spans="1:9" ht="16.8">
      <c r="A313" s="240" t="s">
        <v>203</v>
      </c>
      <c r="B313" s="241">
        <v>6</v>
      </c>
      <c r="C313" s="234" t="s">
        <v>87</v>
      </c>
      <c r="D313" s="488" t="s">
        <v>173</v>
      </c>
      <c r="E313" s="235" t="s">
        <v>253</v>
      </c>
      <c r="F313" s="489" t="s">
        <v>109</v>
      </c>
      <c r="G313" s="235" t="s">
        <v>231</v>
      </c>
      <c r="H313" s="235" t="s">
        <v>494</v>
      </c>
      <c r="I313" s="123">
        <v>105</v>
      </c>
    </row>
    <row r="314" spans="1:9" ht="16.8">
      <c r="A314" s="240" t="s">
        <v>700</v>
      </c>
      <c r="B314" s="241">
        <v>6</v>
      </c>
      <c r="C314" s="234" t="s">
        <v>87</v>
      </c>
      <c r="D314" s="4" t="s">
        <v>173</v>
      </c>
      <c r="E314" s="596" t="s">
        <v>171</v>
      </c>
      <c r="F314" s="235" t="s">
        <v>109</v>
      </c>
      <c r="G314" s="235" t="s">
        <v>88</v>
      </c>
      <c r="H314" s="235" t="s">
        <v>517</v>
      </c>
      <c r="I314" s="597">
        <v>289</v>
      </c>
    </row>
    <row r="315" spans="1:9" ht="16.8">
      <c r="A315" s="242" t="s">
        <v>701</v>
      </c>
      <c r="B315" s="243">
        <v>6</v>
      </c>
      <c r="C315" s="555" t="s">
        <v>87</v>
      </c>
      <c r="D315" s="556" t="s">
        <v>181</v>
      </c>
      <c r="E315" s="600" t="s">
        <v>171</v>
      </c>
      <c r="F315" s="600" t="s">
        <v>187</v>
      </c>
      <c r="G315" s="600" t="s">
        <v>84</v>
      </c>
      <c r="H315" s="600" t="s">
        <v>517</v>
      </c>
      <c r="I315" s="601">
        <v>299</v>
      </c>
    </row>
    <row r="316" spans="1:9" ht="16.8">
      <c r="A316" s="245" t="s">
        <v>702</v>
      </c>
      <c r="B316" s="246">
        <v>7</v>
      </c>
      <c r="C316" s="606" t="s">
        <v>87</v>
      </c>
      <c r="D316" s="607" t="s">
        <v>173</v>
      </c>
      <c r="E316" s="577" t="s">
        <v>253</v>
      </c>
      <c r="F316" s="608" t="s">
        <v>109</v>
      </c>
      <c r="G316" s="608" t="s">
        <v>88</v>
      </c>
      <c r="H316" s="609" t="s">
        <v>558</v>
      </c>
      <c r="I316" s="194">
        <v>91</v>
      </c>
    </row>
    <row r="317" spans="1:9" ht="16.8">
      <c r="A317" s="245" t="s">
        <v>703</v>
      </c>
      <c r="B317" s="246">
        <v>7</v>
      </c>
      <c r="C317" s="5" t="s">
        <v>82</v>
      </c>
      <c r="D317" s="610" t="s">
        <v>170</v>
      </c>
      <c r="E317" s="577" t="s">
        <v>171</v>
      </c>
      <c r="F317" s="609" t="s">
        <v>109</v>
      </c>
      <c r="G317" s="609" t="s">
        <v>84</v>
      </c>
      <c r="H317" s="609" t="s">
        <v>517</v>
      </c>
      <c r="I317" s="611">
        <v>216</v>
      </c>
    </row>
    <row r="318" spans="1:9" ht="16.8">
      <c r="A318" s="245" t="s">
        <v>704</v>
      </c>
      <c r="B318" s="246">
        <v>7</v>
      </c>
      <c r="C318" s="5" t="s">
        <v>112</v>
      </c>
      <c r="D318" s="610" t="s">
        <v>266</v>
      </c>
      <c r="E318" s="577" t="s">
        <v>267</v>
      </c>
      <c r="F318" s="608" t="s">
        <v>231</v>
      </c>
      <c r="G318" s="609" t="s">
        <v>83</v>
      </c>
      <c r="H318" s="609" t="s">
        <v>744</v>
      </c>
      <c r="I318" s="611">
        <v>102</v>
      </c>
    </row>
    <row r="319" spans="1:9" ht="16.8">
      <c r="A319" s="245" t="s">
        <v>705</v>
      </c>
      <c r="B319" s="246">
        <v>7</v>
      </c>
      <c r="C319" s="5" t="s">
        <v>87</v>
      </c>
      <c r="D319" s="610" t="s">
        <v>173</v>
      </c>
      <c r="E319" s="612" t="s">
        <v>171</v>
      </c>
      <c r="F319" s="609" t="s">
        <v>109</v>
      </c>
      <c r="G319" s="609" t="s">
        <v>88</v>
      </c>
      <c r="H319" s="609" t="s">
        <v>517</v>
      </c>
      <c r="I319" s="613">
        <v>289</v>
      </c>
    </row>
    <row r="320" spans="1:9" ht="16.8">
      <c r="A320" s="248" t="s">
        <v>706</v>
      </c>
      <c r="B320" s="249">
        <v>7</v>
      </c>
      <c r="C320" s="250" t="s">
        <v>462</v>
      </c>
      <c r="D320" s="614" t="s">
        <v>173</v>
      </c>
      <c r="E320" s="615" t="s">
        <v>171</v>
      </c>
      <c r="F320" s="616" t="s">
        <v>80</v>
      </c>
      <c r="G320" s="251" t="s">
        <v>172</v>
      </c>
      <c r="H320" s="251" t="s">
        <v>517</v>
      </c>
      <c r="I320" s="617">
        <v>302</v>
      </c>
    </row>
    <row r="321" spans="1:9" ht="16.8">
      <c r="A321" s="245" t="s">
        <v>707</v>
      </c>
      <c r="B321" s="246">
        <v>8</v>
      </c>
      <c r="C321" s="606" t="s">
        <v>87</v>
      </c>
      <c r="D321" s="607" t="s">
        <v>173</v>
      </c>
      <c r="E321" s="577" t="s">
        <v>253</v>
      </c>
      <c r="F321" s="608" t="s">
        <v>109</v>
      </c>
      <c r="G321" s="608" t="s">
        <v>88</v>
      </c>
      <c r="H321" s="609" t="s">
        <v>558</v>
      </c>
      <c r="I321" s="194">
        <v>91</v>
      </c>
    </row>
    <row r="322" spans="1:9" ht="16.8">
      <c r="A322" s="245" t="s">
        <v>708</v>
      </c>
      <c r="B322" s="246">
        <v>8</v>
      </c>
      <c r="C322" s="5" t="s">
        <v>82</v>
      </c>
      <c r="D322" s="610" t="s">
        <v>170</v>
      </c>
      <c r="E322" s="577" t="s">
        <v>171</v>
      </c>
      <c r="F322" s="609" t="s">
        <v>109</v>
      </c>
      <c r="G322" s="609" t="s">
        <v>84</v>
      </c>
      <c r="H322" s="609" t="s">
        <v>517</v>
      </c>
      <c r="I322" s="611">
        <v>216</v>
      </c>
    </row>
    <row r="323" spans="1:9" ht="16.8">
      <c r="A323" s="245" t="s">
        <v>709</v>
      </c>
      <c r="B323" s="246">
        <v>8</v>
      </c>
      <c r="C323" s="5" t="s">
        <v>87</v>
      </c>
      <c r="D323" s="610" t="s">
        <v>173</v>
      </c>
      <c r="E323" s="612" t="s">
        <v>171</v>
      </c>
      <c r="F323" s="609" t="s">
        <v>109</v>
      </c>
      <c r="G323" s="609" t="s">
        <v>88</v>
      </c>
      <c r="H323" s="609" t="s">
        <v>517</v>
      </c>
      <c r="I323" s="613">
        <v>289</v>
      </c>
    </row>
    <row r="324" spans="1:9" ht="16.8">
      <c r="A324" s="248" t="s">
        <v>710</v>
      </c>
      <c r="B324" s="249">
        <v>8</v>
      </c>
      <c r="C324" s="250" t="s">
        <v>87</v>
      </c>
      <c r="D324" s="614" t="s">
        <v>260</v>
      </c>
      <c r="E324" s="615" t="s">
        <v>171</v>
      </c>
      <c r="F324" s="616" t="s">
        <v>256</v>
      </c>
      <c r="G324" s="251" t="s">
        <v>84</v>
      </c>
      <c r="H324" s="251" t="s">
        <v>517</v>
      </c>
      <c r="I324" s="617">
        <v>303</v>
      </c>
    </row>
    <row r="325" spans="1:9" ht="16.8">
      <c r="A325" s="245" t="s">
        <v>711</v>
      </c>
      <c r="B325" s="246">
        <v>9</v>
      </c>
      <c r="C325" s="618" t="s">
        <v>87</v>
      </c>
      <c r="D325" s="607" t="s">
        <v>173</v>
      </c>
      <c r="E325" s="577" t="s">
        <v>253</v>
      </c>
      <c r="F325" s="608" t="s">
        <v>109</v>
      </c>
      <c r="G325" s="608" t="s">
        <v>88</v>
      </c>
      <c r="H325" s="609" t="s">
        <v>558</v>
      </c>
      <c r="I325" s="194">
        <v>91</v>
      </c>
    </row>
    <row r="326" spans="1:9" ht="16.8">
      <c r="A326" s="245" t="s">
        <v>712</v>
      </c>
      <c r="B326" s="246">
        <v>9</v>
      </c>
      <c r="C326" s="606" t="s">
        <v>87</v>
      </c>
      <c r="D326" s="607" t="s">
        <v>170</v>
      </c>
      <c r="E326" s="619" t="s">
        <v>261</v>
      </c>
      <c r="F326" s="608" t="s">
        <v>745</v>
      </c>
      <c r="G326" s="608" t="s">
        <v>86</v>
      </c>
      <c r="H326" s="609" t="s">
        <v>517</v>
      </c>
      <c r="I326" s="620">
        <v>226</v>
      </c>
    </row>
    <row r="327" spans="1:9" ht="16.8">
      <c r="A327" s="245" t="s">
        <v>204</v>
      </c>
      <c r="B327" s="246">
        <v>9</v>
      </c>
      <c r="C327" s="5" t="s">
        <v>462</v>
      </c>
      <c r="D327" s="607" t="s">
        <v>173</v>
      </c>
      <c r="E327" s="577" t="s">
        <v>171</v>
      </c>
      <c r="F327" s="608" t="s">
        <v>109</v>
      </c>
      <c r="G327" s="609" t="s">
        <v>88</v>
      </c>
      <c r="H327" s="609" t="s">
        <v>494</v>
      </c>
      <c r="I327" s="194">
        <v>101</v>
      </c>
    </row>
    <row r="328" spans="1:9" ht="17.399999999999999" thickBot="1">
      <c r="A328" s="252" t="s">
        <v>713</v>
      </c>
      <c r="B328" s="621">
        <v>9</v>
      </c>
      <c r="C328" s="253" t="s">
        <v>87</v>
      </c>
      <c r="D328" s="254" t="s">
        <v>173</v>
      </c>
      <c r="E328" s="622" t="s">
        <v>171</v>
      </c>
      <c r="F328" s="255" t="s">
        <v>109</v>
      </c>
      <c r="G328" s="255" t="s">
        <v>88</v>
      </c>
      <c r="H328" s="255" t="s">
        <v>517</v>
      </c>
      <c r="I328" s="623">
        <v>289</v>
      </c>
    </row>
    <row r="329" spans="1:9" ht="16.2" thickTop="1"/>
  </sheetData>
  <sortState ref="A3:I329">
    <sortCondition ref="B3:B329"/>
    <sortCondition ref="A3:A32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ColWidth="13" defaultRowHeight="16.8"/>
  <cols>
    <col min="1" max="1" width="23.8984375" style="299" bestFit="1" customWidth="1"/>
    <col min="2" max="2" width="10" style="299" bestFit="1" customWidth="1"/>
    <col min="3" max="3" width="4.09765625" style="299" bestFit="1" customWidth="1"/>
    <col min="4" max="4" width="6.296875" style="300" bestFit="1" customWidth="1"/>
    <col min="5" max="5" width="2.19921875" style="300" bestFit="1" customWidth="1"/>
    <col min="6" max="6" width="23.8984375" style="300" bestFit="1" customWidth="1"/>
    <col min="7" max="7" width="6.19921875" style="300" bestFit="1" customWidth="1"/>
    <col min="8" max="8" width="4.09765625" style="300" bestFit="1" customWidth="1"/>
    <col min="9" max="9" width="6.296875" style="300" bestFit="1" customWidth="1"/>
    <col min="10" max="10" width="2.19921875" style="300" customWidth="1"/>
    <col min="11" max="11" width="13.296875" style="259" bestFit="1" customWidth="1"/>
    <col min="12" max="12" width="3.59765625" style="259" bestFit="1" customWidth="1"/>
    <col min="13" max="13" width="3.3984375" style="259" bestFit="1" customWidth="1"/>
    <col min="14" max="14" width="3.8984375" style="259" bestFit="1" customWidth="1"/>
    <col min="15" max="15" width="3.69921875" style="259" bestFit="1" customWidth="1"/>
    <col min="16" max="19" width="3.59765625" style="259" bestFit="1" customWidth="1"/>
    <col min="20" max="16384" width="13" style="259"/>
  </cols>
  <sheetData>
    <row r="1" spans="1:19" ht="24" thickTop="1" thickBot="1">
      <c r="A1" s="256" t="s">
        <v>110</v>
      </c>
      <c r="B1" s="257"/>
      <c r="C1" s="257"/>
      <c r="D1" s="258"/>
      <c r="E1" s="259"/>
      <c r="F1" s="256" t="s">
        <v>746</v>
      </c>
      <c r="G1" s="257"/>
      <c r="H1" s="257"/>
      <c r="I1" s="258"/>
      <c r="J1" s="259"/>
      <c r="K1" s="260"/>
      <c r="L1" s="261" t="s">
        <v>345</v>
      </c>
      <c r="M1" s="262"/>
      <c r="N1" s="262"/>
      <c r="O1" s="263"/>
      <c r="P1" s="262"/>
      <c r="Q1" s="262"/>
      <c r="R1" s="262"/>
      <c r="S1" s="263"/>
    </row>
    <row r="2" spans="1:19" ht="17.399999999999999" thickTop="1">
      <c r="A2" s="264" t="s">
        <v>93</v>
      </c>
      <c r="B2" s="265" t="s">
        <v>6</v>
      </c>
      <c r="C2" s="265" t="s">
        <v>148</v>
      </c>
      <c r="D2" s="266" t="s">
        <v>94</v>
      </c>
      <c r="E2" s="58"/>
      <c r="F2" s="264" t="s">
        <v>93</v>
      </c>
      <c r="G2" s="586" t="s">
        <v>6</v>
      </c>
      <c r="H2" s="586" t="s">
        <v>148</v>
      </c>
      <c r="I2" s="587" t="s">
        <v>94</v>
      </c>
      <c r="J2" s="58"/>
      <c r="K2" s="260"/>
      <c r="L2" s="267" t="s">
        <v>346</v>
      </c>
      <c r="M2" s="268"/>
      <c r="N2" s="268"/>
      <c r="O2" s="268"/>
      <c r="P2" s="268"/>
      <c r="Q2" s="268"/>
      <c r="R2" s="268"/>
      <c r="S2" s="269"/>
    </row>
    <row r="3" spans="1:19" ht="17.399999999999999" thickBot="1">
      <c r="A3" s="230" t="s">
        <v>270</v>
      </c>
      <c r="B3" s="271">
        <v>0</v>
      </c>
      <c r="C3" s="535">
        <f>10+B3+'Personal File'!$C$15</f>
        <v>13</v>
      </c>
      <c r="D3" s="272" t="s">
        <v>755</v>
      </c>
      <c r="E3" s="58"/>
      <c r="F3" s="230" t="s">
        <v>270</v>
      </c>
      <c r="G3" s="271">
        <v>0</v>
      </c>
      <c r="H3" s="535">
        <f>10+G3+'Personal File'!$C$15</f>
        <v>13</v>
      </c>
      <c r="I3" s="272" t="s">
        <v>755</v>
      </c>
      <c r="J3" s="58"/>
      <c r="K3" s="260"/>
      <c r="L3" s="273" t="s">
        <v>347</v>
      </c>
      <c r="M3" s="274" t="s">
        <v>330</v>
      </c>
      <c r="N3" s="274" t="s">
        <v>331</v>
      </c>
      <c r="O3" s="274" t="s">
        <v>332</v>
      </c>
      <c r="P3" s="274" t="s">
        <v>333</v>
      </c>
      <c r="Q3" s="274" t="s">
        <v>334</v>
      </c>
      <c r="R3" s="274" t="s">
        <v>335</v>
      </c>
      <c r="S3" s="275" t="s">
        <v>348</v>
      </c>
    </row>
    <row r="4" spans="1:19" ht="17.399999999999999" thickTop="1">
      <c r="A4" s="270" t="s">
        <v>294</v>
      </c>
      <c r="B4" s="271">
        <v>0</v>
      </c>
      <c r="C4" s="535">
        <f>10+B4+'Personal File'!$C$15</f>
        <v>13</v>
      </c>
      <c r="D4" s="272" t="s">
        <v>752</v>
      </c>
      <c r="E4" s="58"/>
      <c r="F4" s="270" t="s">
        <v>294</v>
      </c>
      <c r="G4" s="271">
        <v>0</v>
      </c>
      <c r="H4" s="535">
        <f>10+G4+'Personal File'!$C$15</f>
        <v>13</v>
      </c>
      <c r="I4" s="272" t="s">
        <v>755</v>
      </c>
      <c r="J4" s="58"/>
      <c r="K4" s="276" t="s">
        <v>351</v>
      </c>
      <c r="L4" s="277">
        <v>6</v>
      </c>
      <c r="M4" s="278">
        <v>4</v>
      </c>
      <c r="N4" s="278">
        <v>4</v>
      </c>
      <c r="O4" s="278">
        <v>3</v>
      </c>
      <c r="P4" s="278">
        <v>2</v>
      </c>
      <c r="Q4" s="278">
        <v>1</v>
      </c>
      <c r="R4" s="279">
        <v>0</v>
      </c>
      <c r="S4" s="280">
        <v>0</v>
      </c>
    </row>
    <row r="5" spans="1:19">
      <c r="A5" s="230" t="s">
        <v>295</v>
      </c>
      <c r="B5" s="271">
        <v>0</v>
      </c>
      <c r="C5" s="535">
        <f>10+B5+'Personal File'!$C$15</f>
        <v>13</v>
      </c>
      <c r="D5" s="272" t="s">
        <v>755</v>
      </c>
      <c r="E5" s="58"/>
      <c r="F5" s="230" t="s">
        <v>295</v>
      </c>
      <c r="G5" s="271">
        <v>0</v>
      </c>
      <c r="H5" s="535">
        <f>10+G5+'Personal File'!$C$15</f>
        <v>13</v>
      </c>
      <c r="I5" s="272" t="s">
        <v>755</v>
      </c>
      <c r="J5" s="58"/>
      <c r="K5" s="281" t="s">
        <v>349</v>
      </c>
      <c r="L5" s="282">
        <v>0</v>
      </c>
      <c r="M5" s="283">
        <v>1</v>
      </c>
      <c r="N5" s="283">
        <v>1</v>
      </c>
      <c r="O5" s="283">
        <v>1</v>
      </c>
      <c r="P5" s="283">
        <v>0</v>
      </c>
      <c r="Q5" s="283">
        <v>0</v>
      </c>
      <c r="R5" s="284">
        <v>0</v>
      </c>
      <c r="S5" s="285">
        <v>0</v>
      </c>
    </row>
    <row r="6" spans="1:19" ht="17.399999999999999" thickBot="1">
      <c r="A6" s="270" t="s">
        <v>298</v>
      </c>
      <c r="B6" s="271">
        <v>0</v>
      </c>
      <c r="C6" s="535">
        <f>10+B6+'Personal File'!$C$15</f>
        <v>13</v>
      </c>
      <c r="D6" s="272" t="s">
        <v>755</v>
      </c>
      <c r="E6" s="58"/>
      <c r="F6" s="270" t="s">
        <v>298</v>
      </c>
      <c r="G6" s="271">
        <v>0</v>
      </c>
      <c r="H6" s="535">
        <f>10+G6+'Personal File'!$C$15</f>
        <v>13</v>
      </c>
      <c r="I6" s="272" t="s">
        <v>755</v>
      </c>
      <c r="J6" s="58"/>
      <c r="K6" s="286" t="s">
        <v>350</v>
      </c>
      <c r="L6" s="287">
        <f t="shared" ref="L6:S6" si="0">SUM(L4:L5)</f>
        <v>6</v>
      </c>
      <c r="M6" s="288">
        <f t="shared" si="0"/>
        <v>5</v>
      </c>
      <c r="N6" s="288">
        <f t="shared" si="0"/>
        <v>5</v>
      </c>
      <c r="O6" s="288">
        <f t="shared" ref="O6:P6" si="1">SUM(O4:O5)</f>
        <v>4</v>
      </c>
      <c r="P6" s="288">
        <f t="shared" si="1"/>
        <v>2</v>
      </c>
      <c r="Q6" s="288">
        <f t="shared" ref="Q6" si="2">SUM(Q4:Q5)</f>
        <v>1</v>
      </c>
      <c r="R6" s="289">
        <f t="shared" si="0"/>
        <v>0</v>
      </c>
      <c r="S6" s="290">
        <f t="shared" si="0"/>
        <v>0</v>
      </c>
    </row>
    <row r="7" spans="1:19" ht="17.399999999999999" thickTop="1">
      <c r="A7" s="270" t="s">
        <v>273</v>
      </c>
      <c r="B7" s="271">
        <v>0</v>
      </c>
      <c r="C7" s="535">
        <f>10+B7+'Personal File'!$C$15</f>
        <v>13</v>
      </c>
      <c r="D7" s="272" t="s">
        <v>755</v>
      </c>
      <c r="E7" s="58"/>
      <c r="F7" s="270" t="s">
        <v>273</v>
      </c>
      <c r="G7" s="271">
        <v>0</v>
      </c>
      <c r="H7" s="535">
        <f>10+G7+'Personal File'!$C$15</f>
        <v>13</v>
      </c>
      <c r="I7" s="272" t="s">
        <v>755</v>
      </c>
      <c r="J7" s="58"/>
    </row>
    <row r="8" spans="1:19">
      <c r="A8" s="236" t="s">
        <v>299</v>
      </c>
      <c r="B8" s="292">
        <v>0</v>
      </c>
      <c r="C8" s="536">
        <f>10+B8+'Personal File'!$C$15</f>
        <v>13</v>
      </c>
      <c r="D8" s="293" t="s">
        <v>755</v>
      </c>
      <c r="E8" s="58"/>
      <c r="F8" s="236" t="s">
        <v>299</v>
      </c>
      <c r="G8" s="292">
        <v>0</v>
      </c>
      <c r="H8" s="536">
        <f>10+G8+'Personal File'!$C$15</f>
        <v>13</v>
      </c>
      <c r="I8" s="293" t="s">
        <v>755</v>
      </c>
      <c r="J8" s="58"/>
      <c r="K8" s="578" t="s">
        <v>484</v>
      </c>
      <c r="L8" s="301">
        <f>'Personal File'!E3</f>
        <v>9</v>
      </c>
    </row>
    <row r="9" spans="1:19">
      <c r="A9" s="270" t="s">
        <v>113</v>
      </c>
      <c r="B9" s="271">
        <v>1</v>
      </c>
      <c r="C9" s="535">
        <f>10+B9+'Personal File'!$C$15</f>
        <v>14</v>
      </c>
      <c r="D9" s="272" t="s">
        <v>752</v>
      </c>
      <c r="E9" s="58"/>
      <c r="F9" s="270" t="s">
        <v>113</v>
      </c>
      <c r="G9" s="271">
        <v>1</v>
      </c>
      <c r="H9" s="535">
        <f>10+G9+'Personal File'!$C$15</f>
        <v>14</v>
      </c>
      <c r="I9" s="272" t="s">
        <v>755</v>
      </c>
      <c r="J9" s="58"/>
    </row>
    <row r="10" spans="1:19">
      <c r="A10" s="270" t="s">
        <v>133</v>
      </c>
      <c r="B10" s="271">
        <v>1</v>
      </c>
      <c r="C10" s="535">
        <f>10+B10+'Personal File'!$C$15</f>
        <v>14</v>
      </c>
      <c r="D10" s="272" t="s">
        <v>755</v>
      </c>
      <c r="E10" s="58"/>
      <c r="F10" s="270" t="s">
        <v>133</v>
      </c>
      <c r="G10" s="271">
        <v>1</v>
      </c>
      <c r="H10" s="535">
        <f>10+G10+'Personal File'!$C$15</f>
        <v>14</v>
      </c>
      <c r="I10" s="272" t="s">
        <v>755</v>
      </c>
      <c r="J10" s="58"/>
    </row>
    <row r="11" spans="1:19">
      <c r="A11" s="270" t="s">
        <v>131</v>
      </c>
      <c r="B11" s="271">
        <v>1</v>
      </c>
      <c r="C11" s="535">
        <f>10+B11+'Personal File'!$C$15</f>
        <v>14</v>
      </c>
      <c r="D11" s="272" t="s">
        <v>755</v>
      </c>
      <c r="E11" s="58"/>
      <c r="F11" s="270" t="s">
        <v>131</v>
      </c>
      <c r="G11" s="271">
        <v>1</v>
      </c>
      <c r="H11" s="535">
        <f>10+G11+'Personal File'!$C$15</f>
        <v>14</v>
      </c>
      <c r="I11" s="272" t="s">
        <v>755</v>
      </c>
      <c r="J11" s="58"/>
    </row>
    <row r="12" spans="1:19">
      <c r="A12" s="230" t="s">
        <v>132</v>
      </c>
      <c r="B12" s="271">
        <v>1</v>
      </c>
      <c r="C12" s="535">
        <f>10+B12+'Personal File'!$C$15</f>
        <v>14</v>
      </c>
      <c r="D12" s="272" t="s">
        <v>755</v>
      </c>
      <c r="E12" s="58"/>
      <c r="F12" s="230" t="s">
        <v>132</v>
      </c>
      <c r="G12" s="271">
        <v>1</v>
      </c>
      <c r="H12" s="535">
        <f>10+G12+'Personal File'!$C$15</f>
        <v>14</v>
      </c>
      <c r="I12" s="272" t="s">
        <v>755</v>
      </c>
      <c r="J12" s="58"/>
    </row>
    <row r="13" spans="1:19">
      <c r="A13" s="291" t="s">
        <v>393</v>
      </c>
      <c r="B13" s="292">
        <v>1</v>
      </c>
      <c r="C13" s="536">
        <f>10+B13+'Personal File'!$C$15</f>
        <v>14</v>
      </c>
      <c r="D13" s="293" t="s">
        <v>755</v>
      </c>
      <c r="E13" s="58"/>
      <c r="F13" s="291" t="s">
        <v>393</v>
      </c>
      <c r="G13" s="292">
        <v>1</v>
      </c>
      <c r="H13" s="536">
        <f>10+G13+'Personal File'!$C$15</f>
        <v>14</v>
      </c>
      <c r="I13" s="293" t="s">
        <v>755</v>
      </c>
      <c r="J13" s="58"/>
    </row>
    <row r="14" spans="1:19">
      <c r="A14" s="230" t="s">
        <v>177</v>
      </c>
      <c r="B14" s="271">
        <v>2</v>
      </c>
      <c r="C14" s="535">
        <f>10+B14+'Personal File'!$C$15</f>
        <v>15</v>
      </c>
      <c r="D14" s="272" t="s">
        <v>752</v>
      </c>
      <c r="E14" s="58"/>
      <c r="F14" s="230" t="s">
        <v>177</v>
      </c>
      <c r="G14" s="271">
        <v>2</v>
      </c>
      <c r="H14" s="535">
        <f>10+G14+'Personal File'!$C$15</f>
        <v>15</v>
      </c>
      <c r="I14" s="272" t="s">
        <v>755</v>
      </c>
      <c r="J14" s="58"/>
    </row>
    <row r="15" spans="1:19">
      <c r="A15" s="230" t="s">
        <v>179</v>
      </c>
      <c r="B15" s="100">
        <v>2</v>
      </c>
      <c r="C15" s="537">
        <f>10+B15+'Personal File'!$C$15</f>
        <v>15</v>
      </c>
      <c r="D15" s="272" t="s">
        <v>752</v>
      </c>
      <c r="E15" s="58"/>
      <c r="F15" s="230" t="s">
        <v>179</v>
      </c>
      <c r="G15" s="100">
        <v>2</v>
      </c>
      <c r="H15" s="537">
        <f>10+G15+'Personal File'!$C$15</f>
        <v>15</v>
      </c>
      <c r="I15" s="272" t="s">
        <v>755</v>
      </c>
      <c r="J15" s="58"/>
    </row>
    <row r="16" spans="1:19">
      <c r="A16" s="230" t="s">
        <v>205</v>
      </c>
      <c r="B16" s="271">
        <v>2</v>
      </c>
      <c r="C16" s="535">
        <f>10+B16+'Personal File'!$C$15</f>
        <v>15</v>
      </c>
      <c r="D16" s="272" t="s">
        <v>755</v>
      </c>
      <c r="E16" s="58"/>
      <c r="F16" s="230" t="s">
        <v>205</v>
      </c>
      <c r="G16" s="271">
        <v>2</v>
      </c>
      <c r="H16" s="535">
        <f>10+G16+'Personal File'!$C$15</f>
        <v>15</v>
      </c>
      <c r="I16" s="272" t="s">
        <v>755</v>
      </c>
      <c r="J16" s="58"/>
    </row>
    <row r="17" spans="1:10">
      <c r="A17" s="230" t="s">
        <v>466</v>
      </c>
      <c r="B17" s="100">
        <v>2</v>
      </c>
      <c r="C17" s="537">
        <f>10+B17+'Personal File'!$C$15</f>
        <v>15</v>
      </c>
      <c r="D17" s="272" t="s">
        <v>755</v>
      </c>
      <c r="E17" s="58"/>
      <c r="F17" s="230" t="s">
        <v>466</v>
      </c>
      <c r="G17" s="100">
        <v>2</v>
      </c>
      <c r="H17" s="537">
        <f>10+G17+'Personal File'!$C$15</f>
        <v>15</v>
      </c>
      <c r="I17" s="272" t="s">
        <v>755</v>
      </c>
      <c r="J17" s="58"/>
    </row>
    <row r="18" spans="1:10">
      <c r="A18" s="236" t="s">
        <v>407</v>
      </c>
      <c r="B18" s="292">
        <v>2</v>
      </c>
      <c r="C18" s="536">
        <f>10+B18+'Personal File'!$C$15</f>
        <v>15</v>
      </c>
      <c r="D18" s="293" t="s">
        <v>755</v>
      </c>
      <c r="E18" s="58"/>
      <c r="F18" s="236" t="s">
        <v>407</v>
      </c>
      <c r="G18" s="292">
        <v>2</v>
      </c>
      <c r="H18" s="536">
        <f>10+G18+'Personal File'!$C$15</f>
        <v>15</v>
      </c>
      <c r="I18" s="293" t="s">
        <v>755</v>
      </c>
      <c r="J18" s="58"/>
    </row>
    <row r="19" spans="1:10">
      <c r="A19" s="294" t="s">
        <v>217</v>
      </c>
      <c r="B19" s="295">
        <v>3</v>
      </c>
      <c r="C19" s="538">
        <f>10+B19+'Personal File'!$C$15</f>
        <v>16</v>
      </c>
      <c r="D19" s="272" t="s">
        <v>752</v>
      </c>
      <c r="E19" s="58"/>
      <c r="F19" s="294" t="s">
        <v>217</v>
      </c>
      <c r="G19" s="295">
        <v>3</v>
      </c>
      <c r="H19" s="538">
        <f>10+G19+'Personal File'!$C$15</f>
        <v>16</v>
      </c>
      <c r="I19" s="272" t="s">
        <v>755</v>
      </c>
      <c r="J19" s="58"/>
    </row>
    <row r="20" spans="1:10">
      <c r="A20" s="230" t="s">
        <v>229</v>
      </c>
      <c r="B20" s="100">
        <v>3</v>
      </c>
      <c r="C20" s="537">
        <f>10+B20+'Personal File'!$C$15</f>
        <v>16</v>
      </c>
      <c r="D20" s="272" t="s">
        <v>755</v>
      </c>
      <c r="E20" s="58"/>
      <c r="F20" s="230" t="s">
        <v>229</v>
      </c>
      <c r="G20" s="100">
        <v>3</v>
      </c>
      <c r="H20" s="537">
        <f>10+G20+'Personal File'!$C$15</f>
        <v>16</v>
      </c>
      <c r="I20" s="272" t="s">
        <v>755</v>
      </c>
      <c r="J20" s="58"/>
    </row>
    <row r="21" spans="1:10">
      <c r="A21" s="230" t="s">
        <v>227</v>
      </c>
      <c r="B21" s="100">
        <v>3</v>
      </c>
      <c r="C21" s="537">
        <f>10+B21+'Personal File'!$C$15</f>
        <v>16</v>
      </c>
      <c r="D21" s="272" t="s">
        <v>755</v>
      </c>
      <c r="F21" s="230" t="s">
        <v>227</v>
      </c>
      <c r="G21" s="100">
        <v>3</v>
      </c>
      <c r="H21" s="537">
        <f>10+G21+'Personal File'!$C$15</f>
        <v>16</v>
      </c>
      <c r="I21" s="272" t="s">
        <v>755</v>
      </c>
    </row>
    <row r="22" spans="1:10">
      <c r="A22" s="236" t="s">
        <v>433</v>
      </c>
      <c r="B22" s="110">
        <v>3</v>
      </c>
      <c r="C22" s="536">
        <f>10+B22+'Personal File'!$C$15</f>
        <v>16</v>
      </c>
      <c r="D22" s="293" t="s">
        <v>755</v>
      </c>
      <c r="F22" s="236" t="s">
        <v>433</v>
      </c>
      <c r="G22" s="110">
        <v>3</v>
      </c>
      <c r="H22" s="536">
        <f>10+G22+'Personal File'!$C$15</f>
        <v>16</v>
      </c>
      <c r="I22" s="293" t="s">
        <v>755</v>
      </c>
    </row>
    <row r="23" spans="1:10">
      <c r="A23" s="230" t="s">
        <v>243</v>
      </c>
      <c r="B23" s="100">
        <v>4</v>
      </c>
      <c r="C23" s="535">
        <f>10+B23+'Personal File'!$C$15</f>
        <v>17</v>
      </c>
      <c r="D23" s="272" t="s">
        <v>755</v>
      </c>
      <c r="F23" s="230" t="s">
        <v>243</v>
      </c>
      <c r="G23" s="100">
        <v>4</v>
      </c>
      <c r="H23" s="535">
        <f>10+G23+'Personal File'!$C$15</f>
        <v>17</v>
      </c>
      <c r="I23" s="272" t="s">
        <v>755</v>
      </c>
    </row>
    <row r="24" spans="1:10">
      <c r="A24" s="236" t="s">
        <v>460</v>
      </c>
      <c r="B24" s="110">
        <v>4</v>
      </c>
      <c r="C24" s="536">
        <f>10+B24+'Personal File'!$C$15</f>
        <v>17</v>
      </c>
      <c r="D24" s="293" t="s">
        <v>755</v>
      </c>
      <c r="F24" s="236" t="s">
        <v>460</v>
      </c>
      <c r="G24" s="110">
        <v>4</v>
      </c>
      <c r="H24" s="536">
        <f>10+G24+'Personal File'!$C$15</f>
        <v>17</v>
      </c>
      <c r="I24" s="293" t="s">
        <v>755</v>
      </c>
    </row>
    <row r="25" spans="1:10" ht="17.399999999999999" thickBot="1">
      <c r="A25" s="296" t="s">
        <v>311</v>
      </c>
      <c r="B25" s="297">
        <v>5</v>
      </c>
      <c r="C25" s="539">
        <f>10+B25+'Personal File'!$C$15</f>
        <v>18</v>
      </c>
      <c r="D25" s="298" t="s">
        <v>752</v>
      </c>
      <c r="F25" s="296" t="s">
        <v>311</v>
      </c>
      <c r="G25" s="297">
        <v>5</v>
      </c>
      <c r="H25" s="539">
        <f>10+G25+'Personal File'!$C$15</f>
        <v>18</v>
      </c>
      <c r="I25" s="298" t="s">
        <v>755</v>
      </c>
    </row>
    <row r="26" spans="1:10" ht="17.399999999999999" thickTop="1"/>
    <row r="27" spans="1:10">
      <c r="A27" s="299" t="s">
        <v>403</v>
      </c>
      <c r="B27" s="88" t="s">
        <v>385</v>
      </c>
    </row>
    <row r="28" spans="1:10">
      <c r="B28" s="88" t="s">
        <v>404</v>
      </c>
    </row>
    <row r="29" spans="1:10">
      <c r="A29" s="299" t="s">
        <v>417</v>
      </c>
      <c r="B29" s="88" t="s">
        <v>418</v>
      </c>
    </row>
    <row r="30" spans="1:10">
      <c r="B30" s="88"/>
    </row>
    <row r="31" spans="1:10">
      <c r="B31" s="88"/>
    </row>
    <row r="32" spans="1:10">
      <c r="B32" s="88"/>
    </row>
  </sheetData>
  <sortState ref="A2:D25">
    <sortCondition ref="B3:B25"/>
    <sortCondition ref="A3:A25"/>
  </sortState>
  <conditionalFormatting sqref="D3:D6 D8:D15 D17">
    <cfRule type="cellIs" dxfId="95" priority="119" stopIfTrue="1" operator="equal">
      <formula>"þ"</formula>
    </cfRule>
  </conditionalFormatting>
  <conditionalFormatting sqref="D15">
    <cfRule type="cellIs" dxfId="94" priority="96" stopIfTrue="1" operator="equal">
      <formula>"þ"</formula>
    </cfRule>
  </conditionalFormatting>
  <conditionalFormatting sqref="D11">
    <cfRule type="cellIs" dxfId="93" priority="93" stopIfTrue="1" operator="equal">
      <formula>"þ"</formula>
    </cfRule>
  </conditionalFormatting>
  <conditionalFormatting sqref="D17">
    <cfRule type="cellIs" dxfId="92" priority="92" stopIfTrue="1" operator="equal">
      <formula>"þ"</formula>
    </cfRule>
  </conditionalFormatting>
  <conditionalFormatting sqref="D13">
    <cfRule type="cellIs" dxfId="91" priority="88" stopIfTrue="1" operator="equal">
      <formula>"þ"</formula>
    </cfRule>
  </conditionalFormatting>
  <conditionalFormatting sqref="D6">
    <cfRule type="cellIs" dxfId="90" priority="90" stopIfTrue="1" operator="equal">
      <formula>"þ"</formula>
    </cfRule>
  </conditionalFormatting>
  <conditionalFormatting sqref="D18">
    <cfRule type="cellIs" dxfId="89" priority="89" stopIfTrue="1" operator="equal">
      <formula>"þ"</formula>
    </cfRule>
  </conditionalFormatting>
  <conditionalFormatting sqref="D17">
    <cfRule type="cellIs" dxfId="88" priority="87" stopIfTrue="1" operator="equal">
      <formula>"þ"</formula>
    </cfRule>
  </conditionalFormatting>
  <conditionalFormatting sqref="D12">
    <cfRule type="cellIs" dxfId="87" priority="86" stopIfTrue="1" operator="equal">
      <formula>"þ"</formula>
    </cfRule>
  </conditionalFormatting>
  <conditionalFormatting sqref="D18">
    <cfRule type="cellIs" dxfId="86" priority="85" stopIfTrue="1" operator="equal">
      <formula>"þ"</formula>
    </cfRule>
  </conditionalFormatting>
  <conditionalFormatting sqref="D12">
    <cfRule type="cellIs" dxfId="85" priority="79" stopIfTrue="1" operator="equal">
      <formula>"þ"</formula>
    </cfRule>
  </conditionalFormatting>
  <conditionalFormatting sqref="D14">
    <cfRule type="cellIs" dxfId="84" priority="81" stopIfTrue="1" operator="equal">
      <formula>"þ"</formula>
    </cfRule>
  </conditionalFormatting>
  <conditionalFormatting sqref="D17">
    <cfRule type="cellIs" dxfId="83" priority="80" stopIfTrue="1" operator="equal">
      <formula>"þ"</formula>
    </cfRule>
  </conditionalFormatting>
  <conditionalFormatting sqref="D18">
    <cfRule type="cellIs" dxfId="82" priority="78" stopIfTrue="1" operator="equal">
      <formula>"þ"</formula>
    </cfRule>
  </conditionalFormatting>
  <conditionalFormatting sqref="D13">
    <cfRule type="cellIs" dxfId="81" priority="73" stopIfTrue="1" operator="equal">
      <formula>"þ"</formula>
    </cfRule>
  </conditionalFormatting>
  <conditionalFormatting sqref="D14">
    <cfRule type="cellIs" dxfId="80" priority="75" stopIfTrue="1" operator="equal">
      <formula>"þ"</formula>
    </cfRule>
  </conditionalFormatting>
  <conditionalFormatting sqref="D18">
    <cfRule type="cellIs" dxfId="79" priority="74" stopIfTrue="1" operator="equal">
      <formula>"þ"</formula>
    </cfRule>
  </conditionalFormatting>
  <conditionalFormatting sqref="D15">
    <cfRule type="cellIs" dxfId="78" priority="69" stopIfTrue="1" operator="equal">
      <formula>"þ"</formula>
    </cfRule>
  </conditionalFormatting>
  <conditionalFormatting sqref="D25">
    <cfRule type="cellIs" dxfId="77" priority="66" stopIfTrue="1" operator="equal">
      <formula>"þ"</formula>
    </cfRule>
  </conditionalFormatting>
  <conditionalFormatting sqref="D22:D23">
    <cfRule type="cellIs" dxfId="76" priority="64" stopIfTrue="1" operator="equal">
      <formula>"þ"</formula>
    </cfRule>
  </conditionalFormatting>
  <conditionalFormatting sqref="D22:D23">
    <cfRule type="cellIs" dxfId="75" priority="63" stopIfTrue="1" operator="equal">
      <formula>"þ"</formula>
    </cfRule>
  </conditionalFormatting>
  <conditionalFormatting sqref="D22:D23">
    <cfRule type="cellIs" dxfId="74" priority="62" stopIfTrue="1" operator="equal">
      <formula>"þ"</formula>
    </cfRule>
  </conditionalFormatting>
  <conditionalFormatting sqref="D22:D23">
    <cfRule type="cellIs" dxfId="73" priority="61" stopIfTrue="1" operator="equal">
      <formula>"þ"</formula>
    </cfRule>
  </conditionalFormatting>
  <conditionalFormatting sqref="D19">
    <cfRule type="cellIs" dxfId="72" priority="58" stopIfTrue="1" operator="equal">
      <formula>"þ"</formula>
    </cfRule>
  </conditionalFormatting>
  <conditionalFormatting sqref="D19">
    <cfRule type="cellIs" dxfId="71" priority="60" stopIfTrue="1" operator="equal">
      <formula>"þ"</formula>
    </cfRule>
  </conditionalFormatting>
  <conditionalFormatting sqref="D19">
    <cfRule type="cellIs" dxfId="70" priority="59" stopIfTrue="1" operator="equal">
      <formula>"þ"</formula>
    </cfRule>
  </conditionalFormatting>
  <conditionalFormatting sqref="D20">
    <cfRule type="cellIs" dxfId="69" priority="57" stopIfTrue="1" operator="equal">
      <formula>"þ"</formula>
    </cfRule>
  </conditionalFormatting>
  <conditionalFormatting sqref="D20">
    <cfRule type="cellIs" dxfId="68" priority="56" stopIfTrue="1" operator="equal">
      <formula>"þ"</formula>
    </cfRule>
  </conditionalFormatting>
  <conditionalFormatting sqref="D20">
    <cfRule type="cellIs" dxfId="67" priority="55" stopIfTrue="1" operator="equal">
      <formula>"þ"</formula>
    </cfRule>
  </conditionalFormatting>
  <conditionalFormatting sqref="D21">
    <cfRule type="cellIs" dxfId="66" priority="53" stopIfTrue="1" operator="equal">
      <formula>"þ"</formula>
    </cfRule>
  </conditionalFormatting>
  <conditionalFormatting sqref="D21">
    <cfRule type="cellIs" dxfId="65" priority="52" stopIfTrue="1" operator="equal">
      <formula>"þ"</formula>
    </cfRule>
  </conditionalFormatting>
  <conditionalFormatting sqref="D21">
    <cfRule type="cellIs" dxfId="64" priority="51" stopIfTrue="1" operator="equal">
      <formula>"þ"</formula>
    </cfRule>
  </conditionalFormatting>
  <conditionalFormatting sqref="D7">
    <cfRule type="cellIs" dxfId="63" priority="50" stopIfTrue="1" operator="equal">
      <formula>"þ"</formula>
    </cfRule>
  </conditionalFormatting>
  <conditionalFormatting sqref="D7">
    <cfRule type="cellIs" dxfId="62" priority="49" stopIfTrue="1" operator="equal">
      <formula>"þ"</formula>
    </cfRule>
  </conditionalFormatting>
  <conditionalFormatting sqref="D24">
    <cfRule type="cellIs" dxfId="61" priority="48" stopIfTrue="1" operator="equal">
      <formula>"þ"</formula>
    </cfRule>
  </conditionalFormatting>
  <conditionalFormatting sqref="D24">
    <cfRule type="cellIs" dxfId="60" priority="47" stopIfTrue="1" operator="equal">
      <formula>"þ"</formula>
    </cfRule>
  </conditionalFormatting>
  <conditionalFormatting sqref="D24">
    <cfRule type="cellIs" dxfId="59" priority="46" stopIfTrue="1" operator="equal">
      <formula>"þ"</formula>
    </cfRule>
  </conditionalFormatting>
  <conditionalFormatting sqref="D24">
    <cfRule type="cellIs" dxfId="58" priority="45" stopIfTrue="1" operator="equal">
      <formula>"þ"</formula>
    </cfRule>
  </conditionalFormatting>
  <conditionalFormatting sqref="D16">
    <cfRule type="cellIs" dxfId="57" priority="44" stopIfTrue="1" operator="equal">
      <formula>"þ"</formula>
    </cfRule>
  </conditionalFormatting>
  <conditionalFormatting sqref="D16">
    <cfRule type="cellIs" dxfId="56" priority="43" stopIfTrue="1" operator="equal">
      <formula>"þ"</formula>
    </cfRule>
  </conditionalFormatting>
  <conditionalFormatting sqref="D16">
    <cfRule type="cellIs" dxfId="55" priority="42" stopIfTrue="1" operator="equal">
      <formula>"þ"</formula>
    </cfRule>
  </conditionalFormatting>
  <conditionalFormatting sqref="I3:I6 I8:I15 I17">
    <cfRule type="cellIs" dxfId="54" priority="41" stopIfTrue="1" operator="equal">
      <formula>"þ"</formula>
    </cfRule>
  </conditionalFormatting>
  <conditionalFormatting sqref="I15">
    <cfRule type="cellIs" dxfId="53" priority="40" stopIfTrue="1" operator="equal">
      <formula>"þ"</formula>
    </cfRule>
  </conditionalFormatting>
  <conditionalFormatting sqref="I11">
    <cfRule type="cellIs" dxfId="52" priority="39" stopIfTrue="1" operator="equal">
      <formula>"þ"</formula>
    </cfRule>
  </conditionalFormatting>
  <conditionalFormatting sqref="I17">
    <cfRule type="cellIs" dxfId="51" priority="38" stopIfTrue="1" operator="equal">
      <formula>"þ"</formula>
    </cfRule>
  </conditionalFormatting>
  <conditionalFormatting sqref="I13">
    <cfRule type="cellIs" dxfId="50" priority="35" stopIfTrue="1" operator="equal">
      <formula>"þ"</formula>
    </cfRule>
  </conditionalFormatting>
  <conditionalFormatting sqref="I6">
    <cfRule type="cellIs" dxfId="49" priority="37" stopIfTrue="1" operator="equal">
      <formula>"þ"</formula>
    </cfRule>
  </conditionalFormatting>
  <conditionalFormatting sqref="I18">
    <cfRule type="cellIs" dxfId="48" priority="36" stopIfTrue="1" operator="equal">
      <formula>"þ"</formula>
    </cfRule>
  </conditionalFormatting>
  <conditionalFormatting sqref="I17">
    <cfRule type="cellIs" dxfId="47" priority="34" stopIfTrue="1" operator="equal">
      <formula>"þ"</formula>
    </cfRule>
  </conditionalFormatting>
  <conditionalFormatting sqref="I12">
    <cfRule type="cellIs" dxfId="46" priority="33" stopIfTrue="1" operator="equal">
      <formula>"þ"</formula>
    </cfRule>
  </conditionalFormatting>
  <conditionalFormatting sqref="I18">
    <cfRule type="cellIs" dxfId="45" priority="32" stopIfTrue="1" operator="equal">
      <formula>"þ"</formula>
    </cfRule>
  </conditionalFormatting>
  <conditionalFormatting sqref="I12">
    <cfRule type="cellIs" dxfId="44" priority="29" stopIfTrue="1" operator="equal">
      <formula>"þ"</formula>
    </cfRule>
  </conditionalFormatting>
  <conditionalFormatting sqref="I14">
    <cfRule type="cellIs" dxfId="43" priority="31" stopIfTrue="1" operator="equal">
      <formula>"þ"</formula>
    </cfRule>
  </conditionalFormatting>
  <conditionalFormatting sqref="I17">
    <cfRule type="cellIs" dxfId="42" priority="30" stopIfTrue="1" operator="equal">
      <formula>"þ"</formula>
    </cfRule>
  </conditionalFormatting>
  <conditionalFormatting sqref="I18">
    <cfRule type="cellIs" dxfId="41" priority="28" stopIfTrue="1" operator="equal">
      <formula>"þ"</formula>
    </cfRule>
  </conditionalFormatting>
  <conditionalFormatting sqref="I13">
    <cfRule type="cellIs" dxfId="40" priority="25" stopIfTrue="1" operator="equal">
      <formula>"þ"</formula>
    </cfRule>
  </conditionalFormatting>
  <conditionalFormatting sqref="I14">
    <cfRule type="cellIs" dxfId="39" priority="27" stopIfTrue="1" operator="equal">
      <formula>"þ"</formula>
    </cfRule>
  </conditionalFormatting>
  <conditionalFormatting sqref="I18">
    <cfRule type="cellIs" dxfId="38" priority="26" stopIfTrue="1" operator="equal">
      <formula>"þ"</formula>
    </cfRule>
  </conditionalFormatting>
  <conditionalFormatting sqref="I15">
    <cfRule type="cellIs" dxfId="37" priority="24" stopIfTrue="1" operator="equal">
      <formula>"þ"</formula>
    </cfRule>
  </conditionalFormatting>
  <conditionalFormatting sqref="I25">
    <cfRule type="cellIs" dxfId="36" priority="23" stopIfTrue="1" operator="equal">
      <formula>"þ"</formula>
    </cfRule>
  </conditionalFormatting>
  <conditionalFormatting sqref="I22:I23">
    <cfRule type="cellIs" dxfId="35" priority="22" stopIfTrue="1" operator="equal">
      <formula>"þ"</formula>
    </cfRule>
  </conditionalFormatting>
  <conditionalFormatting sqref="I22:I23">
    <cfRule type="cellIs" dxfId="34" priority="21" stopIfTrue="1" operator="equal">
      <formula>"þ"</formula>
    </cfRule>
  </conditionalFormatting>
  <conditionalFormatting sqref="I22:I23">
    <cfRule type="cellIs" dxfId="33" priority="20" stopIfTrue="1" operator="equal">
      <formula>"þ"</formula>
    </cfRule>
  </conditionalFormatting>
  <conditionalFormatting sqref="I22:I23">
    <cfRule type="cellIs" dxfId="32" priority="19" stopIfTrue="1" operator="equal">
      <formula>"þ"</formula>
    </cfRule>
  </conditionalFormatting>
  <conditionalFormatting sqref="I19">
    <cfRule type="cellIs" dxfId="31" priority="16" stopIfTrue="1" operator="equal">
      <formula>"þ"</formula>
    </cfRule>
  </conditionalFormatting>
  <conditionalFormatting sqref="I19">
    <cfRule type="cellIs" dxfId="30" priority="18" stopIfTrue="1" operator="equal">
      <formula>"þ"</formula>
    </cfRule>
  </conditionalFormatting>
  <conditionalFormatting sqref="I19">
    <cfRule type="cellIs" dxfId="29" priority="17" stopIfTrue="1" operator="equal">
      <formula>"þ"</formula>
    </cfRule>
  </conditionalFormatting>
  <conditionalFormatting sqref="I20">
    <cfRule type="cellIs" dxfId="28" priority="15" stopIfTrue="1" operator="equal">
      <formula>"þ"</formula>
    </cfRule>
  </conditionalFormatting>
  <conditionalFormatting sqref="I20">
    <cfRule type="cellIs" dxfId="27" priority="14" stopIfTrue="1" operator="equal">
      <formula>"þ"</formula>
    </cfRule>
  </conditionalFormatting>
  <conditionalFormatting sqref="I20">
    <cfRule type="cellIs" dxfId="26" priority="13" stopIfTrue="1" operator="equal">
      <formula>"þ"</formula>
    </cfRule>
  </conditionalFormatting>
  <conditionalFormatting sqref="I21">
    <cfRule type="cellIs" dxfId="25" priority="12" stopIfTrue="1" operator="equal">
      <formula>"þ"</formula>
    </cfRule>
  </conditionalFormatting>
  <conditionalFormatting sqref="I21">
    <cfRule type="cellIs" dxfId="24" priority="11" stopIfTrue="1" operator="equal">
      <formula>"þ"</formula>
    </cfRule>
  </conditionalFormatting>
  <conditionalFormatting sqref="I21">
    <cfRule type="cellIs" dxfId="23" priority="10" stopIfTrue="1" operator="equal">
      <formula>"þ"</formula>
    </cfRule>
  </conditionalFormatting>
  <conditionalFormatting sqref="I7">
    <cfRule type="cellIs" dxfId="22" priority="9" stopIfTrue="1" operator="equal">
      <formula>"þ"</formula>
    </cfRule>
  </conditionalFormatting>
  <conditionalFormatting sqref="I7">
    <cfRule type="cellIs" dxfId="21" priority="8" stopIfTrue="1" operator="equal">
      <formula>"þ"</formula>
    </cfRule>
  </conditionalFormatting>
  <conditionalFormatting sqref="I24">
    <cfRule type="cellIs" dxfId="20" priority="7" stopIfTrue="1" operator="equal">
      <formula>"þ"</formula>
    </cfRule>
  </conditionalFormatting>
  <conditionalFormatting sqref="I24">
    <cfRule type="cellIs" dxfId="19" priority="6" stopIfTrue="1" operator="equal">
      <formula>"þ"</formula>
    </cfRule>
  </conditionalFormatting>
  <conditionalFormatting sqref="I24">
    <cfRule type="cellIs" dxfId="18" priority="5" stopIfTrue="1" operator="equal">
      <formula>"þ"</formula>
    </cfRule>
  </conditionalFormatting>
  <conditionalFormatting sqref="I24">
    <cfRule type="cellIs" dxfId="17" priority="4" stopIfTrue="1" operator="equal">
      <formula>"þ"</formula>
    </cfRule>
  </conditionalFormatting>
  <conditionalFormatting sqref="I16">
    <cfRule type="cellIs" dxfId="16" priority="3" stopIfTrue="1" operator="equal">
      <formula>"þ"</formula>
    </cfRule>
  </conditionalFormatting>
  <conditionalFormatting sqref="I16">
    <cfRule type="cellIs" dxfId="15" priority="2" stopIfTrue="1" operator="equal">
      <formula>"þ"</formula>
    </cfRule>
  </conditionalFormatting>
  <conditionalFormatting sqref="I16">
    <cfRule type="cellIs" dxfId="1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workbookViewId="0"/>
  </sheetViews>
  <sheetFormatPr defaultColWidth="11.3984375" defaultRowHeight="16.8"/>
  <cols>
    <col min="1" max="1" width="32" style="300" bestFit="1" customWidth="1"/>
    <col min="2" max="2" width="1.8984375" style="299" customWidth="1"/>
    <col min="3" max="3" width="31.5" style="259" bestFit="1" customWidth="1"/>
    <col min="4" max="4" width="11.3984375" style="301"/>
    <col min="5" max="16384" width="11.3984375" style="259"/>
  </cols>
  <sheetData>
    <row r="1" spans="1:3" ht="22.2" thickTop="1" thickBot="1">
      <c r="A1" s="564" t="s">
        <v>359</v>
      </c>
      <c r="B1" s="259"/>
      <c r="C1" s="564" t="s">
        <v>146</v>
      </c>
    </row>
    <row r="2" spans="1:3">
      <c r="A2" s="302" t="s">
        <v>428</v>
      </c>
      <c r="B2" s="259"/>
      <c r="C2" s="302" t="s">
        <v>154</v>
      </c>
    </row>
    <row r="3" spans="1:3">
      <c r="A3" s="302" t="s">
        <v>429</v>
      </c>
      <c r="B3" s="259"/>
      <c r="C3" s="302" t="s">
        <v>129</v>
      </c>
    </row>
    <row r="4" spans="1:3">
      <c r="A4" s="302" t="s">
        <v>437</v>
      </c>
      <c r="B4" s="259"/>
      <c r="C4" s="302" t="s">
        <v>394</v>
      </c>
    </row>
    <row r="5" spans="1:3">
      <c r="A5" s="302" t="s">
        <v>468</v>
      </c>
      <c r="B5" s="259"/>
      <c r="C5" s="302" t="s">
        <v>378</v>
      </c>
    </row>
    <row r="6" spans="1:3" ht="17.399999999999999" thickBot="1">
      <c r="A6" s="582" t="s">
        <v>372</v>
      </c>
      <c r="B6" s="259"/>
      <c r="C6" s="302" t="s">
        <v>155</v>
      </c>
    </row>
    <row r="7" spans="1:3" ht="18" thickTop="1" thickBot="1">
      <c r="B7" s="259"/>
      <c r="C7" s="302" t="s">
        <v>130</v>
      </c>
    </row>
    <row r="8" spans="1:3" ht="22.2" thickTop="1" thickBot="1">
      <c r="A8" s="565" t="s">
        <v>149</v>
      </c>
      <c r="B8" s="259"/>
      <c r="C8" s="302" t="s">
        <v>478</v>
      </c>
    </row>
    <row r="9" spans="1:3">
      <c r="A9" s="303" t="s">
        <v>150</v>
      </c>
      <c r="B9" s="259"/>
      <c r="C9" s="302" t="s">
        <v>457</v>
      </c>
    </row>
    <row r="10" spans="1:3">
      <c r="A10" s="304" t="s">
        <v>399</v>
      </c>
      <c r="B10" s="259"/>
      <c r="C10" s="302" t="s">
        <v>156</v>
      </c>
    </row>
    <row r="11" spans="1:3" ht="17.399999999999999" thickBot="1">
      <c r="A11" s="305" t="s">
        <v>151</v>
      </c>
      <c r="B11" s="259"/>
      <c r="C11" s="302" t="s">
        <v>486</v>
      </c>
    </row>
    <row r="12" spans="1:3" ht="18" thickTop="1" thickBot="1">
      <c r="C12" s="585" t="s">
        <v>487</v>
      </c>
    </row>
    <row r="13" spans="1:3" ht="22.2" thickTop="1" thickBot="1">
      <c r="A13" s="567" t="s">
        <v>355</v>
      </c>
      <c r="C13" s="585" t="s">
        <v>523</v>
      </c>
    </row>
    <row r="14" spans="1:3">
      <c r="A14" s="308" t="s">
        <v>356</v>
      </c>
      <c r="C14" s="585" t="s">
        <v>524</v>
      </c>
    </row>
    <row r="15" spans="1:3">
      <c r="A15" s="304" t="s">
        <v>357</v>
      </c>
      <c r="C15" s="302" t="s">
        <v>465</v>
      </c>
    </row>
    <row r="16" spans="1:3" ht="17.399999999999999" thickBot="1">
      <c r="A16" s="309" t="s">
        <v>358</v>
      </c>
      <c r="C16" s="306" t="s">
        <v>474</v>
      </c>
    </row>
    <row r="17" spans="3:3" ht="18" thickTop="1" thickBot="1">
      <c r="C17" s="300"/>
    </row>
    <row r="18" spans="3:3" ht="22.2" thickTop="1" thickBot="1">
      <c r="C18" s="566" t="s">
        <v>95</v>
      </c>
    </row>
    <row r="19" spans="3:3" ht="17.399999999999999" thickBot="1">
      <c r="C19" s="307" t="s">
        <v>400</v>
      </c>
    </row>
    <row r="20" spans="3:3" ht="17.399999999999999" thickTop="1"/>
  </sheetData>
  <sortState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3"/>
  <sheetViews>
    <sheetView showGridLines="0" zoomScaleNormal="100" workbookViewId="0"/>
  </sheetViews>
  <sheetFormatPr defaultColWidth="13" defaultRowHeight="15.6"/>
  <cols>
    <col min="1" max="1" width="30.59765625" style="311" bestFit="1" customWidth="1"/>
    <col min="2" max="2" width="8.59765625" style="311" customWidth="1"/>
    <col min="3" max="3" width="11.59765625" style="311" bestFit="1" customWidth="1"/>
    <col min="4" max="4" width="8.19921875" style="311" customWidth="1"/>
    <col min="5" max="5" width="8.3984375" style="311" customWidth="1"/>
    <col min="6" max="6" width="8.3984375" style="311" bestFit="1" customWidth="1"/>
    <col min="7" max="9" width="5.59765625" style="311" customWidth="1"/>
    <col min="10" max="10" width="6.296875" style="311" bestFit="1" customWidth="1"/>
    <col min="11" max="11" width="23.09765625" style="311" bestFit="1" customWidth="1"/>
    <col min="12" max="12" width="2.69921875" style="49" customWidth="1"/>
    <col min="13" max="13" width="8.296875" style="49" bestFit="1" customWidth="1"/>
    <col min="14" max="16384" width="13" style="49"/>
  </cols>
  <sheetData>
    <row r="1" spans="1:13" ht="23.4" thickBot="1">
      <c r="A1" s="310" t="s">
        <v>27</v>
      </c>
      <c r="B1" s="310"/>
      <c r="C1" s="310"/>
      <c r="D1" s="310"/>
      <c r="E1" s="310"/>
      <c r="H1" s="93"/>
      <c r="K1" s="49"/>
    </row>
    <row r="2" spans="1:13" ht="16.8" thickTop="1" thickBot="1">
      <c r="A2" s="312" t="s">
        <v>7</v>
      </c>
      <c r="B2" s="313" t="s">
        <v>8</v>
      </c>
      <c r="C2" s="313" t="s">
        <v>30</v>
      </c>
      <c r="D2" s="313" t="s">
        <v>31</v>
      </c>
      <c r="E2" s="314" t="s">
        <v>72</v>
      </c>
      <c r="F2" s="313" t="s">
        <v>28</v>
      </c>
      <c r="G2" s="313" t="s">
        <v>32</v>
      </c>
      <c r="H2" s="315" t="s">
        <v>152</v>
      </c>
      <c r="I2" s="316" t="s">
        <v>379</v>
      </c>
      <c r="J2" s="315" t="s">
        <v>104</v>
      </c>
      <c r="K2" s="317" t="s">
        <v>102</v>
      </c>
      <c r="M2" s="318" t="s">
        <v>409</v>
      </c>
    </row>
    <row r="3" spans="1:13">
      <c r="A3" s="510" t="s">
        <v>479</v>
      </c>
      <c r="B3" s="13" t="s">
        <v>361</v>
      </c>
      <c r="C3" s="14" t="str">
        <f>CONCATENATE("+",'Personal File'!$C$11+1," +1d6 cold")</f>
        <v>+1 +1d6 cold</v>
      </c>
      <c r="D3" s="15" t="s">
        <v>340</v>
      </c>
      <c r="E3" s="15" t="s">
        <v>364</v>
      </c>
      <c r="F3" s="16" t="s">
        <v>339</v>
      </c>
      <c r="G3" s="17">
        <v>4</v>
      </c>
      <c r="H3" s="30" t="str">
        <f>CONCATENATE("+",$B$22+$B$25+D3+$B$27+$B$28)</f>
        <v>+8</v>
      </c>
      <c r="I3" s="18">
        <f t="shared" ref="I3:I6" ca="1" si="0">RANDBETWEEN(1,20)</f>
        <v>19</v>
      </c>
      <c r="J3" s="512">
        <f t="shared" ref="J3:J6" ca="1" si="1">I3+H3</f>
        <v>27</v>
      </c>
      <c r="K3" s="20"/>
      <c r="M3" s="493">
        <v>8000</v>
      </c>
    </row>
    <row r="4" spans="1:13">
      <c r="A4" s="511" t="s">
        <v>480</v>
      </c>
      <c r="B4" s="513" t="s">
        <v>361</v>
      </c>
      <c r="C4" s="514" t="str">
        <f>CONCATENATE("+",'Personal File'!$C$11+1," +1d6 cold")</f>
        <v>+1 +1d6 cold</v>
      </c>
      <c r="D4" s="515" t="s">
        <v>340</v>
      </c>
      <c r="E4" s="515" t="s">
        <v>364</v>
      </c>
      <c r="F4" s="516" t="s">
        <v>339</v>
      </c>
      <c r="G4" s="501">
        <v>4</v>
      </c>
      <c r="H4" s="517" t="str">
        <f>CONCATENATE("+",$B$22+$B$25+D4+$B$27+$B$28-5)</f>
        <v>+3</v>
      </c>
      <c r="I4" s="518">
        <f t="shared" ca="1" si="0"/>
        <v>11</v>
      </c>
      <c r="J4" s="519">
        <f t="shared" ca="1" si="1"/>
        <v>14</v>
      </c>
      <c r="K4" s="509"/>
      <c r="M4" s="494"/>
    </row>
    <row r="5" spans="1:13">
      <c r="A5" s="21" t="s">
        <v>453</v>
      </c>
      <c r="B5" s="583" t="s">
        <v>365</v>
      </c>
      <c r="C5" s="530" t="s">
        <v>452</v>
      </c>
      <c r="D5" s="583" t="s">
        <v>365</v>
      </c>
      <c r="E5" s="583" t="s">
        <v>365</v>
      </c>
      <c r="F5" s="583" t="s">
        <v>365</v>
      </c>
      <c r="G5" s="584" t="s">
        <v>365</v>
      </c>
      <c r="H5" s="584" t="s">
        <v>365</v>
      </c>
      <c r="I5" s="531" t="s">
        <v>365</v>
      </c>
      <c r="J5" s="643" t="s">
        <v>365</v>
      </c>
      <c r="K5" s="532" t="s">
        <v>527</v>
      </c>
      <c r="L5" s="247"/>
      <c r="M5" s="491">
        <v>3000</v>
      </c>
    </row>
    <row r="6" spans="1:13">
      <c r="A6" s="520" t="s">
        <v>411</v>
      </c>
      <c r="B6" s="521" t="s">
        <v>430</v>
      </c>
      <c r="C6" s="522" t="str">
        <f>'Personal File'!$C$11</f>
        <v>+0</v>
      </c>
      <c r="D6" s="523" t="s">
        <v>340</v>
      </c>
      <c r="E6" s="523" t="s">
        <v>362</v>
      </c>
      <c r="F6" s="524" t="s">
        <v>363</v>
      </c>
      <c r="G6" s="525">
        <v>1</v>
      </c>
      <c r="H6" s="526" t="str">
        <f>CONCATENATE("+",$B$22+$B$25+D6+$B$27+$B$28)</f>
        <v>+8</v>
      </c>
      <c r="I6" s="527">
        <f t="shared" ca="1" si="0"/>
        <v>11</v>
      </c>
      <c r="J6" s="528">
        <f t="shared" ca="1" si="1"/>
        <v>19</v>
      </c>
      <c r="K6" s="529"/>
      <c r="M6" s="491">
        <v>300</v>
      </c>
    </row>
    <row r="7" spans="1:13">
      <c r="A7" s="31" t="s">
        <v>342</v>
      </c>
      <c r="B7" s="32"/>
      <c r="C7" s="32"/>
      <c r="D7" s="32"/>
      <c r="E7" s="32"/>
      <c r="F7" s="33"/>
      <c r="G7" s="34"/>
      <c r="H7" s="34"/>
      <c r="I7" s="35"/>
      <c r="J7" s="35"/>
      <c r="K7" s="36"/>
      <c r="M7" s="494"/>
    </row>
    <row r="8" spans="1:13">
      <c r="A8" s="37" t="s">
        <v>343</v>
      </c>
      <c r="B8" s="38" t="s">
        <v>341</v>
      </c>
      <c r="C8" s="38" t="str">
        <f>'Personal File'!$C$11</f>
        <v>+0</v>
      </c>
      <c r="D8" s="38" t="s">
        <v>67</v>
      </c>
      <c r="E8" s="38" t="s">
        <v>341</v>
      </c>
      <c r="F8" s="39" t="s">
        <v>339</v>
      </c>
      <c r="G8" s="533" t="s">
        <v>365</v>
      </c>
      <c r="H8" s="40" t="str">
        <f>CONCATENATE("+",$B$22+$B$25+D8+$B$27+$B$28)</f>
        <v>+7</v>
      </c>
      <c r="I8" s="41">
        <f t="shared" ref="I8:I9" ca="1" si="2">RANDBETWEEN(1,20)</f>
        <v>15</v>
      </c>
      <c r="J8" s="41">
        <f t="shared" ref="J8:J9" ca="1" si="3">I8+H8</f>
        <v>22</v>
      </c>
      <c r="K8" s="42"/>
      <c r="M8" s="494"/>
    </row>
    <row r="9" spans="1:13" ht="16.2" thickBot="1">
      <c r="A9" s="319" t="s">
        <v>344</v>
      </c>
      <c r="B9" s="320" t="s">
        <v>341</v>
      </c>
      <c r="C9" s="320" t="str">
        <f>'Personal File'!$C$11</f>
        <v>+0</v>
      </c>
      <c r="D9" s="320" t="s">
        <v>67</v>
      </c>
      <c r="E9" s="320" t="s">
        <v>341</v>
      </c>
      <c r="F9" s="320" t="s">
        <v>281</v>
      </c>
      <c r="G9" s="534" t="s">
        <v>365</v>
      </c>
      <c r="H9" s="321" t="str">
        <f>CONCATENATE("+",$B$22+$B$25+D9+$B$27+$B$28)</f>
        <v>+7</v>
      </c>
      <c r="I9" s="322">
        <f t="shared" ca="1" si="2"/>
        <v>1</v>
      </c>
      <c r="J9" s="322">
        <f t="shared" ca="1" si="3"/>
        <v>8</v>
      </c>
      <c r="K9" s="323"/>
      <c r="M9" s="495"/>
    </row>
    <row r="10" spans="1:13" ht="6" customHeight="1" thickTop="1" thickBot="1"/>
    <row r="11" spans="1:13" ht="16.8" thickTop="1" thickBot="1">
      <c r="A11" s="312" t="s">
        <v>10</v>
      </c>
      <c r="B11" s="313" t="s">
        <v>11</v>
      </c>
      <c r="C11" s="313" t="s">
        <v>30</v>
      </c>
      <c r="D11" s="313" t="s">
        <v>31</v>
      </c>
      <c r="E11" s="314" t="s">
        <v>72</v>
      </c>
      <c r="F11" s="313" t="s">
        <v>12</v>
      </c>
      <c r="G11" s="313" t="s">
        <v>32</v>
      </c>
      <c r="H11" s="315" t="s">
        <v>152</v>
      </c>
      <c r="I11" s="316" t="s">
        <v>379</v>
      </c>
      <c r="J11" s="315" t="s">
        <v>104</v>
      </c>
      <c r="K11" s="317" t="s">
        <v>102</v>
      </c>
      <c r="M11" s="318" t="s">
        <v>409</v>
      </c>
    </row>
    <row r="12" spans="1:13">
      <c r="A12" s="468" t="s">
        <v>454</v>
      </c>
      <c r="B12" s="469" t="s">
        <v>430</v>
      </c>
      <c r="C12" s="492" t="s">
        <v>452</v>
      </c>
      <c r="D12" s="470" t="s">
        <v>340</v>
      </c>
      <c r="E12" s="469" t="s">
        <v>426</v>
      </c>
      <c r="F12" s="470" t="s">
        <v>427</v>
      </c>
      <c r="G12" s="471">
        <v>0</v>
      </c>
      <c r="H12" s="30" t="str">
        <f>CONCATENATE("+",$B$22+$B$26+D12+$B$27+$B$28)</f>
        <v>+11</v>
      </c>
      <c r="I12" s="18">
        <f t="shared" ref="I12:I13" ca="1" si="4">RANDBETWEEN(1,20)</f>
        <v>20</v>
      </c>
      <c r="J12" s="19">
        <f t="shared" ref="J12:J14" ca="1" si="5">I12+H12</f>
        <v>31</v>
      </c>
      <c r="K12" s="446"/>
      <c r="M12" s="627">
        <v>2000</v>
      </c>
    </row>
    <row r="13" spans="1:13">
      <c r="A13" s="628" t="s">
        <v>753</v>
      </c>
      <c r="B13" s="335" t="s">
        <v>365</v>
      </c>
      <c r="C13" s="629" t="s">
        <v>365</v>
      </c>
      <c r="D13" s="630" t="s">
        <v>67</v>
      </c>
      <c r="E13" s="335" t="s">
        <v>365</v>
      </c>
      <c r="F13" s="630" t="s">
        <v>365</v>
      </c>
      <c r="G13" s="631" t="s">
        <v>365</v>
      </c>
      <c r="H13" s="642">
        <f>SUM('Personal File'!$E$3:$E$4)</f>
        <v>11</v>
      </c>
      <c r="I13" s="518">
        <f t="shared" ca="1" si="4"/>
        <v>1</v>
      </c>
      <c r="J13" s="632">
        <f t="shared" ca="1" si="5"/>
        <v>12</v>
      </c>
      <c r="K13" s="633"/>
      <c r="M13" s="494"/>
    </row>
    <row r="14" spans="1:13" ht="16.2" thickBot="1">
      <c r="A14" s="634" t="s">
        <v>522</v>
      </c>
      <c r="B14" s="635" t="s">
        <v>365</v>
      </c>
      <c r="C14" s="636" t="s">
        <v>365</v>
      </c>
      <c r="D14" s="636" t="s">
        <v>67</v>
      </c>
      <c r="E14" s="635" t="s">
        <v>365</v>
      </c>
      <c r="F14" s="636" t="s">
        <v>365</v>
      </c>
      <c r="G14" s="637" t="s">
        <v>365</v>
      </c>
      <c r="H14" s="638" t="str">
        <f>CONCATENATE("+",$B$22+$B$26+D14+$B$27+$B$28)</f>
        <v>+10</v>
      </c>
      <c r="I14" s="639">
        <f ca="1">RANDBETWEEN(1,20)</f>
        <v>12</v>
      </c>
      <c r="J14" s="640">
        <f t="shared" ca="1" si="5"/>
        <v>22</v>
      </c>
      <c r="K14" s="641"/>
      <c r="M14" s="495"/>
    </row>
    <row r="15" spans="1:13" ht="6" customHeight="1" thickTop="1" thickBot="1">
      <c r="D15" s="324"/>
      <c r="E15" s="324"/>
      <c r="G15" s="325"/>
      <c r="H15" s="325"/>
      <c r="I15" s="325"/>
      <c r="J15" s="325"/>
    </row>
    <row r="16" spans="1:13" ht="16.8" thickTop="1" thickBot="1">
      <c r="A16" s="312" t="s">
        <v>77</v>
      </c>
      <c r="B16" s="313" t="s">
        <v>21</v>
      </c>
      <c r="C16" s="313" t="s">
        <v>39</v>
      </c>
      <c r="D16" s="313" t="s">
        <v>104</v>
      </c>
      <c r="E16" s="313" t="s">
        <v>105</v>
      </c>
      <c r="F16" s="313" t="s">
        <v>106</v>
      </c>
      <c r="G16" s="313" t="s">
        <v>32</v>
      </c>
      <c r="H16" s="326" t="s">
        <v>102</v>
      </c>
      <c r="I16" s="327"/>
      <c r="J16" s="327"/>
      <c r="K16" s="328"/>
      <c r="M16" s="318" t="s">
        <v>409</v>
      </c>
    </row>
    <row r="17" spans="1:13">
      <c r="A17" s="447" t="s">
        <v>434</v>
      </c>
      <c r="B17" s="13">
        <v>3</v>
      </c>
      <c r="C17" s="329" t="s">
        <v>365</v>
      </c>
      <c r="D17" s="13" t="s">
        <v>365</v>
      </c>
      <c r="E17" s="330">
        <v>0.15</v>
      </c>
      <c r="F17" s="329" t="s">
        <v>365</v>
      </c>
      <c r="G17" s="17">
        <v>5</v>
      </c>
      <c r="H17" s="331"/>
      <c r="I17" s="332"/>
      <c r="J17" s="332"/>
      <c r="K17" s="333"/>
      <c r="M17" s="491">
        <v>1400</v>
      </c>
    </row>
    <row r="18" spans="1:13">
      <c r="A18" s="448" t="s">
        <v>481</v>
      </c>
      <c r="B18" s="335">
        <v>4</v>
      </c>
      <c r="C18" s="334">
        <v>4</v>
      </c>
      <c r="D18" s="335">
        <v>-1</v>
      </c>
      <c r="E18" s="336">
        <v>0.2</v>
      </c>
      <c r="F18" s="334" t="s">
        <v>388</v>
      </c>
      <c r="G18" s="337">
        <v>20</v>
      </c>
      <c r="H18" s="338"/>
      <c r="I18" s="339"/>
      <c r="J18" s="339"/>
      <c r="K18" s="340"/>
      <c r="M18" s="491">
        <v>16000</v>
      </c>
    </row>
    <row r="19" spans="1:13">
      <c r="A19" s="502" t="s">
        <v>456</v>
      </c>
      <c r="B19" s="504">
        <v>1</v>
      </c>
      <c r="C19" s="503" t="s">
        <v>365</v>
      </c>
      <c r="D19" s="504" t="s">
        <v>365</v>
      </c>
      <c r="E19" s="505" t="s">
        <v>365</v>
      </c>
      <c r="F19" s="503" t="s">
        <v>365</v>
      </c>
      <c r="G19" s="562">
        <v>0</v>
      </c>
      <c r="H19" s="506"/>
      <c r="I19" s="507"/>
      <c r="J19" s="507"/>
      <c r="K19" s="508"/>
      <c r="M19" s="497">
        <v>2000</v>
      </c>
    </row>
    <row r="20" spans="1:13" ht="16.2" thickBot="1">
      <c r="A20" s="449" t="s">
        <v>380</v>
      </c>
      <c r="B20" s="341">
        <v>3</v>
      </c>
      <c r="C20" s="342" t="s">
        <v>365</v>
      </c>
      <c r="D20" s="341" t="s">
        <v>365</v>
      </c>
      <c r="E20" s="343" t="s">
        <v>365</v>
      </c>
      <c r="F20" s="341" t="s">
        <v>388</v>
      </c>
      <c r="G20" s="344" t="s">
        <v>365</v>
      </c>
      <c r="H20" s="345"/>
      <c r="I20" s="346"/>
      <c r="J20" s="346"/>
      <c r="K20" s="347"/>
      <c r="M20" s="495"/>
    </row>
    <row r="21" spans="1:13" ht="6.75" customHeight="1" thickTop="1" thickBot="1"/>
    <row r="22" spans="1:13" ht="21.6" thickTop="1" thickBot="1">
      <c r="A22" s="348" t="s">
        <v>384</v>
      </c>
      <c r="B22" s="546">
        <f>'Personal File'!B8</f>
        <v>7</v>
      </c>
      <c r="D22" s="349" t="s">
        <v>78</v>
      </c>
      <c r="E22" s="350"/>
      <c r="F22" s="326" t="s">
        <v>9</v>
      </c>
      <c r="G22" s="313" t="s">
        <v>32</v>
      </c>
      <c r="H22" s="315" t="s">
        <v>152</v>
      </c>
      <c r="I22" s="326" t="s">
        <v>102</v>
      </c>
      <c r="J22" s="327"/>
      <c r="K22" s="328"/>
      <c r="M22" s="318" t="s">
        <v>409</v>
      </c>
    </row>
    <row r="23" spans="1:13" ht="21.6" thickTop="1" thickBot="1">
      <c r="A23" s="348" t="s">
        <v>402</v>
      </c>
      <c r="B23" s="351">
        <f>B22+B25</f>
        <v>7</v>
      </c>
      <c r="D23" s="352" t="s">
        <v>436</v>
      </c>
      <c r="E23" s="353"/>
      <c r="F23" s="354">
        <v>30</v>
      </c>
      <c r="G23" s="17">
        <f>F23/2</f>
        <v>15</v>
      </c>
      <c r="H23" s="355" t="s">
        <v>67</v>
      </c>
      <c r="I23" s="356"/>
      <c r="J23" s="357"/>
      <c r="K23" s="358"/>
      <c r="M23" s="494"/>
    </row>
    <row r="24" spans="1:13" ht="16.8" thickTop="1" thickBot="1">
      <c r="D24" s="359"/>
      <c r="E24" s="360"/>
      <c r="F24" s="361"/>
      <c r="G24" s="362"/>
      <c r="H24" s="363"/>
      <c r="I24" s="364"/>
      <c r="J24" s="365"/>
      <c r="K24" s="366"/>
      <c r="M24" s="496"/>
    </row>
    <row r="25" spans="1:13" ht="19.2" thickTop="1" thickBot="1">
      <c r="A25" s="367" t="s">
        <v>420</v>
      </c>
      <c r="B25" s="368" t="str">
        <f>'Personal File'!C11</f>
        <v>+0</v>
      </c>
    </row>
    <row r="26" spans="1:13" ht="19.2" thickTop="1" thickBot="1">
      <c r="A26" s="367" t="s">
        <v>421</v>
      </c>
      <c r="B26" s="369" t="str">
        <f>'Personal File'!C12</f>
        <v>+3</v>
      </c>
      <c r="D26" s="349" t="s">
        <v>412</v>
      </c>
      <c r="E26" s="327"/>
      <c r="F26" s="327"/>
      <c r="G26" s="327"/>
      <c r="H26" s="370" t="s">
        <v>9</v>
      </c>
      <c r="I26" s="370" t="s">
        <v>6</v>
      </c>
      <c r="J26" s="370" t="s">
        <v>413</v>
      </c>
      <c r="K26" s="328" t="s">
        <v>102</v>
      </c>
      <c r="L26" s="247"/>
      <c r="M26" s="318" t="s">
        <v>409</v>
      </c>
    </row>
    <row r="27" spans="1:13" ht="18">
      <c r="A27" s="367" t="s">
        <v>415</v>
      </c>
      <c r="B27" s="371">
        <v>0</v>
      </c>
      <c r="D27" s="450" t="s">
        <v>424</v>
      </c>
      <c r="E27" s="451"/>
      <c r="F27" s="451"/>
      <c r="G27" s="452"/>
      <c r="H27" s="453">
        <v>4</v>
      </c>
      <c r="I27" s="453">
        <v>2</v>
      </c>
      <c r="J27" s="453">
        <v>4</v>
      </c>
      <c r="K27" s="372"/>
      <c r="L27" s="247"/>
      <c r="M27" s="491">
        <f>H27*150</f>
        <v>600</v>
      </c>
    </row>
    <row r="28" spans="1:13" ht="18">
      <c r="A28" s="367" t="s">
        <v>414</v>
      </c>
      <c r="B28" s="371">
        <v>0</v>
      </c>
      <c r="D28" s="450" t="s">
        <v>459</v>
      </c>
      <c r="E28" s="451"/>
      <c r="F28" s="451"/>
      <c r="G28" s="452"/>
      <c r="H28" s="453">
        <v>2</v>
      </c>
      <c r="I28" s="453">
        <v>4</v>
      </c>
      <c r="J28" s="453">
        <v>7</v>
      </c>
      <c r="K28" s="454"/>
      <c r="L28" s="247"/>
      <c r="M28" s="491">
        <f>H28*800</f>
        <v>1600</v>
      </c>
    </row>
    <row r="29" spans="1:13" ht="18">
      <c r="A29" s="367"/>
      <c r="B29" s="371"/>
      <c r="D29" s="450" t="s">
        <v>458</v>
      </c>
      <c r="E29" s="451"/>
      <c r="F29" s="451"/>
      <c r="G29" s="452"/>
      <c r="H29" s="453" t="s">
        <v>340</v>
      </c>
      <c r="I29" s="453">
        <v>0</v>
      </c>
      <c r="J29" s="453">
        <v>1</v>
      </c>
      <c r="K29" s="454"/>
      <c r="L29" s="247"/>
      <c r="M29" s="497">
        <v>12</v>
      </c>
    </row>
    <row r="30" spans="1:13" ht="18">
      <c r="A30" s="367"/>
      <c r="B30" s="371"/>
      <c r="D30" s="450" t="s">
        <v>377</v>
      </c>
      <c r="E30" s="451"/>
      <c r="F30" s="451"/>
      <c r="G30" s="452"/>
      <c r="H30" s="453">
        <v>1</v>
      </c>
      <c r="I30" s="453">
        <v>1</v>
      </c>
      <c r="J30" s="453">
        <v>1</v>
      </c>
      <c r="K30" s="454"/>
      <c r="L30" s="247"/>
      <c r="M30" s="498">
        <f>H30*50</f>
        <v>50</v>
      </c>
    </row>
    <row r="31" spans="1:13" ht="16.2" thickBot="1">
      <c r="D31" s="373" t="s">
        <v>423</v>
      </c>
      <c r="E31" s="455"/>
      <c r="F31" s="455"/>
      <c r="G31" s="456"/>
      <c r="H31" s="457">
        <v>1</v>
      </c>
      <c r="I31" s="457">
        <v>1</v>
      </c>
      <c r="J31" s="457">
        <v>2</v>
      </c>
      <c r="K31" s="374" t="s">
        <v>754</v>
      </c>
      <c r="L31" s="247"/>
      <c r="M31" s="496">
        <f>750*(LEFT(K31,2)/50)</f>
        <v>330</v>
      </c>
    </row>
    <row r="32" spans="1:13" ht="16.2" thickTop="1"/>
    <row r="33" spans="11:13">
      <c r="K33" s="93" t="s">
        <v>470</v>
      </c>
      <c r="L33" s="247"/>
      <c r="M33" s="553">
        <f>SUM(M3:M31)</f>
        <v>35292</v>
      </c>
    </row>
  </sheetData>
  <sortState ref="D24:M35">
    <sortCondition ref="D24:D35"/>
  </sortState>
  <phoneticPr fontId="0" type="noConversion"/>
  <conditionalFormatting sqref="B20">
    <cfRule type="cellIs" dxfId="13" priority="13" operator="equal">
      <formula>2</formula>
    </cfRule>
  </conditionalFormatting>
  <conditionalFormatting sqref="I3 I6">
    <cfRule type="cellIs" dxfId="12" priority="9" operator="equal">
      <formula>20</formula>
    </cfRule>
    <cfRule type="cellIs" dxfId="11" priority="10" operator="equal">
      <formula>1</formula>
    </cfRule>
  </conditionalFormatting>
  <conditionalFormatting sqref="I14">
    <cfRule type="cellIs" dxfId="10" priority="7" operator="equal">
      <formula>20</formula>
    </cfRule>
    <cfRule type="cellIs" dxfId="9" priority="8" operator="equal">
      <formula>1</formula>
    </cfRule>
  </conditionalFormatting>
  <conditionalFormatting sqref="I12:I13">
    <cfRule type="cellIs" dxfId="8" priority="5" operator="equal">
      <formula>20</formula>
    </cfRule>
    <cfRule type="cellIs" dxfId="7" priority="6" operator="equal">
      <formula>1</formula>
    </cfRule>
  </conditionalFormatting>
  <conditionalFormatting sqref="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showGridLines="0" workbookViewId="0"/>
  </sheetViews>
  <sheetFormatPr defaultColWidth="13" defaultRowHeight="15.6"/>
  <cols>
    <col min="1" max="1" width="19.5" style="311" bestFit="1" customWidth="1"/>
    <col min="2" max="2" width="6.09765625" style="311" bestFit="1" customWidth="1"/>
    <col min="3" max="3" width="4.3984375" style="325" bestFit="1" customWidth="1"/>
    <col min="4" max="5" width="24.09765625" style="49" customWidth="1"/>
    <col min="6" max="6" width="2.8984375" style="311" customWidth="1"/>
    <col min="7" max="7" width="8.296875" style="458" bestFit="1" customWidth="1"/>
    <col min="8" max="16384" width="13" style="49"/>
  </cols>
  <sheetData>
    <row r="1" spans="1:7" ht="23.4" thickBot="1">
      <c r="A1" s="310" t="s">
        <v>99</v>
      </c>
      <c r="B1" s="310"/>
      <c r="C1" s="375"/>
      <c r="D1" s="310"/>
      <c r="E1" s="310"/>
    </row>
    <row r="2" spans="1:7" s="311" customFormat="1" ht="16.8" thickTop="1" thickBot="1">
      <c r="A2" s="376" t="s">
        <v>100</v>
      </c>
      <c r="B2" s="376" t="s">
        <v>9</v>
      </c>
      <c r="C2" s="377" t="s">
        <v>32</v>
      </c>
      <c r="D2" s="378" t="s">
        <v>101</v>
      </c>
      <c r="E2" s="379" t="s">
        <v>102</v>
      </c>
      <c r="G2" s="459" t="s">
        <v>409</v>
      </c>
    </row>
    <row r="3" spans="1:7">
      <c r="A3" s="380" t="s">
        <v>158</v>
      </c>
      <c r="B3" s="381">
        <v>1</v>
      </c>
      <c r="C3" s="382">
        <v>2</v>
      </c>
      <c r="D3" s="383" t="s">
        <v>280</v>
      </c>
      <c r="E3" s="384"/>
      <c r="F3" s="385"/>
      <c r="G3" s="460"/>
    </row>
    <row r="4" spans="1:7">
      <c r="A4" s="499" t="s">
        <v>455</v>
      </c>
      <c r="B4" s="387">
        <v>1</v>
      </c>
      <c r="C4" s="481">
        <v>1</v>
      </c>
      <c r="D4" s="500"/>
      <c r="E4" s="480"/>
      <c r="F4" s="385"/>
      <c r="G4" s="464">
        <v>2000</v>
      </c>
    </row>
    <row r="5" spans="1:7">
      <c r="A5" s="386" t="s">
        <v>371</v>
      </c>
      <c r="B5" s="387">
        <v>1</v>
      </c>
      <c r="C5" s="388">
        <v>1</v>
      </c>
      <c r="D5" s="389"/>
      <c r="E5" s="390"/>
      <c r="G5" s="461"/>
    </row>
    <row r="6" spans="1:7">
      <c r="A6" s="386" t="s">
        <v>482</v>
      </c>
      <c r="B6" s="392">
        <v>1</v>
      </c>
      <c r="C6" s="388">
        <v>0</v>
      </c>
      <c r="D6" s="389"/>
      <c r="E6" s="390"/>
      <c r="G6" s="464">
        <v>4000</v>
      </c>
    </row>
    <row r="7" spans="1:7">
      <c r="A7" s="552" t="s">
        <v>483</v>
      </c>
      <c r="B7" s="548">
        <v>1</v>
      </c>
      <c r="C7" s="549">
        <v>0</v>
      </c>
      <c r="D7" s="550"/>
      <c r="E7" s="551"/>
      <c r="G7" s="464">
        <v>3500</v>
      </c>
    </row>
    <row r="8" spans="1:7" ht="16.2" thickBot="1">
      <c r="A8" s="393" t="s">
        <v>401</v>
      </c>
      <c r="B8" s="394">
        <v>1</v>
      </c>
      <c r="C8" s="395" t="s">
        <v>383</v>
      </c>
      <c r="D8" s="396"/>
      <c r="E8" s="397"/>
      <c r="G8" s="462"/>
    </row>
    <row r="9" spans="1:7" ht="24" thickTop="1" thickBot="1">
      <c r="A9" s="310" t="s">
        <v>103</v>
      </c>
      <c r="B9" s="310"/>
      <c r="C9" s="398"/>
      <c r="D9" s="310"/>
      <c r="E9" s="399"/>
      <c r="G9" s="463"/>
    </row>
    <row r="10" spans="1:7" ht="16.8" thickTop="1" thickBot="1">
      <c r="A10" s="376" t="s">
        <v>100</v>
      </c>
      <c r="B10" s="376" t="s">
        <v>9</v>
      </c>
      <c r="C10" s="377" t="s">
        <v>32</v>
      </c>
      <c r="D10" s="378" t="s">
        <v>101</v>
      </c>
      <c r="E10" s="379" t="s">
        <v>102</v>
      </c>
      <c r="G10" s="459" t="s">
        <v>409</v>
      </c>
    </row>
    <row r="11" spans="1:7">
      <c r="A11" s="400" t="s">
        <v>366</v>
      </c>
      <c r="B11" s="401">
        <v>1</v>
      </c>
      <c r="C11" s="479">
        <v>5</v>
      </c>
      <c r="D11" s="383"/>
      <c r="E11" s="384"/>
      <c r="F11" s="385"/>
      <c r="G11" s="460"/>
    </row>
    <row r="12" spans="1:7">
      <c r="A12" s="386"/>
      <c r="B12" s="387"/>
      <c r="C12" s="388"/>
      <c r="D12" s="406"/>
      <c r="E12" s="390"/>
      <c r="F12" s="385"/>
      <c r="G12" s="464"/>
    </row>
    <row r="13" spans="1:7">
      <c r="A13" s="391"/>
      <c r="B13" s="387"/>
      <c r="C13" s="445"/>
      <c r="D13" s="389"/>
      <c r="E13" s="390"/>
      <c r="F13" s="385"/>
      <c r="G13" s="464"/>
    </row>
    <row r="14" spans="1:7" ht="16.2" thickBot="1">
      <c r="A14" s="482"/>
      <c r="B14" s="483"/>
      <c r="C14" s="395"/>
      <c r="D14" s="484"/>
      <c r="E14" s="485"/>
      <c r="F14" s="385"/>
      <c r="G14" s="464"/>
    </row>
    <row r="15" spans="1:7" ht="24" thickTop="1" thickBot="1">
      <c r="A15" s="310" t="s">
        <v>444</v>
      </c>
      <c r="B15" s="310"/>
      <c r="C15" s="310"/>
      <c r="D15" s="310"/>
      <c r="E15" s="310"/>
      <c r="F15" s="385"/>
      <c r="G15" s="467">
        <v>2000</v>
      </c>
    </row>
    <row r="16" spans="1:7" ht="16.8" thickTop="1" thickBot="1">
      <c r="A16" s="376" t="s">
        <v>100</v>
      </c>
      <c r="B16" s="376" t="s">
        <v>9</v>
      </c>
      <c r="C16" s="377" t="s">
        <v>32</v>
      </c>
      <c r="D16" s="378" t="s">
        <v>101</v>
      </c>
      <c r="E16" s="379" t="s">
        <v>102</v>
      </c>
      <c r="F16" s="385"/>
      <c r="G16" s="478" t="s">
        <v>409</v>
      </c>
    </row>
    <row r="17" spans="1:7">
      <c r="A17" s="386" t="s">
        <v>369</v>
      </c>
      <c r="B17" s="387">
        <v>2</v>
      </c>
      <c r="C17" s="481">
        <v>0</v>
      </c>
      <c r="D17" s="406"/>
      <c r="E17" s="480"/>
      <c r="F17" s="385"/>
      <c r="G17" s="461"/>
    </row>
    <row r="18" spans="1:7">
      <c r="A18" s="444" t="s">
        <v>419</v>
      </c>
      <c r="B18" s="387">
        <v>1</v>
      </c>
      <c r="C18" s="445">
        <v>2</v>
      </c>
      <c r="D18" s="406"/>
      <c r="E18" s="480"/>
      <c r="F18" s="385"/>
      <c r="G18" s="464">
        <v>350</v>
      </c>
    </row>
    <row r="19" spans="1:7">
      <c r="A19" s="444" t="s">
        <v>425</v>
      </c>
      <c r="B19" s="387">
        <v>1</v>
      </c>
      <c r="C19" s="445">
        <v>0</v>
      </c>
      <c r="D19" s="406"/>
      <c r="E19" s="480"/>
      <c r="F19" s="385"/>
      <c r="G19" s="464">
        <v>200</v>
      </c>
    </row>
    <row r="20" spans="1:7">
      <c r="A20" s="386" t="s">
        <v>160</v>
      </c>
      <c r="B20" s="387">
        <v>1</v>
      </c>
      <c r="C20" s="481">
        <v>0</v>
      </c>
      <c r="D20" s="406"/>
      <c r="E20" s="480"/>
      <c r="F20" s="385"/>
      <c r="G20" s="461"/>
    </row>
    <row r="21" spans="1:7">
      <c r="A21" s="386" t="s">
        <v>157</v>
      </c>
      <c r="B21" s="387">
        <v>1</v>
      </c>
      <c r="C21" s="481">
        <v>5</v>
      </c>
      <c r="D21" s="406"/>
      <c r="E21" s="480"/>
      <c r="F21" s="385"/>
      <c r="G21" s="461"/>
    </row>
    <row r="22" spans="1:7">
      <c r="A22" s="386" t="s">
        <v>368</v>
      </c>
      <c r="B22" s="387">
        <v>1</v>
      </c>
      <c r="C22" s="481">
        <v>0</v>
      </c>
      <c r="D22" s="406"/>
      <c r="E22" s="480"/>
      <c r="F22" s="385"/>
      <c r="G22" s="461"/>
    </row>
    <row r="23" spans="1:7">
      <c r="A23" s="386" t="s">
        <v>367</v>
      </c>
      <c r="B23" s="387">
        <v>2</v>
      </c>
      <c r="C23" s="481">
        <v>1</v>
      </c>
      <c r="D23" s="406"/>
      <c r="E23" s="480"/>
      <c r="F23" s="385"/>
      <c r="G23" s="461"/>
    </row>
    <row r="24" spans="1:7">
      <c r="A24" s="386" t="s">
        <v>159</v>
      </c>
      <c r="B24" s="387">
        <v>1</v>
      </c>
      <c r="C24" s="481">
        <v>0</v>
      </c>
      <c r="D24" s="406"/>
      <c r="E24" s="480"/>
      <c r="F24" s="385"/>
      <c r="G24" s="461"/>
    </row>
    <row r="25" spans="1:7">
      <c r="A25" s="386" t="s">
        <v>422</v>
      </c>
      <c r="B25" s="387">
        <v>1</v>
      </c>
      <c r="C25" s="481">
        <v>0</v>
      </c>
      <c r="D25" s="406"/>
      <c r="E25" s="480"/>
      <c r="F25" s="385"/>
      <c r="G25" s="461"/>
    </row>
    <row r="26" spans="1:7">
      <c r="A26" s="386" t="s">
        <v>408</v>
      </c>
      <c r="B26" s="387">
        <v>1</v>
      </c>
      <c r="C26" s="481">
        <f>B26</f>
        <v>1</v>
      </c>
      <c r="D26" s="406"/>
      <c r="E26" s="480"/>
      <c r="F26" s="385"/>
      <c r="G26" s="464">
        <v>100</v>
      </c>
    </row>
    <row r="27" spans="1:7">
      <c r="A27" s="386" t="s">
        <v>161</v>
      </c>
      <c r="B27" s="387">
        <v>1</v>
      </c>
      <c r="C27" s="481">
        <v>4</v>
      </c>
      <c r="D27" s="406"/>
      <c r="E27" s="480"/>
      <c r="F27" s="385"/>
      <c r="G27" s="461"/>
    </row>
    <row r="28" spans="1:7">
      <c r="A28" s="386" t="s">
        <v>373</v>
      </c>
      <c r="B28" s="387">
        <v>1</v>
      </c>
      <c r="C28" s="481">
        <v>0</v>
      </c>
      <c r="D28" s="406"/>
      <c r="E28" s="480"/>
      <c r="F28" s="385"/>
      <c r="G28" s="461"/>
    </row>
    <row r="29" spans="1:7">
      <c r="A29" s="386" t="s">
        <v>370</v>
      </c>
      <c r="B29" s="387">
        <v>1</v>
      </c>
      <c r="C29" s="481">
        <v>0</v>
      </c>
      <c r="D29" s="406"/>
      <c r="E29" s="480"/>
      <c r="F29" s="385"/>
      <c r="G29" s="461"/>
    </row>
    <row r="30" spans="1:7">
      <c r="A30" s="386"/>
      <c r="B30" s="387"/>
      <c r="C30" s="388"/>
      <c r="D30" s="406"/>
      <c r="E30" s="480"/>
      <c r="F30" s="385"/>
      <c r="G30" s="464"/>
    </row>
    <row r="31" spans="1:7">
      <c r="A31" s="386"/>
      <c r="B31" s="387"/>
      <c r="C31" s="481"/>
      <c r="D31" s="406"/>
      <c r="E31" s="480"/>
      <c r="F31" s="385"/>
      <c r="G31" s="464"/>
    </row>
    <row r="32" spans="1:7" ht="16.2" thickBot="1">
      <c r="A32" s="482"/>
      <c r="B32" s="490" t="s">
        <v>449</v>
      </c>
      <c r="C32" s="395">
        <f>SUM(C17:C30)</f>
        <v>13</v>
      </c>
      <c r="D32" s="484"/>
      <c r="E32" s="485"/>
      <c r="F32" s="385"/>
      <c r="G32" s="486"/>
    </row>
    <row r="33" spans="1:7" ht="24" thickTop="1" thickBot="1">
      <c r="A33" s="93"/>
      <c r="B33" s="93"/>
      <c r="D33" s="403" t="s">
        <v>435</v>
      </c>
      <c r="E33" s="399"/>
      <c r="G33" s="465"/>
    </row>
    <row r="34" spans="1:7" ht="16.8" thickTop="1" thickBot="1">
      <c r="A34" s="376" t="s">
        <v>100</v>
      </c>
      <c r="B34" s="376" t="s">
        <v>9</v>
      </c>
      <c r="C34" s="377" t="s">
        <v>32</v>
      </c>
      <c r="D34" s="378" t="s">
        <v>101</v>
      </c>
      <c r="E34" s="379" t="s">
        <v>102</v>
      </c>
      <c r="G34" s="459" t="s">
        <v>409</v>
      </c>
    </row>
    <row r="35" spans="1:7">
      <c r="A35" s="380"/>
      <c r="B35" s="381"/>
      <c r="C35" s="382"/>
      <c r="D35" s="383"/>
      <c r="E35" s="384"/>
      <c r="G35" s="466"/>
    </row>
    <row r="36" spans="1:7">
      <c r="A36" s="391"/>
      <c r="B36" s="392"/>
      <c r="C36" s="388"/>
      <c r="D36" s="389"/>
      <c r="E36" s="390"/>
      <c r="G36" s="464"/>
    </row>
    <row r="37" spans="1:7">
      <c r="A37" s="391"/>
      <c r="B37" s="392"/>
      <c r="C37" s="388"/>
      <c r="D37" s="389"/>
      <c r="E37" s="390"/>
      <c r="G37" s="464"/>
    </row>
    <row r="38" spans="1:7">
      <c r="A38" s="391"/>
      <c r="B38" s="392"/>
      <c r="C38" s="388"/>
      <c r="D38" s="389"/>
      <c r="E38" s="390"/>
      <c r="G38" s="464"/>
    </row>
    <row r="39" spans="1:7" ht="16.2" thickBot="1">
      <c r="A39" s="404"/>
      <c r="B39" s="405"/>
      <c r="C39" s="402"/>
      <c r="D39" s="396"/>
      <c r="E39" s="397"/>
      <c r="G39" s="467"/>
    </row>
    <row r="40" spans="1:7" ht="23.4" thickTop="1">
      <c r="A40" s="93" t="s">
        <v>410</v>
      </c>
      <c r="B40" s="93"/>
      <c r="C40" s="325">
        <f>SUM(C35:C39)</f>
        <v>0</v>
      </c>
      <c r="D40" s="403"/>
      <c r="E40" s="399"/>
      <c r="G40" s="465"/>
    </row>
    <row r="41" spans="1:7">
      <c r="A41" s="49"/>
      <c r="B41" s="49"/>
      <c r="E41" s="93" t="s">
        <v>470</v>
      </c>
      <c r="F41" s="247"/>
      <c r="G41" s="553">
        <f>SUM(G3:G40)</f>
        <v>12150</v>
      </c>
    </row>
    <row r="42" spans="1:7">
      <c r="E42" s="93" t="s">
        <v>471</v>
      </c>
      <c r="F42" s="247"/>
      <c r="G42" s="553">
        <f>G41+Martial!M33</f>
        <v>47442</v>
      </c>
    </row>
    <row r="43" spans="1:7">
      <c r="E43" s="93" t="s">
        <v>476</v>
      </c>
      <c r="F43" s="247"/>
      <c r="G43" s="553">
        <v>49000</v>
      </c>
    </row>
    <row r="44" spans="1:7">
      <c r="E44" s="93" t="s">
        <v>472</v>
      </c>
      <c r="F44" s="247"/>
      <c r="G44" s="554">
        <f>G43-G42</f>
        <v>1558</v>
      </c>
    </row>
  </sheetData>
  <sortState ref="A3:D6">
    <sortCondition ref="A3:A6"/>
  </sortState>
  <phoneticPr fontId="0" type="noConversion"/>
  <conditionalFormatting sqref="G41:G44">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8.5" style="93" bestFit="1" customWidth="1"/>
    <col min="2" max="2" width="11.5" style="94" customWidth="1"/>
    <col min="3" max="3" width="5.796875" style="94" customWidth="1"/>
    <col min="4" max="4" width="13.69921875" style="93" bestFit="1" customWidth="1"/>
    <col min="5" max="5" width="8.19921875" style="94" bestFit="1" customWidth="1"/>
    <col min="6" max="6" width="10.19921875" style="93" bestFit="1" customWidth="1"/>
    <col min="7" max="7" width="17.8984375" style="94" customWidth="1"/>
    <col min="8" max="16384" width="13" style="49"/>
  </cols>
  <sheetData>
    <row r="1" spans="1:7" ht="29.4" thickTop="1" thickBot="1">
      <c r="A1" s="626" t="s">
        <v>749</v>
      </c>
      <c r="B1" s="625" t="s">
        <v>750</v>
      </c>
      <c r="C1" s="407"/>
      <c r="D1" s="408"/>
      <c r="E1" s="409"/>
      <c r="F1" s="410"/>
      <c r="G1" s="411" t="s">
        <v>154</v>
      </c>
    </row>
    <row r="2" spans="1:7" ht="17.399999999999999" thickTop="1">
      <c r="A2" s="50" t="s">
        <v>0</v>
      </c>
      <c r="B2" s="412" t="s">
        <v>747</v>
      </c>
      <c r="C2" s="412"/>
      <c r="D2" s="52" t="s">
        <v>1</v>
      </c>
      <c r="E2" s="53" t="s">
        <v>748</v>
      </c>
      <c r="F2" s="52" t="s">
        <v>374</v>
      </c>
      <c r="G2" s="413" t="s">
        <v>128</v>
      </c>
    </row>
    <row r="3" spans="1:7" ht="17.399999999999999" thickBot="1">
      <c r="A3" s="414" t="s">
        <v>162</v>
      </c>
      <c r="B3" s="415" t="s">
        <v>563</v>
      </c>
      <c r="C3" s="416"/>
      <c r="D3" s="417" t="s">
        <v>163</v>
      </c>
      <c r="E3" s="418" t="s">
        <v>751</v>
      </c>
      <c r="F3" s="417" t="s">
        <v>469</v>
      </c>
      <c r="G3" s="419" t="s">
        <v>97</v>
      </c>
    </row>
    <row r="4" spans="1:7" ht="17.399999999999999" thickTop="1">
      <c r="A4" s="62" t="s">
        <v>4</v>
      </c>
      <c r="B4" s="420">
        <v>22</v>
      </c>
      <c r="C4" s="421" t="str">
        <f t="shared" ref="C4:C9" si="0">IF(B4&gt;9.9,CONCATENATE("+",ROUNDDOWN((B4-10)/2,0)),ROUNDUP((B4-10)/2,0))</f>
        <v>+6</v>
      </c>
      <c r="D4" s="422" t="s">
        <v>18</v>
      </c>
      <c r="E4" s="423">
        <v>65</v>
      </c>
      <c r="F4" s="424">
        <v>65</v>
      </c>
      <c r="G4" s="425"/>
    </row>
    <row r="5" spans="1:7" ht="17.399999999999999" thickBot="1">
      <c r="A5" s="66" t="s">
        <v>5</v>
      </c>
      <c r="B5" s="426">
        <v>13</v>
      </c>
      <c r="C5" s="427" t="str">
        <f t="shared" si="0"/>
        <v>+1</v>
      </c>
      <c r="D5" s="428" t="s">
        <v>438</v>
      </c>
      <c r="E5" s="429">
        <v>11</v>
      </c>
      <c r="F5" s="477">
        <f>E5+C5</f>
        <v>12</v>
      </c>
      <c r="G5" s="430"/>
    </row>
    <row r="6" spans="1:7" ht="17.399999999999999" thickTop="1">
      <c r="A6" s="70" t="s">
        <v>16</v>
      </c>
      <c r="B6" s="426">
        <v>18</v>
      </c>
      <c r="C6" s="427" t="str">
        <f t="shared" si="0"/>
        <v>+4</v>
      </c>
      <c r="D6" s="431" t="s">
        <v>384</v>
      </c>
      <c r="E6" s="432">
        <v>3</v>
      </c>
      <c r="F6" s="433"/>
      <c r="G6" s="430"/>
    </row>
    <row r="7" spans="1:7" ht="16.8">
      <c r="A7" s="434" t="s">
        <v>17</v>
      </c>
      <c r="B7" s="426">
        <v>3</v>
      </c>
      <c r="C7" s="427">
        <f t="shared" si="0"/>
        <v>-4</v>
      </c>
      <c r="D7" s="431" t="s">
        <v>164</v>
      </c>
      <c r="E7" s="435">
        <v>6</v>
      </c>
      <c r="F7" s="436"/>
      <c r="G7" s="430"/>
    </row>
    <row r="8" spans="1:7" ht="16.8">
      <c r="A8" s="77" t="s">
        <v>19</v>
      </c>
      <c r="B8" s="426">
        <v>13</v>
      </c>
      <c r="C8" s="437" t="str">
        <f t="shared" si="0"/>
        <v>+1</v>
      </c>
      <c r="D8" s="438" t="s">
        <v>165</v>
      </c>
      <c r="E8" s="435">
        <v>6</v>
      </c>
      <c r="F8" s="436"/>
      <c r="G8" s="430"/>
    </row>
    <row r="9" spans="1:7" ht="17.399999999999999" thickBot="1">
      <c r="A9" s="79" t="s">
        <v>15</v>
      </c>
      <c r="B9" s="439">
        <v>8</v>
      </c>
      <c r="C9" s="440">
        <f t="shared" si="0"/>
        <v>-1</v>
      </c>
      <c r="D9" s="441" t="s">
        <v>166</v>
      </c>
      <c r="E9" s="442">
        <v>5</v>
      </c>
      <c r="F9" s="436"/>
      <c r="G9" s="430"/>
    </row>
    <row r="10" spans="1:7" ht="17.399999999999999" thickTop="1">
      <c r="A10" s="50"/>
      <c r="B10" s="58"/>
      <c r="C10" s="58"/>
      <c r="D10" s="58"/>
      <c r="E10" s="55"/>
      <c r="F10" s="443"/>
      <c r="G10" s="430"/>
    </row>
    <row r="11" spans="1:7" ht="16.8">
      <c r="A11" s="87"/>
      <c r="B11" s="58"/>
      <c r="C11" s="58"/>
      <c r="D11" s="58"/>
      <c r="E11" s="55"/>
      <c r="F11" s="58"/>
      <c r="G11" s="55"/>
    </row>
    <row r="12" spans="1:7" ht="17.399999999999999" thickBot="1">
      <c r="A12" s="90"/>
      <c r="B12" s="91"/>
      <c r="C12" s="91"/>
      <c r="D12" s="91"/>
      <c r="E12" s="92"/>
      <c r="F12" s="91"/>
      <c r="G12" s="92"/>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Corellion</vt:lpstr>
      <vt:lpstr>Spells</vt:lpstr>
      <vt:lpstr>Feats</vt:lpstr>
      <vt:lpstr>Martial</vt:lpstr>
      <vt:lpstr>Equipment</vt:lpstr>
      <vt:lpstr>Animal</vt:lpstr>
      <vt:lpstr>Animal!Print_Area</vt:lpstr>
      <vt:lpstr>Corellion!Print_Area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2018-01-19T21:23:29Z</dcterms:modified>
</cp:coreProperties>
</file>