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6" r:id="rId2"/>
    <sheet name="Attacks" sheetId="2" r:id="rId3"/>
    <sheet name="Saves" sheetId="3" r:id="rId4"/>
    <sheet name="hps" sheetId="5" r:id="rId5"/>
    <sheet name="Rolls" sheetId="4" r:id="rId6"/>
  </sheets>
  <calcPr calcId="145621"/>
</workbook>
</file>

<file path=xl/calcChain.xml><?xml version="1.0" encoding="utf-8"?>
<calcChain xmlns="http://schemas.openxmlformats.org/spreadsheetml/2006/main">
  <c r="C8" i="5" l="1"/>
  <c r="D8" i="5"/>
  <c r="B8" i="5"/>
  <c r="Y8" i="5" l="1"/>
  <c r="D33" i="1" l="1"/>
  <c r="D8" i="1"/>
  <c r="D7" i="1"/>
  <c r="D6" i="1"/>
  <c r="D5" i="1"/>
  <c r="D32" i="1"/>
  <c r="D4" i="1"/>
  <c r="D3" i="1"/>
  <c r="D2" i="1"/>
  <c r="H56" i="2" l="1"/>
  <c r="I56" i="2" s="1"/>
  <c r="H55" i="2"/>
  <c r="D43" i="3"/>
  <c r="E43" i="3" s="1"/>
  <c r="D42" i="3"/>
  <c r="E42" i="3" s="1"/>
  <c r="D41" i="3"/>
  <c r="E41" i="3" s="1"/>
  <c r="I55" i="2" l="1"/>
  <c r="C36" i="5"/>
  <c r="D36" i="5"/>
  <c r="D54" i="2"/>
  <c r="D53" i="2"/>
  <c r="D31" i="1" l="1"/>
  <c r="E31" i="1" s="1"/>
  <c r="H54" i="2"/>
  <c r="I54" i="2" s="1"/>
  <c r="H53" i="2"/>
  <c r="I53" i="2" s="1"/>
  <c r="D38" i="3"/>
  <c r="E38" i="3" s="1"/>
  <c r="D39" i="3"/>
  <c r="E39" i="3" s="1"/>
  <c r="D40" i="3"/>
  <c r="E40" i="3" s="1"/>
  <c r="D45" i="3"/>
  <c r="E45" i="3" s="1"/>
  <c r="D46" i="3"/>
  <c r="E46" i="3" s="1"/>
  <c r="D47" i="3"/>
  <c r="E47" i="3" s="1"/>
  <c r="D48" i="3"/>
  <c r="E48" i="3" s="1"/>
  <c r="V37" i="5"/>
  <c r="Z37" i="5" s="1"/>
  <c r="AA37" i="5" s="1"/>
  <c r="V36" i="5"/>
  <c r="Z36" i="5" s="1"/>
  <c r="AA36" i="5" s="1"/>
  <c r="E26" i="6" l="1"/>
  <c r="E25" i="6"/>
  <c r="E24" i="6"/>
  <c r="E23" i="6"/>
  <c r="E22" i="6"/>
  <c r="E21" i="6"/>
  <c r="E35" i="6"/>
  <c r="F35" i="6" s="1"/>
  <c r="E33" i="6"/>
  <c r="F33" i="6" s="1"/>
  <c r="E32" i="6"/>
  <c r="E31" i="6"/>
  <c r="E30" i="6"/>
  <c r="E29" i="6"/>
  <c r="E28" i="6"/>
  <c r="F34" i="6"/>
  <c r="E27" i="6"/>
  <c r="F21" i="6" l="1"/>
  <c r="F23" i="6"/>
  <c r="F29" i="6"/>
  <c r="F27" i="6"/>
  <c r="F30" i="6"/>
  <c r="F24" i="6"/>
  <c r="F31" i="6"/>
  <c r="F25" i="6"/>
  <c r="F28" i="6"/>
  <c r="F22" i="6"/>
  <c r="F26" i="6"/>
  <c r="F32" i="6"/>
  <c r="D37" i="3"/>
  <c r="E37" i="3" s="1"/>
  <c r="D36" i="3"/>
  <c r="E36" i="3" s="1"/>
  <c r="D35" i="3"/>
  <c r="E35" i="3" s="1"/>
  <c r="V9" i="5"/>
  <c r="Z9" i="5" s="1"/>
  <c r="AA9" i="5" s="1"/>
  <c r="E6" i="1" l="1"/>
  <c r="H60" i="2" l="1"/>
  <c r="I60" i="2" s="1"/>
  <c r="Y4" i="5" l="1"/>
  <c r="H37" i="2" l="1"/>
  <c r="I37" i="2" s="1"/>
  <c r="H3" i="2" l="1"/>
  <c r="I3" i="2" s="1"/>
  <c r="H19" i="2"/>
  <c r="I19" i="2" s="1"/>
  <c r="H30" i="2"/>
  <c r="I30" i="2" s="1"/>
  <c r="D10" i="1" l="1"/>
  <c r="H59" i="2" l="1"/>
  <c r="I59" i="2" s="1"/>
  <c r="H27" i="2" l="1"/>
  <c r="I27" i="2" s="1"/>
  <c r="H14" i="2" l="1"/>
  <c r="H12" i="2"/>
  <c r="H11" i="2"/>
  <c r="I11" i="2" s="1"/>
  <c r="E13" i="2"/>
  <c r="E14" i="2"/>
  <c r="E10" i="2"/>
  <c r="E11" i="2"/>
  <c r="I14" i="2" l="1"/>
  <c r="H6" i="2"/>
  <c r="I6" i="2" s="1"/>
  <c r="H2" i="2" l="1"/>
  <c r="I2" i="2" s="1"/>
  <c r="H4" i="2"/>
  <c r="I4" i="2" s="1"/>
  <c r="H5" i="2"/>
  <c r="I5" i="2" s="1"/>
  <c r="H7" i="2"/>
  <c r="I7" i="2" s="1"/>
  <c r="D18" i="1" l="1"/>
  <c r="D21" i="1"/>
  <c r="D29" i="1"/>
  <c r="D22" i="1"/>
  <c r="D20" i="1"/>
  <c r="D17" i="1"/>
  <c r="D23" i="1"/>
  <c r="D30" i="1"/>
  <c r="D24" i="1"/>
  <c r="D28" i="1"/>
  <c r="D19" i="1"/>
  <c r="D15" i="1"/>
  <c r="D27" i="1"/>
  <c r="D14" i="1"/>
  <c r="D12" i="1"/>
  <c r="D13" i="1"/>
  <c r="E23" i="1" l="1"/>
  <c r="D16" i="1"/>
  <c r="E16" i="1" s="1"/>
  <c r="V35" i="5"/>
  <c r="Z35" i="5" s="1"/>
  <c r="AA35" i="5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H52" i="2"/>
  <c r="I52" i="2" s="1"/>
  <c r="H51" i="2"/>
  <c r="I51" i="2" s="1"/>
  <c r="H50" i="2"/>
  <c r="I50" i="2" s="1"/>
  <c r="H47" i="2" l="1"/>
  <c r="I47" i="2" s="1"/>
  <c r="E19" i="1"/>
  <c r="E12" i="1"/>
  <c r="H49" i="2"/>
  <c r="I49" i="2" s="1"/>
  <c r="H48" i="2"/>
  <c r="I48" i="2" s="1"/>
  <c r="J34" i="3"/>
  <c r="K34" i="3" s="1"/>
  <c r="J33" i="3"/>
  <c r="K33" i="3" s="1"/>
  <c r="J32" i="3"/>
  <c r="K32" i="3" s="1"/>
  <c r="V34" i="5"/>
  <c r="Z34" i="5" s="1"/>
  <c r="AA34" i="5" s="1"/>
  <c r="D4" i="5" l="1"/>
  <c r="C4" i="5"/>
  <c r="B2" i="5" l="1"/>
  <c r="D2" i="5"/>
  <c r="C2" i="5"/>
  <c r="V26" i="5"/>
  <c r="Z26" i="5" s="1"/>
  <c r="AA26" i="5" s="1"/>
  <c r="Z25" i="5"/>
  <c r="AA25" i="5" s="1"/>
  <c r="V25" i="5"/>
  <c r="V33" i="5" l="1"/>
  <c r="Z33" i="5" s="1"/>
  <c r="AA33" i="5" s="1"/>
  <c r="V32" i="5"/>
  <c r="Z32" i="5" s="1"/>
  <c r="AA32" i="5" s="1"/>
  <c r="V31" i="5" l="1"/>
  <c r="Z31" i="5" s="1"/>
  <c r="AA31" i="5" s="1"/>
  <c r="V30" i="5"/>
  <c r="Z30" i="5" s="1"/>
  <c r="AA30" i="5" s="1"/>
  <c r="H46" i="2"/>
  <c r="I46" i="2" s="1"/>
  <c r="E20" i="1"/>
  <c r="H20" i="2" l="1"/>
  <c r="I20" i="2" s="1"/>
  <c r="H18" i="2"/>
  <c r="I18" i="2" s="1"/>
  <c r="D25" i="1" l="1"/>
  <c r="D26" i="1"/>
  <c r="V29" i="5" l="1"/>
  <c r="Z29" i="5" s="1"/>
  <c r="AA29" i="5" s="1"/>
  <c r="H45" i="2"/>
  <c r="I45" i="2" s="1"/>
  <c r="E21" i="1"/>
  <c r="E22" i="1"/>
  <c r="H44" i="2"/>
  <c r="I44" i="2" s="1"/>
  <c r="V28" i="5"/>
  <c r="Z28" i="5" s="1"/>
  <c r="AA28" i="5" s="1"/>
  <c r="H43" i="2" l="1"/>
  <c r="I43" i="2" s="1"/>
  <c r="V27" i="5"/>
  <c r="Z27" i="5" s="1"/>
  <c r="AA27" i="5" s="1"/>
  <c r="V24" i="5" l="1"/>
  <c r="Z24" i="5" s="1"/>
  <c r="AA24" i="5" s="1"/>
  <c r="Y2" i="5" l="1"/>
  <c r="V23" i="5" l="1"/>
  <c r="Z23" i="5" s="1"/>
  <c r="AA23" i="5" s="1"/>
  <c r="D13" i="5" l="1"/>
  <c r="B13" i="5"/>
  <c r="Y11" i="5"/>
  <c r="E9" i="2"/>
  <c r="E8" i="2"/>
  <c r="E13" i="1" l="1"/>
  <c r="H41" i="2"/>
  <c r="H40" i="2"/>
  <c r="H39" i="2"/>
  <c r="V22" i="5"/>
  <c r="Z22" i="5" s="1"/>
  <c r="AA22" i="5" s="1"/>
  <c r="I40" i="2" l="1"/>
  <c r="I39" i="2"/>
  <c r="I41" i="2"/>
  <c r="Y15" i="5"/>
  <c r="D7" i="5" l="1"/>
  <c r="B7" i="5"/>
  <c r="D20" i="5" l="1"/>
  <c r="C20" i="5"/>
  <c r="B20" i="5"/>
  <c r="C34" i="3" l="1"/>
  <c r="I38" i="3" l="1"/>
  <c r="I37" i="3"/>
  <c r="J38" i="3"/>
  <c r="K38" i="3" s="1"/>
  <c r="J37" i="3"/>
  <c r="K37" i="3" l="1"/>
  <c r="E27" i="1"/>
  <c r="E25" i="1" l="1"/>
  <c r="C19" i="6"/>
  <c r="C18" i="6" s="1"/>
  <c r="F20" i="6"/>
  <c r="E20" i="6"/>
  <c r="E18" i="6"/>
  <c r="E19" i="6"/>
  <c r="Y21" i="5"/>
  <c r="E16" i="6"/>
  <c r="E15" i="6"/>
  <c r="E14" i="6"/>
  <c r="C17" i="6" l="1"/>
  <c r="C16" i="6" s="1"/>
  <c r="F16" i="6" s="1"/>
  <c r="F18" i="6"/>
  <c r="F19" i="6"/>
  <c r="E34" i="2"/>
  <c r="E35" i="2"/>
  <c r="E32" i="2"/>
  <c r="Y20" i="5"/>
  <c r="Y19" i="5"/>
  <c r="C15" i="6" l="1"/>
  <c r="F15" i="6" s="1"/>
  <c r="F17" i="6"/>
  <c r="C28" i="3"/>
  <c r="C27" i="3"/>
  <c r="C26" i="3"/>
  <c r="C14" i="6" l="1"/>
  <c r="F14" i="6" s="1"/>
  <c r="I36" i="3"/>
  <c r="J36" i="3"/>
  <c r="K36" i="3" s="1"/>
  <c r="E2" i="6" l="1"/>
  <c r="E3" i="6"/>
  <c r="E4" i="6"/>
  <c r="E5" i="6"/>
  <c r="E6" i="6"/>
  <c r="E7" i="6"/>
  <c r="C8" i="6"/>
  <c r="C7" i="6" s="1"/>
  <c r="C6" i="6" s="1"/>
  <c r="E8" i="6"/>
  <c r="E10" i="6"/>
  <c r="E11" i="6"/>
  <c r="C12" i="6"/>
  <c r="C11" i="6" s="1"/>
  <c r="E12" i="6"/>
  <c r="E13" i="6"/>
  <c r="F13" i="6" s="1"/>
  <c r="F12" i="6" l="1"/>
  <c r="F11" i="6"/>
  <c r="C10" i="6"/>
  <c r="F10" i="6" s="1"/>
  <c r="C5" i="6"/>
  <c r="C4" i="6" s="1"/>
  <c r="F6" i="6"/>
  <c r="F7" i="6"/>
  <c r="F8" i="6"/>
  <c r="H35" i="2"/>
  <c r="I35" i="2" s="1"/>
  <c r="H36" i="2"/>
  <c r="I36" i="2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H38" i="2"/>
  <c r="I38" i="2" s="1"/>
  <c r="H34" i="2"/>
  <c r="I34" i="2" s="1"/>
  <c r="H33" i="2"/>
  <c r="I33" i="2" s="1"/>
  <c r="H32" i="2"/>
  <c r="I32" i="2" s="1"/>
  <c r="H31" i="2"/>
  <c r="I31" i="2" s="1"/>
  <c r="H29" i="2"/>
  <c r="I29" i="2" s="1"/>
  <c r="V21" i="5"/>
  <c r="Z21" i="5" s="1"/>
  <c r="AA21" i="5" s="1"/>
  <c r="V20" i="5"/>
  <c r="Z20" i="5" s="1"/>
  <c r="AA20" i="5" s="1"/>
  <c r="V19" i="5"/>
  <c r="Z19" i="5" s="1"/>
  <c r="AA19" i="5" s="1"/>
  <c r="V18" i="5"/>
  <c r="Z18" i="5" s="1"/>
  <c r="AA18" i="5" s="1"/>
  <c r="C3" i="6" l="1"/>
  <c r="F4" i="6"/>
  <c r="F5" i="6"/>
  <c r="E28" i="2"/>
  <c r="E26" i="2"/>
  <c r="D17" i="5"/>
  <c r="C17" i="5"/>
  <c r="B17" i="5"/>
  <c r="C2" i="6" l="1"/>
  <c r="F2" i="6" s="1"/>
  <c r="F3" i="6"/>
  <c r="E30" i="1" l="1"/>
  <c r="E33" i="1"/>
  <c r="E32" i="1"/>
  <c r="E18" i="1"/>
  <c r="E17" i="2" l="1"/>
  <c r="E12" i="2"/>
  <c r="D17" i="2"/>
  <c r="D13" i="2"/>
  <c r="D12" i="2"/>
  <c r="I12" i="2" s="1"/>
  <c r="D10" i="2"/>
  <c r="H8" i="2"/>
  <c r="I8" i="2" s="1"/>
  <c r="H9" i="2"/>
  <c r="I9" i="2" s="1"/>
  <c r="H10" i="2"/>
  <c r="H13" i="2"/>
  <c r="H15" i="2"/>
  <c r="I15" i="2" s="1"/>
  <c r="H16" i="2"/>
  <c r="I16" i="2" s="1"/>
  <c r="H17" i="2"/>
  <c r="I17" i="2" s="1"/>
  <c r="H21" i="2"/>
  <c r="I21" i="2" s="1"/>
  <c r="H22" i="2"/>
  <c r="I22" i="2" s="1"/>
  <c r="I13" i="2" l="1"/>
  <c r="I10" i="2"/>
  <c r="E5" i="1" l="1"/>
  <c r="V8" i="5"/>
  <c r="Z8" i="5" s="1"/>
  <c r="AA8" i="5" s="1"/>
  <c r="Y7" i="5" l="1"/>
  <c r="G4" i="4" l="1"/>
  <c r="H24" i="2" l="1"/>
  <c r="I24" i="2" s="1"/>
  <c r="H25" i="2"/>
  <c r="I25" i="2" s="1"/>
  <c r="H23" i="2"/>
  <c r="I23" i="2" s="1"/>
  <c r="Y10" i="5" l="1"/>
  <c r="Y13" i="5"/>
  <c r="D12" i="5" l="1"/>
  <c r="C12" i="5"/>
  <c r="H26" i="2" l="1"/>
  <c r="I26" i="2" s="1"/>
  <c r="D17" i="3"/>
  <c r="E17" i="3" s="1"/>
  <c r="D23" i="3" l="1"/>
  <c r="E23" i="3" s="1"/>
  <c r="D24" i="3"/>
  <c r="E24" i="3" s="1"/>
  <c r="D25" i="3"/>
  <c r="E25" i="3" s="1"/>
  <c r="J39" i="3"/>
  <c r="K39" i="3" s="1"/>
  <c r="J40" i="3"/>
  <c r="K40" i="3" s="1"/>
  <c r="E28" i="1"/>
  <c r="E14" i="1"/>
  <c r="E29" i="1"/>
  <c r="E15" i="1"/>
  <c r="E26" i="1"/>
  <c r="E17" i="1"/>
  <c r="V15" i="5"/>
  <c r="Z15" i="5" s="1"/>
  <c r="AA15" i="5" s="1"/>
  <c r="E24" i="1" l="1"/>
  <c r="V17" i="5"/>
  <c r="Z17" i="5" s="1"/>
  <c r="AA17" i="5" s="1"/>
  <c r="V16" i="5" l="1"/>
  <c r="Z16" i="5" s="1"/>
  <c r="AA16" i="5" s="1"/>
  <c r="V14" i="5"/>
  <c r="Z14" i="5" s="1"/>
  <c r="AA14" i="5" s="1"/>
  <c r="V13" i="5"/>
  <c r="Z13" i="5" s="1"/>
  <c r="AA13" i="5" s="1"/>
  <c r="V11" i="5" l="1"/>
  <c r="V10" i="5"/>
  <c r="Z10" i="5" s="1"/>
  <c r="AA10" i="5" s="1"/>
  <c r="C7" i="5" l="1"/>
  <c r="D5" i="5" l="1"/>
  <c r="C5" i="5"/>
  <c r="B5" i="5"/>
  <c r="E7" i="1" l="1"/>
  <c r="H28" i="2" l="1"/>
  <c r="D20" i="3" l="1"/>
  <c r="E20" i="3" s="1"/>
  <c r="D21" i="3"/>
  <c r="E21" i="3" s="1"/>
  <c r="D22" i="3"/>
  <c r="E22" i="3" s="1"/>
  <c r="D19" i="3"/>
  <c r="E19" i="3" s="1"/>
  <c r="D18" i="3"/>
  <c r="E18" i="3" s="1"/>
  <c r="V7" i="5"/>
  <c r="V6" i="5"/>
  <c r="Z6" i="5" s="1"/>
  <c r="AA6" i="5" s="1"/>
  <c r="D6" i="5"/>
  <c r="C6" i="5"/>
  <c r="B6" i="5"/>
  <c r="V5" i="5"/>
  <c r="Z5" i="5" s="1"/>
  <c r="AA5" i="5" s="1"/>
  <c r="V4" i="5"/>
  <c r="B4" i="5"/>
  <c r="V3" i="5"/>
  <c r="Z3" i="5" s="1"/>
  <c r="AA3" i="5" s="1"/>
  <c r="D3" i="5"/>
  <c r="C3" i="5"/>
  <c r="B3" i="5"/>
  <c r="V2" i="5"/>
  <c r="Z2" i="5" l="1"/>
  <c r="AA2" i="5" s="1"/>
  <c r="Z4" i="5"/>
  <c r="AA4" i="5" s="1"/>
  <c r="Z7" i="5"/>
  <c r="AA7" i="5" s="1"/>
  <c r="I28" i="2" l="1"/>
  <c r="F4" i="4" l="1"/>
  <c r="E2" i="1" l="1"/>
  <c r="D8" i="3"/>
  <c r="E8" i="3" s="1"/>
  <c r="D9" i="3"/>
  <c r="E9" i="3" s="1"/>
  <c r="D10" i="3"/>
  <c r="E10" i="3" s="1"/>
  <c r="D2" i="3" l="1"/>
  <c r="E2" i="3" s="1"/>
  <c r="D3" i="3"/>
  <c r="E3" i="3" s="1"/>
  <c r="D4" i="3"/>
  <c r="E4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V12" i="5" l="1"/>
  <c r="Z12" i="5" s="1"/>
  <c r="AA12" i="5" s="1"/>
  <c r="Z11" i="5"/>
  <c r="AA11" i="5" s="1"/>
  <c r="D5" i="3" l="1"/>
  <c r="E5" i="3" s="1"/>
  <c r="D6" i="3"/>
  <c r="E6" i="3" s="1"/>
  <c r="D7" i="3"/>
  <c r="E7" i="3" s="1"/>
  <c r="E4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1" i="1"/>
  <c r="I10" i="1"/>
  <c r="I12" i="1" s="1"/>
  <c r="I9" i="1"/>
  <c r="M18" i="1"/>
  <c r="M17" i="1"/>
  <c r="M26" i="1" s="1"/>
  <c r="M16" i="1"/>
  <c r="E3" i="1"/>
  <c r="E8" i="1"/>
  <c r="I13" i="1" l="1"/>
  <c r="M23" i="1" s="1"/>
  <c r="M22" i="1"/>
  <c r="M24" i="1"/>
  <c r="M19" i="1"/>
  <c r="M20" i="1" s="1"/>
</calcChain>
</file>

<file path=xl/comments1.xml><?xml version="1.0" encoding="utf-8"?>
<comments xmlns="http://schemas.openxmlformats.org/spreadsheetml/2006/main">
  <authors>
    <author>Alexis Álvarez</author>
  </authors>
  <commentList>
    <comment ref="F7" authorId="0">
      <text>
        <r>
          <rPr>
            <sz val="12"/>
            <color indexed="81"/>
            <rFont val="Times New Roman"/>
            <family val="1"/>
          </rPr>
          <t>Large grapple modifier +4</t>
        </r>
      </text>
    </comment>
    <comment ref="E8" authorId="0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E9" authorId="0">
      <text>
        <r>
          <rPr>
            <i/>
            <sz val="12"/>
            <color indexed="81"/>
            <rFont val="Times New Roman"/>
            <family val="1"/>
          </rPr>
          <t>bull’s strength +2</t>
        </r>
      </text>
    </comment>
    <comment ref="E10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1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2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3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7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8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19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20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E26" authorId="0">
      <text>
        <r>
          <rPr>
            <i/>
            <sz val="12"/>
            <color indexed="81"/>
            <rFont val="Times New Roman"/>
            <family val="1"/>
          </rPr>
          <t>owl’s wisdom +4</t>
        </r>
      </text>
    </comment>
    <comment ref="E28" authorId="0">
      <text>
        <r>
          <rPr>
            <i/>
            <sz val="12"/>
            <color indexed="81"/>
            <rFont val="Times New Roman"/>
            <family val="1"/>
          </rPr>
          <t>owl’s wisdom +4</t>
        </r>
      </text>
    </comment>
    <comment ref="E32" authorId="0">
      <text>
        <r>
          <rPr>
            <i/>
            <sz val="12"/>
            <color indexed="81"/>
            <rFont val="Times New Roman"/>
            <family val="1"/>
          </rPr>
          <t>bear’s heart +4</t>
        </r>
      </text>
    </comment>
    <comment ref="E34" authorId="0">
      <text>
        <r>
          <rPr>
            <i/>
            <sz val="12"/>
            <color indexed="81"/>
            <rFont val="Times New Roman"/>
            <family val="1"/>
          </rPr>
          <t>bear’s heart +4</t>
        </r>
      </text>
    </comment>
    <comment ref="E35" authorId="0">
      <text>
        <r>
          <rPr>
            <i/>
            <sz val="12"/>
            <color indexed="81"/>
            <rFont val="Times New Roman"/>
            <family val="1"/>
          </rPr>
          <t>bear’s heart +4</t>
        </r>
      </text>
    </comment>
    <comment ref="D53" authorId="0">
      <text>
        <r>
          <rPr>
            <i/>
            <sz val="12"/>
            <color indexed="81"/>
            <rFont val="Times New Roman"/>
            <family val="1"/>
          </rPr>
          <t>entanglement -2</t>
        </r>
      </text>
    </comment>
    <comment ref="D54" authorId="0">
      <text>
        <r>
          <rPr>
            <i/>
            <sz val="12"/>
            <color indexed="81"/>
            <rFont val="Times New Roman"/>
            <family val="1"/>
          </rPr>
          <t>entanglement -2</t>
        </r>
      </text>
    </comment>
    <comment ref="D55" authorId="0">
      <text>
        <r>
          <rPr>
            <i/>
            <sz val="12"/>
            <color indexed="81"/>
            <rFont val="Times New Roman"/>
            <family val="1"/>
          </rPr>
          <t>entanglement -2</t>
        </r>
      </text>
    </comment>
    <comment ref="D56" authorId="0">
      <text>
        <r>
          <rPr>
            <i/>
            <sz val="12"/>
            <color indexed="81"/>
            <rFont val="Times New Roman"/>
            <family val="1"/>
          </rPr>
          <t>entanglement -2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6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27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28" authorId="0">
      <text>
        <r>
          <rPr>
            <i/>
            <sz val="12"/>
            <color indexed="81"/>
            <rFont val="Times New Roman"/>
            <family val="1"/>
          </rPr>
          <t>nightshield +2</t>
        </r>
      </text>
    </comment>
    <comment ref="C34" authorId="0">
      <text>
        <r>
          <rPr>
            <i/>
            <sz val="12"/>
            <color indexed="81"/>
            <rFont val="Times New Roman"/>
            <family val="1"/>
          </rPr>
          <t>Pipe of Wisdom +3</t>
        </r>
      </text>
    </comment>
    <comment ref="I36" authorId="0">
      <text>
        <r>
          <rPr>
            <i/>
            <sz val="12"/>
            <color indexed="81"/>
            <rFont val="Times New Roman"/>
            <family val="1"/>
          </rPr>
          <t>divine presence +5</t>
        </r>
      </text>
    </comment>
    <comment ref="I37" authorId="0">
      <text>
        <r>
          <rPr>
            <i/>
            <sz val="12"/>
            <color indexed="81"/>
            <rFont val="Times New Roman"/>
            <family val="1"/>
          </rPr>
          <t>Pipe of Wisdom +3</t>
        </r>
      </text>
    </comment>
    <comment ref="I38" authorId="0">
      <text>
        <r>
          <rPr>
            <i/>
            <sz val="12"/>
            <color indexed="81"/>
            <rFont val="Times New Roman"/>
            <family val="1"/>
          </rPr>
          <t>Pipe of Wisdom +3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C2" authorId="0">
      <text>
        <r>
          <rPr>
            <i/>
            <sz val="12"/>
            <color indexed="81"/>
            <rFont val="Times New Roman"/>
            <family val="1"/>
          </rPr>
          <t>mage armor +4
protection from evil +2</t>
        </r>
      </text>
    </comment>
    <comment ref="D2" authorId="0">
      <text>
        <r>
          <rPr>
            <i/>
            <sz val="12"/>
            <color indexed="81"/>
            <rFont val="Times New Roman"/>
            <family val="1"/>
          </rPr>
          <t>mage armor +4
protection from evil +2</t>
        </r>
      </text>
    </comment>
    <comment ref="J2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Y2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J3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D4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Y4" authorId="0">
      <text>
        <r>
          <rPr>
            <i/>
            <sz val="12"/>
            <color indexed="81"/>
            <rFont val="Times New Roman"/>
            <family val="1"/>
          </rPr>
          <t>2 negative levels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J6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J7" authorId="0">
      <text>
        <r>
          <rPr>
            <i/>
            <sz val="12"/>
            <color theme="1"/>
            <rFont val="Times New Roman"/>
            <family val="1"/>
          </rPr>
          <t>Resist (30)</t>
        </r>
      </text>
    </comment>
    <comment ref="Y7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B8" authorId="0">
      <text>
        <r>
          <rPr>
            <i/>
            <sz val="12"/>
            <color indexed="81"/>
            <rFont val="Times New Roman"/>
            <family val="1"/>
          </rPr>
          <t>shield of faith +3
cat’s grace +2</t>
        </r>
      </text>
    </comment>
    <comment ref="C8" authorId="0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8" authorId="0">
      <text>
        <r>
          <rPr>
            <i/>
            <sz val="12"/>
            <color indexed="81"/>
            <rFont val="Times New Roman"/>
            <family val="1"/>
          </rPr>
          <t>shield of faith +3
cat’s grace +2</t>
        </r>
      </text>
    </comment>
    <comment ref="J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K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M8" authorId="0">
      <text>
        <r>
          <rPr>
            <i/>
            <sz val="12"/>
            <color theme="1"/>
            <rFont val="Times New Roman"/>
            <family val="1"/>
          </rPr>
          <t>Resist (5)</t>
        </r>
      </text>
    </comment>
    <comment ref="Y8" authorId="0">
      <text>
        <r>
          <rPr>
            <i/>
            <sz val="12"/>
            <color indexed="81"/>
            <rFont val="Times New Roman"/>
            <family val="1"/>
          </rPr>
          <t>Bear’s Endurance +30
Divine Power +11</t>
        </r>
      </text>
    </comment>
    <comment ref="Y10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B11" authorId="0">
      <text>
        <r>
          <rPr>
            <i/>
            <sz val="12"/>
            <color indexed="81"/>
            <rFont val="Times New Roman"/>
            <family val="1"/>
          </rPr>
          <t xml:space="preserve">protection from good +2
ghost touch armor </t>
        </r>
        <r>
          <rPr>
            <b/>
            <i/>
            <sz val="12"/>
            <color indexed="81"/>
            <rFont val="Times New Roman"/>
            <family val="1"/>
          </rPr>
          <t>(expired)</t>
        </r>
      </text>
    </comment>
    <comment ref="C11" authorId="0">
      <text>
        <r>
          <rPr>
            <i/>
            <sz val="12"/>
            <color indexed="81"/>
            <rFont val="Times New Roman"/>
            <family val="1"/>
          </rPr>
          <t xml:space="preserve">protection from good +2
ghost touch armor </t>
        </r>
        <r>
          <rPr>
            <b/>
            <i/>
            <sz val="12"/>
            <color indexed="81"/>
            <rFont val="Times New Roman"/>
            <family val="1"/>
          </rPr>
          <t>(expired)</t>
        </r>
      </text>
    </comment>
    <comment ref="D11" authorId="0">
      <text>
        <r>
          <rPr>
            <i/>
            <sz val="12"/>
            <color indexed="81"/>
            <rFont val="Times New Roman"/>
            <family val="1"/>
          </rPr>
          <t xml:space="preserve">protection from good +2
ghost touch armor </t>
        </r>
        <r>
          <rPr>
            <b/>
            <i/>
            <sz val="12"/>
            <color indexed="81"/>
            <rFont val="Times New Roman"/>
            <family val="1"/>
          </rPr>
          <t>(expired)</t>
        </r>
      </text>
    </comment>
    <comment ref="Y11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C12" authorId="0">
      <text>
        <r>
          <rPr>
            <i/>
            <sz val="12"/>
            <color indexed="81"/>
            <rFont val="Times New Roman"/>
            <family val="1"/>
          </rPr>
          <t>greater mage armor +6</t>
        </r>
      </text>
    </comment>
    <comment ref="D12" authorId="0">
      <text>
        <r>
          <rPr>
            <i/>
            <sz val="12"/>
            <color indexed="81"/>
            <rFont val="Times New Roman"/>
            <family val="1"/>
          </rPr>
          <t>greater mage armor +6</t>
        </r>
      </text>
    </comment>
    <comment ref="X12" authorId="0">
      <text>
        <r>
          <rPr>
            <i/>
            <sz val="12"/>
            <color theme="1"/>
            <rFont val="Times New Roman"/>
            <family val="1"/>
          </rPr>
          <t>Regeneration 5</t>
        </r>
      </text>
    </comment>
    <comment ref="B13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D13" authorId="0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Y13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B15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  <comment ref="C15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  <comment ref="D15" authorId="0">
      <text>
        <r>
          <rPr>
            <i/>
            <sz val="12"/>
            <color indexed="81"/>
            <rFont val="Times New Roman"/>
            <family val="1"/>
          </rPr>
          <t>protection from good +1</t>
        </r>
      </text>
    </comment>
    <comment ref="K15" authorId="0">
      <text>
        <r>
          <rPr>
            <i/>
            <sz val="12"/>
            <color theme="1"/>
            <rFont val="Times New Roman"/>
            <family val="1"/>
          </rPr>
          <t>Vulnerable</t>
        </r>
      </text>
    </comment>
    <comment ref="Y15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B17" authorId="0">
      <text>
        <r>
          <rPr>
            <i/>
            <sz val="12"/>
            <color indexed="81"/>
            <rFont val="Times New Roman"/>
            <family val="1"/>
          </rPr>
          <t>owl’s wisdom (AC)</t>
        </r>
      </text>
    </comment>
    <comment ref="C17" authorId="0">
      <text>
        <r>
          <rPr>
            <i/>
            <sz val="12"/>
            <color indexed="81"/>
            <rFont val="Times New Roman"/>
            <family val="1"/>
          </rPr>
          <t>owl’s wisdom (AC)</t>
        </r>
      </text>
    </comment>
    <comment ref="D17" authorId="0">
      <text>
        <r>
          <rPr>
            <i/>
            <sz val="12"/>
            <color indexed="81"/>
            <rFont val="Times New Roman"/>
            <family val="1"/>
          </rPr>
          <t>owl’s wisdom (AC)</t>
        </r>
      </text>
    </comment>
    <comment ref="B18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C18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D18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F18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G18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B19" authorId="0">
      <text>
        <r>
          <rPr>
            <i/>
            <sz val="12"/>
            <color indexed="81"/>
            <rFont val="Times New Roman"/>
            <family val="1"/>
          </rPr>
          <t>shield of faith +3
Hell’s power +2</t>
        </r>
      </text>
    </comment>
    <comment ref="C19" authorId="0">
      <text>
        <r>
          <rPr>
            <i/>
            <sz val="12"/>
            <color indexed="81"/>
            <rFont val="Times New Roman"/>
            <family val="1"/>
          </rPr>
          <t>shield of faith +3
Hell’s power +2</t>
        </r>
      </text>
    </comment>
    <comment ref="D19" authorId="0">
      <text>
        <r>
          <rPr>
            <i/>
            <sz val="12"/>
            <color indexed="81"/>
            <rFont val="Times New Roman"/>
            <family val="1"/>
          </rPr>
          <t>shield of faith +3
Hell’s power +2</t>
        </r>
      </text>
    </comment>
    <comment ref="F19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G19" authorId="0">
      <text>
        <r>
          <rPr>
            <i/>
            <sz val="12"/>
            <color indexed="81"/>
            <rFont val="Times New Roman"/>
            <family val="1"/>
          </rPr>
          <t>Hell’s power +2</t>
        </r>
      </text>
    </comment>
    <comment ref="Y19" authorId="0">
      <text>
        <r>
          <rPr>
            <i/>
            <sz val="12"/>
            <color indexed="81"/>
            <rFont val="Times New Roman"/>
            <family val="1"/>
          </rPr>
          <t>bear’s heart +4</t>
        </r>
      </text>
    </comment>
    <comment ref="B20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20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D20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Y20" authorId="0">
      <text>
        <r>
          <rPr>
            <i/>
            <sz val="12"/>
            <color indexed="81"/>
            <rFont val="Times New Roman"/>
            <family val="1"/>
          </rPr>
          <t>bear’s heart +4</t>
        </r>
      </text>
    </comment>
    <comment ref="Y21" authorId="0">
      <text>
        <r>
          <rPr>
            <i/>
            <sz val="12"/>
            <color indexed="81"/>
            <rFont val="Times New Roman"/>
            <family val="1"/>
          </rPr>
          <t>false life +13</t>
        </r>
      </text>
    </comment>
    <comment ref="K22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2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36" authorId="0">
      <text>
        <r>
          <rPr>
            <i/>
            <sz val="12"/>
            <color indexed="81"/>
            <rFont val="Times New Roman"/>
            <family val="1"/>
          </rPr>
          <t>entanglement -2
(Dex -4)</t>
        </r>
      </text>
    </comment>
    <comment ref="D36" authorId="0">
      <text>
        <r>
          <rPr>
            <i/>
            <sz val="12"/>
            <color indexed="81"/>
            <rFont val="Times New Roman"/>
            <family val="1"/>
          </rPr>
          <t>entanglement -2
(Dex -4)</t>
        </r>
      </text>
    </comment>
  </commentList>
</comments>
</file>

<file path=xl/sharedStrings.xml><?xml version="1.0" encoding="utf-8"?>
<sst xmlns="http://schemas.openxmlformats.org/spreadsheetml/2006/main" count="827" uniqueCount="274">
  <si>
    <t>Character</t>
  </si>
  <si>
    <t>Group</t>
  </si>
  <si>
    <t>Initiative</t>
  </si>
  <si>
    <t>Roll</t>
  </si>
  <si>
    <t>Modified Roll</t>
  </si>
  <si>
    <t>Move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</si>
  <si>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</si>
  <si>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</si>
  <si>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</si>
  <si>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</si>
  <si>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</si>
  <si>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</si>
  <si>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</si>
  <si>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</si>
  <si>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</si>
  <si>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</si>
  <si>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</si>
  <si>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</si>
  <si>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</si>
  <si>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</si>
  <si>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</si>
  <si>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</si>
  <si>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</si>
  <si>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</si>
  <si>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</si>
  <si>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</si>
  <si>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</si>
  <si>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</si>
  <si>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</si>
  <si>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</si>
  <si>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</si>
  <si>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</si>
  <si>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</si>
  <si>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</si>
  <si>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</si>
  <si>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</si>
  <si>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</si>
  <si>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</si>
  <si>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</si>
  <si>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</si>
  <si>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</si>
  <si>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</si>
  <si>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</si>
  <si>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</si>
  <si>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</si>
  <si>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</si>
  <si>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</si>
  <si>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</si>
  <si>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</si>
  <si>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</si>
  <si>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</si>
  <si>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</si>
  <si>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</si>
  <si>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</si>
  <si>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</si>
  <si>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</si>
  <si>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</si>
  <si>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</si>
  <si>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</si>
  <si>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</si>
  <si>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</si>
  <si>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</si>
  <si>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</si>
  <si>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</si>
  <si>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</si>
  <si>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</si>
  <si>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</si>
  <si>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</si>
  <si>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</si>
  <si>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</si>
  <si>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</si>
  <si>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</si>
  <si>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</si>
  <si>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</si>
  <si>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</si>
  <si>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</si>
  <si>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Targeting</t>
  </si>
  <si>
    <t>Spot</t>
  </si>
  <si>
    <t>Intimidate</t>
  </si>
  <si>
    <t>Dispel Magic</t>
  </si>
  <si>
    <t>Climb</t>
  </si>
  <si>
    <t>Stoneskin</t>
  </si>
  <si>
    <t>Caleb</t>
  </si>
  <si>
    <t>Jason</t>
  </si>
  <si>
    <t>Kali</t>
  </si>
  <si>
    <t>Faith</t>
  </si>
  <si>
    <t>Magpie</t>
  </si>
  <si>
    <t>20’</t>
  </si>
  <si>
    <t>Beguiler-Visionary</t>
  </si>
  <si>
    <t>Fighter-Dancer</t>
  </si>
  <si>
    <t>Diviner-Cleric</t>
  </si>
  <si>
    <t>Scout</t>
  </si>
  <si>
    <t>Paladin of Freedom-Templar</t>
  </si>
  <si>
    <t>40’</t>
  </si>
  <si>
    <t>/all</t>
  </si>
  <si>
    <t>Spellcraft</t>
  </si>
  <si>
    <t>Frayed</t>
  </si>
  <si>
    <t>Evoker-Warmage-MSpec-UMag</t>
  </si>
  <si>
    <t>Grapple</t>
  </si>
  <si>
    <t>30’+10’</t>
  </si>
  <si>
    <t>Imm</t>
  </si>
  <si>
    <t>Cruel-Déjà Huhlgarix</t>
  </si>
  <si>
    <t>Kondrat of Netheril</t>
  </si>
  <si>
    <t>Scrogg the Pleasurepain</t>
  </si>
  <si>
    <t>Big Brother Bothammers</t>
  </si>
  <si>
    <t>Blingschteiver</t>
  </si>
  <si>
    <t>Thymos the Redhanded</t>
  </si>
  <si>
    <t>Bastilles Croixième</t>
  </si>
  <si>
    <t>Susurro Windswept</t>
  </si>
  <si>
    <t>30’</t>
  </si>
  <si>
    <t>Gnome Dragon Shaman (black)</t>
  </si>
  <si>
    <t>Dwarf Fighter</t>
  </si>
  <si>
    <t>Gnome Warmage</t>
  </si>
  <si>
    <t>Gnome Scout</t>
  </si>
  <si>
    <t>Elf Ninja</t>
  </si>
  <si>
    <t>Fire Genasi Ranger 7</t>
  </si>
  <si>
    <t>Longsword +3</t>
  </si>
  <si>
    <t>Greatsword +3</t>
  </si>
  <si>
    <t>Short Sword +2</t>
  </si>
  <si>
    <t>Siangham +2</t>
  </si>
  <si>
    <t>Quarterstaff of the Skull (as spiritual weapon)</t>
  </si>
  <si>
    <t>Kama +2</t>
  </si>
  <si>
    <t>MW Shiruken</t>
  </si>
  <si>
    <t>Scimitar +2</t>
  </si>
  <si>
    <t>Warhammer +1</t>
  </si>
  <si>
    <t>1d4+2</t>
  </si>
  <si>
    <t>3d6+7+3/19–20</t>
  </si>
  <si>
    <t>1d8+3</t>
  </si>
  <si>
    <t>1d6</t>
  </si>
  <si>
    <t>Composite Longbow +2</t>
  </si>
  <si>
    <t>2nd Shot</t>
  </si>
  <si>
    <t>Rapid Shot</t>
  </si>
  <si>
    <t>2nd Attack</t>
  </si>
  <si>
    <t>+3d6 skirmish</t>
  </si>
  <si>
    <t>Larlum the Redhanded</t>
  </si>
  <si>
    <t>Darkfather Aquíferoz</t>
  </si>
  <si>
    <t>Jarvis Rutherfyord III</t>
  </si>
  <si>
    <t>Who the Bone Whisperer</t>
  </si>
  <si>
    <t>Milfuegos Mopworken</t>
  </si>
  <si>
    <t>Aristocrat</t>
  </si>
  <si>
    <t>Dread Necromancer</t>
  </si>
  <si>
    <t>Archivist 5 / Diabolist 6</t>
  </si>
  <si>
    <t>Tiefling 2 / Rogue 3 / Cleric of Velsharoon 11</t>
  </si>
  <si>
    <t>Cleric (Velsharoon) 5 / Inquisitor 6</t>
  </si>
  <si>
    <t>Shade 2 / Favored Soul of Velsharoon 7</t>
  </si>
  <si>
    <t>Ogre-Mage 3 / Diviner 6</t>
  </si>
  <si>
    <t>Handheld Vice of Truth-Rending</t>
  </si>
  <si>
    <t>Scepter +3</t>
  </si>
  <si>
    <t>Scythe +3</t>
  </si>
  <si>
    <t>RANGED</t>
  </si>
  <si>
    <t>Poisonous Blowgun</t>
  </si>
  <si>
    <t>1d3+ poison (sleep; 1d3 Dex)</t>
  </si>
  <si>
    <t>Devil’s Light Mace +3</t>
  </si>
  <si>
    <t>Sling +1</t>
  </si>
  <si>
    <t>1d6+3</t>
  </si>
  <si>
    <t>1d6+2+2</t>
  </si>
  <si>
    <t>1d2+2</t>
  </si>
  <si>
    <t>1d2+2, 17-20, x3</t>
  </si>
  <si>
    <t>1d4-1</t>
  </si>
  <si>
    <t>1d4+3+2</t>
  </si>
  <si>
    <t>xdx+3-1</t>
  </si>
  <si>
    <t>Bear’s Heart</t>
  </si>
  <si>
    <t>Shield of Faith</t>
  </si>
  <si>
    <t>Detect Magic</t>
  </si>
  <si>
    <t>Hell’s Power</t>
  </si>
  <si>
    <t>Weapon of the Deity</t>
  </si>
  <si>
    <t>Negative Energy Aura</t>
  </si>
  <si>
    <t>Nightshield</t>
  </si>
  <si>
    <t>Entropic Shield</t>
  </si>
  <si>
    <t>Divine Presence</t>
  </si>
  <si>
    <t>Expires on Round</t>
  </si>
  <si>
    <t>Duration (Rounds)</t>
  </si>
  <si>
    <t>CL</t>
  </si>
  <si>
    <t>Cast on Round</t>
  </si>
  <si>
    <t>Spell</t>
  </si>
  <si>
    <t>Boreal Wind</t>
  </si>
  <si>
    <t>Applied</t>
  </si>
  <si>
    <t>q</t>
  </si>
  <si>
    <t>þ</t>
  </si>
  <si>
    <t>False Life</t>
  </si>
  <si>
    <t>Fire in the Blood</t>
  </si>
  <si>
    <t>Summon Undead V</t>
  </si>
  <si>
    <t>Current Round</t>
  </si>
  <si>
    <t>Expired</t>
  </si>
  <si>
    <t>Insect Plague</t>
  </si>
  <si>
    <t>Summon Swarm</t>
  </si>
  <si>
    <t>Vampiric Touch</t>
  </si>
  <si>
    <t>Listen</t>
  </si>
  <si>
    <t>Barbed Devil</t>
  </si>
  <si>
    <t>Claw 1</t>
  </si>
  <si>
    <t>Claw 2</t>
  </si>
  <si>
    <t>Grapple + Barbed Defense 1d8+6</t>
  </si>
  <si>
    <t>1d6+1</t>
  </si>
  <si>
    <t>R30</t>
  </si>
  <si>
    <t>/good</t>
  </si>
  <si>
    <t>/+1</t>
  </si>
  <si>
    <t>Horse</t>
  </si>
  <si>
    <t>Ecalypse</t>
  </si>
  <si>
    <t>Locust Swarm</t>
  </si>
  <si>
    <t>Swarm</t>
  </si>
  <si>
    <t>X</t>
  </si>
  <si>
    <t>2d6 + Distraction (DC 12 Fortitude)</t>
  </si>
  <si>
    <t>Shadow</t>
  </si>
  <si>
    <t>Incorporeal Touch</t>
  </si>
  <si>
    <t>1d6 Strength</t>
  </si>
  <si>
    <t>1d8+1</t>
  </si>
  <si>
    <t>Fiendish Giant Wasp</t>
  </si>
  <si>
    <t>Sting</t>
  </si>
  <si>
    <t>1d6+3+Poison</t>
  </si>
  <si>
    <t>2d8+6+Fear</t>
  </si>
  <si>
    <t>20’/60’</t>
  </si>
  <si>
    <t>Raven</t>
  </si>
  <si>
    <t>10’/40’</t>
  </si>
  <si>
    <t>Claws</t>
  </si>
  <si>
    <t>1d2-5</t>
  </si>
  <si>
    <t>10’/30’</t>
  </si>
  <si>
    <t>1d6+2</t>
  </si>
  <si>
    <t>1d10+1d6 Fire, x3</t>
  </si>
  <si>
    <t>QR Heavy Crossbow of Fire</t>
  </si>
  <si>
    <t>Fiendish Dire Bat</t>
  </si>
  <si>
    <t>20’/40’</t>
  </si>
  <si>
    <t>Bite</t>
  </si>
  <si>
    <t>1d8+4</t>
  </si>
  <si>
    <t>Fiendish Raven</t>
  </si>
  <si>
    <t>Allip</t>
  </si>
  <si>
    <t>Locust Swarm 1</t>
  </si>
  <si>
    <t>Locust Swarm 2</t>
  </si>
  <si>
    <t>Locust Swarm 3</t>
  </si>
  <si>
    <t>Efreeti</t>
  </si>
  <si>
    <t>Slam 1</t>
  </si>
  <si>
    <t>Slam 2</t>
  </si>
  <si>
    <t>1d8+6+1d6 Fire</t>
  </si>
  <si>
    <t>1d4 Wisdom</t>
  </si>
  <si>
    <t>1d6 + 1 + Paralysis</t>
  </si>
  <si>
    <t>1d3 + Paralysis</t>
  </si>
  <si>
    <t>Ghoul</t>
  </si>
  <si>
    <t>Ride</t>
  </si>
  <si>
    <t>Evard’s Black Tentacles (Grapple)</t>
  </si>
  <si>
    <t>1d6+4</t>
  </si>
  <si>
    <t>Vul</t>
  </si>
  <si>
    <t>Ranged Touch Attack</t>
  </si>
  <si>
    <t>varies</t>
  </si>
  <si>
    <t>Dwarven Urgrosh +2</t>
  </si>
  <si>
    <t>1d8+2/1d6+2/x3</t>
  </si>
  <si>
    <t>Evard’s Black Tentacles</t>
  </si>
  <si>
    <t>Jarvis Rutherfyord III*</t>
  </si>
  <si>
    <t>cancelled</t>
  </si>
  <si>
    <t>Milfuegos Mopworken*</t>
  </si>
  <si>
    <t>Fiendish Griffon</t>
  </si>
  <si>
    <t>* Betrayer to Larlum</t>
  </si>
  <si>
    <t>Message</t>
  </si>
  <si>
    <t>Resistance</t>
  </si>
  <si>
    <t>Detect Chaos</t>
  </si>
  <si>
    <t>Detect Good</t>
  </si>
  <si>
    <t>Eagle’s Splendor</t>
  </si>
  <si>
    <t>Lore of the Gods</t>
  </si>
  <si>
    <t>Owl’s Wisdom</t>
  </si>
  <si>
    <t>Water Walk</t>
  </si>
  <si>
    <t>Armor of Darkness</t>
  </si>
  <si>
    <t>Control Water</t>
  </si>
  <si>
    <t>Divine Power</t>
  </si>
  <si>
    <t>Zombie</t>
  </si>
  <si>
    <t>slashing</t>
  </si>
  <si>
    <t>/silver &amp; magic</t>
  </si>
  <si>
    <t>Charnel Hound (unfinished)</t>
  </si>
  <si>
    <r>
      <t xml:space="preserve">Charnel Hound </t>
    </r>
    <r>
      <rPr>
        <sz val="12"/>
        <rFont val="Times New Roman"/>
        <family val="1"/>
      </rPr>
      <t>(unfinished)</t>
    </r>
  </si>
  <si>
    <t>1d6+6</t>
  </si>
  <si>
    <t>1d8+10</t>
  </si>
  <si>
    <t>Fiendish Raven 1</t>
  </si>
  <si>
    <t>Fiendish Raven 2</t>
  </si>
  <si>
    <t>Allip 1</t>
  </si>
  <si>
    <t>Allip 2</t>
  </si>
  <si>
    <t>1d6/x3</t>
  </si>
  <si>
    <t>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</si>
</sst>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b/>
      <i/>
      <sz val="12"/>
      <color indexed="81"/>
      <name val="Times New Roman"/>
      <family val="1"/>
    </font>
    <font>
      <sz val="12"/>
      <color theme="0"/>
      <name val="Times New Roman"/>
      <family val="2"/>
    </font>
    <font>
      <sz val="12"/>
      <color theme="1"/>
      <name val="Wingdings"/>
      <charset val="2"/>
    </font>
    <font>
      <sz val="13"/>
      <name val="Wingdings"/>
      <charset val="2"/>
    </font>
    <font>
      <sz val="20"/>
      <color theme="1"/>
      <name val="Times New Roman"/>
      <family val="2"/>
    </font>
    <font>
      <sz val="12"/>
      <color rgb="FFFF0000"/>
      <name val="Times New Roman"/>
      <family val="2"/>
    </font>
    <font>
      <sz val="12"/>
      <color indexed="81"/>
      <name val="Times New Roman"/>
      <family val="1"/>
    </font>
    <font>
      <sz val="12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Up">
        <fgColor theme="0" tint="-0.34998626667073579"/>
        <bgColor rgb="FFFFFF00"/>
      </patternFill>
    </fill>
    <fill>
      <patternFill patternType="solid">
        <fgColor indexed="1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99FF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/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9" borderId="30" xfId="0" applyFont="1" applyFill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0" fillId="18" borderId="29" xfId="0" applyFill="1" applyBorder="1" applyAlignment="1">
      <alignment horizontal="center"/>
    </xf>
    <xf numFmtId="0" fontId="8" fillId="17" borderId="31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/>
    </xf>
    <xf numFmtId="0" fontId="9" fillId="17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6" borderId="29" xfId="0" applyFill="1" applyBorder="1" applyAlignment="1">
      <alignment horizontal="center"/>
    </xf>
    <xf numFmtId="0" fontId="15" fillId="17" borderId="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4" borderId="8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5" fillId="8" borderId="5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0" fontId="0" fillId="0" borderId="35" xfId="0" quotePrefix="1" applyBorder="1" applyAlignment="1">
      <alignment horizontal="center" vertical="center"/>
    </xf>
    <xf numFmtId="0" fontId="0" fillId="0" borderId="37" xfId="0" quotePrefix="1" applyBorder="1" applyAlignment="1">
      <alignment horizontal="center" vertical="center"/>
    </xf>
    <xf numFmtId="0" fontId="2" fillId="25" borderId="21" xfId="0" applyFont="1" applyFill="1" applyBorder="1" applyAlignment="1">
      <alignment horizontal="center"/>
    </xf>
    <xf numFmtId="0" fontId="2" fillId="25" borderId="5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6" borderId="56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19" fillId="26" borderId="29" xfId="5" applyNumberFormat="1" applyFont="1" applyFill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wrapText="1"/>
    </xf>
    <xf numFmtId="0" fontId="17" fillId="22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19" fillId="21" borderId="29" xfId="5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17" fillId="17" borderId="29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7" fillId="22" borderId="8" xfId="0" applyFont="1" applyFill="1" applyBorder="1" applyAlignment="1">
      <alignment horizontal="center"/>
    </xf>
    <xf numFmtId="0" fontId="17" fillId="27" borderId="57" xfId="0" applyFont="1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17" borderId="29" xfId="0" applyFont="1" applyFill="1" applyBorder="1" applyAlignment="1">
      <alignment horizontal="center"/>
    </xf>
    <xf numFmtId="0" fontId="21" fillId="17" borderId="36" xfId="0" applyFont="1" applyFill="1" applyBorder="1" applyAlignment="1">
      <alignment horizontal="center"/>
    </xf>
    <xf numFmtId="0" fontId="21" fillId="17" borderId="35" xfId="0" applyFont="1" applyFill="1" applyBorder="1" applyAlignment="1">
      <alignment horizontal="center"/>
    </xf>
    <xf numFmtId="0" fontId="21" fillId="17" borderId="37" xfId="0" applyFont="1" applyFill="1" applyBorder="1" applyAlignment="1">
      <alignment horizontal="center"/>
    </xf>
    <xf numFmtId="0" fontId="21" fillId="17" borderId="42" xfId="0" applyFont="1" applyFill="1" applyBorder="1" applyAlignment="1">
      <alignment horizontal="center"/>
    </xf>
    <xf numFmtId="0" fontId="21" fillId="17" borderId="43" xfId="0" quotePrefix="1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11" fillId="7" borderId="57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1" fillId="17" borderId="37" xfId="0" applyFont="1" applyFill="1" applyBorder="1" applyAlignment="1">
      <alignment horizontal="center" vertical="center"/>
    </xf>
    <xf numFmtId="0" fontId="0" fillId="28" borderId="36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4" fillId="28" borderId="29" xfId="0" applyFont="1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8" borderId="43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1" fontId="5" fillId="19" borderId="54" xfId="0" applyNumberFormat="1" applyFont="1" applyFill="1" applyBorder="1" applyAlignment="1">
      <alignment horizontal="center"/>
    </xf>
    <xf numFmtId="0" fontId="21" fillId="17" borderId="43" xfId="0" applyFont="1" applyFill="1" applyBorder="1" applyAlignment="1">
      <alignment horizontal="center"/>
    </xf>
    <xf numFmtId="0" fontId="9" fillId="14" borderId="33" xfId="0" applyFont="1" applyFill="1" applyBorder="1" applyAlignment="1">
      <alignment horizontal="center"/>
    </xf>
    <xf numFmtId="0" fontId="23" fillId="29" borderId="8" xfId="0" applyFont="1" applyFill="1" applyBorder="1" applyAlignment="1">
      <alignment horizontal="center"/>
    </xf>
    <xf numFmtId="0" fontId="7" fillId="30" borderId="8" xfId="0" applyFont="1" applyFill="1" applyBorder="1" applyAlignment="1">
      <alignment horizontal="center"/>
    </xf>
    <xf numFmtId="0" fontId="17" fillId="9" borderId="29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shrinkToFit="1"/>
    </xf>
    <xf numFmtId="0" fontId="17" fillId="9" borderId="62" xfId="0" applyFont="1" applyFill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26" borderId="62" xfId="5" applyNumberFormat="1" applyFont="1" applyFill="1" applyBorder="1" applyAlignment="1">
      <alignment horizontal="center" vertical="center" shrinkToFit="1"/>
    </xf>
    <xf numFmtId="0" fontId="19" fillId="21" borderId="62" xfId="5" applyNumberFormat="1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/>
    </xf>
    <xf numFmtId="0" fontId="5" fillId="16" borderId="16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Percent" xfId="5" builtinId="5"/>
  </cellStyles>
  <dxfs count="471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9999FF"/>
      <color rgb="FF99FFCC"/>
      <color rgb="FFFF6600"/>
      <color rgb="FFFF99FF"/>
      <color rgb="FF00FFFF"/>
      <color rgb="FF99FF99"/>
      <color rgb="FFCC0066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18</c:v>
                </c:pt>
                <c:pt idx="4">
                  <c:v>26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18</c:v>
                </c:pt>
                <c:pt idx="3">
                  <c:v>14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18</c:v>
                </c:pt>
                <c:pt idx="3">
                  <c:v>23</c:v>
                </c:pt>
                <c:pt idx="4">
                  <c:v>42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23</c:v>
                </c:pt>
                <c:pt idx="5">
                  <c:v>25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25</c:v>
                </c:pt>
                <c:pt idx="2">
                  <c:v>30</c:v>
                </c:pt>
                <c:pt idx="3">
                  <c:v>32</c:v>
                </c:pt>
                <c:pt idx="4">
                  <c:v>46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90784"/>
        <c:axId val="91192320"/>
        <c:axId val="170828224"/>
      </c:area3DChart>
      <c:catAx>
        <c:axId val="91190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192320"/>
        <c:crosses val="autoZero"/>
        <c:auto val="1"/>
        <c:lblAlgn val="ctr"/>
        <c:lblOffset val="100"/>
        <c:noMultiLvlLbl val="0"/>
      </c:catAx>
      <c:valAx>
        <c:axId val="9119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190784"/>
        <c:crosses val="autoZero"/>
        <c:crossBetween val="midCat"/>
      </c:valAx>
      <c:serAx>
        <c:axId val="170828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1923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25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14</c:v>
                </c:pt>
                <c:pt idx="3">
                  <c:v>18</c:v>
                </c:pt>
                <c:pt idx="4">
                  <c:v>18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18</c:v>
                </c:pt>
                <c:pt idx="3">
                  <c:v>14</c:v>
                </c:pt>
                <c:pt idx="4">
                  <c:v>23</c:v>
                </c:pt>
                <c:pt idx="5">
                  <c:v>19</c:v>
                </c:pt>
                <c:pt idx="6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26</c:v>
                </c:pt>
                <c:pt idx="3">
                  <c:v>29</c:v>
                </c:pt>
                <c:pt idx="4">
                  <c:v>42</c:v>
                </c:pt>
                <c:pt idx="5">
                  <c:v>23</c:v>
                </c:pt>
                <c:pt idx="6">
                  <c:v>46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25</c:v>
                </c:pt>
                <c:pt idx="3">
                  <c:v>28</c:v>
                </c:pt>
                <c:pt idx="4">
                  <c:v>38</c:v>
                </c:pt>
                <c:pt idx="5">
                  <c:v>25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18304"/>
        <c:axId val="91219840"/>
        <c:axId val="170837760"/>
      </c:area3DChart>
      <c:catAx>
        <c:axId val="9121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219840"/>
        <c:crosses val="autoZero"/>
        <c:auto val="1"/>
        <c:lblAlgn val="ctr"/>
        <c:lblOffset val="100"/>
        <c:noMultiLvlLbl val="0"/>
      </c:catAx>
      <c:valAx>
        <c:axId val="9121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218304"/>
        <c:crosses val="autoZero"/>
        <c:crossBetween val="midCat"/>
      </c:valAx>
      <c:serAx>
        <c:axId val="170837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121984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18</c:v>
                </c:pt>
                <c:pt idx="4">
                  <c:v>26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18</c:v>
                </c:pt>
                <c:pt idx="3">
                  <c:v>14</c:v>
                </c:pt>
                <c:pt idx="4">
                  <c:v>29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18</c:v>
                </c:pt>
                <c:pt idx="3">
                  <c:v>23</c:v>
                </c:pt>
                <c:pt idx="4">
                  <c:v>42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23</c:v>
                </c:pt>
                <c:pt idx="5">
                  <c:v>25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25</c:v>
                </c:pt>
                <c:pt idx="2">
                  <c:v>30</c:v>
                </c:pt>
                <c:pt idx="3">
                  <c:v>32</c:v>
                </c:pt>
                <c:pt idx="4">
                  <c:v>46</c:v>
                </c:pt>
                <c:pt idx="5">
                  <c:v>36</c:v>
                </c:pt>
              </c:numCache>
            </c:numRef>
          </c:val>
        </c:ser>
        <c:bandFmts/>
        <c:axId val="91442560"/>
        <c:axId val="91493504"/>
        <c:axId val="228214528"/>
      </c:surface3DChart>
      <c:catAx>
        <c:axId val="91442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493504"/>
        <c:crosses val="autoZero"/>
        <c:auto val="1"/>
        <c:lblAlgn val="ctr"/>
        <c:lblOffset val="100"/>
        <c:noMultiLvlLbl val="0"/>
      </c:catAx>
      <c:valAx>
        <c:axId val="9149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442560"/>
        <c:crosses val="autoZero"/>
        <c:crossBetween val="midCat"/>
      </c:valAx>
      <c:serAx>
        <c:axId val="228214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14935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190500</xdr:rowOff>
    </xdr:from>
    <xdr:to>
      <xdr:col>4</xdr:col>
      <xdr:colOff>457200</xdr:colOff>
      <xdr:row>19</xdr:row>
      <xdr:rowOff>30480</xdr:rowOff>
    </xdr:to>
    <xdr:sp macro="" textlink="">
      <xdr:nvSpPr>
        <xdr:cNvPr id="2" name="TextBox 1"/>
        <xdr:cNvSpPr txBox="1"/>
      </xdr:nvSpPr>
      <xdr:spPr>
        <a:xfrm>
          <a:off x="1691640" y="3383280"/>
          <a:ext cx="1569720" cy="434340"/>
        </a:xfrm>
        <a:prstGeom prst="rect">
          <a:avLst/>
        </a:prstGeom>
        <a:solidFill>
          <a:schemeClr val="lt1">
            <a:alpha val="5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20% miss chance</a:t>
          </a:r>
        </a:p>
        <a:p>
          <a:pPr algn="ctr"/>
          <a:r>
            <a:rPr lang="en-US" sz="1000" i="1">
              <a:latin typeface="Times New Roman" panose="02020603050405020304" pitchFamily="18" charset="0"/>
              <a:cs typeface="Times New Roman" panose="02020603050405020304" pitchFamily="18" charset="0"/>
            </a:rPr>
            <a:t>entropic</a:t>
          </a:r>
          <a:r>
            <a:rPr lang="en-US" sz="10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shield</a:t>
          </a:r>
          <a:endParaRPr lang="en-US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7620</xdr:colOff>
      <xdr:row>18</xdr:row>
      <xdr:rowOff>137160</xdr:rowOff>
    </xdr:from>
    <xdr:to>
      <xdr:col>5</xdr:col>
      <xdr:colOff>0</xdr:colOff>
      <xdr:row>19</xdr:row>
      <xdr:rowOff>182880</xdr:rowOff>
    </xdr:to>
    <xdr:sp macro="" textlink="">
      <xdr:nvSpPr>
        <xdr:cNvPr id="3" name="TextBox 2"/>
        <xdr:cNvSpPr txBox="1"/>
      </xdr:nvSpPr>
      <xdr:spPr>
        <a:xfrm>
          <a:off x="1699260" y="3726180"/>
          <a:ext cx="1569720" cy="243840"/>
        </a:xfrm>
        <a:prstGeom prst="rect">
          <a:avLst/>
        </a:prstGeom>
        <a:solidFill>
          <a:srgbClr val="FF0000">
            <a:alpha val="5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i="1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protection from good +2</a:t>
          </a:r>
        </a:p>
      </xdr:txBody>
    </xdr:sp>
    <xdr:clientData/>
  </xdr:twoCellAnchor>
  <xdr:twoCellAnchor>
    <xdr:from>
      <xdr:col>0</xdr:col>
      <xdr:colOff>1013460</xdr:colOff>
      <xdr:row>11</xdr:row>
      <xdr:rowOff>190500</xdr:rowOff>
    </xdr:from>
    <xdr:to>
      <xdr:col>2</xdr:col>
      <xdr:colOff>0</xdr:colOff>
      <xdr:row>12</xdr:row>
      <xdr:rowOff>190500</xdr:rowOff>
    </xdr:to>
    <xdr:sp macro="" textlink="">
      <xdr:nvSpPr>
        <xdr:cNvPr id="4" name="TextBox 3"/>
        <xdr:cNvSpPr txBox="1"/>
      </xdr:nvSpPr>
      <xdr:spPr>
        <a:xfrm>
          <a:off x="1013460" y="2392680"/>
          <a:ext cx="1059180" cy="198120"/>
        </a:xfrm>
        <a:prstGeom prst="rect">
          <a:avLst/>
        </a:prstGeom>
        <a:solidFill>
          <a:srgbClr val="FF0000">
            <a:alpha val="5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i="1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will wake up</a:t>
          </a:r>
        </a:p>
      </xdr:txBody>
    </xdr:sp>
    <xdr:clientData/>
  </xdr:twoCellAnchor>
  <xdr:twoCellAnchor>
    <xdr:from>
      <xdr:col>0</xdr:col>
      <xdr:colOff>1676400</xdr:colOff>
      <xdr:row>7</xdr:row>
      <xdr:rowOff>7620</xdr:rowOff>
    </xdr:from>
    <xdr:to>
      <xdr:col>4</xdr:col>
      <xdr:colOff>15240</xdr:colOff>
      <xdr:row>8</xdr:row>
      <xdr:rowOff>0</xdr:rowOff>
    </xdr:to>
    <xdr:sp macro="" textlink="">
      <xdr:nvSpPr>
        <xdr:cNvPr id="5" name="TextBox 4"/>
        <xdr:cNvSpPr txBox="1"/>
      </xdr:nvSpPr>
      <xdr:spPr>
        <a:xfrm>
          <a:off x="1676400" y="1615440"/>
          <a:ext cx="1303020" cy="190500"/>
        </a:xfrm>
        <a:prstGeom prst="rect">
          <a:avLst/>
        </a:prstGeom>
        <a:solidFill>
          <a:srgbClr val="FF0000">
            <a:alpha val="5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i="1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fire in the blood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workbookViewId="0"/>
  </sheetViews>
  <sheetFormatPr defaultRowHeight="15.6" x14ac:dyDescent="0.3"/>
  <cols>
    <col min="1" max="1" width="23.0976562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7.3984375" style="20" bestFit="1" customWidth="1"/>
    <col min="7" max="7" width="2.69921875" customWidth="1"/>
    <col min="8" max="8" width="14.09765625" bestFit="1" customWidth="1"/>
    <col min="9" max="9" width="4.8984375" bestFit="1" customWidth="1"/>
    <col min="10" max="10" width="27" bestFit="1" customWidth="1"/>
    <col min="11" max="11" width="2.69921875" customWidth="1"/>
    <col min="12" max="12" width="22" bestFit="1" customWidth="1"/>
    <col min="13" max="13" width="4.8984375" bestFit="1" customWidth="1"/>
    <col min="14" max="14" width="36.8984375" bestFit="1" customWidth="1"/>
  </cols>
  <sheetData>
    <row r="1" spans="1:14" s="97" customFormat="1" ht="31.8" thickBot="1" x14ac:dyDescent="0.35">
      <c r="A1" s="95" t="s">
        <v>0</v>
      </c>
      <c r="B1" s="95" t="s">
        <v>1</v>
      </c>
      <c r="C1" s="95" t="s">
        <v>2</v>
      </c>
      <c r="D1" s="96" t="s">
        <v>3</v>
      </c>
      <c r="E1" s="95" t="s">
        <v>4</v>
      </c>
      <c r="F1" s="95" t="s">
        <v>5</v>
      </c>
      <c r="H1" s="98" t="s">
        <v>20</v>
      </c>
      <c r="I1" s="98"/>
      <c r="J1" s="98"/>
      <c r="K1" s="98"/>
      <c r="L1" s="98" t="s">
        <v>21</v>
      </c>
      <c r="M1" s="98"/>
      <c r="N1" s="98"/>
    </row>
    <row r="2" spans="1:14" ht="16.8" thickTop="1" thickBot="1" x14ac:dyDescent="0.35">
      <c r="A2" s="82" t="s">
        <v>82</v>
      </c>
      <c r="B2" s="82">
        <v>1</v>
      </c>
      <c r="C2" s="72">
        <v>3</v>
      </c>
      <c r="D2" s="117">
        <f t="shared" ref="D2:D8" ca="1" si="0">RANDBETWEEN(1,20)</f>
        <v>5</v>
      </c>
      <c r="E2" s="72">
        <f t="shared" ref="E2:E8" ca="1" si="1">SUM(C2:D2)</f>
        <v>8</v>
      </c>
      <c r="F2" s="163" t="s">
        <v>99</v>
      </c>
      <c r="H2" s="76" t="s">
        <v>0</v>
      </c>
      <c r="I2" s="77" t="s">
        <v>22</v>
      </c>
      <c r="J2" s="78" t="s">
        <v>23</v>
      </c>
      <c r="L2" s="87" t="s">
        <v>0</v>
      </c>
      <c r="M2" s="88" t="s">
        <v>22</v>
      </c>
      <c r="N2" s="89" t="s">
        <v>74</v>
      </c>
    </row>
    <row r="3" spans="1:14" x14ac:dyDescent="0.3">
      <c r="A3" s="82" t="s">
        <v>84</v>
      </c>
      <c r="B3" s="82">
        <v>1</v>
      </c>
      <c r="C3" s="72">
        <v>8</v>
      </c>
      <c r="D3" s="117">
        <f t="shared" ca="1" si="0"/>
        <v>4</v>
      </c>
      <c r="E3" s="72">
        <f t="shared" ca="1" si="1"/>
        <v>12</v>
      </c>
      <c r="F3" s="72" t="s">
        <v>93</v>
      </c>
      <c r="H3" s="79" t="s">
        <v>82</v>
      </c>
      <c r="I3" s="80">
        <v>12</v>
      </c>
      <c r="J3" s="81" t="s">
        <v>90</v>
      </c>
      <c r="L3" s="90" t="s">
        <v>134</v>
      </c>
      <c r="M3" s="73">
        <v>15</v>
      </c>
      <c r="N3" s="91" t="s">
        <v>142</v>
      </c>
    </row>
    <row r="4" spans="1:14" x14ac:dyDescent="0.3">
      <c r="A4" s="82" t="s">
        <v>86</v>
      </c>
      <c r="B4" s="82">
        <v>1</v>
      </c>
      <c r="C4" s="72">
        <v>1</v>
      </c>
      <c r="D4" s="117">
        <f t="shared" ca="1" si="0"/>
        <v>19</v>
      </c>
      <c r="E4" s="72">
        <f t="shared" ca="1" si="1"/>
        <v>20</v>
      </c>
      <c r="F4" s="72" t="s">
        <v>87</v>
      </c>
      <c r="H4" s="79" t="s">
        <v>83</v>
      </c>
      <c r="I4" s="82">
        <v>12</v>
      </c>
      <c r="J4" s="81" t="s">
        <v>91</v>
      </c>
      <c r="L4" s="220" t="s">
        <v>135</v>
      </c>
      <c r="M4" s="218">
        <v>11</v>
      </c>
      <c r="N4" s="236" t="s">
        <v>143</v>
      </c>
    </row>
    <row r="5" spans="1:14" x14ac:dyDescent="0.3">
      <c r="A5" s="73" t="s">
        <v>134</v>
      </c>
      <c r="B5" s="73">
        <v>2</v>
      </c>
      <c r="C5" s="72">
        <v>1</v>
      </c>
      <c r="D5" s="117">
        <f t="shared" ca="1" si="0"/>
        <v>3</v>
      </c>
      <c r="E5" s="72">
        <f t="shared" ca="1" si="1"/>
        <v>4</v>
      </c>
      <c r="F5" s="72" t="s">
        <v>109</v>
      </c>
      <c r="H5" s="79" t="s">
        <v>84</v>
      </c>
      <c r="I5" s="82">
        <v>12</v>
      </c>
      <c r="J5" s="81" t="s">
        <v>89</v>
      </c>
      <c r="L5" s="232" t="s">
        <v>247</v>
      </c>
      <c r="M5" s="229">
        <v>11</v>
      </c>
      <c r="N5" s="233" t="s">
        <v>141</v>
      </c>
    </row>
    <row r="6" spans="1:14" x14ac:dyDescent="0.3">
      <c r="A6" s="82" t="s">
        <v>83</v>
      </c>
      <c r="B6" s="82">
        <v>1</v>
      </c>
      <c r="C6" s="72">
        <v>9</v>
      </c>
      <c r="D6" s="117">
        <f t="shared" ca="1" si="0"/>
        <v>1</v>
      </c>
      <c r="E6" s="72">
        <f t="shared" ca="1" si="1"/>
        <v>10</v>
      </c>
      <c r="F6" s="72" t="s">
        <v>93</v>
      </c>
      <c r="H6" s="79" t="s">
        <v>85</v>
      </c>
      <c r="I6" s="82">
        <v>12</v>
      </c>
      <c r="J6" s="81" t="s">
        <v>92</v>
      </c>
      <c r="L6" s="232" t="s">
        <v>245</v>
      </c>
      <c r="M6" s="229">
        <v>10</v>
      </c>
      <c r="N6" s="233" t="s">
        <v>139</v>
      </c>
    </row>
    <row r="7" spans="1:14" x14ac:dyDescent="0.3">
      <c r="A7" s="82" t="s">
        <v>96</v>
      </c>
      <c r="B7" s="82">
        <v>1</v>
      </c>
      <c r="C7" s="72">
        <v>2</v>
      </c>
      <c r="D7" s="117">
        <f t="shared" ca="1" si="0"/>
        <v>18</v>
      </c>
      <c r="E7" s="72">
        <f t="shared" ca="1" si="1"/>
        <v>20</v>
      </c>
      <c r="F7" s="163" t="s">
        <v>99</v>
      </c>
      <c r="H7" s="79" t="s">
        <v>86</v>
      </c>
      <c r="I7" s="82">
        <v>12</v>
      </c>
      <c r="J7" s="81" t="s">
        <v>88</v>
      </c>
      <c r="L7" s="220" t="s">
        <v>137</v>
      </c>
      <c r="M7" s="218">
        <v>10</v>
      </c>
      <c r="N7" s="236" t="s">
        <v>140</v>
      </c>
    </row>
    <row r="8" spans="1:14" ht="16.2" thickBot="1" x14ac:dyDescent="0.35">
      <c r="A8" s="82" t="s">
        <v>85</v>
      </c>
      <c r="B8" s="82">
        <v>1</v>
      </c>
      <c r="C8" s="72">
        <v>1</v>
      </c>
      <c r="D8" s="117">
        <f t="shared" ca="1" si="0"/>
        <v>13</v>
      </c>
      <c r="E8" s="72">
        <f t="shared" ca="1" si="1"/>
        <v>14</v>
      </c>
      <c r="F8" s="72" t="s">
        <v>87</v>
      </c>
      <c r="H8" s="79" t="s">
        <v>96</v>
      </c>
      <c r="I8" s="82">
        <v>12</v>
      </c>
      <c r="J8" s="81" t="s">
        <v>97</v>
      </c>
      <c r="L8" s="220" t="s">
        <v>101</v>
      </c>
      <c r="M8" s="218">
        <v>9</v>
      </c>
      <c r="N8" s="236" t="s">
        <v>110</v>
      </c>
    </row>
    <row r="9" spans="1:14" x14ac:dyDescent="0.3">
      <c r="H9" s="111" t="s">
        <v>24</v>
      </c>
      <c r="I9" s="83">
        <f>AVERAGE(I3:I8)</f>
        <v>12</v>
      </c>
      <c r="J9" s="84"/>
      <c r="L9" s="220" t="s">
        <v>102</v>
      </c>
      <c r="M9" s="218">
        <v>9</v>
      </c>
      <c r="N9" s="221" t="s">
        <v>144</v>
      </c>
    </row>
    <row r="10" spans="1:14" x14ac:dyDescent="0.3">
      <c r="D10" s="117">
        <f t="shared" ref="D10" ca="1" si="2">RANDBETWEEN(1,20)</f>
        <v>18</v>
      </c>
      <c r="H10" s="112" t="s">
        <v>25</v>
      </c>
      <c r="I10" s="85">
        <f>SUM(I3:I8)</f>
        <v>72</v>
      </c>
      <c r="J10" s="81"/>
      <c r="L10" s="220" t="s">
        <v>103</v>
      </c>
      <c r="M10" s="218">
        <v>9</v>
      </c>
      <c r="N10" s="221" t="s">
        <v>145</v>
      </c>
    </row>
    <row r="11" spans="1:14" x14ac:dyDescent="0.3">
      <c r="H11" s="112" t="s">
        <v>26</v>
      </c>
      <c r="I11" s="85">
        <f>COUNT(I3:I8)</f>
        <v>6</v>
      </c>
      <c r="J11" s="81"/>
      <c r="L11" s="220" t="s">
        <v>107</v>
      </c>
      <c r="M11" s="218">
        <v>8</v>
      </c>
      <c r="N11" s="236" t="s">
        <v>113</v>
      </c>
    </row>
    <row r="12" spans="1:14" x14ac:dyDescent="0.3">
      <c r="A12" s="218" t="s">
        <v>224</v>
      </c>
      <c r="B12" s="73">
        <v>2</v>
      </c>
      <c r="C12" s="72">
        <v>6</v>
      </c>
      <c r="D12" s="117">
        <f t="shared" ref="D12:D30" ca="1" si="3">RANDBETWEEN(1,20)</f>
        <v>1</v>
      </c>
      <c r="E12" s="72">
        <f t="shared" ref="E12:E30" ca="1" si="4">SUM(C12:D12)</f>
        <v>7</v>
      </c>
      <c r="F12" s="72" t="s">
        <v>109</v>
      </c>
      <c r="H12" s="112" t="s">
        <v>28</v>
      </c>
      <c r="I12" s="107">
        <f>I10/4</f>
        <v>18</v>
      </c>
      <c r="J12" s="81" t="s">
        <v>29</v>
      </c>
      <c r="L12" s="220" t="s">
        <v>104</v>
      </c>
      <c r="M12" s="218">
        <v>8</v>
      </c>
      <c r="N12" s="221" t="s">
        <v>111</v>
      </c>
    </row>
    <row r="13" spans="1:14" ht="16.2" thickBot="1" x14ac:dyDescent="0.35">
      <c r="A13" s="73" t="s">
        <v>188</v>
      </c>
      <c r="B13" s="73">
        <v>2</v>
      </c>
      <c r="C13" s="72">
        <v>6</v>
      </c>
      <c r="D13" s="117">
        <f t="shared" ca="1" si="3"/>
        <v>16</v>
      </c>
      <c r="E13" s="72">
        <f t="shared" ca="1" si="4"/>
        <v>22</v>
      </c>
      <c r="F13" s="72" t="s">
        <v>109</v>
      </c>
      <c r="H13" s="113" t="s">
        <v>30</v>
      </c>
      <c r="I13" s="108">
        <f>I12*2</f>
        <v>36</v>
      </c>
      <c r="J13" s="86" t="s">
        <v>31</v>
      </c>
      <c r="L13" s="220" t="s">
        <v>105</v>
      </c>
      <c r="M13" s="218">
        <v>8</v>
      </c>
      <c r="N13" s="221" t="s">
        <v>112</v>
      </c>
    </row>
    <row r="14" spans="1:14" ht="16.2" thickTop="1" x14ac:dyDescent="0.3">
      <c r="A14" s="218" t="s">
        <v>107</v>
      </c>
      <c r="B14" s="73">
        <v>2</v>
      </c>
      <c r="C14" s="72">
        <v>3</v>
      </c>
      <c r="D14" s="117">
        <f t="shared" ca="1" si="3"/>
        <v>17</v>
      </c>
      <c r="E14" s="72">
        <f t="shared" ca="1" si="4"/>
        <v>20</v>
      </c>
      <c r="F14" s="72" t="s">
        <v>109</v>
      </c>
      <c r="H14" s="132"/>
      <c r="I14" s="132"/>
      <c r="J14" s="132"/>
      <c r="L14" s="220" t="s">
        <v>106</v>
      </c>
      <c r="M14" s="218">
        <v>8</v>
      </c>
      <c r="N14" s="221" t="s">
        <v>115</v>
      </c>
    </row>
    <row r="15" spans="1:14" ht="16.2" thickBot="1" x14ac:dyDescent="0.35">
      <c r="A15" s="218" t="s">
        <v>104</v>
      </c>
      <c r="B15" s="73">
        <v>2</v>
      </c>
      <c r="C15" s="72">
        <v>1</v>
      </c>
      <c r="D15" s="117">
        <f t="shared" ca="1" si="3"/>
        <v>16</v>
      </c>
      <c r="E15" s="72">
        <f t="shared" ca="1" si="4"/>
        <v>17</v>
      </c>
      <c r="F15" s="72" t="s">
        <v>87</v>
      </c>
      <c r="H15" s="132"/>
      <c r="I15" s="132"/>
      <c r="J15" s="132"/>
      <c r="L15" s="220" t="s">
        <v>108</v>
      </c>
      <c r="M15" s="218">
        <v>7</v>
      </c>
      <c r="N15" s="236" t="s">
        <v>114</v>
      </c>
    </row>
    <row r="16" spans="1:14" x14ac:dyDescent="0.3">
      <c r="A16" s="218" t="s">
        <v>105</v>
      </c>
      <c r="B16" s="73">
        <v>2</v>
      </c>
      <c r="C16" s="72">
        <v>2</v>
      </c>
      <c r="D16" s="117">
        <f t="shared" ca="1" si="3"/>
        <v>15</v>
      </c>
      <c r="E16" s="72">
        <f t="shared" ca="1" si="4"/>
        <v>17</v>
      </c>
      <c r="F16" s="72" t="s">
        <v>87</v>
      </c>
      <c r="H16" s="132"/>
      <c r="I16" s="132"/>
      <c r="J16" s="132"/>
      <c r="L16" s="114" t="s">
        <v>24</v>
      </c>
      <c r="M16" s="122">
        <f>AVERAGE(M3:M15)</f>
        <v>9.4615384615384617</v>
      </c>
      <c r="N16" s="92"/>
    </row>
    <row r="17" spans="1:14" x14ac:dyDescent="0.3">
      <c r="A17" s="218" t="s">
        <v>101</v>
      </c>
      <c r="B17" s="73">
        <v>2</v>
      </c>
      <c r="C17" s="72">
        <v>2</v>
      </c>
      <c r="D17" s="117">
        <f t="shared" ca="1" si="3"/>
        <v>4</v>
      </c>
      <c r="E17" s="72">
        <f t="shared" ca="1" si="4"/>
        <v>6</v>
      </c>
      <c r="F17" s="72" t="s">
        <v>87</v>
      </c>
      <c r="L17" s="115" t="s">
        <v>25</v>
      </c>
      <c r="M17" s="93">
        <f>SUM(M3:M15)</f>
        <v>123</v>
      </c>
      <c r="N17" s="91"/>
    </row>
    <row r="18" spans="1:14" x14ac:dyDescent="0.3">
      <c r="A18" s="218" t="s">
        <v>135</v>
      </c>
      <c r="B18" s="73">
        <v>2</v>
      </c>
      <c r="C18" s="72">
        <v>1</v>
      </c>
      <c r="D18" s="117">
        <f t="shared" ca="1" si="3"/>
        <v>1</v>
      </c>
      <c r="E18" s="72">
        <f t="shared" ca="1" si="4"/>
        <v>2</v>
      </c>
      <c r="F18" s="72" t="s">
        <v>87</v>
      </c>
      <c r="L18" s="115" t="s">
        <v>26</v>
      </c>
      <c r="M18" s="93">
        <f>COUNT(M3:M15)</f>
        <v>13</v>
      </c>
      <c r="N18" s="91"/>
    </row>
    <row r="19" spans="1:14" x14ac:dyDescent="0.3">
      <c r="A19" s="218" t="s">
        <v>228</v>
      </c>
      <c r="B19" s="73">
        <v>2</v>
      </c>
      <c r="C19" s="72">
        <v>7</v>
      </c>
      <c r="D19" s="117">
        <f t="shared" ca="1" si="3"/>
        <v>20</v>
      </c>
      <c r="E19" s="72">
        <f t="shared" ca="1" si="4"/>
        <v>27</v>
      </c>
      <c r="F19" s="72" t="s">
        <v>220</v>
      </c>
      <c r="L19" s="115" t="s">
        <v>28</v>
      </c>
      <c r="M19" s="105">
        <f>M17/4</f>
        <v>30.75</v>
      </c>
      <c r="N19" s="91" t="s">
        <v>29</v>
      </c>
    </row>
    <row r="20" spans="1:14" ht="16.2" thickBot="1" x14ac:dyDescent="0.35">
      <c r="A20" s="218" t="s">
        <v>219</v>
      </c>
      <c r="B20" s="73">
        <v>2</v>
      </c>
      <c r="C20" s="72">
        <v>6</v>
      </c>
      <c r="D20" s="117">
        <f t="shared" ca="1" si="3"/>
        <v>8</v>
      </c>
      <c r="E20" s="72">
        <f t="shared" ca="1" si="4"/>
        <v>14</v>
      </c>
      <c r="F20" s="72" t="s">
        <v>220</v>
      </c>
      <c r="L20" s="116" t="s">
        <v>30</v>
      </c>
      <c r="M20" s="106">
        <f>M19*2</f>
        <v>61.5</v>
      </c>
      <c r="N20" s="94" t="s">
        <v>31</v>
      </c>
    </row>
    <row r="21" spans="1:14" ht="16.2" thickTop="1" x14ac:dyDescent="0.3">
      <c r="A21" s="218" t="s">
        <v>206</v>
      </c>
      <c r="B21" s="73">
        <v>2</v>
      </c>
      <c r="C21" s="72">
        <v>1</v>
      </c>
      <c r="D21" s="117">
        <f t="shared" ca="1" si="3"/>
        <v>6</v>
      </c>
      <c r="E21" s="72">
        <f t="shared" ca="1" si="4"/>
        <v>7</v>
      </c>
      <c r="F21" s="72" t="s">
        <v>210</v>
      </c>
    </row>
    <row r="22" spans="1:14" x14ac:dyDescent="0.3">
      <c r="A22" s="218" t="s">
        <v>223</v>
      </c>
      <c r="B22" s="73">
        <v>2</v>
      </c>
      <c r="C22" s="72">
        <v>2</v>
      </c>
      <c r="D22" s="117">
        <f t="shared" ca="1" si="3"/>
        <v>10</v>
      </c>
      <c r="E22" s="72">
        <f t="shared" ca="1" si="4"/>
        <v>12</v>
      </c>
      <c r="F22" s="72" t="s">
        <v>212</v>
      </c>
      <c r="L22" s="75" t="s">
        <v>32</v>
      </c>
      <c r="M22" s="109">
        <f>I12</f>
        <v>18</v>
      </c>
    </row>
    <row r="23" spans="1:14" x14ac:dyDescent="0.3">
      <c r="A23" s="218" t="s">
        <v>235</v>
      </c>
      <c r="B23" s="73">
        <v>2</v>
      </c>
      <c r="C23" s="72">
        <v>2</v>
      </c>
      <c r="D23" s="117">
        <f t="shared" ca="1" si="3"/>
        <v>9</v>
      </c>
      <c r="E23" s="72">
        <f t="shared" ca="1" si="4"/>
        <v>11</v>
      </c>
      <c r="F23" s="72" t="s">
        <v>109</v>
      </c>
      <c r="L23" s="75" t="s">
        <v>33</v>
      </c>
      <c r="M23" s="109">
        <f>I13</f>
        <v>36</v>
      </c>
    </row>
    <row r="24" spans="1:14" x14ac:dyDescent="0.3">
      <c r="A24" s="218" t="s">
        <v>102</v>
      </c>
      <c r="B24" s="73">
        <v>2</v>
      </c>
      <c r="C24" s="72">
        <v>0</v>
      </c>
      <c r="D24" s="117">
        <f t="shared" ca="1" si="3"/>
        <v>1</v>
      </c>
      <c r="E24" s="72">
        <f t="shared" ca="1" si="4"/>
        <v>1</v>
      </c>
      <c r="F24" s="72" t="s">
        <v>87</v>
      </c>
      <c r="L24" s="75" t="s">
        <v>34</v>
      </c>
      <c r="M24" s="109">
        <f>I10</f>
        <v>72</v>
      </c>
    </row>
    <row r="25" spans="1:14" x14ac:dyDescent="0.3">
      <c r="A25" s="218" t="s">
        <v>198</v>
      </c>
      <c r="B25" s="73">
        <v>2</v>
      </c>
      <c r="C25" s="72">
        <v>4</v>
      </c>
      <c r="D25" s="117">
        <f t="shared" ca="1" si="3"/>
        <v>17</v>
      </c>
      <c r="E25" s="72">
        <f t="shared" ca="1" si="4"/>
        <v>21</v>
      </c>
      <c r="F25" s="72" t="s">
        <v>215</v>
      </c>
      <c r="N25" s="109"/>
    </row>
    <row r="26" spans="1:14" x14ac:dyDescent="0.3">
      <c r="A26" s="218" t="s">
        <v>103</v>
      </c>
      <c r="B26" s="73">
        <v>2</v>
      </c>
      <c r="C26" s="72">
        <v>0</v>
      </c>
      <c r="D26" s="117">
        <f t="shared" ca="1" si="3"/>
        <v>16</v>
      </c>
      <c r="E26" s="72">
        <f t="shared" ca="1" si="4"/>
        <v>16</v>
      </c>
      <c r="F26" s="72" t="s">
        <v>109</v>
      </c>
      <c r="L26" s="15" t="s">
        <v>35</v>
      </c>
      <c r="M26" s="109">
        <f>M17</f>
        <v>123</v>
      </c>
      <c r="N26" t="s">
        <v>249</v>
      </c>
    </row>
    <row r="27" spans="1:14" x14ac:dyDescent="0.3">
      <c r="A27" s="218" t="s">
        <v>202</v>
      </c>
      <c r="B27" s="73">
        <v>2</v>
      </c>
      <c r="C27" s="72">
        <v>2</v>
      </c>
      <c r="D27" s="117">
        <f t="shared" ca="1" si="3"/>
        <v>18</v>
      </c>
      <c r="E27" s="72">
        <f t="shared" ca="1" si="4"/>
        <v>20</v>
      </c>
      <c r="F27" s="72" t="s">
        <v>93</v>
      </c>
    </row>
    <row r="28" spans="1:14" x14ac:dyDescent="0.3">
      <c r="A28" s="218" t="s">
        <v>108</v>
      </c>
      <c r="B28" s="73">
        <v>2</v>
      </c>
      <c r="C28" s="72">
        <v>4</v>
      </c>
      <c r="D28" s="117">
        <f t="shared" ca="1" si="3"/>
        <v>17</v>
      </c>
      <c r="E28" s="72">
        <f t="shared" ca="1" si="4"/>
        <v>21</v>
      </c>
      <c r="F28" s="72" t="s">
        <v>109</v>
      </c>
    </row>
    <row r="29" spans="1:14" x14ac:dyDescent="0.3">
      <c r="A29" s="218" t="s">
        <v>106</v>
      </c>
      <c r="B29" s="73">
        <v>2</v>
      </c>
      <c r="C29" s="72">
        <v>1</v>
      </c>
      <c r="D29" s="117">
        <f t="shared" ca="1" si="3"/>
        <v>5</v>
      </c>
      <c r="E29" s="72">
        <f t="shared" ca="1" si="4"/>
        <v>6</v>
      </c>
      <c r="F29" s="72" t="s">
        <v>109</v>
      </c>
    </row>
    <row r="30" spans="1:14" x14ac:dyDescent="0.3">
      <c r="A30" s="218" t="s">
        <v>137</v>
      </c>
      <c r="B30" s="73">
        <v>2</v>
      </c>
      <c r="C30" s="72">
        <v>1</v>
      </c>
      <c r="D30" s="117">
        <f t="shared" ca="1" si="3"/>
        <v>9</v>
      </c>
      <c r="E30" s="72">
        <f t="shared" ca="1" si="4"/>
        <v>10</v>
      </c>
      <c r="F30" s="72" t="s">
        <v>87</v>
      </c>
    </row>
    <row r="31" spans="1:14" x14ac:dyDescent="0.3">
      <c r="A31" s="218" t="s">
        <v>264</v>
      </c>
      <c r="B31" s="73">
        <v>2</v>
      </c>
      <c r="C31" s="72">
        <v>1</v>
      </c>
      <c r="D31" s="117">
        <f ca="1">RANDBETWEEN(1,20)</f>
        <v>1</v>
      </c>
      <c r="E31" s="72">
        <f t="shared" ref="E31" ca="1" si="5">SUM(C31:D31)</f>
        <v>2</v>
      </c>
      <c r="F31" s="72" t="s">
        <v>87</v>
      </c>
    </row>
    <row r="32" spans="1:14" x14ac:dyDescent="0.3">
      <c r="A32" s="229" t="s">
        <v>138</v>
      </c>
      <c r="B32" s="229">
        <v>3</v>
      </c>
      <c r="C32" s="72">
        <v>2</v>
      </c>
      <c r="D32" s="117">
        <f ca="1">RANDBETWEEN(1,20)</f>
        <v>15</v>
      </c>
      <c r="E32" s="72">
        <f ca="1">SUM(C32:D32)</f>
        <v>17</v>
      </c>
      <c r="F32" s="72" t="s">
        <v>87</v>
      </c>
    </row>
    <row r="33" spans="1:6" x14ac:dyDescent="0.3">
      <c r="A33" s="229" t="s">
        <v>136</v>
      </c>
      <c r="B33" s="229">
        <v>3</v>
      </c>
      <c r="C33" s="72">
        <v>0</v>
      </c>
      <c r="D33" s="117">
        <f ca="1">RANDBETWEEN(1,20)</f>
        <v>16</v>
      </c>
      <c r="E33" s="72">
        <f ca="1">SUM(C33:D33)</f>
        <v>16</v>
      </c>
      <c r="F33" s="72" t="s">
        <v>87</v>
      </c>
    </row>
  </sheetData>
  <sortState ref="A2:F10">
    <sortCondition descending="1" ref="E2:E10"/>
    <sortCondition descending="1" ref="C2:C10"/>
  </sortState>
  <conditionalFormatting sqref="M26">
    <cfRule type="cellIs" dxfId="470" priority="1430" operator="greaterThan">
      <formula>$M$24</formula>
    </cfRule>
    <cfRule type="cellIs" dxfId="469" priority="1431" operator="between">
      <formula>$M$23</formula>
      <formula>$M$24</formula>
    </cfRule>
    <cfRule type="cellIs" dxfId="468" priority="1432" operator="between">
      <formula>$M$22</formula>
      <formula>$M$23</formula>
    </cfRule>
    <cfRule type="cellIs" dxfId="467" priority="1433" operator="lessThan">
      <formula>$M$22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1" style="144" bestFit="1" customWidth="1"/>
    <col min="2" max="2" width="18.59765625" style="144" bestFit="1" customWidth="1"/>
    <col min="3" max="3" width="7.296875" style="144" bestFit="1" customWidth="1"/>
    <col min="4" max="4" width="3.59765625" style="144" bestFit="1" customWidth="1"/>
    <col min="5" max="5" width="8.5" style="144" bestFit="1" customWidth="1"/>
    <col min="6" max="6" width="9.796875" style="144" bestFit="1" customWidth="1"/>
    <col min="7" max="7" width="7.296875" style="196" bestFit="1" customWidth="1"/>
    <col min="8" max="8" width="7.296875" style="196" customWidth="1"/>
    <col min="9" max="16384" width="8.796875" style="144"/>
  </cols>
  <sheetData>
    <row r="1" spans="1:11" s="195" customFormat="1" ht="31.2" x14ac:dyDescent="0.3">
      <c r="A1" s="200" t="s">
        <v>0</v>
      </c>
      <c r="B1" s="200" t="s">
        <v>174</v>
      </c>
      <c r="C1" s="200" t="s">
        <v>173</v>
      </c>
      <c r="D1" s="200" t="s">
        <v>172</v>
      </c>
      <c r="E1" s="200" t="s">
        <v>171</v>
      </c>
      <c r="F1" s="200" t="s">
        <v>170</v>
      </c>
      <c r="G1" s="200" t="s">
        <v>176</v>
      </c>
      <c r="H1" s="200" t="s">
        <v>183</v>
      </c>
      <c r="J1" s="195" t="s">
        <v>182</v>
      </c>
      <c r="K1" s="205">
        <v>160</v>
      </c>
    </row>
    <row r="2" spans="1:11" ht="16.8" x14ac:dyDescent="0.3">
      <c r="A2" s="201" t="s">
        <v>135</v>
      </c>
      <c r="B2" s="241" t="s">
        <v>169</v>
      </c>
      <c r="C2" s="202">
        <f t="shared" ref="C2:C8" si="0">C3-1</f>
        <v>132</v>
      </c>
      <c r="D2" s="202">
        <v>11</v>
      </c>
      <c r="E2" s="202">
        <f>D2*100</f>
        <v>1100</v>
      </c>
      <c r="F2" s="202">
        <f t="shared" ref="F2:F20" si="1">E2+C2</f>
        <v>1232</v>
      </c>
      <c r="G2" s="199" t="s">
        <v>178</v>
      </c>
      <c r="H2" s="204" t="s">
        <v>177</v>
      </c>
    </row>
    <row r="3" spans="1:11" ht="16.8" x14ac:dyDescent="0.3">
      <c r="A3" s="201" t="s">
        <v>135</v>
      </c>
      <c r="B3" s="241" t="s">
        <v>164</v>
      </c>
      <c r="C3" s="202">
        <f t="shared" si="0"/>
        <v>133</v>
      </c>
      <c r="D3" s="202">
        <v>11</v>
      </c>
      <c r="E3" s="202">
        <f>D3*100</f>
        <v>1100</v>
      </c>
      <c r="F3" s="202">
        <f t="shared" si="1"/>
        <v>1233</v>
      </c>
      <c r="G3" s="199" t="s">
        <v>178</v>
      </c>
      <c r="H3" s="204" t="s">
        <v>177</v>
      </c>
    </row>
    <row r="4" spans="1:11" ht="16.8" x14ac:dyDescent="0.3">
      <c r="A4" s="201" t="s">
        <v>135</v>
      </c>
      <c r="B4" s="241" t="s">
        <v>163</v>
      </c>
      <c r="C4" s="202">
        <f t="shared" si="0"/>
        <v>134</v>
      </c>
      <c r="D4" s="202">
        <v>11</v>
      </c>
      <c r="E4" s="202">
        <f>D4*10</f>
        <v>110</v>
      </c>
      <c r="F4" s="202">
        <f t="shared" si="1"/>
        <v>244</v>
      </c>
      <c r="G4" s="199" t="s">
        <v>178</v>
      </c>
      <c r="H4" s="204" t="s">
        <v>177</v>
      </c>
    </row>
    <row r="5" spans="1:11" ht="16.8" x14ac:dyDescent="0.3">
      <c r="A5" s="201" t="s">
        <v>135</v>
      </c>
      <c r="B5" s="241" t="s">
        <v>168</v>
      </c>
      <c r="C5" s="202">
        <f t="shared" si="0"/>
        <v>135</v>
      </c>
      <c r="D5" s="202">
        <v>11</v>
      </c>
      <c r="E5" s="202">
        <f>D5*10</f>
        <v>110</v>
      </c>
      <c r="F5" s="202">
        <f t="shared" si="1"/>
        <v>245</v>
      </c>
      <c r="G5" s="199" t="s">
        <v>178</v>
      </c>
      <c r="H5" s="204" t="s">
        <v>177</v>
      </c>
    </row>
    <row r="6" spans="1:11" ht="16.8" x14ac:dyDescent="0.3">
      <c r="A6" s="201" t="s">
        <v>135</v>
      </c>
      <c r="B6" s="241" t="s">
        <v>167</v>
      </c>
      <c r="C6" s="202">
        <f t="shared" si="0"/>
        <v>136</v>
      </c>
      <c r="D6" s="202">
        <v>11</v>
      </c>
      <c r="E6" s="202">
        <f>D6*10</f>
        <v>110</v>
      </c>
      <c r="F6" s="202">
        <f t="shared" si="1"/>
        <v>246</v>
      </c>
      <c r="G6" s="199" t="s">
        <v>178</v>
      </c>
      <c r="H6" s="204" t="s">
        <v>177</v>
      </c>
    </row>
    <row r="7" spans="1:11" ht="16.8" x14ac:dyDescent="0.3">
      <c r="A7" s="201" t="s">
        <v>135</v>
      </c>
      <c r="B7" s="241" t="s">
        <v>166</v>
      </c>
      <c r="C7" s="202">
        <f t="shared" si="0"/>
        <v>137</v>
      </c>
      <c r="D7" s="202">
        <v>11</v>
      </c>
      <c r="E7" s="202">
        <f>D7</f>
        <v>11</v>
      </c>
      <c r="F7" s="202">
        <f t="shared" si="1"/>
        <v>148</v>
      </c>
      <c r="G7" s="199" t="s">
        <v>178</v>
      </c>
      <c r="H7" s="204" t="s">
        <v>178</v>
      </c>
    </row>
    <row r="8" spans="1:11" ht="16.8" x14ac:dyDescent="0.3">
      <c r="A8" s="201" t="s">
        <v>135</v>
      </c>
      <c r="B8" s="241" t="s">
        <v>165</v>
      </c>
      <c r="C8" s="202">
        <f t="shared" si="0"/>
        <v>138</v>
      </c>
      <c r="D8" s="202">
        <v>11</v>
      </c>
      <c r="E8" s="202">
        <f>D8</f>
        <v>11</v>
      </c>
      <c r="F8" s="202">
        <f t="shared" si="1"/>
        <v>149</v>
      </c>
      <c r="G8" s="199" t="s">
        <v>178</v>
      </c>
      <c r="H8" s="204" t="s">
        <v>178</v>
      </c>
    </row>
    <row r="9" spans="1:11" ht="16.8" x14ac:dyDescent="0.3">
      <c r="A9" s="201" t="s">
        <v>135</v>
      </c>
      <c r="B9" s="241" t="s">
        <v>175</v>
      </c>
      <c r="C9" s="202">
        <v>139</v>
      </c>
      <c r="D9" s="202">
        <v>11</v>
      </c>
      <c r="E9" s="202" t="s">
        <v>246</v>
      </c>
      <c r="F9" s="202" t="s">
        <v>246</v>
      </c>
      <c r="G9" s="199" t="s">
        <v>177</v>
      </c>
      <c r="H9" s="204" t="s">
        <v>177</v>
      </c>
    </row>
    <row r="10" spans="1:11" ht="16.8" x14ac:dyDescent="0.3">
      <c r="A10" s="203" t="s">
        <v>138</v>
      </c>
      <c r="B10" s="241" t="s">
        <v>164</v>
      </c>
      <c r="C10" s="202">
        <f>C11-1</f>
        <v>135</v>
      </c>
      <c r="D10" s="202">
        <v>11</v>
      </c>
      <c r="E10" s="202">
        <f>D10*100</f>
        <v>1100</v>
      </c>
      <c r="F10" s="202">
        <f t="shared" si="1"/>
        <v>1235</v>
      </c>
      <c r="G10" s="199" t="s">
        <v>178</v>
      </c>
      <c r="H10" s="204" t="s">
        <v>177</v>
      </c>
    </row>
    <row r="11" spans="1:11" ht="16.8" x14ac:dyDescent="0.3">
      <c r="A11" s="203" t="s">
        <v>138</v>
      </c>
      <c r="B11" s="241" t="s">
        <v>163</v>
      </c>
      <c r="C11" s="202">
        <f>C12-1</f>
        <v>136</v>
      </c>
      <c r="D11" s="202">
        <v>11</v>
      </c>
      <c r="E11" s="202">
        <f>D11*10</f>
        <v>110</v>
      </c>
      <c r="F11" s="202">
        <f t="shared" si="1"/>
        <v>246</v>
      </c>
      <c r="G11" s="199" t="s">
        <v>178</v>
      </c>
      <c r="H11" s="204" t="s">
        <v>177</v>
      </c>
    </row>
    <row r="12" spans="1:11" ht="16.8" x14ac:dyDescent="0.3">
      <c r="A12" s="203" t="s">
        <v>138</v>
      </c>
      <c r="B12" s="241" t="s">
        <v>162</v>
      </c>
      <c r="C12" s="202">
        <f>C13-1</f>
        <v>137</v>
      </c>
      <c r="D12" s="202">
        <v>11</v>
      </c>
      <c r="E12" s="202">
        <f>D12*10</f>
        <v>110</v>
      </c>
      <c r="F12" s="202">
        <f t="shared" si="1"/>
        <v>247</v>
      </c>
      <c r="G12" s="199" t="s">
        <v>178</v>
      </c>
      <c r="H12" s="204" t="s">
        <v>177</v>
      </c>
    </row>
    <row r="13" spans="1:11" ht="16.8" x14ac:dyDescent="0.3">
      <c r="A13" s="203" t="s">
        <v>138</v>
      </c>
      <c r="B13" s="241" t="s">
        <v>161</v>
      </c>
      <c r="C13" s="202">
        <v>138</v>
      </c>
      <c r="D13" s="202">
        <v>11</v>
      </c>
      <c r="E13" s="202">
        <f>D13</f>
        <v>11</v>
      </c>
      <c r="F13" s="202">
        <f t="shared" si="1"/>
        <v>149</v>
      </c>
      <c r="G13" s="199" t="s">
        <v>178</v>
      </c>
      <c r="H13" s="204" t="s">
        <v>178</v>
      </c>
    </row>
    <row r="14" spans="1:11" ht="16.8" x14ac:dyDescent="0.3">
      <c r="A14" s="208" t="s">
        <v>137</v>
      </c>
      <c r="B14" s="241" t="s">
        <v>179</v>
      </c>
      <c r="C14" s="202">
        <f t="shared" ref="C14:C17" si="2">C15-1</f>
        <v>135</v>
      </c>
      <c r="D14" s="202">
        <v>11</v>
      </c>
      <c r="E14" s="202">
        <f>D14*600</f>
        <v>6600</v>
      </c>
      <c r="F14" s="202">
        <f t="shared" si="1"/>
        <v>6735</v>
      </c>
      <c r="G14" s="199" t="s">
        <v>178</v>
      </c>
      <c r="H14" s="204" t="s">
        <v>177</v>
      </c>
    </row>
    <row r="15" spans="1:11" ht="16.8" x14ac:dyDescent="0.3">
      <c r="A15" s="208" t="s">
        <v>137</v>
      </c>
      <c r="B15" s="241" t="s">
        <v>180</v>
      </c>
      <c r="C15" s="202">
        <f t="shared" si="2"/>
        <v>136</v>
      </c>
      <c r="D15" s="202">
        <v>11</v>
      </c>
      <c r="E15" s="202">
        <f>D15*10</f>
        <v>110</v>
      </c>
      <c r="F15" s="202">
        <f t="shared" si="1"/>
        <v>246</v>
      </c>
      <c r="G15" s="199" t="s">
        <v>178</v>
      </c>
      <c r="H15" s="204" t="s">
        <v>177</v>
      </c>
    </row>
    <row r="16" spans="1:11" ht="16.8" x14ac:dyDescent="0.3">
      <c r="A16" s="208" t="s">
        <v>137</v>
      </c>
      <c r="B16" s="241" t="s">
        <v>163</v>
      </c>
      <c r="C16" s="202">
        <f t="shared" si="2"/>
        <v>137</v>
      </c>
      <c r="D16" s="202">
        <v>11</v>
      </c>
      <c r="E16" s="202">
        <f>D16*10</f>
        <v>110</v>
      </c>
      <c r="F16" s="202">
        <f t="shared" si="1"/>
        <v>247</v>
      </c>
      <c r="G16" s="199" t="s">
        <v>178</v>
      </c>
      <c r="H16" s="204" t="s">
        <v>177</v>
      </c>
    </row>
    <row r="17" spans="1:8" ht="16.8" x14ac:dyDescent="0.3">
      <c r="A17" s="208" t="s">
        <v>137</v>
      </c>
      <c r="B17" s="241" t="s">
        <v>186</v>
      </c>
      <c r="C17" s="202">
        <f t="shared" si="2"/>
        <v>138</v>
      </c>
      <c r="D17" s="202">
        <v>11</v>
      </c>
      <c r="E17" s="202">
        <v>600</v>
      </c>
      <c r="F17" s="202">
        <f t="shared" si="1"/>
        <v>738</v>
      </c>
      <c r="G17" s="199" t="s">
        <v>178</v>
      </c>
      <c r="H17" s="204" t="s">
        <v>177</v>
      </c>
    </row>
    <row r="18" spans="1:8" ht="16.8" x14ac:dyDescent="0.3">
      <c r="A18" s="208" t="s">
        <v>137</v>
      </c>
      <c r="B18" s="241" t="s">
        <v>184</v>
      </c>
      <c r="C18" s="202">
        <f t="shared" ref="C18:C19" si="3">C19-1</f>
        <v>139</v>
      </c>
      <c r="D18" s="202">
        <v>11</v>
      </c>
      <c r="E18" s="202">
        <f>D18*10</f>
        <v>110</v>
      </c>
      <c r="F18" s="202">
        <f t="shared" si="1"/>
        <v>249</v>
      </c>
      <c r="G18" s="199" t="s">
        <v>178</v>
      </c>
      <c r="H18" s="204" t="s">
        <v>177</v>
      </c>
    </row>
    <row r="19" spans="1:8" ht="16.8" x14ac:dyDescent="0.3">
      <c r="A19" s="208" t="s">
        <v>137</v>
      </c>
      <c r="B19" s="241" t="s">
        <v>181</v>
      </c>
      <c r="C19" s="202">
        <f t="shared" si="3"/>
        <v>140</v>
      </c>
      <c r="D19" s="202">
        <v>11</v>
      </c>
      <c r="E19" s="202">
        <f>D19</f>
        <v>11</v>
      </c>
      <c r="F19" s="202">
        <f t="shared" si="1"/>
        <v>151</v>
      </c>
      <c r="G19" s="199" t="s">
        <v>178</v>
      </c>
      <c r="H19" s="204" t="s">
        <v>178</v>
      </c>
    </row>
    <row r="20" spans="1:8" ht="16.8" x14ac:dyDescent="0.3">
      <c r="A20" s="208" t="s">
        <v>137</v>
      </c>
      <c r="B20" s="241" t="s">
        <v>185</v>
      </c>
      <c r="C20" s="202">
        <v>141</v>
      </c>
      <c r="D20" s="202">
        <v>11</v>
      </c>
      <c r="E20" s="202">
        <f>D20*10</f>
        <v>110</v>
      </c>
      <c r="F20" s="202">
        <f t="shared" si="1"/>
        <v>251</v>
      </c>
      <c r="G20" s="199" t="s">
        <v>178</v>
      </c>
      <c r="H20" s="204" t="s">
        <v>177</v>
      </c>
    </row>
    <row r="21" spans="1:8" ht="16.8" x14ac:dyDescent="0.3">
      <c r="A21" s="240" t="s">
        <v>134</v>
      </c>
      <c r="B21" s="241" t="s">
        <v>250</v>
      </c>
      <c r="C21" s="202">
        <v>146</v>
      </c>
      <c r="D21" s="202">
        <v>11</v>
      </c>
      <c r="E21" s="202">
        <f t="shared" ref="E21:E26" si="4">D21*100</f>
        <v>1100</v>
      </c>
      <c r="F21" s="202">
        <f t="shared" ref="F21:F35" si="5">E21+C21</f>
        <v>1246</v>
      </c>
      <c r="G21" s="199" t="s">
        <v>178</v>
      </c>
      <c r="H21" s="204" t="s">
        <v>177</v>
      </c>
    </row>
    <row r="22" spans="1:8" ht="16.8" x14ac:dyDescent="0.3">
      <c r="A22" s="240" t="s">
        <v>134</v>
      </c>
      <c r="B22" s="241" t="s">
        <v>252</v>
      </c>
      <c r="C22" s="202">
        <v>147</v>
      </c>
      <c r="D22" s="202">
        <v>11</v>
      </c>
      <c r="E22" s="202">
        <f t="shared" si="4"/>
        <v>1100</v>
      </c>
      <c r="F22" s="202">
        <f t="shared" si="5"/>
        <v>1247</v>
      </c>
      <c r="G22" s="199" t="s">
        <v>178</v>
      </c>
      <c r="H22" s="204" t="s">
        <v>177</v>
      </c>
    </row>
    <row r="23" spans="1:8" ht="16.8" x14ac:dyDescent="0.3">
      <c r="A23" s="240" t="s">
        <v>134</v>
      </c>
      <c r="B23" s="241" t="s">
        <v>253</v>
      </c>
      <c r="C23" s="202">
        <v>148</v>
      </c>
      <c r="D23" s="202">
        <v>11</v>
      </c>
      <c r="E23" s="202">
        <f t="shared" si="4"/>
        <v>1100</v>
      </c>
      <c r="F23" s="202">
        <f t="shared" si="5"/>
        <v>1248</v>
      </c>
      <c r="G23" s="199" t="s">
        <v>178</v>
      </c>
      <c r="H23" s="204" t="s">
        <v>177</v>
      </c>
    </row>
    <row r="24" spans="1:8" ht="16.8" x14ac:dyDescent="0.3">
      <c r="A24" s="240" t="s">
        <v>134</v>
      </c>
      <c r="B24" s="241" t="s">
        <v>255</v>
      </c>
      <c r="C24" s="202">
        <v>149</v>
      </c>
      <c r="D24" s="202">
        <v>11</v>
      </c>
      <c r="E24" s="202">
        <f t="shared" si="4"/>
        <v>1100</v>
      </c>
      <c r="F24" s="202">
        <f t="shared" si="5"/>
        <v>1249</v>
      </c>
      <c r="G24" s="199" t="s">
        <v>178</v>
      </c>
      <c r="H24" s="204" t="s">
        <v>177</v>
      </c>
    </row>
    <row r="25" spans="1:8" ht="16.8" x14ac:dyDescent="0.3">
      <c r="A25" s="240" t="s">
        <v>134</v>
      </c>
      <c r="B25" s="241" t="s">
        <v>257</v>
      </c>
      <c r="C25" s="202">
        <v>150</v>
      </c>
      <c r="D25" s="202">
        <v>11</v>
      </c>
      <c r="E25" s="202">
        <f t="shared" si="4"/>
        <v>1100</v>
      </c>
      <c r="F25" s="202">
        <f t="shared" si="5"/>
        <v>1250</v>
      </c>
      <c r="G25" s="199" t="s">
        <v>178</v>
      </c>
      <c r="H25" s="204" t="s">
        <v>177</v>
      </c>
    </row>
    <row r="26" spans="1:8" ht="16.8" x14ac:dyDescent="0.3">
      <c r="A26" s="240" t="s">
        <v>134</v>
      </c>
      <c r="B26" s="241" t="s">
        <v>259</v>
      </c>
      <c r="C26" s="202">
        <v>151</v>
      </c>
      <c r="D26" s="202">
        <v>11</v>
      </c>
      <c r="E26" s="202">
        <f t="shared" si="4"/>
        <v>1100</v>
      </c>
      <c r="F26" s="202">
        <f t="shared" si="5"/>
        <v>1251</v>
      </c>
      <c r="G26" s="199" t="s">
        <v>178</v>
      </c>
      <c r="H26" s="204" t="s">
        <v>177</v>
      </c>
    </row>
    <row r="27" spans="1:8" ht="16.8" x14ac:dyDescent="0.3">
      <c r="A27" s="240" t="s">
        <v>134</v>
      </c>
      <c r="B27" s="241" t="s">
        <v>163</v>
      </c>
      <c r="C27" s="202">
        <v>152</v>
      </c>
      <c r="D27" s="202">
        <v>11</v>
      </c>
      <c r="E27" s="202">
        <f t="shared" ref="E27:E33" si="6">D27*10</f>
        <v>110</v>
      </c>
      <c r="F27" s="202">
        <f t="shared" si="5"/>
        <v>262</v>
      </c>
      <c r="G27" s="199" t="s">
        <v>178</v>
      </c>
      <c r="H27" s="204" t="s">
        <v>177</v>
      </c>
    </row>
    <row r="28" spans="1:8" ht="16.8" x14ac:dyDescent="0.3">
      <c r="A28" s="240" t="s">
        <v>134</v>
      </c>
      <c r="B28" s="241" t="s">
        <v>167</v>
      </c>
      <c r="C28" s="202">
        <v>153</v>
      </c>
      <c r="D28" s="202">
        <v>11</v>
      </c>
      <c r="E28" s="202">
        <f t="shared" si="6"/>
        <v>110</v>
      </c>
      <c r="F28" s="202">
        <f t="shared" si="5"/>
        <v>263</v>
      </c>
      <c r="G28" s="199" t="s">
        <v>178</v>
      </c>
      <c r="H28" s="204" t="s">
        <v>177</v>
      </c>
    </row>
    <row r="29" spans="1:8" ht="16.8" x14ac:dyDescent="0.3">
      <c r="A29" s="240" t="s">
        <v>134</v>
      </c>
      <c r="B29" s="241" t="s">
        <v>162</v>
      </c>
      <c r="C29" s="202">
        <v>154</v>
      </c>
      <c r="D29" s="202">
        <v>11</v>
      </c>
      <c r="E29" s="202">
        <f t="shared" si="6"/>
        <v>110</v>
      </c>
      <c r="F29" s="202">
        <f t="shared" si="5"/>
        <v>264</v>
      </c>
      <c r="G29" s="199" t="s">
        <v>178</v>
      </c>
      <c r="H29" s="204" t="s">
        <v>177</v>
      </c>
    </row>
    <row r="30" spans="1:8" ht="16.8" x14ac:dyDescent="0.3">
      <c r="A30" s="240" t="s">
        <v>134</v>
      </c>
      <c r="B30" s="241" t="s">
        <v>254</v>
      </c>
      <c r="C30" s="202">
        <v>155</v>
      </c>
      <c r="D30" s="202">
        <v>11</v>
      </c>
      <c r="E30" s="202">
        <f t="shared" si="6"/>
        <v>110</v>
      </c>
      <c r="F30" s="202">
        <f t="shared" si="5"/>
        <v>265</v>
      </c>
      <c r="G30" s="199" t="s">
        <v>178</v>
      </c>
      <c r="H30" s="204" t="s">
        <v>177</v>
      </c>
    </row>
    <row r="31" spans="1:8" ht="16.8" x14ac:dyDescent="0.3">
      <c r="A31" s="240" t="s">
        <v>134</v>
      </c>
      <c r="B31" s="241" t="s">
        <v>256</v>
      </c>
      <c r="C31" s="202">
        <v>156</v>
      </c>
      <c r="D31" s="202">
        <v>11</v>
      </c>
      <c r="E31" s="202">
        <f t="shared" si="6"/>
        <v>110</v>
      </c>
      <c r="F31" s="202">
        <f t="shared" si="5"/>
        <v>266</v>
      </c>
      <c r="G31" s="199" t="s">
        <v>178</v>
      </c>
      <c r="H31" s="204" t="s">
        <v>177</v>
      </c>
    </row>
    <row r="32" spans="1:8" ht="16.8" x14ac:dyDescent="0.3">
      <c r="A32" s="240" t="s">
        <v>134</v>
      </c>
      <c r="B32" s="241" t="s">
        <v>258</v>
      </c>
      <c r="C32" s="202">
        <v>157</v>
      </c>
      <c r="D32" s="202">
        <v>11</v>
      </c>
      <c r="E32" s="202">
        <f t="shared" si="6"/>
        <v>110</v>
      </c>
      <c r="F32" s="202">
        <f t="shared" si="5"/>
        <v>267</v>
      </c>
      <c r="G32" s="199" t="s">
        <v>178</v>
      </c>
      <c r="H32" s="204" t="s">
        <v>177</v>
      </c>
    </row>
    <row r="33" spans="1:8" ht="16.8" x14ac:dyDescent="0.3">
      <c r="A33" s="240" t="s">
        <v>134</v>
      </c>
      <c r="B33" s="242" t="s">
        <v>180</v>
      </c>
      <c r="C33" s="202">
        <v>158</v>
      </c>
      <c r="D33" s="202">
        <v>11</v>
      </c>
      <c r="E33" s="202">
        <f t="shared" si="6"/>
        <v>110</v>
      </c>
      <c r="F33" s="202">
        <f t="shared" si="5"/>
        <v>268</v>
      </c>
      <c r="G33" s="199" t="s">
        <v>178</v>
      </c>
      <c r="H33" s="204" t="s">
        <v>177</v>
      </c>
    </row>
    <row r="34" spans="1:8" ht="16.8" x14ac:dyDescent="0.3">
      <c r="A34" s="240" t="s">
        <v>134</v>
      </c>
      <c r="B34" s="241" t="s">
        <v>251</v>
      </c>
      <c r="C34" s="202">
        <v>159</v>
      </c>
      <c r="D34" s="202">
        <v>11</v>
      </c>
      <c r="E34" s="202">
        <v>10</v>
      </c>
      <c r="F34" s="202">
        <f t="shared" si="5"/>
        <v>169</v>
      </c>
      <c r="G34" s="199" t="s">
        <v>178</v>
      </c>
      <c r="H34" s="204" t="s">
        <v>178</v>
      </c>
    </row>
    <row r="35" spans="1:8" ht="16.8" x14ac:dyDescent="0.3">
      <c r="A35" s="243" t="s">
        <v>134</v>
      </c>
      <c r="B35" s="244" t="s">
        <v>260</v>
      </c>
      <c r="C35" s="245">
        <v>162</v>
      </c>
      <c r="D35" s="245">
        <v>11</v>
      </c>
      <c r="E35" s="245">
        <f>D35</f>
        <v>11</v>
      </c>
      <c r="F35" s="245">
        <f t="shared" si="5"/>
        <v>173</v>
      </c>
      <c r="G35" s="246" t="s">
        <v>178</v>
      </c>
      <c r="H35" s="247" t="s">
        <v>177</v>
      </c>
    </row>
  </sheetData>
  <sortState ref="A23:H37">
    <sortCondition ref="C23:C37"/>
  </sortState>
  <conditionalFormatting sqref="H15:H17 G2:H14">
    <cfRule type="cellIs" dxfId="466" priority="103" stopIfTrue="1" operator="equal">
      <formula>"þ"</formula>
    </cfRule>
  </conditionalFormatting>
  <conditionalFormatting sqref="G14:H14 H2:H17">
    <cfRule type="cellIs" dxfId="465" priority="102" stopIfTrue="1" operator="equal">
      <formula>"þ"</formula>
    </cfRule>
  </conditionalFormatting>
  <conditionalFormatting sqref="F2:F8 F10:F20">
    <cfRule type="cellIs" dxfId="464" priority="101" operator="lessThan">
      <formula>$K$1</formula>
    </cfRule>
  </conditionalFormatting>
  <conditionalFormatting sqref="H18">
    <cfRule type="cellIs" dxfId="463" priority="94" stopIfTrue="1" operator="equal">
      <formula>"þ"</formula>
    </cfRule>
  </conditionalFormatting>
  <conditionalFormatting sqref="H18">
    <cfRule type="cellIs" dxfId="462" priority="93" stopIfTrue="1" operator="equal">
      <formula>"þ"</formula>
    </cfRule>
  </conditionalFormatting>
  <conditionalFormatting sqref="F18">
    <cfRule type="cellIs" dxfId="461" priority="92" operator="lessThan">
      <formula>$K$1</formula>
    </cfRule>
  </conditionalFormatting>
  <conditionalFormatting sqref="H18">
    <cfRule type="cellIs" dxfId="460" priority="88" stopIfTrue="1" operator="equal">
      <formula>"þ"</formula>
    </cfRule>
  </conditionalFormatting>
  <conditionalFormatting sqref="H18">
    <cfRule type="cellIs" dxfId="459" priority="87" stopIfTrue="1" operator="equal">
      <formula>"þ"</formula>
    </cfRule>
  </conditionalFormatting>
  <conditionalFormatting sqref="F18">
    <cfRule type="cellIs" dxfId="458" priority="86" operator="lessThan">
      <formula>$K$1</formula>
    </cfRule>
  </conditionalFormatting>
  <conditionalFormatting sqref="H18">
    <cfRule type="cellIs" dxfId="457" priority="85" stopIfTrue="1" operator="equal">
      <formula>"þ"</formula>
    </cfRule>
  </conditionalFormatting>
  <conditionalFormatting sqref="H18">
    <cfRule type="cellIs" dxfId="456" priority="84" stopIfTrue="1" operator="equal">
      <formula>"þ"</formula>
    </cfRule>
  </conditionalFormatting>
  <conditionalFormatting sqref="F18">
    <cfRule type="cellIs" dxfId="455" priority="83" operator="lessThan">
      <formula>$K$1</formula>
    </cfRule>
  </conditionalFormatting>
  <conditionalFormatting sqref="F19">
    <cfRule type="cellIs" dxfId="454" priority="80" operator="lessThan">
      <formula>$K$1</formula>
    </cfRule>
  </conditionalFormatting>
  <conditionalFormatting sqref="H20">
    <cfRule type="cellIs" dxfId="453" priority="79" stopIfTrue="1" operator="equal">
      <formula>"þ"</formula>
    </cfRule>
  </conditionalFormatting>
  <conditionalFormatting sqref="H20">
    <cfRule type="cellIs" dxfId="452" priority="78" stopIfTrue="1" operator="equal">
      <formula>"þ"</formula>
    </cfRule>
  </conditionalFormatting>
  <conditionalFormatting sqref="F20">
    <cfRule type="cellIs" dxfId="451" priority="77" operator="lessThan">
      <formula>$K$1</formula>
    </cfRule>
  </conditionalFormatting>
  <conditionalFormatting sqref="H20">
    <cfRule type="cellIs" dxfId="450" priority="76" stopIfTrue="1" operator="equal">
      <formula>"þ"</formula>
    </cfRule>
  </conditionalFormatting>
  <conditionalFormatting sqref="H20">
    <cfRule type="cellIs" dxfId="449" priority="75" stopIfTrue="1" operator="equal">
      <formula>"þ"</formula>
    </cfRule>
  </conditionalFormatting>
  <conditionalFormatting sqref="F20">
    <cfRule type="cellIs" dxfId="448" priority="74" operator="lessThan">
      <formula>$K$1</formula>
    </cfRule>
  </conditionalFormatting>
  <conditionalFormatting sqref="H20">
    <cfRule type="cellIs" dxfId="447" priority="73" stopIfTrue="1" operator="equal">
      <formula>"þ"</formula>
    </cfRule>
  </conditionalFormatting>
  <conditionalFormatting sqref="H20">
    <cfRule type="cellIs" dxfId="446" priority="72" stopIfTrue="1" operator="equal">
      <formula>"þ"</formula>
    </cfRule>
  </conditionalFormatting>
  <conditionalFormatting sqref="F20">
    <cfRule type="cellIs" dxfId="445" priority="71" operator="lessThan">
      <formula>$K$1</formula>
    </cfRule>
  </conditionalFormatting>
  <conditionalFormatting sqref="G15:G20">
    <cfRule type="cellIs" dxfId="444" priority="70" stopIfTrue="1" operator="equal">
      <formula>"þ"</formula>
    </cfRule>
  </conditionalFormatting>
  <conditionalFormatting sqref="G9">
    <cfRule type="cellIs" dxfId="443" priority="69" stopIfTrue="1" operator="equal">
      <formula>"þ"</formula>
    </cfRule>
  </conditionalFormatting>
  <conditionalFormatting sqref="H19">
    <cfRule type="cellIs" dxfId="442" priority="68" stopIfTrue="1" operator="equal">
      <formula>"þ"</formula>
    </cfRule>
  </conditionalFormatting>
  <conditionalFormatting sqref="H19">
    <cfRule type="cellIs" dxfId="441" priority="67" stopIfTrue="1" operator="equal">
      <formula>"þ"</formula>
    </cfRule>
  </conditionalFormatting>
  <conditionalFormatting sqref="F21">
    <cfRule type="cellIs" dxfId="440" priority="66" operator="lessThan">
      <formula>$K$1</formula>
    </cfRule>
  </conditionalFormatting>
  <conditionalFormatting sqref="H21">
    <cfRule type="cellIs" dxfId="439" priority="65" stopIfTrue="1" operator="equal">
      <formula>"þ"</formula>
    </cfRule>
  </conditionalFormatting>
  <conditionalFormatting sqref="H21">
    <cfRule type="cellIs" dxfId="438" priority="64" stopIfTrue="1" operator="equal">
      <formula>"þ"</formula>
    </cfRule>
  </conditionalFormatting>
  <conditionalFormatting sqref="F21">
    <cfRule type="cellIs" dxfId="437" priority="63" operator="lessThan">
      <formula>$K$1</formula>
    </cfRule>
  </conditionalFormatting>
  <conditionalFormatting sqref="H21">
    <cfRule type="cellIs" dxfId="436" priority="62" stopIfTrue="1" operator="equal">
      <formula>"þ"</formula>
    </cfRule>
  </conditionalFormatting>
  <conditionalFormatting sqref="H21">
    <cfRule type="cellIs" dxfId="435" priority="61" stopIfTrue="1" operator="equal">
      <formula>"þ"</formula>
    </cfRule>
  </conditionalFormatting>
  <conditionalFormatting sqref="F21">
    <cfRule type="cellIs" dxfId="434" priority="60" operator="lessThan">
      <formula>$K$1</formula>
    </cfRule>
  </conditionalFormatting>
  <conditionalFormatting sqref="H21">
    <cfRule type="cellIs" dxfId="433" priority="59" stopIfTrue="1" operator="equal">
      <formula>"þ"</formula>
    </cfRule>
  </conditionalFormatting>
  <conditionalFormatting sqref="H21">
    <cfRule type="cellIs" dxfId="432" priority="58" stopIfTrue="1" operator="equal">
      <formula>"þ"</formula>
    </cfRule>
  </conditionalFormatting>
  <conditionalFormatting sqref="F21">
    <cfRule type="cellIs" dxfId="431" priority="57" operator="lessThan">
      <formula>$K$1</formula>
    </cfRule>
  </conditionalFormatting>
  <conditionalFormatting sqref="G21">
    <cfRule type="cellIs" dxfId="430" priority="56" stopIfTrue="1" operator="equal">
      <formula>"þ"</formula>
    </cfRule>
  </conditionalFormatting>
  <conditionalFormatting sqref="G35">
    <cfRule type="cellIs" dxfId="429" priority="1" stopIfTrue="1" operator="equal">
      <formula>"þ"</formula>
    </cfRule>
  </conditionalFormatting>
  <conditionalFormatting sqref="F22:F25">
    <cfRule type="cellIs" dxfId="428" priority="55" operator="lessThan">
      <formula>$K$1</formula>
    </cfRule>
  </conditionalFormatting>
  <conditionalFormatting sqref="H22:H25">
    <cfRule type="cellIs" dxfId="427" priority="54" stopIfTrue="1" operator="equal">
      <formula>"þ"</formula>
    </cfRule>
  </conditionalFormatting>
  <conditionalFormatting sqref="H22:H25">
    <cfRule type="cellIs" dxfId="426" priority="53" stopIfTrue="1" operator="equal">
      <formula>"þ"</formula>
    </cfRule>
  </conditionalFormatting>
  <conditionalFormatting sqref="F22:F25">
    <cfRule type="cellIs" dxfId="425" priority="52" operator="lessThan">
      <formula>$K$1</formula>
    </cfRule>
  </conditionalFormatting>
  <conditionalFormatting sqref="H22:H25">
    <cfRule type="cellIs" dxfId="424" priority="51" stopIfTrue="1" operator="equal">
      <formula>"þ"</formula>
    </cfRule>
  </conditionalFormatting>
  <conditionalFormatting sqref="H22:H25">
    <cfRule type="cellIs" dxfId="423" priority="50" stopIfTrue="1" operator="equal">
      <formula>"þ"</formula>
    </cfRule>
  </conditionalFormatting>
  <conditionalFormatting sqref="F22:F25">
    <cfRule type="cellIs" dxfId="422" priority="49" operator="lessThan">
      <formula>$K$1</formula>
    </cfRule>
  </conditionalFormatting>
  <conditionalFormatting sqref="H22:H25">
    <cfRule type="cellIs" dxfId="421" priority="48" stopIfTrue="1" operator="equal">
      <formula>"þ"</formula>
    </cfRule>
  </conditionalFormatting>
  <conditionalFormatting sqref="H22:H25">
    <cfRule type="cellIs" dxfId="420" priority="47" stopIfTrue="1" operator="equal">
      <formula>"þ"</formula>
    </cfRule>
  </conditionalFormatting>
  <conditionalFormatting sqref="F22:F25">
    <cfRule type="cellIs" dxfId="419" priority="46" operator="lessThan">
      <formula>$K$1</formula>
    </cfRule>
  </conditionalFormatting>
  <conditionalFormatting sqref="G22:G25">
    <cfRule type="cellIs" dxfId="418" priority="45" stopIfTrue="1" operator="equal">
      <formula>"þ"</formula>
    </cfRule>
  </conditionalFormatting>
  <conditionalFormatting sqref="F26:F30">
    <cfRule type="cellIs" dxfId="417" priority="44" operator="lessThan">
      <formula>$K$1</formula>
    </cfRule>
  </conditionalFormatting>
  <conditionalFormatting sqref="H26:H30">
    <cfRule type="cellIs" dxfId="416" priority="43" stopIfTrue="1" operator="equal">
      <formula>"þ"</formula>
    </cfRule>
  </conditionalFormatting>
  <conditionalFormatting sqref="H26:H30">
    <cfRule type="cellIs" dxfId="415" priority="42" stopIfTrue="1" operator="equal">
      <formula>"þ"</formula>
    </cfRule>
  </conditionalFormatting>
  <conditionalFormatting sqref="F26:F30">
    <cfRule type="cellIs" dxfId="414" priority="41" operator="lessThan">
      <formula>$K$1</formula>
    </cfRule>
  </conditionalFormatting>
  <conditionalFormatting sqref="H26:H30">
    <cfRule type="cellIs" dxfId="413" priority="40" stopIfTrue="1" operator="equal">
      <formula>"þ"</formula>
    </cfRule>
  </conditionalFormatting>
  <conditionalFormatting sqref="H26:H30">
    <cfRule type="cellIs" dxfId="412" priority="39" stopIfTrue="1" operator="equal">
      <formula>"þ"</formula>
    </cfRule>
  </conditionalFormatting>
  <conditionalFormatting sqref="F26:F30">
    <cfRule type="cellIs" dxfId="411" priority="38" operator="lessThan">
      <formula>$K$1</formula>
    </cfRule>
  </conditionalFormatting>
  <conditionalFormatting sqref="H26:H30">
    <cfRule type="cellIs" dxfId="410" priority="37" stopIfTrue="1" operator="equal">
      <formula>"þ"</formula>
    </cfRule>
  </conditionalFormatting>
  <conditionalFormatting sqref="H26:H30">
    <cfRule type="cellIs" dxfId="409" priority="36" stopIfTrue="1" operator="equal">
      <formula>"þ"</formula>
    </cfRule>
  </conditionalFormatting>
  <conditionalFormatting sqref="F26:F30">
    <cfRule type="cellIs" dxfId="408" priority="35" operator="lessThan">
      <formula>$K$1</formula>
    </cfRule>
  </conditionalFormatting>
  <conditionalFormatting sqref="G26:G30">
    <cfRule type="cellIs" dxfId="407" priority="34" stopIfTrue="1" operator="equal">
      <formula>"þ"</formula>
    </cfRule>
  </conditionalFormatting>
  <conditionalFormatting sqref="F31:F33">
    <cfRule type="cellIs" dxfId="406" priority="33" operator="lessThan">
      <formula>$K$1</formula>
    </cfRule>
  </conditionalFormatting>
  <conditionalFormatting sqref="H31:H33">
    <cfRule type="cellIs" dxfId="405" priority="32" stopIfTrue="1" operator="equal">
      <formula>"þ"</formula>
    </cfRule>
  </conditionalFormatting>
  <conditionalFormatting sqref="H31:H33">
    <cfRule type="cellIs" dxfId="404" priority="31" stopIfTrue="1" operator="equal">
      <formula>"þ"</formula>
    </cfRule>
  </conditionalFormatting>
  <conditionalFormatting sqref="F31:F33">
    <cfRule type="cellIs" dxfId="403" priority="30" operator="lessThan">
      <formula>$K$1</formula>
    </cfRule>
  </conditionalFormatting>
  <conditionalFormatting sqref="H31:H33">
    <cfRule type="cellIs" dxfId="402" priority="29" stopIfTrue="1" operator="equal">
      <formula>"þ"</formula>
    </cfRule>
  </conditionalFormatting>
  <conditionalFormatting sqref="H31:H33">
    <cfRule type="cellIs" dxfId="401" priority="28" stopIfTrue="1" operator="equal">
      <formula>"þ"</formula>
    </cfRule>
  </conditionalFormatting>
  <conditionalFormatting sqref="F31:F33">
    <cfRule type="cellIs" dxfId="400" priority="27" operator="lessThan">
      <formula>$K$1</formula>
    </cfRule>
  </conditionalFormatting>
  <conditionalFormatting sqref="H31:H33">
    <cfRule type="cellIs" dxfId="399" priority="26" stopIfTrue="1" operator="equal">
      <formula>"þ"</formula>
    </cfRule>
  </conditionalFormatting>
  <conditionalFormatting sqref="H31:H33">
    <cfRule type="cellIs" dxfId="398" priority="25" stopIfTrue="1" operator="equal">
      <formula>"þ"</formula>
    </cfRule>
  </conditionalFormatting>
  <conditionalFormatting sqref="F31:F33">
    <cfRule type="cellIs" dxfId="397" priority="24" operator="lessThan">
      <formula>$K$1</formula>
    </cfRule>
  </conditionalFormatting>
  <conditionalFormatting sqref="G31:G33">
    <cfRule type="cellIs" dxfId="396" priority="23" stopIfTrue="1" operator="equal">
      <formula>"þ"</formula>
    </cfRule>
  </conditionalFormatting>
  <conditionalFormatting sqref="F34">
    <cfRule type="cellIs" dxfId="395" priority="22" operator="lessThan">
      <formula>$K$1</formula>
    </cfRule>
  </conditionalFormatting>
  <conditionalFormatting sqref="H34">
    <cfRule type="cellIs" dxfId="394" priority="21" stopIfTrue="1" operator="equal">
      <formula>"þ"</formula>
    </cfRule>
  </conditionalFormatting>
  <conditionalFormatting sqref="H34">
    <cfRule type="cellIs" dxfId="393" priority="20" stopIfTrue="1" operator="equal">
      <formula>"þ"</formula>
    </cfRule>
  </conditionalFormatting>
  <conditionalFormatting sqref="F34">
    <cfRule type="cellIs" dxfId="392" priority="19" operator="lessThan">
      <formula>$K$1</formula>
    </cfRule>
  </conditionalFormatting>
  <conditionalFormatting sqref="H34">
    <cfRule type="cellIs" dxfId="391" priority="18" stopIfTrue="1" operator="equal">
      <formula>"þ"</formula>
    </cfRule>
  </conditionalFormatting>
  <conditionalFormatting sqref="H34">
    <cfRule type="cellIs" dxfId="390" priority="17" stopIfTrue="1" operator="equal">
      <formula>"þ"</formula>
    </cfRule>
  </conditionalFormatting>
  <conditionalFormatting sqref="F34">
    <cfRule type="cellIs" dxfId="389" priority="16" operator="lessThan">
      <formula>$K$1</formula>
    </cfRule>
  </conditionalFormatting>
  <conditionalFormatting sqref="H34">
    <cfRule type="cellIs" dxfId="388" priority="15" stopIfTrue="1" operator="equal">
      <formula>"þ"</formula>
    </cfRule>
  </conditionalFormatting>
  <conditionalFormatting sqref="H34">
    <cfRule type="cellIs" dxfId="387" priority="14" stopIfTrue="1" operator="equal">
      <formula>"þ"</formula>
    </cfRule>
  </conditionalFormatting>
  <conditionalFormatting sqref="F34">
    <cfRule type="cellIs" dxfId="386" priority="13" operator="lessThan">
      <formula>$K$1</formula>
    </cfRule>
  </conditionalFormatting>
  <conditionalFormatting sqref="G34">
    <cfRule type="cellIs" dxfId="385" priority="12" stopIfTrue="1" operator="equal">
      <formula>"þ"</formula>
    </cfRule>
  </conditionalFormatting>
  <conditionalFormatting sqref="F35">
    <cfRule type="cellIs" dxfId="384" priority="11" operator="lessThan">
      <formula>$K$1</formula>
    </cfRule>
  </conditionalFormatting>
  <conditionalFormatting sqref="H35">
    <cfRule type="cellIs" dxfId="383" priority="10" stopIfTrue="1" operator="equal">
      <formula>"þ"</formula>
    </cfRule>
  </conditionalFormatting>
  <conditionalFormatting sqref="H35">
    <cfRule type="cellIs" dxfId="382" priority="9" stopIfTrue="1" operator="equal">
      <formula>"þ"</formula>
    </cfRule>
  </conditionalFormatting>
  <conditionalFormatting sqref="F35">
    <cfRule type="cellIs" dxfId="381" priority="8" operator="lessThan">
      <formula>$K$1</formula>
    </cfRule>
  </conditionalFormatting>
  <conditionalFormatting sqref="H35">
    <cfRule type="cellIs" dxfId="380" priority="7" stopIfTrue="1" operator="equal">
      <formula>"þ"</formula>
    </cfRule>
  </conditionalFormatting>
  <conditionalFormatting sqref="H35">
    <cfRule type="cellIs" dxfId="379" priority="6" stopIfTrue="1" operator="equal">
      <formula>"þ"</formula>
    </cfRule>
  </conditionalFormatting>
  <conditionalFormatting sqref="F35">
    <cfRule type="cellIs" dxfId="378" priority="5" operator="lessThan">
      <formula>$K$1</formula>
    </cfRule>
  </conditionalFormatting>
  <conditionalFormatting sqref="H35">
    <cfRule type="cellIs" dxfId="377" priority="4" stopIfTrue="1" operator="equal">
      <formula>"þ"</formula>
    </cfRule>
  </conditionalFormatting>
  <conditionalFormatting sqref="H35">
    <cfRule type="cellIs" dxfId="376" priority="3" stopIfTrue="1" operator="equal">
      <formula>"þ"</formula>
    </cfRule>
  </conditionalFormatting>
  <conditionalFormatting sqref="F35">
    <cfRule type="cellIs" dxfId="375" priority="2" operator="lessThan">
      <formula>$K$1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showGridLines="0" workbookViewId="0"/>
  </sheetViews>
  <sheetFormatPr defaultRowHeight="15.6" x14ac:dyDescent="0.3"/>
  <cols>
    <col min="1" max="1" width="23.09765625" style="144" bestFit="1" customWidth="1"/>
    <col min="2" max="2" width="37.8984375" style="144" bestFit="1" customWidth="1"/>
    <col min="3" max="3" width="30.09765625" style="144" bestFit="1" customWidth="1"/>
    <col min="4" max="4" width="4.8984375" style="144" bestFit="1" customWidth="1"/>
    <col min="5" max="5" width="5.796875" style="144" bestFit="1" customWidth="1"/>
    <col min="6" max="6" width="3.8984375" style="144" bestFit="1" customWidth="1"/>
    <col min="7" max="7" width="7.09765625" style="144" bestFit="1" customWidth="1"/>
    <col min="8" max="8" width="3.8984375" style="144" bestFit="1" customWidth="1"/>
    <col min="9" max="9" width="5.3984375" style="144" bestFit="1" customWidth="1"/>
    <col min="10" max="10" width="12.19921875" style="138" bestFit="1" customWidth="1"/>
    <col min="11" max="16384" width="8.796875" style="138"/>
  </cols>
  <sheetData>
    <row r="1" spans="1:10" ht="16.2" thickBot="1" x14ac:dyDescent="0.35">
      <c r="A1" s="133" t="s">
        <v>0</v>
      </c>
      <c r="B1" s="134" t="s">
        <v>36</v>
      </c>
      <c r="C1" s="134" t="s">
        <v>37</v>
      </c>
      <c r="D1" s="135" t="s">
        <v>38</v>
      </c>
      <c r="E1" s="134" t="s">
        <v>39</v>
      </c>
      <c r="F1" s="134" t="s">
        <v>40</v>
      </c>
      <c r="G1" s="134" t="s">
        <v>41</v>
      </c>
      <c r="H1" s="136" t="s">
        <v>42</v>
      </c>
      <c r="I1" s="137" t="s">
        <v>27</v>
      </c>
      <c r="J1" s="137" t="s">
        <v>76</v>
      </c>
    </row>
    <row r="2" spans="1:10" x14ac:dyDescent="0.3">
      <c r="A2" s="218" t="s">
        <v>101</v>
      </c>
      <c r="B2" s="72" t="s">
        <v>116</v>
      </c>
      <c r="C2" s="72" t="s">
        <v>127</v>
      </c>
      <c r="D2" s="164">
        <v>6</v>
      </c>
      <c r="E2" s="72">
        <v>3</v>
      </c>
      <c r="F2" s="72">
        <v>3</v>
      </c>
      <c r="G2" s="72">
        <v>0</v>
      </c>
      <c r="H2" s="117">
        <f t="shared" ref="H2:H56" ca="1" si="0">RANDBETWEEN(1,20)</f>
        <v>6</v>
      </c>
      <c r="I2" s="72">
        <f t="shared" ref="I2:I4" ca="1" si="1">SUM(D2:H2)</f>
        <v>18</v>
      </c>
      <c r="J2" s="139"/>
    </row>
    <row r="3" spans="1:10" x14ac:dyDescent="0.3">
      <c r="A3" s="218" t="s">
        <v>101</v>
      </c>
      <c r="B3" s="72" t="s">
        <v>132</v>
      </c>
      <c r="C3" s="72" t="s">
        <v>127</v>
      </c>
      <c r="D3" s="164">
        <v>1</v>
      </c>
      <c r="E3" s="72">
        <v>3</v>
      </c>
      <c r="F3" s="72">
        <v>3</v>
      </c>
      <c r="G3" s="72">
        <v>0</v>
      </c>
      <c r="H3" s="117">
        <f t="shared" ca="1" si="0"/>
        <v>4</v>
      </c>
      <c r="I3" s="72">
        <f t="shared" ca="1" si="1"/>
        <v>11</v>
      </c>
      <c r="J3" s="139"/>
    </row>
    <row r="4" spans="1:10" x14ac:dyDescent="0.3">
      <c r="A4" s="219" t="s">
        <v>101</v>
      </c>
      <c r="B4" s="74" t="s">
        <v>98</v>
      </c>
      <c r="C4" s="74" t="s">
        <v>98</v>
      </c>
      <c r="D4" s="165">
        <v>6</v>
      </c>
      <c r="E4" s="74">
        <v>3</v>
      </c>
      <c r="F4" s="74">
        <v>0</v>
      </c>
      <c r="G4" s="74">
        <v>0</v>
      </c>
      <c r="H4" s="119">
        <f t="shared" ca="1" si="0"/>
        <v>9</v>
      </c>
      <c r="I4" s="74">
        <f t="shared" ca="1" si="1"/>
        <v>18</v>
      </c>
      <c r="J4" s="141"/>
    </row>
    <row r="5" spans="1:10" x14ac:dyDescent="0.3">
      <c r="A5" s="218" t="s">
        <v>102</v>
      </c>
      <c r="B5" s="72" t="s">
        <v>120</v>
      </c>
      <c r="C5" s="72" t="s">
        <v>192</v>
      </c>
      <c r="D5" s="164">
        <v>7</v>
      </c>
      <c r="E5" s="222">
        <v>0</v>
      </c>
      <c r="F5" s="72">
        <v>1</v>
      </c>
      <c r="G5" s="72">
        <v>0</v>
      </c>
      <c r="H5" s="117">
        <f t="shared" ca="1" si="0"/>
        <v>17</v>
      </c>
      <c r="I5" s="72">
        <f t="shared" ref="I5:I8" ca="1" si="2">SUM(D5:H5)</f>
        <v>25</v>
      </c>
      <c r="J5" s="139"/>
    </row>
    <row r="6" spans="1:10" x14ac:dyDescent="0.3">
      <c r="A6" s="218" t="s">
        <v>102</v>
      </c>
      <c r="B6" s="72" t="s">
        <v>240</v>
      </c>
      <c r="C6" s="72" t="s">
        <v>241</v>
      </c>
      <c r="D6" s="164">
        <v>7</v>
      </c>
      <c r="E6" s="226">
        <v>0</v>
      </c>
      <c r="F6" s="72">
        <v>0</v>
      </c>
      <c r="G6" s="72">
        <v>0</v>
      </c>
      <c r="H6" s="117">
        <f t="shared" ca="1" si="0"/>
        <v>18</v>
      </c>
      <c r="I6" s="72">
        <f t="shared" ca="1" si="2"/>
        <v>25</v>
      </c>
      <c r="J6" s="139"/>
    </row>
    <row r="7" spans="1:10" x14ac:dyDescent="0.3">
      <c r="A7" s="227" t="s">
        <v>102</v>
      </c>
      <c r="B7" s="224" t="s">
        <v>237</v>
      </c>
      <c r="C7" s="141" t="s">
        <v>238</v>
      </c>
      <c r="D7" s="142">
        <v>7</v>
      </c>
      <c r="E7" s="223">
        <v>4</v>
      </c>
      <c r="F7" s="141">
        <v>4</v>
      </c>
      <c r="G7" s="141">
        <v>0</v>
      </c>
      <c r="H7" s="143">
        <f t="shared" ca="1" si="0"/>
        <v>16</v>
      </c>
      <c r="I7" s="141">
        <f t="shared" ref="I7" ca="1" si="3">SUM(D7:H7)</f>
        <v>31</v>
      </c>
      <c r="J7" s="141"/>
    </row>
    <row r="8" spans="1:10" x14ac:dyDescent="0.3">
      <c r="A8" s="218" t="s">
        <v>103</v>
      </c>
      <c r="B8" s="72" t="s">
        <v>117</v>
      </c>
      <c r="C8" s="72" t="s">
        <v>126</v>
      </c>
      <c r="D8" s="164">
        <v>6</v>
      </c>
      <c r="E8" s="163">
        <f>4+2</f>
        <v>6</v>
      </c>
      <c r="F8" s="72">
        <v>3</v>
      </c>
      <c r="G8" s="72">
        <v>0</v>
      </c>
      <c r="H8" s="117">
        <f t="shared" ca="1" si="0"/>
        <v>20</v>
      </c>
      <c r="I8" s="72">
        <f t="shared" ca="1" si="2"/>
        <v>35</v>
      </c>
      <c r="J8" s="139"/>
    </row>
    <row r="9" spans="1:10" x14ac:dyDescent="0.3">
      <c r="A9" s="219" t="s">
        <v>103</v>
      </c>
      <c r="B9" s="74" t="s">
        <v>98</v>
      </c>
      <c r="C9" s="74" t="s">
        <v>98</v>
      </c>
      <c r="D9" s="165">
        <v>6</v>
      </c>
      <c r="E9" s="193">
        <f>9+2</f>
        <v>11</v>
      </c>
      <c r="F9" s="74">
        <v>0</v>
      </c>
      <c r="G9" s="74">
        <v>0</v>
      </c>
      <c r="H9" s="119">
        <f t="shared" ca="1" si="0"/>
        <v>7</v>
      </c>
      <c r="I9" s="74">
        <f t="shared" ref="I9" ca="1" si="4">SUM(D9:H9)</f>
        <v>24</v>
      </c>
      <c r="J9" s="141"/>
    </row>
    <row r="10" spans="1:10" x14ac:dyDescent="0.3">
      <c r="A10" s="218" t="s">
        <v>104</v>
      </c>
      <c r="B10" s="72" t="s">
        <v>242</v>
      </c>
      <c r="C10" s="72" t="s">
        <v>243</v>
      </c>
      <c r="D10" s="164">
        <f>8</f>
        <v>8</v>
      </c>
      <c r="E10" s="163">
        <f t="shared" ref="E10:E11" si="5">3+2</f>
        <v>5</v>
      </c>
      <c r="F10" s="72">
        <v>2</v>
      </c>
      <c r="G10" s="72">
        <v>0</v>
      </c>
      <c r="H10" s="117">
        <f t="shared" ca="1" si="0"/>
        <v>11</v>
      </c>
      <c r="I10" s="72">
        <f t="shared" ref="I10:I16" ca="1" si="6">SUM(D10:H10)</f>
        <v>26</v>
      </c>
      <c r="J10" s="139"/>
    </row>
    <row r="11" spans="1:10" x14ac:dyDescent="0.3">
      <c r="A11" s="218" t="s">
        <v>104</v>
      </c>
      <c r="B11" s="72" t="s">
        <v>132</v>
      </c>
      <c r="C11" s="72" t="s">
        <v>243</v>
      </c>
      <c r="D11" s="164">
        <v>3</v>
      </c>
      <c r="E11" s="163">
        <f t="shared" si="5"/>
        <v>5</v>
      </c>
      <c r="F11" s="72">
        <v>2</v>
      </c>
      <c r="G11" s="72">
        <v>0</v>
      </c>
      <c r="H11" s="117">
        <f t="shared" ca="1" si="0"/>
        <v>3</v>
      </c>
      <c r="I11" s="72">
        <f t="shared" ca="1" si="6"/>
        <v>13</v>
      </c>
      <c r="J11" s="139"/>
    </row>
    <row r="12" spans="1:10" x14ac:dyDescent="0.3">
      <c r="A12" s="218" t="s">
        <v>104</v>
      </c>
      <c r="B12" s="72" t="s">
        <v>98</v>
      </c>
      <c r="C12" s="72" t="s">
        <v>98</v>
      </c>
      <c r="D12" s="164">
        <f>8</f>
        <v>8</v>
      </c>
      <c r="E12" s="163">
        <f t="shared" ref="E12" si="7">3+2</f>
        <v>5</v>
      </c>
      <c r="F12" s="72">
        <v>0</v>
      </c>
      <c r="G12" s="72">
        <v>0</v>
      </c>
      <c r="H12" s="117">
        <f t="shared" ca="1" si="0"/>
        <v>7</v>
      </c>
      <c r="I12" s="72">
        <f t="shared" ca="1" si="6"/>
        <v>20</v>
      </c>
      <c r="J12" s="139"/>
    </row>
    <row r="13" spans="1:10" x14ac:dyDescent="0.3">
      <c r="A13" s="218" t="s">
        <v>104</v>
      </c>
      <c r="B13" s="72" t="s">
        <v>124</v>
      </c>
      <c r="C13" s="72" t="s">
        <v>205</v>
      </c>
      <c r="D13" s="164">
        <f>8</f>
        <v>8</v>
      </c>
      <c r="E13" s="163">
        <f t="shared" ref="E13:E14" si="8">3+2</f>
        <v>5</v>
      </c>
      <c r="F13" s="72">
        <v>1</v>
      </c>
      <c r="G13" s="72">
        <v>0</v>
      </c>
      <c r="H13" s="117">
        <f t="shared" ca="1" si="0"/>
        <v>16</v>
      </c>
      <c r="I13" s="72">
        <f t="shared" ref="I13" ca="1" si="9">SUM(D13:H13)</f>
        <v>30</v>
      </c>
      <c r="J13" s="139"/>
    </row>
    <row r="14" spans="1:10" x14ac:dyDescent="0.3">
      <c r="A14" s="219" t="s">
        <v>104</v>
      </c>
      <c r="B14" s="74" t="s">
        <v>132</v>
      </c>
      <c r="C14" s="74" t="s">
        <v>205</v>
      </c>
      <c r="D14" s="165">
        <v>3</v>
      </c>
      <c r="E14" s="193">
        <f t="shared" si="8"/>
        <v>5</v>
      </c>
      <c r="F14" s="74">
        <v>1</v>
      </c>
      <c r="G14" s="74">
        <v>0</v>
      </c>
      <c r="H14" s="119">
        <f t="shared" ca="1" si="0"/>
        <v>8</v>
      </c>
      <c r="I14" s="74">
        <f t="shared" ref="I14" ca="1" si="10">SUM(D14:H14)</f>
        <v>17</v>
      </c>
      <c r="J14" s="74"/>
    </row>
    <row r="15" spans="1:10" x14ac:dyDescent="0.3">
      <c r="A15" s="218" t="s">
        <v>105</v>
      </c>
      <c r="B15" s="72" t="s">
        <v>118</v>
      </c>
      <c r="C15" s="72" t="s">
        <v>125</v>
      </c>
      <c r="D15" s="164">
        <v>4</v>
      </c>
      <c r="E15" s="72">
        <v>0</v>
      </c>
      <c r="F15" s="72">
        <v>2</v>
      </c>
      <c r="G15" s="72">
        <v>0</v>
      </c>
      <c r="H15" s="117">
        <f t="shared" ca="1" si="0"/>
        <v>17</v>
      </c>
      <c r="I15" s="72">
        <f t="shared" ca="1" si="6"/>
        <v>23</v>
      </c>
      <c r="J15" s="139"/>
    </row>
    <row r="16" spans="1:10" x14ac:dyDescent="0.3">
      <c r="A16" s="219" t="s">
        <v>105</v>
      </c>
      <c r="B16" s="74" t="s">
        <v>98</v>
      </c>
      <c r="C16" s="74" t="s">
        <v>98</v>
      </c>
      <c r="D16" s="165">
        <v>4</v>
      </c>
      <c r="E16" s="74">
        <v>0</v>
      </c>
      <c r="F16" s="74">
        <v>0</v>
      </c>
      <c r="G16" s="74">
        <v>0</v>
      </c>
      <c r="H16" s="119">
        <f t="shared" ca="1" si="0"/>
        <v>6</v>
      </c>
      <c r="I16" s="74">
        <f t="shared" ca="1" si="6"/>
        <v>10</v>
      </c>
      <c r="J16" s="141"/>
    </row>
    <row r="17" spans="1:10" x14ac:dyDescent="0.3">
      <c r="A17" s="218" t="s">
        <v>106</v>
      </c>
      <c r="B17" s="72" t="s">
        <v>119</v>
      </c>
      <c r="C17" s="72" t="s">
        <v>216</v>
      </c>
      <c r="D17" s="164">
        <f>7</f>
        <v>7</v>
      </c>
      <c r="E17" s="163">
        <f>0+2</f>
        <v>2</v>
      </c>
      <c r="F17" s="72">
        <v>2</v>
      </c>
      <c r="G17" s="72">
        <v>0</v>
      </c>
      <c r="H17" s="117">
        <f t="shared" ca="1" si="0"/>
        <v>5</v>
      </c>
      <c r="I17" s="72">
        <f t="shared" ref="I17:I21" ca="1" si="11">SUM(D17:H17)</f>
        <v>16</v>
      </c>
      <c r="J17" s="139"/>
    </row>
    <row r="18" spans="1:10" x14ac:dyDescent="0.3">
      <c r="A18" s="218" t="s">
        <v>106</v>
      </c>
      <c r="B18" s="72" t="s">
        <v>132</v>
      </c>
      <c r="C18" s="72" t="s">
        <v>216</v>
      </c>
      <c r="D18" s="164">
        <v>2</v>
      </c>
      <c r="E18" s="163">
        <v>2</v>
      </c>
      <c r="F18" s="72">
        <v>2</v>
      </c>
      <c r="G18" s="72">
        <v>0</v>
      </c>
      <c r="H18" s="117">
        <f t="shared" ca="1" si="0"/>
        <v>10</v>
      </c>
      <c r="I18" s="72">
        <f t="shared" ref="I18:I20" ca="1" si="12">SUM(D18:H18)</f>
        <v>16</v>
      </c>
      <c r="J18" s="139"/>
    </row>
    <row r="19" spans="1:10" x14ac:dyDescent="0.3">
      <c r="A19" s="218" t="s">
        <v>106</v>
      </c>
      <c r="B19" s="72" t="s">
        <v>98</v>
      </c>
      <c r="C19" s="72" t="s">
        <v>98</v>
      </c>
      <c r="D19" s="164">
        <v>2</v>
      </c>
      <c r="E19" s="163">
        <v>2</v>
      </c>
      <c r="F19" s="72">
        <v>0</v>
      </c>
      <c r="G19" s="72">
        <v>0</v>
      </c>
      <c r="H19" s="117">
        <f t="shared" ca="1" si="0"/>
        <v>10</v>
      </c>
      <c r="I19" s="72">
        <f t="shared" ref="I19" ca="1" si="13">SUM(D19:H19)</f>
        <v>14</v>
      </c>
      <c r="J19" s="139"/>
    </row>
    <row r="20" spans="1:10" x14ac:dyDescent="0.3">
      <c r="A20" s="219" t="s">
        <v>106</v>
      </c>
      <c r="B20" s="74" t="s">
        <v>218</v>
      </c>
      <c r="C20" s="74" t="s">
        <v>217</v>
      </c>
      <c r="D20" s="165">
        <v>7</v>
      </c>
      <c r="E20" s="193">
        <v>2</v>
      </c>
      <c r="F20" s="74">
        <v>1</v>
      </c>
      <c r="G20" s="74">
        <v>0</v>
      </c>
      <c r="H20" s="119">
        <f t="shared" ca="1" si="0"/>
        <v>3</v>
      </c>
      <c r="I20" s="74">
        <f t="shared" ca="1" si="12"/>
        <v>13</v>
      </c>
      <c r="J20" s="74"/>
    </row>
    <row r="21" spans="1:10" x14ac:dyDescent="0.3">
      <c r="A21" s="218" t="s">
        <v>107</v>
      </c>
      <c r="B21" s="72" t="s">
        <v>123</v>
      </c>
      <c r="C21" s="72" t="s">
        <v>125</v>
      </c>
      <c r="D21" s="164">
        <v>6</v>
      </c>
      <c r="E21" s="72">
        <v>1</v>
      </c>
      <c r="F21" s="72">
        <v>2</v>
      </c>
      <c r="G21" s="72">
        <v>0</v>
      </c>
      <c r="H21" s="117">
        <f t="shared" ca="1" si="0"/>
        <v>17</v>
      </c>
      <c r="I21" s="72">
        <f t="shared" ca="1" si="11"/>
        <v>26</v>
      </c>
      <c r="J21" s="139"/>
    </row>
    <row r="22" spans="1:10" x14ac:dyDescent="0.3">
      <c r="A22" s="218" t="s">
        <v>107</v>
      </c>
      <c r="B22" s="72" t="s">
        <v>132</v>
      </c>
      <c r="C22" s="72" t="s">
        <v>125</v>
      </c>
      <c r="D22" s="164">
        <v>1</v>
      </c>
      <c r="E22" s="72">
        <v>1</v>
      </c>
      <c r="F22" s="72">
        <v>2</v>
      </c>
      <c r="G22" s="72">
        <v>0</v>
      </c>
      <c r="H22" s="117">
        <f t="shared" ca="1" si="0"/>
        <v>1</v>
      </c>
      <c r="I22" s="72">
        <f t="shared" ref="I22:I25" ca="1" si="14">SUM(D22:H22)</f>
        <v>5</v>
      </c>
      <c r="J22" s="139"/>
    </row>
    <row r="23" spans="1:10" x14ac:dyDescent="0.3">
      <c r="A23" s="218" t="s">
        <v>107</v>
      </c>
      <c r="B23" s="72" t="s">
        <v>129</v>
      </c>
      <c r="C23" s="72" t="s">
        <v>128</v>
      </c>
      <c r="D23" s="164">
        <v>6</v>
      </c>
      <c r="E23" s="72">
        <v>3</v>
      </c>
      <c r="F23" s="72">
        <v>2</v>
      </c>
      <c r="G23" s="72">
        <v>0</v>
      </c>
      <c r="H23" s="117">
        <f t="shared" ca="1" si="0"/>
        <v>3</v>
      </c>
      <c r="I23" s="72">
        <f t="shared" ca="1" si="14"/>
        <v>14</v>
      </c>
      <c r="J23" s="188" t="s">
        <v>133</v>
      </c>
    </row>
    <row r="24" spans="1:10" x14ac:dyDescent="0.3">
      <c r="A24" s="218" t="s">
        <v>107</v>
      </c>
      <c r="B24" s="72" t="s">
        <v>130</v>
      </c>
      <c r="C24" s="72" t="s">
        <v>128</v>
      </c>
      <c r="D24" s="164">
        <v>1</v>
      </c>
      <c r="E24" s="72">
        <v>3</v>
      </c>
      <c r="F24" s="72">
        <v>2</v>
      </c>
      <c r="G24" s="72">
        <v>0</v>
      </c>
      <c r="H24" s="117">
        <f t="shared" ca="1" si="0"/>
        <v>8</v>
      </c>
      <c r="I24" s="72">
        <f t="shared" ref="I24" ca="1" si="15">SUM(D24:H24)</f>
        <v>14</v>
      </c>
      <c r="J24" s="188"/>
    </row>
    <row r="25" spans="1:10" x14ac:dyDescent="0.3">
      <c r="A25" s="219" t="s">
        <v>107</v>
      </c>
      <c r="B25" s="74" t="s">
        <v>131</v>
      </c>
      <c r="C25" s="74" t="s">
        <v>128</v>
      </c>
      <c r="D25" s="165">
        <v>6</v>
      </c>
      <c r="E25" s="74">
        <v>3</v>
      </c>
      <c r="F25" s="74">
        <v>2</v>
      </c>
      <c r="G25" s="74">
        <v>0</v>
      </c>
      <c r="H25" s="119">
        <f t="shared" ca="1" si="0"/>
        <v>20</v>
      </c>
      <c r="I25" s="74">
        <f t="shared" ca="1" si="14"/>
        <v>31</v>
      </c>
      <c r="J25" s="189"/>
    </row>
    <row r="26" spans="1:10" x14ac:dyDescent="0.3">
      <c r="A26" s="218" t="s">
        <v>108</v>
      </c>
      <c r="B26" s="72" t="s">
        <v>121</v>
      </c>
      <c r="C26" s="72" t="s">
        <v>155</v>
      </c>
      <c r="D26" s="164">
        <v>5</v>
      </c>
      <c r="E26" s="194">
        <f t="shared" ref="E26:E28" si="16">0+2</f>
        <v>2</v>
      </c>
      <c r="F26" s="72">
        <v>2</v>
      </c>
      <c r="G26" s="72">
        <v>0</v>
      </c>
      <c r="H26" s="117">
        <f t="shared" ca="1" si="0"/>
        <v>15</v>
      </c>
      <c r="I26" s="72">
        <f t="shared" ref="I26:I27" ca="1" si="17">SUM(D26:H26)</f>
        <v>24</v>
      </c>
      <c r="J26" s="139"/>
    </row>
    <row r="27" spans="1:10" x14ac:dyDescent="0.3">
      <c r="A27" s="218" t="s">
        <v>108</v>
      </c>
      <c r="B27" s="72" t="s">
        <v>98</v>
      </c>
      <c r="C27" s="72" t="s">
        <v>98</v>
      </c>
      <c r="D27" s="164">
        <v>5</v>
      </c>
      <c r="E27" s="163">
        <v>2</v>
      </c>
      <c r="F27" s="72">
        <v>0</v>
      </c>
      <c r="G27" s="72">
        <v>0</v>
      </c>
      <c r="H27" s="117">
        <f t="shared" ca="1" si="0"/>
        <v>14</v>
      </c>
      <c r="I27" s="72">
        <f t="shared" ca="1" si="17"/>
        <v>21</v>
      </c>
      <c r="J27" s="139"/>
    </row>
    <row r="28" spans="1:10" s="158" customFormat="1" x14ac:dyDescent="0.3">
      <c r="A28" s="227" t="s">
        <v>108</v>
      </c>
      <c r="B28" s="141" t="s">
        <v>122</v>
      </c>
      <c r="C28" s="141" t="s">
        <v>156</v>
      </c>
      <c r="D28" s="142">
        <v>5</v>
      </c>
      <c r="E28" s="193">
        <f t="shared" si="16"/>
        <v>2</v>
      </c>
      <c r="F28" s="141">
        <v>1</v>
      </c>
      <c r="G28" s="141">
        <v>0</v>
      </c>
      <c r="H28" s="143">
        <f t="shared" ca="1" si="0"/>
        <v>2</v>
      </c>
      <c r="I28" s="141">
        <f t="shared" ref="I28" ca="1" si="18">SUM(D28:H28)</f>
        <v>10</v>
      </c>
      <c r="J28" s="141"/>
    </row>
    <row r="29" spans="1:10" s="158" customFormat="1" x14ac:dyDescent="0.3">
      <c r="A29" s="218" t="s">
        <v>135</v>
      </c>
      <c r="B29" s="72" t="s">
        <v>146</v>
      </c>
      <c r="C29" s="72" t="s">
        <v>157</v>
      </c>
      <c r="D29" s="164">
        <v>3</v>
      </c>
      <c r="E29" s="72">
        <v>2</v>
      </c>
      <c r="F29" s="72">
        <v>1</v>
      </c>
      <c r="G29" s="72">
        <v>0</v>
      </c>
      <c r="H29" s="117">
        <f t="shared" ca="1" si="0"/>
        <v>7</v>
      </c>
      <c r="I29" s="72">
        <f t="shared" ref="I29:I41" ca="1" si="19">SUM(D29:H29)</f>
        <v>13</v>
      </c>
      <c r="J29" s="188"/>
    </row>
    <row r="30" spans="1:10" s="158" customFormat="1" x14ac:dyDescent="0.3">
      <c r="A30" s="218" t="s">
        <v>135</v>
      </c>
      <c r="B30" s="72" t="s">
        <v>98</v>
      </c>
      <c r="C30" s="72" t="s">
        <v>98</v>
      </c>
      <c r="D30" s="164">
        <v>3</v>
      </c>
      <c r="E30" s="72">
        <v>2</v>
      </c>
      <c r="F30" s="72">
        <v>0</v>
      </c>
      <c r="G30" s="72">
        <v>0</v>
      </c>
      <c r="H30" s="117">
        <f t="shared" ca="1" si="0"/>
        <v>14</v>
      </c>
      <c r="I30" s="72">
        <f t="shared" ca="1" si="19"/>
        <v>19</v>
      </c>
      <c r="J30" s="188"/>
    </row>
    <row r="31" spans="1:10" s="158" customFormat="1" x14ac:dyDescent="0.3">
      <c r="A31" s="219" t="s">
        <v>135</v>
      </c>
      <c r="B31" s="74" t="s">
        <v>149</v>
      </c>
      <c r="C31" s="74"/>
      <c r="D31" s="165">
        <v>3</v>
      </c>
      <c r="E31" s="74">
        <v>1</v>
      </c>
      <c r="F31" s="74">
        <v>1</v>
      </c>
      <c r="G31" s="74">
        <v>0</v>
      </c>
      <c r="H31" s="119">
        <f t="shared" ca="1" si="0"/>
        <v>18</v>
      </c>
      <c r="I31" s="74">
        <f t="shared" ca="1" si="19"/>
        <v>23</v>
      </c>
      <c r="J31" s="189"/>
    </row>
    <row r="32" spans="1:10" s="158" customFormat="1" x14ac:dyDescent="0.3">
      <c r="A32" s="229" t="s">
        <v>138</v>
      </c>
      <c r="B32" s="72" t="s">
        <v>152</v>
      </c>
      <c r="C32" s="72" t="s">
        <v>159</v>
      </c>
      <c r="D32" s="164">
        <v>5</v>
      </c>
      <c r="E32" s="163">
        <f>0+2</f>
        <v>2</v>
      </c>
      <c r="F32" s="72">
        <v>3</v>
      </c>
      <c r="G32" s="72">
        <v>0</v>
      </c>
      <c r="H32" s="117">
        <f t="shared" ca="1" si="0"/>
        <v>13</v>
      </c>
      <c r="I32" s="72">
        <f t="shared" ca="1" si="19"/>
        <v>23</v>
      </c>
      <c r="J32" s="188"/>
    </row>
    <row r="33" spans="1:10" s="158" customFormat="1" x14ac:dyDescent="0.3">
      <c r="A33" s="230" t="s">
        <v>138</v>
      </c>
      <c r="B33" s="74" t="s">
        <v>150</v>
      </c>
      <c r="C33" s="74" t="s">
        <v>151</v>
      </c>
      <c r="D33" s="165">
        <v>5</v>
      </c>
      <c r="E33" s="74">
        <v>2</v>
      </c>
      <c r="F33" s="74">
        <v>1</v>
      </c>
      <c r="G33" s="74">
        <v>0</v>
      </c>
      <c r="H33" s="119">
        <f t="shared" ca="1" si="0"/>
        <v>13</v>
      </c>
      <c r="I33" s="74">
        <f t="shared" ca="1" si="19"/>
        <v>21</v>
      </c>
      <c r="J33" s="189"/>
    </row>
    <row r="34" spans="1:10" s="158" customFormat="1" x14ac:dyDescent="0.3">
      <c r="A34" s="229" t="s">
        <v>136</v>
      </c>
      <c r="B34" s="72" t="s">
        <v>147</v>
      </c>
      <c r="C34" s="72" t="s">
        <v>154</v>
      </c>
      <c r="D34" s="164">
        <v>4</v>
      </c>
      <c r="E34" s="163">
        <f t="shared" ref="E34:E35" si="20">0+2</f>
        <v>2</v>
      </c>
      <c r="F34" s="72">
        <v>3</v>
      </c>
      <c r="G34" s="72">
        <v>0</v>
      </c>
      <c r="H34" s="117">
        <f t="shared" ca="1" si="0"/>
        <v>10</v>
      </c>
      <c r="I34" s="72">
        <f t="shared" ca="1" si="19"/>
        <v>19</v>
      </c>
      <c r="J34" s="188"/>
    </row>
    <row r="35" spans="1:10" s="158" customFormat="1" x14ac:dyDescent="0.3">
      <c r="A35" s="230" t="s">
        <v>136</v>
      </c>
      <c r="B35" s="74" t="s">
        <v>98</v>
      </c>
      <c r="C35" s="74"/>
      <c r="D35" s="165">
        <v>4</v>
      </c>
      <c r="E35" s="193">
        <f t="shared" si="20"/>
        <v>2</v>
      </c>
      <c r="F35" s="74">
        <v>0</v>
      </c>
      <c r="G35" s="74">
        <v>0</v>
      </c>
      <c r="H35" s="119">
        <f t="shared" ca="1" si="0"/>
        <v>3</v>
      </c>
      <c r="I35" s="74">
        <f t="shared" ca="1" si="19"/>
        <v>9</v>
      </c>
      <c r="J35" s="189"/>
    </row>
    <row r="36" spans="1:10" s="158" customFormat="1" x14ac:dyDescent="0.3">
      <c r="A36" s="218" t="s">
        <v>137</v>
      </c>
      <c r="B36" s="72" t="s">
        <v>148</v>
      </c>
      <c r="C36" s="72" t="s">
        <v>160</v>
      </c>
      <c r="D36" s="164">
        <v>2</v>
      </c>
      <c r="E36" s="72">
        <v>-1</v>
      </c>
      <c r="F36" s="72">
        <v>3</v>
      </c>
      <c r="G36" s="72">
        <v>0</v>
      </c>
      <c r="H36" s="117">
        <f t="shared" ca="1" si="0"/>
        <v>17</v>
      </c>
      <c r="I36" s="72">
        <f t="shared" ref="I36:I37" ca="1" si="21">SUM(D36:H36)</f>
        <v>21</v>
      </c>
      <c r="J36" s="188"/>
    </row>
    <row r="37" spans="1:10" s="158" customFormat="1" x14ac:dyDescent="0.3">
      <c r="A37" s="218" t="s">
        <v>137</v>
      </c>
      <c r="B37" s="72" t="s">
        <v>240</v>
      </c>
      <c r="C37" s="72" t="s">
        <v>241</v>
      </c>
      <c r="D37" s="164">
        <v>2</v>
      </c>
      <c r="E37" s="72">
        <v>1</v>
      </c>
      <c r="F37" s="72">
        <v>0</v>
      </c>
      <c r="G37" s="72">
        <v>0</v>
      </c>
      <c r="H37" s="117">
        <f t="shared" ca="1" si="0"/>
        <v>3</v>
      </c>
      <c r="I37" s="72">
        <f t="shared" ca="1" si="21"/>
        <v>6</v>
      </c>
      <c r="J37" s="188"/>
    </row>
    <row r="38" spans="1:10" s="158" customFormat="1" x14ac:dyDescent="0.3">
      <c r="A38" s="219" t="s">
        <v>137</v>
      </c>
      <c r="B38" s="74" t="s">
        <v>153</v>
      </c>
      <c r="C38" s="74" t="s">
        <v>158</v>
      </c>
      <c r="D38" s="165">
        <v>2</v>
      </c>
      <c r="E38" s="74">
        <v>1</v>
      </c>
      <c r="F38" s="74">
        <v>1</v>
      </c>
      <c r="G38" s="74">
        <v>0</v>
      </c>
      <c r="H38" s="119">
        <f t="shared" ca="1" si="0"/>
        <v>18</v>
      </c>
      <c r="I38" s="74">
        <f t="shared" ca="1" si="19"/>
        <v>22</v>
      </c>
      <c r="J38" s="189"/>
    </row>
    <row r="39" spans="1:10" x14ac:dyDescent="0.3">
      <c r="A39" s="73" t="s">
        <v>188</v>
      </c>
      <c r="B39" s="72" t="s">
        <v>189</v>
      </c>
      <c r="C39" s="72" t="s">
        <v>209</v>
      </c>
      <c r="D39" s="164">
        <v>12</v>
      </c>
      <c r="E39" s="72">
        <v>6</v>
      </c>
      <c r="F39" s="72">
        <v>0</v>
      </c>
      <c r="G39" s="72">
        <v>0</v>
      </c>
      <c r="H39" s="117">
        <f t="shared" ca="1" si="0"/>
        <v>6</v>
      </c>
      <c r="I39" s="72">
        <f t="shared" ca="1" si="19"/>
        <v>24</v>
      </c>
      <c r="J39" s="139"/>
    </row>
    <row r="40" spans="1:10" x14ac:dyDescent="0.3">
      <c r="A40" s="73" t="s">
        <v>188</v>
      </c>
      <c r="B40" s="72" t="s">
        <v>190</v>
      </c>
      <c r="C40" s="72" t="s">
        <v>209</v>
      </c>
      <c r="D40" s="164">
        <v>12</v>
      </c>
      <c r="E40" s="72">
        <v>6</v>
      </c>
      <c r="F40" s="72">
        <v>0</v>
      </c>
      <c r="G40" s="72">
        <v>0</v>
      </c>
      <c r="H40" s="117">
        <f t="shared" ca="1" si="0"/>
        <v>19</v>
      </c>
      <c r="I40" s="72">
        <f t="shared" ca="1" si="19"/>
        <v>37</v>
      </c>
      <c r="J40" s="139"/>
    </row>
    <row r="41" spans="1:10" x14ac:dyDescent="0.3">
      <c r="A41" s="126" t="s">
        <v>188</v>
      </c>
      <c r="B41" s="74" t="s">
        <v>98</v>
      </c>
      <c r="C41" s="74" t="s">
        <v>191</v>
      </c>
      <c r="D41" s="165">
        <v>12</v>
      </c>
      <c r="E41" s="74">
        <v>10</v>
      </c>
      <c r="F41" s="74">
        <v>0</v>
      </c>
      <c r="G41" s="74">
        <v>0</v>
      </c>
      <c r="H41" s="119">
        <f t="shared" ca="1" si="0"/>
        <v>18</v>
      </c>
      <c r="I41" s="74">
        <f t="shared" ca="1" si="19"/>
        <v>40</v>
      </c>
      <c r="J41" s="74"/>
    </row>
    <row r="42" spans="1:10" x14ac:dyDescent="0.3">
      <c r="A42" s="219" t="s">
        <v>198</v>
      </c>
      <c r="B42" s="74" t="s">
        <v>199</v>
      </c>
      <c r="C42" s="74" t="s">
        <v>201</v>
      </c>
      <c r="D42" s="165" t="s">
        <v>200</v>
      </c>
      <c r="E42" s="74" t="s">
        <v>200</v>
      </c>
      <c r="F42" s="74" t="s">
        <v>200</v>
      </c>
      <c r="G42" s="74" t="s">
        <v>200</v>
      </c>
      <c r="H42" s="213" t="s">
        <v>200</v>
      </c>
      <c r="I42" s="74" t="s">
        <v>200</v>
      </c>
      <c r="J42" s="74"/>
    </row>
    <row r="43" spans="1:10" x14ac:dyDescent="0.3">
      <c r="A43" s="219" t="s">
        <v>202</v>
      </c>
      <c r="B43" s="74" t="s">
        <v>203</v>
      </c>
      <c r="C43" s="74" t="s">
        <v>204</v>
      </c>
      <c r="D43" s="165">
        <v>3</v>
      </c>
      <c r="E43" s="74">
        <v>0</v>
      </c>
      <c r="F43" s="74">
        <v>0</v>
      </c>
      <c r="G43" s="74">
        <v>0</v>
      </c>
      <c r="H43" s="119">
        <f t="shared" ca="1" si="0"/>
        <v>16</v>
      </c>
      <c r="I43" s="74">
        <f t="shared" ref="I43" ca="1" si="22">SUM(D43:H43)</f>
        <v>19</v>
      </c>
      <c r="J43" s="74"/>
    </row>
    <row r="44" spans="1:10" x14ac:dyDescent="0.3">
      <c r="A44" s="219" t="s">
        <v>206</v>
      </c>
      <c r="B44" s="74" t="s">
        <v>207</v>
      </c>
      <c r="C44" s="74" t="s">
        <v>208</v>
      </c>
      <c r="D44" s="165">
        <v>3</v>
      </c>
      <c r="E44" s="74">
        <v>3</v>
      </c>
      <c r="F44" s="74">
        <v>0</v>
      </c>
      <c r="G44" s="74">
        <v>0</v>
      </c>
      <c r="H44" s="119">
        <f t="shared" ca="1" si="0"/>
        <v>12</v>
      </c>
      <c r="I44" s="74">
        <f t="shared" ref="I44" ca="1" si="23">SUM(D44:H44)</f>
        <v>18</v>
      </c>
      <c r="J44" s="74"/>
    </row>
    <row r="45" spans="1:10" x14ac:dyDescent="0.3">
      <c r="A45" s="219" t="s">
        <v>211</v>
      </c>
      <c r="B45" s="74" t="s">
        <v>213</v>
      </c>
      <c r="C45" s="74" t="s">
        <v>214</v>
      </c>
      <c r="D45" s="165">
        <v>0</v>
      </c>
      <c r="E45" s="74">
        <v>4</v>
      </c>
      <c r="F45" s="74">
        <v>0</v>
      </c>
      <c r="G45" s="74">
        <v>0</v>
      </c>
      <c r="H45" s="119">
        <f t="shared" ca="1" si="0"/>
        <v>6</v>
      </c>
      <c r="I45" s="74">
        <f t="shared" ref="I45" ca="1" si="24">SUM(D45:H45)</f>
        <v>10</v>
      </c>
      <c r="J45" s="74"/>
    </row>
    <row r="46" spans="1:10" x14ac:dyDescent="0.3">
      <c r="A46" s="219" t="s">
        <v>219</v>
      </c>
      <c r="B46" s="74" t="s">
        <v>221</v>
      </c>
      <c r="C46" s="74" t="s">
        <v>222</v>
      </c>
      <c r="D46" s="165">
        <v>3</v>
      </c>
      <c r="E46" s="74">
        <v>2</v>
      </c>
      <c r="F46" s="74">
        <v>0</v>
      </c>
      <c r="G46" s="74">
        <v>0</v>
      </c>
      <c r="H46" s="119">
        <f t="shared" ca="1" si="0"/>
        <v>6</v>
      </c>
      <c r="I46" s="74">
        <f t="shared" ref="I46:I54" ca="1" si="25">SUM(D46:H46)</f>
        <v>11</v>
      </c>
      <c r="J46" s="74"/>
    </row>
    <row r="47" spans="1:10" x14ac:dyDescent="0.3">
      <c r="A47" s="219" t="s">
        <v>224</v>
      </c>
      <c r="B47" s="74" t="s">
        <v>203</v>
      </c>
      <c r="C47" s="74" t="s">
        <v>232</v>
      </c>
      <c r="D47" s="165">
        <v>2</v>
      </c>
      <c r="E47" s="74">
        <v>1</v>
      </c>
      <c r="F47" s="74">
        <v>0</v>
      </c>
      <c r="G47" s="74">
        <v>0</v>
      </c>
      <c r="H47" s="119">
        <f t="shared" ca="1" si="0"/>
        <v>20</v>
      </c>
      <c r="I47" s="74">
        <f t="shared" ref="I47" ca="1" si="26">SUM(D47:H47)</f>
        <v>23</v>
      </c>
      <c r="J47" s="74"/>
    </row>
    <row r="48" spans="1:10" x14ac:dyDescent="0.3">
      <c r="A48" s="218" t="s">
        <v>228</v>
      </c>
      <c r="B48" s="72" t="s">
        <v>229</v>
      </c>
      <c r="C48" s="72" t="s">
        <v>231</v>
      </c>
      <c r="D48" s="164">
        <v>7</v>
      </c>
      <c r="E48" s="72">
        <v>3</v>
      </c>
      <c r="F48" s="72">
        <v>0</v>
      </c>
      <c r="G48" s="72">
        <v>0</v>
      </c>
      <c r="H48" s="117">
        <f t="shared" ca="1" si="0"/>
        <v>3</v>
      </c>
      <c r="I48" s="72">
        <f t="shared" ca="1" si="25"/>
        <v>13</v>
      </c>
      <c r="J48" s="188"/>
    </row>
    <row r="49" spans="1:10" x14ac:dyDescent="0.3">
      <c r="A49" s="219" t="s">
        <v>228</v>
      </c>
      <c r="B49" s="74" t="s">
        <v>230</v>
      </c>
      <c r="C49" s="74" t="s">
        <v>231</v>
      </c>
      <c r="D49" s="165">
        <v>7</v>
      </c>
      <c r="E49" s="74">
        <v>3</v>
      </c>
      <c r="F49" s="74">
        <v>0</v>
      </c>
      <c r="G49" s="74">
        <v>0</v>
      </c>
      <c r="H49" s="119">
        <f t="shared" ca="1" si="0"/>
        <v>11</v>
      </c>
      <c r="I49" s="74">
        <f t="shared" ca="1" si="25"/>
        <v>21</v>
      </c>
      <c r="J49" s="189"/>
    </row>
    <row r="50" spans="1:10" x14ac:dyDescent="0.3">
      <c r="A50" s="218" t="s">
        <v>235</v>
      </c>
      <c r="B50" s="72" t="s">
        <v>221</v>
      </c>
      <c r="C50" s="72" t="s">
        <v>233</v>
      </c>
      <c r="D50" s="164">
        <v>1</v>
      </c>
      <c r="E50" s="72">
        <v>1</v>
      </c>
      <c r="F50" s="72">
        <v>0</v>
      </c>
      <c r="G50" s="72">
        <v>0</v>
      </c>
      <c r="H50" s="117">
        <f t="shared" ca="1" si="0"/>
        <v>3</v>
      </c>
      <c r="I50" s="72">
        <f t="shared" ca="1" si="25"/>
        <v>5</v>
      </c>
      <c r="J50" s="139"/>
    </row>
    <row r="51" spans="1:10" x14ac:dyDescent="0.3">
      <c r="A51" s="218" t="s">
        <v>235</v>
      </c>
      <c r="B51" s="72" t="s">
        <v>189</v>
      </c>
      <c r="C51" s="72" t="s">
        <v>233</v>
      </c>
      <c r="D51" s="164">
        <v>1</v>
      </c>
      <c r="E51" s="72">
        <v>1</v>
      </c>
      <c r="F51" s="72">
        <v>0</v>
      </c>
      <c r="G51" s="72">
        <v>0</v>
      </c>
      <c r="H51" s="117">
        <f t="shared" ca="1" si="0"/>
        <v>7</v>
      </c>
      <c r="I51" s="72">
        <f t="shared" ca="1" si="25"/>
        <v>9</v>
      </c>
      <c r="J51" s="139"/>
    </row>
    <row r="52" spans="1:10" x14ac:dyDescent="0.3">
      <c r="A52" s="219" t="s">
        <v>235</v>
      </c>
      <c r="B52" s="74" t="s">
        <v>190</v>
      </c>
      <c r="C52" s="74" t="s">
        <v>234</v>
      </c>
      <c r="D52" s="165">
        <v>1</v>
      </c>
      <c r="E52" s="74">
        <v>-1</v>
      </c>
      <c r="F52" s="74">
        <v>0</v>
      </c>
      <c r="G52" s="74">
        <v>0</v>
      </c>
      <c r="H52" s="119">
        <f t="shared" ca="1" si="0"/>
        <v>7</v>
      </c>
      <c r="I52" s="74">
        <f t="shared" ca="1" si="25"/>
        <v>7</v>
      </c>
      <c r="J52" s="74"/>
    </row>
    <row r="53" spans="1:10" x14ac:dyDescent="0.3">
      <c r="A53" s="73" t="s">
        <v>264</v>
      </c>
      <c r="B53" s="72" t="s">
        <v>221</v>
      </c>
      <c r="C53" s="72" t="s">
        <v>267</v>
      </c>
      <c r="D53" s="73">
        <f>5-2</f>
        <v>3</v>
      </c>
      <c r="E53" s="72">
        <v>7</v>
      </c>
      <c r="F53" s="72">
        <v>0</v>
      </c>
      <c r="G53" s="72">
        <v>0</v>
      </c>
      <c r="H53" s="117">
        <f t="shared" ca="1" si="0"/>
        <v>18</v>
      </c>
      <c r="I53" s="72">
        <f t="shared" ca="1" si="25"/>
        <v>28</v>
      </c>
      <c r="J53" s="139"/>
    </row>
    <row r="54" spans="1:10" x14ac:dyDescent="0.3">
      <c r="A54" s="126" t="s">
        <v>264</v>
      </c>
      <c r="B54" s="74" t="s">
        <v>189</v>
      </c>
      <c r="C54" s="74" t="s">
        <v>266</v>
      </c>
      <c r="D54" s="126">
        <f>5-2</f>
        <v>3</v>
      </c>
      <c r="E54" s="74">
        <v>5</v>
      </c>
      <c r="F54" s="74">
        <v>0</v>
      </c>
      <c r="G54" s="74">
        <v>0</v>
      </c>
      <c r="H54" s="119">
        <f t="shared" ca="1" si="0"/>
        <v>5</v>
      </c>
      <c r="I54" s="74">
        <f t="shared" ca="1" si="25"/>
        <v>13</v>
      </c>
      <c r="J54" s="74"/>
    </row>
    <row r="55" spans="1:10" x14ac:dyDescent="0.3">
      <c r="A55" s="73" t="s">
        <v>261</v>
      </c>
      <c r="B55" s="72" t="s">
        <v>273</v>
      </c>
      <c r="C55" s="72" t="s">
        <v>272</v>
      </c>
      <c r="D55" s="73">
        <v>1</v>
      </c>
      <c r="E55" s="72">
        <v>0</v>
      </c>
      <c r="F55" s="72">
        <v>0</v>
      </c>
      <c r="G55" s="72">
        <v>0</v>
      </c>
      <c r="H55" s="117">
        <f t="shared" ca="1" si="0"/>
        <v>5</v>
      </c>
      <c r="I55" s="72">
        <f t="shared" ref="I55:I56" ca="1" si="27">SUM(D55:H55)</f>
        <v>6</v>
      </c>
      <c r="J55" s="139"/>
    </row>
    <row r="56" spans="1:10" x14ac:dyDescent="0.3">
      <c r="A56" s="126" t="s">
        <v>261</v>
      </c>
      <c r="B56" s="74" t="s">
        <v>98</v>
      </c>
      <c r="C56" s="74" t="s">
        <v>98</v>
      </c>
      <c r="D56" s="126">
        <v>1</v>
      </c>
      <c r="E56" s="74">
        <v>0</v>
      </c>
      <c r="F56" s="74">
        <v>0</v>
      </c>
      <c r="G56" s="74">
        <v>0</v>
      </c>
      <c r="H56" s="119">
        <f t="shared" ca="1" si="0"/>
        <v>3</v>
      </c>
      <c r="I56" s="74">
        <f t="shared" ca="1" si="27"/>
        <v>4</v>
      </c>
      <c r="J56" s="74"/>
    </row>
    <row r="57" spans="1:10" ht="16.2" thickBot="1" x14ac:dyDescent="0.35"/>
    <row r="58" spans="1:10" ht="16.2" thickBot="1" x14ac:dyDescent="0.35">
      <c r="A58" s="133" t="s">
        <v>0</v>
      </c>
      <c r="B58" s="134" t="s">
        <v>36</v>
      </c>
      <c r="C58" s="134" t="s">
        <v>37</v>
      </c>
      <c r="D58" s="135" t="s">
        <v>38</v>
      </c>
      <c r="E58" s="134" t="s">
        <v>39</v>
      </c>
      <c r="F58" s="134" t="s">
        <v>40</v>
      </c>
      <c r="G58" s="134" t="s">
        <v>41</v>
      </c>
      <c r="H58" s="136" t="s">
        <v>42</v>
      </c>
      <c r="I58" s="137" t="s">
        <v>27</v>
      </c>
      <c r="J58" s="137" t="s">
        <v>76</v>
      </c>
    </row>
    <row r="59" spans="1:10" x14ac:dyDescent="0.3">
      <c r="A59" s="186" t="s">
        <v>96</v>
      </c>
      <c r="B59" s="185" t="s">
        <v>244</v>
      </c>
      <c r="C59" s="139" t="s">
        <v>238</v>
      </c>
      <c r="D59" s="140">
        <v>11</v>
      </c>
      <c r="E59" s="139">
        <v>4</v>
      </c>
      <c r="F59" s="139">
        <v>0</v>
      </c>
      <c r="G59" s="139">
        <v>0</v>
      </c>
      <c r="H59" s="117">
        <f t="shared" ref="H59:H60" ca="1" si="28">RANDBETWEEN(1,20)</f>
        <v>6</v>
      </c>
      <c r="I59" s="72">
        <f t="shared" ref="I59" ca="1" si="29">SUM(D59:H59)</f>
        <v>21</v>
      </c>
      <c r="J59" s="139"/>
    </row>
    <row r="60" spans="1:10" x14ac:dyDescent="0.3">
      <c r="A60" s="186" t="s">
        <v>82</v>
      </c>
      <c r="B60" s="185" t="s">
        <v>244</v>
      </c>
      <c r="C60" s="139" t="s">
        <v>238</v>
      </c>
      <c r="D60" s="140">
        <v>11</v>
      </c>
      <c r="E60" s="139">
        <v>0</v>
      </c>
      <c r="F60" s="139">
        <v>0</v>
      </c>
      <c r="G60" s="139">
        <v>0</v>
      </c>
      <c r="H60" s="117">
        <f t="shared" ca="1" si="28"/>
        <v>15</v>
      </c>
      <c r="I60" s="72">
        <f t="shared" ref="I60" ca="1" si="30">SUM(D60:H60)</f>
        <v>26</v>
      </c>
      <c r="J60" s="139"/>
    </row>
  </sheetData>
  <sortState ref="A7:I13">
    <sortCondition ref="A7:A13"/>
  </sortState>
  <conditionalFormatting sqref="H58 H28">
    <cfRule type="cellIs" dxfId="374" priority="2651" operator="equal">
      <formula>1</formula>
    </cfRule>
    <cfRule type="cellIs" dxfId="373" priority="2652" operator="equal">
      <formula>19</formula>
    </cfRule>
    <cfRule type="cellIs" dxfId="372" priority="2653" operator="equal">
      <formula>20</formula>
    </cfRule>
  </conditionalFormatting>
  <conditionalFormatting sqref="H58">
    <cfRule type="cellIs" dxfId="371" priority="2575" operator="equal">
      <formula>1</formula>
    </cfRule>
    <cfRule type="cellIs" dxfId="370" priority="2576" operator="equal">
      <formula>19</formula>
    </cfRule>
    <cfRule type="cellIs" dxfId="369" priority="2577" operator="equal">
      <formula>20</formula>
    </cfRule>
  </conditionalFormatting>
  <conditionalFormatting sqref="H58">
    <cfRule type="cellIs" dxfId="368" priority="2497" operator="equal">
      <formula>1</formula>
    </cfRule>
    <cfRule type="cellIs" dxfId="367" priority="2498" operator="equal">
      <formula>19</formula>
    </cfRule>
    <cfRule type="cellIs" dxfId="366" priority="2499" operator="equal">
      <formula>20</formula>
    </cfRule>
  </conditionalFormatting>
  <conditionalFormatting sqref="H58">
    <cfRule type="cellIs" dxfId="365" priority="2425" operator="equal">
      <formula>1</formula>
    </cfRule>
    <cfRule type="cellIs" dxfId="364" priority="2426" operator="equal">
      <formula>19</formula>
    </cfRule>
    <cfRule type="cellIs" dxfId="363" priority="2427" operator="equal">
      <formula>20</formula>
    </cfRule>
  </conditionalFormatting>
  <conditionalFormatting sqref="H58">
    <cfRule type="cellIs" dxfId="362" priority="2419" operator="equal">
      <formula>1</formula>
    </cfRule>
    <cfRule type="cellIs" dxfId="361" priority="2420" operator="equal">
      <formula>19</formula>
    </cfRule>
    <cfRule type="cellIs" dxfId="360" priority="2421" operator="equal">
      <formula>20</formula>
    </cfRule>
  </conditionalFormatting>
  <conditionalFormatting sqref="H58">
    <cfRule type="cellIs" dxfId="359" priority="2356" operator="equal">
      <formula>1</formula>
    </cfRule>
    <cfRule type="cellIs" dxfId="358" priority="2357" operator="equal">
      <formula>19</formula>
    </cfRule>
    <cfRule type="cellIs" dxfId="357" priority="2358" operator="equal">
      <formula>20</formula>
    </cfRule>
  </conditionalFormatting>
  <conditionalFormatting sqref="H58">
    <cfRule type="cellIs" dxfId="356" priority="2320" operator="equal">
      <formula>1</formula>
    </cfRule>
    <cfRule type="cellIs" dxfId="355" priority="2321" operator="equal">
      <formula>19</formula>
    </cfRule>
    <cfRule type="cellIs" dxfId="354" priority="2322" operator="equal">
      <formula>20</formula>
    </cfRule>
  </conditionalFormatting>
  <conditionalFormatting sqref="H58">
    <cfRule type="cellIs" dxfId="353" priority="2278" operator="equal">
      <formula>1</formula>
    </cfRule>
    <cfRule type="cellIs" dxfId="352" priority="2279" operator="equal">
      <formula>19</formula>
    </cfRule>
    <cfRule type="cellIs" dxfId="351" priority="2280" operator="equal">
      <formula>20</formula>
    </cfRule>
  </conditionalFormatting>
  <conditionalFormatting sqref="H28">
    <cfRule type="cellIs" dxfId="350" priority="628" operator="equal">
      <formula>1</formula>
    </cfRule>
    <cfRule type="cellIs" dxfId="349" priority="629" operator="equal">
      <formula>19</formula>
    </cfRule>
    <cfRule type="cellIs" dxfId="348" priority="630" operator="equal">
      <formula>20</formula>
    </cfRule>
  </conditionalFormatting>
  <conditionalFormatting sqref="H28">
    <cfRule type="cellIs" dxfId="347" priority="631" operator="equal">
      <formula>1</formula>
    </cfRule>
    <cfRule type="cellIs" dxfId="346" priority="632" operator="equal">
      <formula>19</formula>
    </cfRule>
    <cfRule type="cellIs" dxfId="345" priority="633" operator="equal">
      <formula>20</formula>
    </cfRule>
  </conditionalFormatting>
  <conditionalFormatting sqref="H28">
    <cfRule type="cellIs" dxfId="344" priority="625" operator="equal">
      <formula>1</formula>
    </cfRule>
    <cfRule type="cellIs" dxfId="343" priority="626" operator="equal">
      <formula>19</formula>
    </cfRule>
    <cfRule type="cellIs" dxfId="342" priority="627" operator="equal">
      <formula>20</formula>
    </cfRule>
  </conditionalFormatting>
  <conditionalFormatting sqref="H28">
    <cfRule type="cellIs" dxfId="341" priority="622" operator="equal">
      <formula>1</formula>
    </cfRule>
    <cfRule type="cellIs" dxfId="340" priority="623" operator="equal">
      <formula>19</formula>
    </cfRule>
    <cfRule type="cellIs" dxfId="339" priority="624" operator="equal">
      <formula>20</formula>
    </cfRule>
  </conditionalFormatting>
  <conditionalFormatting sqref="H28">
    <cfRule type="cellIs" dxfId="338" priority="619" operator="equal">
      <formula>1</formula>
    </cfRule>
    <cfRule type="cellIs" dxfId="337" priority="620" operator="equal">
      <formula>19</formula>
    </cfRule>
    <cfRule type="cellIs" dxfId="336" priority="621" operator="equal">
      <formula>20</formula>
    </cfRule>
  </conditionalFormatting>
  <conditionalFormatting sqref="H28">
    <cfRule type="cellIs" dxfId="335" priority="616" operator="equal">
      <formula>1</formula>
    </cfRule>
    <cfRule type="cellIs" dxfId="334" priority="617" operator="equal">
      <formula>19</formula>
    </cfRule>
    <cfRule type="cellIs" dxfId="333" priority="618" operator="equal">
      <formula>20</formula>
    </cfRule>
  </conditionalFormatting>
  <conditionalFormatting sqref="H13:H14">
    <cfRule type="cellIs" dxfId="332" priority="406" operator="equal">
      <formula>1</formula>
    </cfRule>
    <cfRule type="cellIs" dxfId="331" priority="407" operator="equal">
      <formula>19</formula>
    </cfRule>
    <cfRule type="cellIs" dxfId="330" priority="408" operator="equal">
      <formula>20</formula>
    </cfRule>
  </conditionalFormatting>
  <conditionalFormatting sqref="H23 H25:H26">
    <cfRule type="cellIs" dxfId="329" priority="409" operator="equal">
      <formula>1</formula>
    </cfRule>
    <cfRule type="cellIs" dxfId="328" priority="410" operator="equal">
      <formula>19</formula>
    </cfRule>
    <cfRule type="cellIs" dxfId="327" priority="411" operator="equal">
      <formula>20</formula>
    </cfRule>
  </conditionalFormatting>
  <conditionalFormatting sqref="H13:H14">
    <cfRule type="cellIs" dxfId="326" priority="403" operator="equal">
      <formula>1</formula>
    </cfRule>
    <cfRule type="cellIs" dxfId="325" priority="404" operator="equal">
      <formula>19</formula>
    </cfRule>
    <cfRule type="cellIs" dxfId="324" priority="405" operator="equal">
      <formula>20</formula>
    </cfRule>
  </conditionalFormatting>
  <conditionalFormatting sqref="H10:H11">
    <cfRule type="cellIs" dxfId="323" priority="400" operator="equal">
      <formula>1</formula>
    </cfRule>
    <cfRule type="cellIs" dxfId="322" priority="401" operator="equal">
      <formula>19</formula>
    </cfRule>
    <cfRule type="cellIs" dxfId="321" priority="402" operator="equal">
      <formula>20</formula>
    </cfRule>
  </conditionalFormatting>
  <conditionalFormatting sqref="H8 H21:H22">
    <cfRule type="cellIs" dxfId="320" priority="424" operator="equal">
      <formula>1</formula>
    </cfRule>
    <cfRule type="cellIs" dxfId="319" priority="425" operator="equal">
      <formula>19</formula>
    </cfRule>
    <cfRule type="cellIs" dxfId="318" priority="426" operator="equal">
      <formula>20</formula>
    </cfRule>
  </conditionalFormatting>
  <conditionalFormatting sqref="H8 H21:H22">
    <cfRule type="cellIs" dxfId="317" priority="421" operator="equal">
      <formula>1</formula>
    </cfRule>
    <cfRule type="cellIs" dxfId="316" priority="422" operator="equal">
      <formula>19</formula>
    </cfRule>
    <cfRule type="cellIs" dxfId="315" priority="423" operator="equal">
      <formula>20</formula>
    </cfRule>
  </conditionalFormatting>
  <conditionalFormatting sqref="H9">
    <cfRule type="cellIs" dxfId="314" priority="418" operator="equal">
      <formula>1</formula>
    </cfRule>
    <cfRule type="cellIs" dxfId="313" priority="419" operator="equal">
      <formula>19</formula>
    </cfRule>
    <cfRule type="cellIs" dxfId="312" priority="420" operator="equal">
      <formula>20</formula>
    </cfRule>
  </conditionalFormatting>
  <conditionalFormatting sqref="H9">
    <cfRule type="cellIs" dxfId="311" priority="415" operator="equal">
      <formula>1</formula>
    </cfRule>
    <cfRule type="cellIs" dxfId="310" priority="416" operator="equal">
      <formula>19</formula>
    </cfRule>
    <cfRule type="cellIs" dxfId="309" priority="417" operator="equal">
      <formula>20</formula>
    </cfRule>
  </conditionalFormatting>
  <conditionalFormatting sqref="H23 H25:H26">
    <cfRule type="cellIs" dxfId="308" priority="412" operator="equal">
      <formula>1</formula>
    </cfRule>
    <cfRule type="cellIs" dxfId="307" priority="413" operator="equal">
      <formula>19</formula>
    </cfRule>
    <cfRule type="cellIs" dxfId="306" priority="414" operator="equal">
      <formula>20</formula>
    </cfRule>
  </conditionalFormatting>
  <conditionalFormatting sqref="H10:H11">
    <cfRule type="cellIs" dxfId="305" priority="397" operator="equal">
      <formula>1</formula>
    </cfRule>
    <cfRule type="cellIs" dxfId="304" priority="398" operator="equal">
      <formula>19</formula>
    </cfRule>
    <cfRule type="cellIs" dxfId="303" priority="399" operator="equal">
      <formula>20</formula>
    </cfRule>
  </conditionalFormatting>
  <conditionalFormatting sqref="H12">
    <cfRule type="cellIs" dxfId="302" priority="394" operator="equal">
      <formula>1</formula>
    </cfRule>
    <cfRule type="cellIs" dxfId="301" priority="395" operator="equal">
      <formula>19</formula>
    </cfRule>
    <cfRule type="cellIs" dxfId="300" priority="396" operator="equal">
      <formula>20</formula>
    </cfRule>
  </conditionalFormatting>
  <conditionalFormatting sqref="H12">
    <cfRule type="cellIs" dxfId="299" priority="391" operator="equal">
      <formula>1</formula>
    </cfRule>
    <cfRule type="cellIs" dxfId="298" priority="392" operator="equal">
      <formula>19</formula>
    </cfRule>
    <cfRule type="cellIs" dxfId="297" priority="393" operator="equal">
      <formula>20</formula>
    </cfRule>
  </conditionalFormatting>
  <conditionalFormatting sqref="H2">
    <cfRule type="cellIs" dxfId="296" priority="334" operator="equal">
      <formula>1</formula>
    </cfRule>
    <cfRule type="cellIs" dxfId="295" priority="335" operator="equal">
      <formula>19</formula>
    </cfRule>
    <cfRule type="cellIs" dxfId="294" priority="336" operator="equal">
      <formula>20</formula>
    </cfRule>
  </conditionalFormatting>
  <conditionalFormatting sqref="H24">
    <cfRule type="cellIs" dxfId="293" priority="337" operator="equal">
      <formula>1</formula>
    </cfRule>
    <cfRule type="cellIs" dxfId="292" priority="338" operator="equal">
      <formula>19</formula>
    </cfRule>
    <cfRule type="cellIs" dxfId="291" priority="339" operator="equal">
      <formula>20</formula>
    </cfRule>
  </conditionalFormatting>
  <conditionalFormatting sqref="H2">
    <cfRule type="cellIs" dxfId="290" priority="331" operator="equal">
      <formula>1</formula>
    </cfRule>
    <cfRule type="cellIs" dxfId="289" priority="332" operator="equal">
      <formula>19</formula>
    </cfRule>
    <cfRule type="cellIs" dxfId="288" priority="333" operator="equal">
      <formula>20</formula>
    </cfRule>
  </conditionalFormatting>
  <conditionalFormatting sqref="H4">
    <cfRule type="cellIs" dxfId="287" priority="322" operator="equal">
      <formula>1</formula>
    </cfRule>
    <cfRule type="cellIs" dxfId="286" priority="323" operator="equal">
      <formula>19</formula>
    </cfRule>
    <cfRule type="cellIs" dxfId="285" priority="324" operator="equal">
      <formula>20</formula>
    </cfRule>
  </conditionalFormatting>
  <conditionalFormatting sqref="H4">
    <cfRule type="cellIs" dxfId="284" priority="319" operator="equal">
      <formula>1</formula>
    </cfRule>
    <cfRule type="cellIs" dxfId="283" priority="320" operator="equal">
      <formula>19</formula>
    </cfRule>
    <cfRule type="cellIs" dxfId="282" priority="321" operator="equal">
      <formula>20</formula>
    </cfRule>
  </conditionalFormatting>
  <conditionalFormatting sqref="H23">
    <cfRule type="cellIs" dxfId="281" priority="352" operator="equal">
      <formula>1</formula>
    </cfRule>
    <cfRule type="cellIs" dxfId="280" priority="353" operator="equal">
      <formula>19</formula>
    </cfRule>
    <cfRule type="cellIs" dxfId="279" priority="354" operator="equal">
      <formula>20</formula>
    </cfRule>
  </conditionalFormatting>
  <conditionalFormatting sqref="H23">
    <cfRule type="cellIs" dxfId="278" priority="349" operator="equal">
      <formula>1</formula>
    </cfRule>
    <cfRule type="cellIs" dxfId="277" priority="350" operator="equal">
      <formula>19</formula>
    </cfRule>
    <cfRule type="cellIs" dxfId="276" priority="351" operator="equal">
      <formula>20</formula>
    </cfRule>
  </conditionalFormatting>
  <conditionalFormatting sqref="H24">
    <cfRule type="cellIs" dxfId="275" priority="346" operator="equal">
      <formula>1</formula>
    </cfRule>
    <cfRule type="cellIs" dxfId="274" priority="347" operator="equal">
      <formula>19</formula>
    </cfRule>
    <cfRule type="cellIs" dxfId="273" priority="348" operator="equal">
      <formula>20</formula>
    </cfRule>
  </conditionalFormatting>
  <conditionalFormatting sqref="H24">
    <cfRule type="cellIs" dxfId="272" priority="343" operator="equal">
      <formula>1</formula>
    </cfRule>
    <cfRule type="cellIs" dxfId="271" priority="344" operator="equal">
      <formula>19</formula>
    </cfRule>
    <cfRule type="cellIs" dxfId="270" priority="345" operator="equal">
      <formula>20</formula>
    </cfRule>
  </conditionalFormatting>
  <conditionalFormatting sqref="H24">
    <cfRule type="cellIs" dxfId="269" priority="340" operator="equal">
      <formula>1</formula>
    </cfRule>
    <cfRule type="cellIs" dxfId="268" priority="341" operator="equal">
      <formula>19</formula>
    </cfRule>
    <cfRule type="cellIs" dxfId="267" priority="342" operator="equal">
      <formula>20</formula>
    </cfRule>
  </conditionalFormatting>
  <conditionalFormatting sqref="H15">
    <cfRule type="cellIs" dxfId="266" priority="310" operator="equal">
      <formula>1</formula>
    </cfRule>
    <cfRule type="cellIs" dxfId="265" priority="311" operator="equal">
      <formula>19</formula>
    </cfRule>
    <cfRule type="cellIs" dxfId="264" priority="312" operator="equal">
      <formula>20</formula>
    </cfRule>
  </conditionalFormatting>
  <conditionalFormatting sqref="H15">
    <cfRule type="cellIs" dxfId="263" priority="307" operator="equal">
      <formula>1</formula>
    </cfRule>
    <cfRule type="cellIs" dxfId="262" priority="308" operator="equal">
      <formula>19</formula>
    </cfRule>
    <cfRule type="cellIs" dxfId="261" priority="309" operator="equal">
      <formula>20</formula>
    </cfRule>
  </conditionalFormatting>
  <conditionalFormatting sqref="H16">
    <cfRule type="cellIs" dxfId="260" priority="304" operator="equal">
      <formula>1</formula>
    </cfRule>
    <cfRule type="cellIs" dxfId="259" priority="305" operator="equal">
      <formula>19</formula>
    </cfRule>
    <cfRule type="cellIs" dxfId="258" priority="306" operator="equal">
      <formula>20</formula>
    </cfRule>
  </conditionalFormatting>
  <conditionalFormatting sqref="H16">
    <cfRule type="cellIs" dxfId="257" priority="301" operator="equal">
      <formula>1</formula>
    </cfRule>
    <cfRule type="cellIs" dxfId="256" priority="302" operator="equal">
      <formula>19</formula>
    </cfRule>
    <cfRule type="cellIs" dxfId="255" priority="303" operator="equal">
      <formula>20</formula>
    </cfRule>
  </conditionalFormatting>
  <conditionalFormatting sqref="H29 H36 H31:H34 H38">
    <cfRule type="cellIs" dxfId="254" priority="298" operator="equal">
      <formula>1</formula>
    </cfRule>
    <cfRule type="cellIs" dxfId="253" priority="299" operator="equal">
      <formula>19</formula>
    </cfRule>
    <cfRule type="cellIs" dxfId="252" priority="300" operator="equal">
      <formula>20</formula>
    </cfRule>
  </conditionalFormatting>
  <conditionalFormatting sqref="H29 H36 H31:H34 H38">
    <cfRule type="cellIs" dxfId="251" priority="295" operator="equal">
      <formula>1</formula>
    </cfRule>
    <cfRule type="cellIs" dxfId="250" priority="296" operator="equal">
      <formula>19</formula>
    </cfRule>
    <cfRule type="cellIs" dxfId="249" priority="297" operator="equal">
      <formula>20</formula>
    </cfRule>
  </conditionalFormatting>
  <conditionalFormatting sqref="H29 H36 H31:H34 H38">
    <cfRule type="cellIs" dxfId="248" priority="292" operator="equal">
      <formula>1</formula>
    </cfRule>
    <cfRule type="cellIs" dxfId="247" priority="293" operator="equal">
      <formula>19</formula>
    </cfRule>
    <cfRule type="cellIs" dxfId="246" priority="294" operator="equal">
      <formula>20</formula>
    </cfRule>
  </conditionalFormatting>
  <conditionalFormatting sqref="H29 H36 H31:H34 H38">
    <cfRule type="cellIs" dxfId="245" priority="289" operator="equal">
      <formula>1</formula>
    </cfRule>
    <cfRule type="cellIs" dxfId="244" priority="290" operator="equal">
      <formula>19</formula>
    </cfRule>
    <cfRule type="cellIs" dxfId="243" priority="291" operator="equal">
      <formula>20</formula>
    </cfRule>
  </conditionalFormatting>
  <conditionalFormatting sqref="H35">
    <cfRule type="cellIs" dxfId="242" priority="286" operator="equal">
      <formula>1</formula>
    </cfRule>
    <cfRule type="cellIs" dxfId="241" priority="287" operator="equal">
      <formula>19</formula>
    </cfRule>
    <cfRule type="cellIs" dxfId="240" priority="288" operator="equal">
      <formula>20</formula>
    </cfRule>
  </conditionalFormatting>
  <conditionalFormatting sqref="H35">
    <cfRule type="cellIs" dxfId="239" priority="283" operator="equal">
      <formula>1</formula>
    </cfRule>
    <cfRule type="cellIs" dxfId="238" priority="284" operator="equal">
      <formula>19</formula>
    </cfRule>
    <cfRule type="cellIs" dxfId="237" priority="285" operator="equal">
      <formula>20</formula>
    </cfRule>
  </conditionalFormatting>
  <conditionalFormatting sqref="H35">
    <cfRule type="cellIs" dxfId="236" priority="280" operator="equal">
      <formula>1</formula>
    </cfRule>
    <cfRule type="cellIs" dxfId="235" priority="281" operator="equal">
      <formula>19</formula>
    </cfRule>
    <cfRule type="cellIs" dxfId="234" priority="282" operator="equal">
      <formula>20</formula>
    </cfRule>
  </conditionalFormatting>
  <conditionalFormatting sqref="H35">
    <cfRule type="cellIs" dxfId="233" priority="277" operator="equal">
      <formula>1</formula>
    </cfRule>
    <cfRule type="cellIs" dxfId="232" priority="278" operator="equal">
      <formula>19</formula>
    </cfRule>
    <cfRule type="cellIs" dxfId="231" priority="279" operator="equal">
      <formula>20</formula>
    </cfRule>
  </conditionalFormatting>
  <conditionalFormatting sqref="H41">
    <cfRule type="cellIs" dxfId="230" priority="274" operator="equal">
      <formula>1</formula>
    </cfRule>
    <cfRule type="cellIs" dxfId="229" priority="275" operator="equal">
      <formula>19</formula>
    </cfRule>
    <cfRule type="cellIs" dxfId="228" priority="276" operator="equal">
      <formula>20</formula>
    </cfRule>
  </conditionalFormatting>
  <conditionalFormatting sqref="H41">
    <cfRule type="cellIs" dxfId="227" priority="271" operator="equal">
      <formula>1</formula>
    </cfRule>
    <cfRule type="cellIs" dxfId="226" priority="272" operator="equal">
      <formula>19</formula>
    </cfRule>
    <cfRule type="cellIs" dxfId="225" priority="273" operator="equal">
      <formula>20</formula>
    </cfRule>
  </conditionalFormatting>
  <conditionalFormatting sqref="H39">
    <cfRule type="cellIs" dxfId="224" priority="268" operator="equal">
      <formula>1</formula>
    </cfRule>
    <cfRule type="cellIs" dxfId="223" priority="269" operator="equal">
      <formula>19</formula>
    </cfRule>
    <cfRule type="cellIs" dxfId="222" priority="270" operator="equal">
      <formula>20</formula>
    </cfRule>
  </conditionalFormatting>
  <conditionalFormatting sqref="H39">
    <cfRule type="cellIs" dxfId="221" priority="265" operator="equal">
      <formula>1</formula>
    </cfRule>
    <cfRule type="cellIs" dxfId="220" priority="266" operator="equal">
      <formula>19</formula>
    </cfRule>
    <cfRule type="cellIs" dxfId="219" priority="267" operator="equal">
      <formula>20</formula>
    </cfRule>
  </conditionalFormatting>
  <conditionalFormatting sqref="H40">
    <cfRule type="cellIs" dxfId="218" priority="262" operator="equal">
      <formula>1</formula>
    </cfRule>
    <cfRule type="cellIs" dxfId="217" priority="263" operator="equal">
      <formula>19</formula>
    </cfRule>
    <cfRule type="cellIs" dxfId="216" priority="264" operator="equal">
      <formula>20</formula>
    </cfRule>
  </conditionalFormatting>
  <conditionalFormatting sqref="H40">
    <cfRule type="cellIs" dxfId="215" priority="259" operator="equal">
      <formula>1</formula>
    </cfRule>
    <cfRule type="cellIs" dxfId="214" priority="260" operator="equal">
      <formula>19</formula>
    </cfRule>
    <cfRule type="cellIs" dxfId="213" priority="261" operator="equal">
      <formula>20</formula>
    </cfRule>
  </conditionalFormatting>
  <conditionalFormatting sqref="H42">
    <cfRule type="cellIs" dxfId="212" priority="256" operator="equal">
      <formula>1</formula>
    </cfRule>
    <cfRule type="cellIs" dxfId="211" priority="257" operator="equal">
      <formula>19</formula>
    </cfRule>
    <cfRule type="cellIs" dxfId="210" priority="258" operator="equal">
      <formula>20</formula>
    </cfRule>
  </conditionalFormatting>
  <conditionalFormatting sqref="H42">
    <cfRule type="cellIs" dxfId="209" priority="253" operator="equal">
      <formula>1</formula>
    </cfRule>
    <cfRule type="cellIs" dxfId="208" priority="254" operator="equal">
      <formula>19</formula>
    </cfRule>
    <cfRule type="cellIs" dxfId="207" priority="255" operator="equal">
      <formula>20</formula>
    </cfRule>
  </conditionalFormatting>
  <conditionalFormatting sqref="H43">
    <cfRule type="cellIs" dxfId="206" priority="244" operator="equal">
      <formula>1</formula>
    </cfRule>
    <cfRule type="cellIs" dxfId="205" priority="245" operator="equal">
      <formula>19</formula>
    </cfRule>
    <cfRule type="cellIs" dxfId="204" priority="246" operator="equal">
      <formula>20</formula>
    </cfRule>
  </conditionalFormatting>
  <conditionalFormatting sqref="H43">
    <cfRule type="cellIs" dxfId="203" priority="241" operator="equal">
      <formula>1</formula>
    </cfRule>
    <cfRule type="cellIs" dxfId="202" priority="242" operator="equal">
      <formula>19</formula>
    </cfRule>
    <cfRule type="cellIs" dxfId="201" priority="243" operator="equal">
      <formula>20</formula>
    </cfRule>
  </conditionalFormatting>
  <conditionalFormatting sqref="H44">
    <cfRule type="cellIs" dxfId="200" priority="238" operator="equal">
      <formula>1</formula>
    </cfRule>
    <cfRule type="cellIs" dxfId="199" priority="239" operator="equal">
      <formula>19</formula>
    </cfRule>
    <cfRule type="cellIs" dxfId="198" priority="240" operator="equal">
      <formula>20</formula>
    </cfRule>
  </conditionalFormatting>
  <conditionalFormatting sqref="H44">
    <cfRule type="cellIs" dxfId="197" priority="235" operator="equal">
      <formula>1</formula>
    </cfRule>
    <cfRule type="cellIs" dxfId="196" priority="236" operator="equal">
      <formula>19</formula>
    </cfRule>
    <cfRule type="cellIs" dxfId="195" priority="237" operator="equal">
      <formula>20</formula>
    </cfRule>
  </conditionalFormatting>
  <conditionalFormatting sqref="H45">
    <cfRule type="cellIs" dxfId="194" priority="232" operator="equal">
      <formula>1</formula>
    </cfRule>
    <cfRule type="cellIs" dxfId="193" priority="233" operator="equal">
      <formula>19</formula>
    </cfRule>
    <cfRule type="cellIs" dxfId="192" priority="234" operator="equal">
      <formula>20</formula>
    </cfRule>
  </conditionalFormatting>
  <conditionalFormatting sqref="H45">
    <cfRule type="cellIs" dxfId="191" priority="229" operator="equal">
      <formula>1</formula>
    </cfRule>
    <cfRule type="cellIs" dxfId="190" priority="230" operator="equal">
      <formula>19</formula>
    </cfRule>
    <cfRule type="cellIs" dxfId="189" priority="231" operator="equal">
      <formula>20</formula>
    </cfRule>
  </conditionalFormatting>
  <conditionalFormatting sqref="H17:H18 H20">
    <cfRule type="cellIs" dxfId="188" priority="226" operator="equal">
      <formula>1</formula>
    </cfRule>
    <cfRule type="cellIs" dxfId="187" priority="227" operator="equal">
      <formula>19</formula>
    </cfRule>
    <cfRule type="cellIs" dxfId="186" priority="228" operator="equal">
      <formula>20</formula>
    </cfRule>
  </conditionalFormatting>
  <conditionalFormatting sqref="H17:H18 H20">
    <cfRule type="cellIs" dxfId="185" priority="223" operator="equal">
      <formula>1</formula>
    </cfRule>
    <cfRule type="cellIs" dxfId="184" priority="224" operator="equal">
      <formula>19</formula>
    </cfRule>
    <cfRule type="cellIs" dxfId="183" priority="225" operator="equal">
      <formula>20</formula>
    </cfRule>
  </conditionalFormatting>
  <conditionalFormatting sqref="H46">
    <cfRule type="cellIs" dxfId="182" priority="214" operator="equal">
      <formula>1</formula>
    </cfRule>
    <cfRule type="cellIs" dxfId="181" priority="215" operator="equal">
      <formula>19</formula>
    </cfRule>
    <cfRule type="cellIs" dxfId="180" priority="216" operator="equal">
      <formula>20</formula>
    </cfRule>
  </conditionalFormatting>
  <conditionalFormatting sqref="H46">
    <cfRule type="cellIs" dxfId="179" priority="211" operator="equal">
      <formula>1</formula>
    </cfRule>
    <cfRule type="cellIs" dxfId="178" priority="212" operator="equal">
      <formula>19</formula>
    </cfRule>
    <cfRule type="cellIs" dxfId="177" priority="213" operator="equal">
      <formula>20</formula>
    </cfRule>
  </conditionalFormatting>
  <conditionalFormatting sqref="H20">
    <cfRule type="cellIs" dxfId="176" priority="202" operator="equal">
      <formula>1</formula>
    </cfRule>
    <cfRule type="cellIs" dxfId="175" priority="203" operator="equal">
      <formula>19</formula>
    </cfRule>
    <cfRule type="cellIs" dxfId="174" priority="204" operator="equal">
      <formula>20</formula>
    </cfRule>
  </conditionalFormatting>
  <conditionalFormatting sqref="H20">
    <cfRule type="cellIs" dxfId="173" priority="199" operator="equal">
      <formula>1</formula>
    </cfRule>
    <cfRule type="cellIs" dxfId="172" priority="200" operator="equal">
      <formula>19</formula>
    </cfRule>
    <cfRule type="cellIs" dxfId="171" priority="201" operator="equal">
      <formula>20</formula>
    </cfRule>
  </conditionalFormatting>
  <conditionalFormatting sqref="H48:H49">
    <cfRule type="cellIs" dxfId="170" priority="196" operator="equal">
      <formula>1</formula>
    </cfRule>
    <cfRule type="cellIs" dxfId="169" priority="197" operator="equal">
      <formula>19</formula>
    </cfRule>
    <cfRule type="cellIs" dxfId="168" priority="198" operator="equal">
      <formula>20</formula>
    </cfRule>
  </conditionalFormatting>
  <conditionalFormatting sqref="H48:H49">
    <cfRule type="cellIs" dxfId="167" priority="193" operator="equal">
      <formula>1</formula>
    </cfRule>
    <cfRule type="cellIs" dxfId="166" priority="194" operator="equal">
      <formula>19</formula>
    </cfRule>
    <cfRule type="cellIs" dxfId="165" priority="195" operator="equal">
      <formula>20</formula>
    </cfRule>
  </conditionalFormatting>
  <conditionalFormatting sqref="H48:H49">
    <cfRule type="cellIs" dxfId="164" priority="190" operator="equal">
      <formula>1</formula>
    </cfRule>
    <cfRule type="cellIs" dxfId="163" priority="191" operator="equal">
      <formula>19</formula>
    </cfRule>
    <cfRule type="cellIs" dxfId="162" priority="192" operator="equal">
      <formula>20</formula>
    </cfRule>
  </conditionalFormatting>
  <conditionalFormatting sqref="H48:H49">
    <cfRule type="cellIs" dxfId="161" priority="187" operator="equal">
      <formula>1</formula>
    </cfRule>
    <cfRule type="cellIs" dxfId="160" priority="188" operator="equal">
      <formula>19</formula>
    </cfRule>
    <cfRule type="cellIs" dxfId="159" priority="189" operator="equal">
      <formula>20</formula>
    </cfRule>
  </conditionalFormatting>
  <conditionalFormatting sqref="H47">
    <cfRule type="cellIs" dxfId="158" priority="184" operator="equal">
      <formula>1</formula>
    </cfRule>
    <cfRule type="cellIs" dxfId="157" priority="185" operator="equal">
      <formula>19</formula>
    </cfRule>
    <cfRule type="cellIs" dxfId="156" priority="186" operator="equal">
      <formula>20</formula>
    </cfRule>
  </conditionalFormatting>
  <conditionalFormatting sqref="H47">
    <cfRule type="cellIs" dxfId="155" priority="181" operator="equal">
      <formula>1</formula>
    </cfRule>
    <cfRule type="cellIs" dxfId="154" priority="182" operator="equal">
      <formula>19</formula>
    </cfRule>
    <cfRule type="cellIs" dxfId="153" priority="183" operator="equal">
      <formula>20</formula>
    </cfRule>
  </conditionalFormatting>
  <conditionalFormatting sqref="H52">
    <cfRule type="cellIs" dxfId="152" priority="178" operator="equal">
      <formula>1</formula>
    </cfRule>
    <cfRule type="cellIs" dxfId="151" priority="179" operator="equal">
      <formula>19</formula>
    </cfRule>
    <cfRule type="cellIs" dxfId="150" priority="180" operator="equal">
      <formula>20</formula>
    </cfRule>
  </conditionalFormatting>
  <conditionalFormatting sqref="H52">
    <cfRule type="cellIs" dxfId="149" priority="175" operator="equal">
      <formula>1</formula>
    </cfRule>
    <cfRule type="cellIs" dxfId="148" priority="176" operator="equal">
      <formula>19</formula>
    </cfRule>
    <cfRule type="cellIs" dxfId="147" priority="177" operator="equal">
      <formula>20</formula>
    </cfRule>
  </conditionalFormatting>
  <conditionalFormatting sqref="H50">
    <cfRule type="cellIs" dxfId="146" priority="172" operator="equal">
      <formula>1</formula>
    </cfRule>
    <cfRule type="cellIs" dxfId="145" priority="173" operator="equal">
      <formula>19</formula>
    </cfRule>
    <cfRule type="cellIs" dxfId="144" priority="174" operator="equal">
      <formula>20</formula>
    </cfRule>
  </conditionalFormatting>
  <conditionalFormatting sqref="H50">
    <cfRule type="cellIs" dxfId="143" priority="169" operator="equal">
      <formula>1</formula>
    </cfRule>
    <cfRule type="cellIs" dxfId="142" priority="170" operator="equal">
      <formula>19</formula>
    </cfRule>
    <cfRule type="cellIs" dxfId="141" priority="171" operator="equal">
      <formula>20</formula>
    </cfRule>
  </conditionalFormatting>
  <conditionalFormatting sqref="H51">
    <cfRule type="cellIs" dxfId="140" priority="166" operator="equal">
      <formula>1</formula>
    </cfRule>
    <cfRule type="cellIs" dxfId="139" priority="167" operator="equal">
      <formula>19</formula>
    </cfRule>
    <cfRule type="cellIs" dxfId="138" priority="168" operator="equal">
      <formula>20</formula>
    </cfRule>
  </conditionalFormatting>
  <conditionalFormatting sqref="H51">
    <cfRule type="cellIs" dxfId="137" priority="163" operator="equal">
      <formula>1</formula>
    </cfRule>
    <cfRule type="cellIs" dxfId="136" priority="164" operator="equal">
      <formula>19</formula>
    </cfRule>
    <cfRule type="cellIs" dxfId="135" priority="165" operator="equal">
      <formula>20</formula>
    </cfRule>
  </conditionalFormatting>
  <conditionalFormatting sqref="H7">
    <cfRule type="cellIs" dxfId="134" priority="160" operator="equal">
      <formula>1</formula>
    </cfRule>
    <cfRule type="cellIs" dxfId="133" priority="161" operator="equal">
      <formula>19</formula>
    </cfRule>
    <cfRule type="cellIs" dxfId="132" priority="162" operator="equal">
      <formula>20</formula>
    </cfRule>
  </conditionalFormatting>
  <conditionalFormatting sqref="H7">
    <cfRule type="cellIs" dxfId="131" priority="154" operator="equal">
      <formula>1</formula>
    </cfRule>
    <cfRule type="cellIs" dxfId="130" priority="155" operator="equal">
      <formula>19</formula>
    </cfRule>
    <cfRule type="cellIs" dxfId="129" priority="156" operator="equal">
      <formula>20</formula>
    </cfRule>
  </conditionalFormatting>
  <conditionalFormatting sqref="H7">
    <cfRule type="cellIs" dxfId="128" priority="157" operator="equal">
      <formula>1</formula>
    </cfRule>
    <cfRule type="cellIs" dxfId="127" priority="158" operator="equal">
      <formula>19</formula>
    </cfRule>
    <cfRule type="cellIs" dxfId="126" priority="159" operator="equal">
      <formula>20</formula>
    </cfRule>
  </conditionalFormatting>
  <conditionalFormatting sqref="H7">
    <cfRule type="cellIs" dxfId="125" priority="151" operator="equal">
      <formula>1</formula>
    </cfRule>
    <cfRule type="cellIs" dxfId="124" priority="152" operator="equal">
      <formula>19</formula>
    </cfRule>
    <cfRule type="cellIs" dxfId="123" priority="153" operator="equal">
      <formula>20</formula>
    </cfRule>
  </conditionalFormatting>
  <conditionalFormatting sqref="H7">
    <cfRule type="cellIs" dxfId="122" priority="148" operator="equal">
      <formula>1</formula>
    </cfRule>
    <cfRule type="cellIs" dxfId="121" priority="149" operator="equal">
      <formula>19</formula>
    </cfRule>
    <cfRule type="cellIs" dxfId="120" priority="150" operator="equal">
      <formula>20</formula>
    </cfRule>
  </conditionalFormatting>
  <conditionalFormatting sqref="H7">
    <cfRule type="cellIs" dxfId="119" priority="145" operator="equal">
      <formula>1</formula>
    </cfRule>
    <cfRule type="cellIs" dxfId="118" priority="146" operator="equal">
      <formula>19</formula>
    </cfRule>
    <cfRule type="cellIs" dxfId="117" priority="147" operator="equal">
      <formula>20</formula>
    </cfRule>
  </conditionalFormatting>
  <conditionalFormatting sqref="H7">
    <cfRule type="cellIs" dxfId="116" priority="142" operator="equal">
      <formula>1</formula>
    </cfRule>
    <cfRule type="cellIs" dxfId="115" priority="143" operator="equal">
      <formula>19</formula>
    </cfRule>
    <cfRule type="cellIs" dxfId="114" priority="144" operator="equal">
      <formula>20</formula>
    </cfRule>
  </conditionalFormatting>
  <conditionalFormatting sqref="H5:H6">
    <cfRule type="cellIs" dxfId="113" priority="139" operator="equal">
      <formula>1</formula>
    </cfRule>
    <cfRule type="cellIs" dxfId="112" priority="140" operator="equal">
      <formula>19</formula>
    </cfRule>
    <cfRule type="cellIs" dxfId="111" priority="141" operator="equal">
      <formula>20</formula>
    </cfRule>
  </conditionalFormatting>
  <conditionalFormatting sqref="H5:H6">
    <cfRule type="cellIs" dxfId="110" priority="136" operator="equal">
      <formula>1</formula>
    </cfRule>
    <cfRule type="cellIs" dxfId="109" priority="137" operator="equal">
      <formula>19</formula>
    </cfRule>
    <cfRule type="cellIs" dxfId="108" priority="138" operator="equal">
      <formula>20</formula>
    </cfRule>
  </conditionalFormatting>
  <conditionalFormatting sqref="H13">
    <cfRule type="cellIs" dxfId="107" priority="133" operator="equal">
      <formula>1</formula>
    </cfRule>
    <cfRule type="cellIs" dxfId="106" priority="134" operator="equal">
      <formula>19</formula>
    </cfRule>
    <cfRule type="cellIs" dxfId="105" priority="135" operator="equal">
      <formula>20</formula>
    </cfRule>
  </conditionalFormatting>
  <conditionalFormatting sqref="H13">
    <cfRule type="cellIs" dxfId="104" priority="130" operator="equal">
      <formula>1</formula>
    </cfRule>
    <cfRule type="cellIs" dxfId="103" priority="131" operator="equal">
      <formula>19</formula>
    </cfRule>
    <cfRule type="cellIs" dxfId="102" priority="132" operator="equal">
      <formula>20</formula>
    </cfRule>
  </conditionalFormatting>
  <conditionalFormatting sqref="H27">
    <cfRule type="cellIs" dxfId="101" priority="127" operator="equal">
      <formula>1</formula>
    </cfRule>
    <cfRule type="cellIs" dxfId="100" priority="128" operator="equal">
      <formula>19</formula>
    </cfRule>
    <cfRule type="cellIs" dxfId="99" priority="129" operator="equal">
      <formula>20</formula>
    </cfRule>
  </conditionalFormatting>
  <conditionalFormatting sqref="H27">
    <cfRule type="cellIs" dxfId="98" priority="124" operator="equal">
      <formula>1</formula>
    </cfRule>
    <cfRule type="cellIs" dxfId="97" priority="125" operator="equal">
      <formula>19</formula>
    </cfRule>
    <cfRule type="cellIs" dxfId="96" priority="126" operator="equal">
      <formula>20</formula>
    </cfRule>
  </conditionalFormatting>
  <conditionalFormatting sqref="H27">
    <cfRule type="cellIs" dxfId="95" priority="121" operator="equal">
      <formula>1</formula>
    </cfRule>
    <cfRule type="cellIs" dxfId="94" priority="122" operator="equal">
      <formula>19</formula>
    </cfRule>
    <cfRule type="cellIs" dxfId="93" priority="123" operator="equal">
      <formula>20</formula>
    </cfRule>
  </conditionalFormatting>
  <conditionalFormatting sqref="H27">
    <cfRule type="cellIs" dxfId="92" priority="118" operator="equal">
      <formula>1</formula>
    </cfRule>
    <cfRule type="cellIs" dxfId="91" priority="119" operator="equal">
      <formula>19</formula>
    </cfRule>
    <cfRule type="cellIs" dxfId="90" priority="120" operator="equal">
      <formula>20</formula>
    </cfRule>
  </conditionalFormatting>
  <conditionalFormatting sqref="H59">
    <cfRule type="cellIs" dxfId="89" priority="103" operator="equal">
      <formula>1</formula>
    </cfRule>
    <cfRule type="cellIs" dxfId="88" priority="104" operator="equal">
      <formula>19</formula>
    </cfRule>
    <cfRule type="cellIs" dxfId="87" priority="105" operator="equal">
      <formula>20</formula>
    </cfRule>
  </conditionalFormatting>
  <conditionalFormatting sqref="H59">
    <cfRule type="cellIs" dxfId="86" priority="100" operator="equal">
      <formula>1</formula>
    </cfRule>
    <cfRule type="cellIs" dxfId="85" priority="101" operator="equal">
      <formula>19</formula>
    </cfRule>
    <cfRule type="cellIs" dxfId="84" priority="102" operator="equal">
      <formula>20</formula>
    </cfRule>
  </conditionalFormatting>
  <conditionalFormatting sqref="H30">
    <cfRule type="cellIs" dxfId="83" priority="64" operator="equal">
      <formula>1</formula>
    </cfRule>
    <cfRule type="cellIs" dxfId="82" priority="65" operator="equal">
      <formula>19</formula>
    </cfRule>
    <cfRule type="cellIs" dxfId="81" priority="66" operator="equal">
      <formula>20</formula>
    </cfRule>
  </conditionalFormatting>
  <conditionalFormatting sqref="H30">
    <cfRule type="cellIs" dxfId="80" priority="61" operator="equal">
      <formula>1</formula>
    </cfRule>
    <cfRule type="cellIs" dxfId="79" priority="62" operator="equal">
      <formula>19</formula>
    </cfRule>
    <cfRule type="cellIs" dxfId="78" priority="63" operator="equal">
      <formula>20</formula>
    </cfRule>
  </conditionalFormatting>
  <conditionalFormatting sqref="H30">
    <cfRule type="cellIs" dxfId="77" priority="58" operator="equal">
      <formula>1</formula>
    </cfRule>
    <cfRule type="cellIs" dxfId="76" priority="59" operator="equal">
      <formula>19</formula>
    </cfRule>
    <cfRule type="cellIs" dxfId="75" priority="60" operator="equal">
      <formula>20</formula>
    </cfRule>
  </conditionalFormatting>
  <conditionalFormatting sqref="H30">
    <cfRule type="cellIs" dxfId="74" priority="55" operator="equal">
      <formula>1</formula>
    </cfRule>
    <cfRule type="cellIs" dxfId="73" priority="56" operator="equal">
      <formula>19</formula>
    </cfRule>
    <cfRule type="cellIs" dxfId="72" priority="57" operator="equal">
      <formula>20</formula>
    </cfRule>
  </conditionalFormatting>
  <conditionalFormatting sqref="H19">
    <cfRule type="cellIs" dxfId="71" priority="52" operator="equal">
      <formula>1</formula>
    </cfRule>
    <cfRule type="cellIs" dxfId="70" priority="53" operator="equal">
      <formula>19</formula>
    </cfRule>
    <cfRule type="cellIs" dxfId="69" priority="54" operator="equal">
      <formula>20</formula>
    </cfRule>
  </conditionalFormatting>
  <conditionalFormatting sqref="H19">
    <cfRule type="cellIs" dxfId="68" priority="49" operator="equal">
      <formula>1</formula>
    </cfRule>
    <cfRule type="cellIs" dxfId="67" priority="50" operator="equal">
      <formula>19</formula>
    </cfRule>
    <cfRule type="cellIs" dxfId="66" priority="51" operator="equal">
      <formula>20</formula>
    </cfRule>
  </conditionalFormatting>
  <conditionalFormatting sqref="H60">
    <cfRule type="cellIs" dxfId="65" priority="46" operator="equal">
      <formula>1</formula>
    </cfRule>
    <cfRule type="cellIs" dxfId="64" priority="47" operator="equal">
      <formula>19</formula>
    </cfRule>
    <cfRule type="cellIs" dxfId="63" priority="48" operator="equal">
      <formula>20</formula>
    </cfRule>
  </conditionalFormatting>
  <conditionalFormatting sqref="H60">
    <cfRule type="cellIs" dxfId="62" priority="43" operator="equal">
      <formula>1</formula>
    </cfRule>
    <cfRule type="cellIs" dxfId="61" priority="44" operator="equal">
      <formula>19</formula>
    </cfRule>
    <cfRule type="cellIs" dxfId="60" priority="45" operator="equal">
      <formula>20</formula>
    </cfRule>
  </conditionalFormatting>
  <conditionalFormatting sqref="H3">
    <cfRule type="cellIs" dxfId="59" priority="40" operator="equal">
      <formula>1</formula>
    </cfRule>
    <cfRule type="cellIs" dxfId="58" priority="41" operator="equal">
      <formula>19</formula>
    </cfRule>
    <cfRule type="cellIs" dxfId="57" priority="42" operator="equal">
      <formula>20</formula>
    </cfRule>
  </conditionalFormatting>
  <conditionalFormatting sqref="H3">
    <cfRule type="cellIs" dxfId="56" priority="37" operator="equal">
      <formula>1</formula>
    </cfRule>
    <cfRule type="cellIs" dxfId="55" priority="38" operator="equal">
      <formula>19</formula>
    </cfRule>
    <cfRule type="cellIs" dxfId="54" priority="39" operator="equal">
      <formula>20</formula>
    </cfRule>
  </conditionalFormatting>
  <conditionalFormatting sqref="H37">
    <cfRule type="cellIs" dxfId="53" priority="34" operator="equal">
      <formula>1</formula>
    </cfRule>
    <cfRule type="cellIs" dxfId="52" priority="35" operator="equal">
      <formula>19</formula>
    </cfRule>
    <cfRule type="cellIs" dxfId="51" priority="36" operator="equal">
      <formula>20</formula>
    </cfRule>
  </conditionalFormatting>
  <conditionalFormatting sqref="H37">
    <cfRule type="cellIs" dxfId="50" priority="31" operator="equal">
      <formula>1</formula>
    </cfRule>
    <cfRule type="cellIs" dxfId="49" priority="32" operator="equal">
      <formula>19</formula>
    </cfRule>
    <cfRule type="cellIs" dxfId="48" priority="33" operator="equal">
      <formula>20</formula>
    </cfRule>
  </conditionalFormatting>
  <conditionalFormatting sqref="H54">
    <cfRule type="cellIs" dxfId="47" priority="28" operator="equal">
      <formula>1</formula>
    </cfRule>
    <cfRule type="cellIs" dxfId="46" priority="29" operator="equal">
      <formula>19</formula>
    </cfRule>
    <cfRule type="cellIs" dxfId="45" priority="30" operator="equal">
      <formula>20</formula>
    </cfRule>
  </conditionalFormatting>
  <conditionalFormatting sqref="H54">
    <cfRule type="cellIs" dxfId="44" priority="25" operator="equal">
      <formula>1</formula>
    </cfRule>
    <cfRule type="cellIs" dxfId="43" priority="26" operator="equal">
      <formula>19</formula>
    </cfRule>
    <cfRule type="cellIs" dxfId="42" priority="27" operator="equal">
      <formula>20</formula>
    </cfRule>
  </conditionalFormatting>
  <conditionalFormatting sqref="H53">
    <cfRule type="cellIs" dxfId="41" priority="22" operator="equal">
      <formula>1</formula>
    </cfRule>
    <cfRule type="cellIs" dxfId="40" priority="23" operator="equal">
      <formula>19</formula>
    </cfRule>
    <cfRule type="cellIs" dxfId="39" priority="24" operator="equal">
      <formula>20</formula>
    </cfRule>
  </conditionalFormatting>
  <conditionalFormatting sqref="H53">
    <cfRule type="cellIs" dxfId="38" priority="19" operator="equal">
      <formula>1</formula>
    </cfRule>
    <cfRule type="cellIs" dxfId="37" priority="20" operator="equal">
      <formula>19</formula>
    </cfRule>
    <cfRule type="cellIs" dxfId="36" priority="21" operator="equal">
      <formula>20</formula>
    </cfRule>
  </conditionalFormatting>
  <conditionalFormatting sqref="H56">
    <cfRule type="cellIs" dxfId="35" priority="10" operator="equal">
      <formula>1</formula>
    </cfRule>
    <cfRule type="cellIs" dxfId="34" priority="11" operator="equal">
      <formula>19</formula>
    </cfRule>
    <cfRule type="cellIs" dxfId="33" priority="12" operator="equal">
      <formula>20</formula>
    </cfRule>
  </conditionalFormatting>
  <conditionalFormatting sqref="H56">
    <cfRule type="cellIs" dxfId="32" priority="7" operator="equal">
      <formula>1</formula>
    </cfRule>
    <cfRule type="cellIs" dxfId="31" priority="8" operator="equal">
      <formula>19</formula>
    </cfRule>
    <cfRule type="cellIs" dxfId="30" priority="9" operator="equal">
      <formula>20</formula>
    </cfRule>
  </conditionalFormatting>
  <conditionalFormatting sqref="H55">
    <cfRule type="cellIs" dxfId="29" priority="4" operator="equal">
      <formula>1</formula>
    </cfRule>
    <cfRule type="cellIs" dxfId="28" priority="5" operator="equal">
      <formula>19</formula>
    </cfRule>
    <cfRule type="cellIs" dxfId="27" priority="6" operator="equal">
      <formula>20</formula>
    </cfRule>
  </conditionalFormatting>
  <conditionalFormatting sqref="H55">
    <cfRule type="cellIs" dxfId="26" priority="1" operator="equal">
      <formula>1</formula>
    </cfRule>
    <cfRule type="cellIs" dxfId="25" priority="2" operator="equal">
      <formula>19</formula>
    </cfRule>
    <cfRule type="cellIs" dxfId="24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showGridLines="0" workbookViewId="0"/>
  </sheetViews>
  <sheetFormatPr defaultColWidth="3.8984375" defaultRowHeight="15.6" x14ac:dyDescent="0.3"/>
  <cols>
    <col min="1" max="1" width="23.09765625" style="20" bestFit="1" customWidth="1"/>
    <col min="2" max="2" width="11.6992187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3.8984375" style="20"/>
    <col min="7" max="7" width="21" style="20" bestFit="1" customWidth="1"/>
    <col min="8" max="8" width="11.69921875" style="20" bestFit="1" customWidth="1"/>
    <col min="9" max="9" width="6.19921875" style="20" bestFit="1" customWidth="1"/>
    <col min="10" max="10" width="4.296875" style="20" bestFit="1" customWidth="1"/>
    <col min="11" max="11" width="5" style="20" bestFit="1" customWidth="1"/>
    <col min="12" max="16384" width="3.8984375" style="20"/>
  </cols>
  <sheetData>
    <row r="1" spans="1:11" s="22" customFormat="1" x14ac:dyDescent="0.3">
      <c r="A1" s="121" t="s">
        <v>0</v>
      </c>
      <c r="B1" s="121" t="s">
        <v>73</v>
      </c>
      <c r="C1" s="121" t="s">
        <v>43</v>
      </c>
      <c r="D1" s="120" t="s">
        <v>3</v>
      </c>
      <c r="E1" s="121" t="s">
        <v>44</v>
      </c>
      <c r="G1" s="121" t="s">
        <v>0</v>
      </c>
      <c r="H1" s="121" t="s">
        <v>73</v>
      </c>
      <c r="I1" s="121" t="s">
        <v>43</v>
      </c>
      <c r="J1" s="120" t="s">
        <v>3</v>
      </c>
      <c r="K1" s="121" t="s">
        <v>44</v>
      </c>
    </row>
    <row r="2" spans="1:11" x14ac:dyDescent="0.3">
      <c r="A2" s="217" t="s">
        <v>101</v>
      </c>
      <c r="B2" s="130" t="s">
        <v>45</v>
      </c>
      <c r="C2" s="127">
        <v>9</v>
      </c>
      <c r="D2" s="118">
        <f t="shared" ref="D2:D13" ca="1" si="0">RANDBETWEEN(1,20)</f>
        <v>6</v>
      </c>
      <c r="E2" s="71">
        <f t="shared" ref="E2:E13" ca="1" si="1">D2+C2</f>
        <v>15</v>
      </c>
      <c r="G2" s="217" t="s">
        <v>137</v>
      </c>
      <c r="H2" s="130" t="s">
        <v>45</v>
      </c>
      <c r="I2" s="127">
        <v>1</v>
      </c>
      <c r="J2" s="118">
        <f t="shared" ref="J2:J34" ca="1" si="2">RANDBETWEEN(1,20)</f>
        <v>14</v>
      </c>
      <c r="K2" s="71">
        <f t="shared" ref="K2:K31" ca="1" si="3">J2+I2</f>
        <v>15</v>
      </c>
    </row>
    <row r="3" spans="1:11" x14ac:dyDescent="0.3">
      <c r="A3" s="218" t="s">
        <v>101</v>
      </c>
      <c r="B3" s="130" t="s">
        <v>46</v>
      </c>
      <c r="C3" s="127">
        <v>5</v>
      </c>
      <c r="D3" s="117">
        <f t="shared" ca="1" si="0"/>
        <v>8</v>
      </c>
      <c r="E3" s="72">
        <f t="shared" ca="1" si="1"/>
        <v>13</v>
      </c>
      <c r="G3" s="218" t="s">
        <v>137</v>
      </c>
      <c r="H3" s="130" t="s">
        <v>46</v>
      </c>
      <c r="I3" s="127">
        <v>1</v>
      </c>
      <c r="J3" s="117">
        <f t="shared" ca="1" si="2"/>
        <v>5</v>
      </c>
      <c r="K3" s="72">
        <f t="shared" ca="1" si="3"/>
        <v>6</v>
      </c>
    </row>
    <row r="4" spans="1:11" x14ac:dyDescent="0.3">
      <c r="A4" s="219" t="s">
        <v>101</v>
      </c>
      <c r="B4" s="131" t="s">
        <v>47</v>
      </c>
      <c r="C4" s="128">
        <v>7</v>
      </c>
      <c r="D4" s="119">
        <f t="shared" ca="1" si="0"/>
        <v>18</v>
      </c>
      <c r="E4" s="74">
        <f t="shared" ca="1" si="1"/>
        <v>25</v>
      </c>
      <c r="G4" s="219" t="s">
        <v>137</v>
      </c>
      <c r="H4" s="131" t="s">
        <v>47</v>
      </c>
      <c r="I4" s="128">
        <v>4</v>
      </c>
      <c r="J4" s="119">
        <f t="shared" ca="1" si="2"/>
        <v>14</v>
      </c>
      <c r="K4" s="74">
        <f t="shared" ca="1" si="3"/>
        <v>18</v>
      </c>
    </row>
    <row r="5" spans="1:11" x14ac:dyDescent="0.3">
      <c r="A5" s="217" t="s">
        <v>102</v>
      </c>
      <c r="B5" s="130" t="s">
        <v>45</v>
      </c>
      <c r="C5" s="127">
        <v>5</v>
      </c>
      <c r="D5" s="118">
        <f t="shared" ca="1" si="0"/>
        <v>16</v>
      </c>
      <c r="E5" s="71">
        <f t="shared" ca="1" si="1"/>
        <v>21</v>
      </c>
      <c r="G5" s="129" t="s">
        <v>188</v>
      </c>
      <c r="H5" s="130" t="s">
        <v>45</v>
      </c>
      <c r="I5" s="127">
        <v>14</v>
      </c>
      <c r="J5" s="118">
        <f t="shared" ca="1" si="2"/>
        <v>11</v>
      </c>
      <c r="K5" s="71">
        <f t="shared" ca="1" si="3"/>
        <v>25</v>
      </c>
    </row>
    <row r="6" spans="1:11" x14ac:dyDescent="0.3">
      <c r="A6" s="218" t="s">
        <v>102</v>
      </c>
      <c r="B6" s="130" t="s">
        <v>46</v>
      </c>
      <c r="C6" s="127">
        <v>5</v>
      </c>
      <c r="D6" s="117">
        <f t="shared" ca="1" si="0"/>
        <v>16</v>
      </c>
      <c r="E6" s="72">
        <f t="shared" ca="1" si="1"/>
        <v>21</v>
      </c>
      <c r="G6" s="73" t="s">
        <v>188</v>
      </c>
      <c r="H6" s="130" t="s">
        <v>46</v>
      </c>
      <c r="I6" s="127">
        <v>14</v>
      </c>
      <c r="J6" s="117">
        <f t="shared" ca="1" si="2"/>
        <v>7</v>
      </c>
      <c r="K6" s="72">
        <f t="shared" ca="1" si="3"/>
        <v>21</v>
      </c>
    </row>
    <row r="7" spans="1:11" x14ac:dyDescent="0.3">
      <c r="A7" s="219" t="s">
        <v>102</v>
      </c>
      <c r="B7" s="131" t="s">
        <v>47</v>
      </c>
      <c r="C7" s="128">
        <v>8</v>
      </c>
      <c r="D7" s="119">
        <f t="shared" ca="1" si="0"/>
        <v>16</v>
      </c>
      <c r="E7" s="74">
        <f t="shared" ca="1" si="1"/>
        <v>24</v>
      </c>
      <c r="G7" s="126" t="s">
        <v>188</v>
      </c>
      <c r="H7" s="131" t="s">
        <v>47</v>
      </c>
      <c r="I7" s="128">
        <v>12</v>
      </c>
      <c r="J7" s="119">
        <f t="shared" ca="1" si="2"/>
        <v>6</v>
      </c>
      <c r="K7" s="74">
        <f t="shared" ca="1" si="3"/>
        <v>18</v>
      </c>
    </row>
    <row r="8" spans="1:11" x14ac:dyDescent="0.3">
      <c r="A8" s="217" t="s">
        <v>103</v>
      </c>
      <c r="B8" s="130" t="s">
        <v>45</v>
      </c>
      <c r="C8" s="127">
        <v>15</v>
      </c>
      <c r="D8" s="118">
        <f t="shared" ca="1" si="0"/>
        <v>16</v>
      </c>
      <c r="E8" s="71">
        <f t="shared" ca="1" si="1"/>
        <v>31</v>
      </c>
      <c r="G8" s="217" t="s">
        <v>196</v>
      </c>
      <c r="H8" s="130" t="s">
        <v>45</v>
      </c>
      <c r="I8" s="127">
        <v>6</v>
      </c>
      <c r="J8" s="118">
        <f t="shared" ca="1" si="2"/>
        <v>20</v>
      </c>
      <c r="K8" s="71">
        <f t="shared" ca="1" si="3"/>
        <v>26</v>
      </c>
    </row>
    <row r="9" spans="1:11" x14ac:dyDescent="0.3">
      <c r="A9" s="218" t="s">
        <v>103</v>
      </c>
      <c r="B9" s="130" t="s">
        <v>46</v>
      </c>
      <c r="C9" s="127">
        <v>6</v>
      </c>
      <c r="D9" s="117">
        <f t="shared" ca="1" si="0"/>
        <v>14</v>
      </c>
      <c r="E9" s="72">
        <f t="shared" ca="1" si="1"/>
        <v>20</v>
      </c>
      <c r="G9" s="218" t="s">
        <v>196</v>
      </c>
      <c r="H9" s="130" t="s">
        <v>46</v>
      </c>
      <c r="I9" s="127">
        <v>4</v>
      </c>
      <c r="J9" s="117">
        <f t="shared" ca="1" si="2"/>
        <v>12</v>
      </c>
      <c r="K9" s="72">
        <f t="shared" ca="1" si="3"/>
        <v>16</v>
      </c>
    </row>
    <row r="10" spans="1:11" x14ac:dyDescent="0.3">
      <c r="A10" s="219" t="s">
        <v>103</v>
      </c>
      <c r="B10" s="131" t="s">
        <v>47</v>
      </c>
      <c r="C10" s="128">
        <v>8</v>
      </c>
      <c r="D10" s="119">
        <f t="shared" ca="1" si="0"/>
        <v>16</v>
      </c>
      <c r="E10" s="74">
        <f t="shared" ca="1" si="1"/>
        <v>24</v>
      </c>
      <c r="G10" s="219" t="s">
        <v>196</v>
      </c>
      <c r="H10" s="131" t="s">
        <v>47</v>
      </c>
      <c r="I10" s="128">
        <v>2</v>
      </c>
      <c r="J10" s="119">
        <f t="shared" ca="1" si="2"/>
        <v>17</v>
      </c>
      <c r="K10" s="74">
        <f t="shared" ca="1" si="3"/>
        <v>19</v>
      </c>
    </row>
    <row r="11" spans="1:11" x14ac:dyDescent="0.3">
      <c r="A11" s="217" t="s">
        <v>104</v>
      </c>
      <c r="B11" s="130" t="s">
        <v>45</v>
      </c>
      <c r="C11" s="127">
        <v>9</v>
      </c>
      <c r="D11" s="118">
        <f t="shared" ca="1" si="0"/>
        <v>13</v>
      </c>
      <c r="E11" s="71">
        <f t="shared" ca="1" si="1"/>
        <v>22</v>
      </c>
      <c r="G11" s="217" t="s">
        <v>197</v>
      </c>
      <c r="H11" s="130" t="s">
        <v>45</v>
      </c>
      <c r="I11" s="127">
        <v>11</v>
      </c>
      <c r="J11" s="118">
        <f t="shared" ca="1" si="2"/>
        <v>15</v>
      </c>
      <c r="K11" s="71">
        <f t="shared" ca="1" si="3"/>
        <v>26</v>
      </c>
    </row>
    <row r="12" spans="1:11" x14ac:dyDescent="0.3">
      <c r="A12" s="218" t="s">
        <v>104</v>
      </c>
      <c r="B12" s="130" t="s">
        <v>46</v>
      </c>
      <c r="C12" s="127">
        <v>3</v>
      </c>
      <c r="D12" s="117">
        <f t="shared" ca="1" si="0"/>
        <v>8</v>
      </c>
      <c r="E12" s="72">
        <f t="shared" ca="1" si="1"/>
        <v>11</v>
      </c>
      <c r="G12" s="218" t="s">
        <v>197</v>
      </c>
      <c r="H12" s="130" t="s">
        <v>46</v>
      </c>
      <c r="I12" s="127">
        <v>10</v>
      </c>
      <c r="J12" s="117">
        <f t="shared" ca="1" si="2"/>
        <v>2</v>
      </c>
      <c r="K12" s="72">
        <f t="shared" ca="1" si="3"/>
        <v>12</v>
      </c>
    </row>
    <row r="13" spans="1:11" x14ac:dyDescent="0.3">
      <c r="A13" s="219" t="s">
        <v>104</v>
      </c>
      <c r="B13" s="131" t="s">
        <v>47</v>
      </c>
      <c r="C13" s="128">
        <v>2</v>
      </c>
      <c r="D13" s="119">
        <f t="shared" ca="1" si="0"/>
        <v>4</v>
      </c>
      <c r="E13" s="74">
        <f t="shared" ca="1" si="1"/>
        <v>6</v>
      </c>
      <c r="G13" s="219" t="s">
        <v>197</v>
      </c>
      <c r="H13" s="131" t="s">
        <v>47</v>
      </c>
      <c r="I13" s="128">
        <v>7</v>
      </c>
      <c r="J13" s="119">
        <f t="shared" ca="1" si="2"/>
        <v>9</v>
      </c>
      <c r="K13" s="74">
        <f t="shared" ca="1" si="3"/>
        <v>16</v>
      </c>
    </row>
    <row r="14" spans="1:11" x14ac:dyDescent="0.3">
      <c r="A14" s="217" t="s">
        <v>105</v>
      </c>
      <c r="B14" s="130" t="s">
        <v>45</v>
      </c>
      <c r="C14" s="127">
        <v>3</v>
      </c>
      <c r="D14" s="118">
        <f t="shared" ref="D14:D22" ca="1" si="4">RANDBETWEEN(1,20)</f>
        <v>14</v>
      </c>
      <c r="E14" s="71">
        <f t="shared" ref="E14:E22" ca="1" si="5">D14+C14</f>
        <v>17</v>
      </c>
      <c r="G14" s="217" t="s">
        <v>198</v>
      </c>
      <c r="H14" s="130" t="s">
        <v>45</v>
      </c>
      <c r="I14" s="127">
        <v>4</v>
      </c>
      <c r="J14" s="118">
        <f t="shared" ca="1" si="2"/>
        <v>6</v>
      </c>
      <c r="K14" s="71">
        <f t="shared" ca="1" si="3"/>
        <v>10</v>
      </c>
    </row>
    <row r="15" spans="1:11" x14ac:dyDescent="0.3">
      <c r="A15" s="218" t="s">
        <v>105</v>
      </c>
      <c r="B15" s="130" t="s">
        <v>46</v>
      </c>
      <c r="C15" s="127">
        <v>4</v>
      </c>
      <c r="D15" s="117">
        <f t="shared" ca="1" si="4"/>
        <v>18</v>
      </c>
      <c r="E15" s="72">
        <f t="shared" ca="1" si="5"/>
        <v>22</v>
      </c>
      <c r="G15" s="218" t="s">
        <v>198</v>
      </c>
      <c r="H15" s="130" t="s">
        <v>46</v>
      </c>
      <c r="I15" s="127">
        <v>6</v>
      </c>
      <c r="J15" s="117">
        <f t="shared" ca="1" si="2"/>
        <v>2</v>
      </c>
      <c r="K15" s="72">
        <f t="shared" ca="1" si="3"/>
        <v>8</v>
      </c>
    </row>
    <row r="16" spans="1:11" x14ac:dyDescent="0.3">
      <c r="A16" s="219" t="s">
        <v>105</v>
      </c>
      <c r="B16" s="131" t="s">
        <v>47</v>
      </c>
      <c r="C16" s="128">
        <v>5</v>
      </c>
      <c r="D16" s="119">
        <f t="shared" ca="1" si="4"/>
        <v>17</v>
      </c>
      <c r="E16" s="74">
        <f t="shared" ca="1" si="5"/>
        <v>22</v>
      </c>
      <c r="G16" s="219" t="s">
        <v>198</v>
      </c>
      <c r="H16" s="131" t="s">
        <v>47</v>
      </c>
      <c r="I16" s="128">
        <v>2</v>
      </c>
      <c r="J16" s="119">
        <f t="shared" ca="1" si="2"/>
        <v>4</v>
      </c>
      <c r="K16" s="74">
        <f t="shared" ca="1" si="3"/>
        <v>6</v>
      </c>
    </row>
    <row r="17" spans="1:11" x14ac:dyDescent="0.3">
      <c r="A17" s="217" t="s">
        <v>106</v>
      </c>
      <c r="B17" s="130" t="s">
        <v>45</v>
      </c>
      <c r="C17" s="127">
        <v>5</v>
      </c>
      <c r="D17" s="118">
        <f t="shared" ca="1" si="4"/>
        <v>5</v>
      </c>
      <c r="E17" s="71">
        <f t="shared" ca="1" si="5"/>
        <v>10</v>
      </c>
      <c r="G17" s="217" t="s">
        <v>202</v>
      </c>
      <c r="H17" s="130" t="s">
        <v>45</v>
      </c>
      <c r="I17" s="127">
        <v>1</v>
      </c>
      <c r="J17" s="118">
        <f t="shared" ca="1" si="2"/>
        <v>5</v>
      </c>
      <c r="K17" s="71">
        <f t="shared" ca="1" si="3"/>
        <v>6</v>
      </c>
    </row>
    <row r="18" spans="1:11" x14ac:dyDescent="0.3">
      <c r="A18" s="218" t="s">
        <v>106</v>
      </c>
      <c r="B18" s="130" t="s">
        <v>46</v>
      </c>
      <c r="C18" s="127">
        <v>6</v>
      </c>
      <c r="D18" s="117">
        <f t="shared" ca="1" si="4"/>
        <v>1</v>
      </c>
      <c r="E18" s="72">
        <f t="shared" ca="1" si="5"/>
        <v>7</v>
      </c>
      <c r="G18" s="218" t="s">
        <v>202</v>
      </c>
      <c r="H18" s="130" t="s">
        <v>46</v>
      </c>
      <c r="I18" s="127">
        <v>3</v>
      </c>
      <c r="J18" s="117">
        <f t="shared" ca="1" si="2"/>
        <v>19</v>
      </c>
      <c r="K18" s="72">
        <f t="shared" ca="1" si="3"/>
        <v>22</v>
      </c>
    </row>
    <row r="19" spans="1:11" x14ac:dyDescent="0.3">
      <c r="A19" s="219" t="s">
        <v>106</v>
      </c>
      <c r="B19" s="131" t="s">
        <v>47</v>
      </c>
      <c r="C19" s="128">
        <v>3</v>
      </c>
      <c r="D19" s="119">
        <f t="shared" ca="1" si="4"/>
        <v>15</v>
      </c>
      <c r="E19" s="74">
        <f t="shared" ca="1" si="5"/>
        <v>18</v>
      </c>
      <c r="G19" s="219" t="s">
        <v>202</v>
      </c>
      <c r="H19" s="131" t="s">
        <v>47</v>
      </c>
      <c r="I19" s="128">
        <v>4</v>
      </c>
      <c r="J19" s="119">
        <f t="shared" ca="1" si="2"/>
        <v>13</v>
      </c>
      <c r="K19" s="74">
        <f t="shared" ca="1" si="3"/>
        <v>17</v>
      </c>
    </row>
    <row r="20" spans="1:11" x14ac:dyDescent="0.3">
      <c r="A20" s="217" t="s">
        <v>107</v>
      </c>
      <c r="B20" s="130" t="s">
        <v>45</v>
      </c>
      <c r="C20" s="127">
        <v>3</v>
      </c>
      <c r="D20" s="118">
        <f t="shared" ca="1" si="4"/>
        <v>13</v>
      </c>
      <c r="E20" s="71">
        <f t="shared" ca="1" si="5"/>
        <v>16</v>
      </c>
      <c r="G20" s="217" t="s">
        <v>206</v>
      </c>
      <c r="H20" s="130" t="s">
        <v>45</v>
      </c>
      <c r="I20" s="127">
        <v>6</v>
      </c>
      <c r="J20" s="118">
        <f t="shared" ca="1" si="2"/>
        <v>5</v>
      </c>
      <c r="K20" s="71">
        <f t="shared" ca="1" si="3"/>
        <v>11</v>
      </c>
    </row>
    <row r="21" spans="1:11" x14ac:dyDescent="0.3">
      <c r="A21" s="218" t="s">
        <v>107</v>
      </c>
      <c r="B21" s="130" t="s">
        <v>46</v>
      </c>
      <c r="C21" s="127">
        <v>9</v>
      </c>
      <c r="D21" s="117">
        <f t="shared" ca="1" si="4"/>
        <v>18</v>
      </c>
      <c r="E21" s="72">
        <f t="shared" ca="1" si="5"/>
        <v>27</v>
      </c>
      <c r="G21" s="218" t="s">
        <v>206</v>
      </c>
      <c r="H21" s="130" t="s">
        <v>46</v>
      </c>
      <c r="I21" s="127">
        <v>2</v>
      </c>
      <c r="J21" s="117">
        <f t="shared" ca="1" si="2"/>
        <v>16</v>
      </c>
      <c r="K21" s="72">
        <f t="shared" ca="1" si="3"/>
        <v>18</v>
      </c>
    </row>
    <row r="22" spans="1:11" x14ac:dyDescent="0.3">
      <c r="A22" s="219" t="s">
        <v>107</v>
      </c>
      <c r="B22" s="131" t="s">
        <v>47</v>
      </c>
      <c r="C22" s="128">
        <v>3</v>
      </c>
      <c r="D22" s="119">
        <f t="shared" ca="1" si="4"/>
        <v>3</v>
      </c>
      <c r="E22" s="74">
        <f t="shared" ca="1" si="5"/>
        <v>6</v>
      </c>
      <c r="G22" s="219" t="s">
        <v>206</v>
      </c>
      <c r="H22" s="131" t="s">
        <v>47</v>
      </c>
      <c r="I22" s="128">
        <v>2</v>
      </c>
      <c r="J22" s="119">
        <f t="shared" ca="1" si="2"/>
        <v>12</v>
      </c>
      <c r="K22" s="74">
        <f t="shared" ca="1" si="3"/>
        <v>14</v>
      </c>
    </row>
    <row r="23" spans="1:11" x14ac:dyDescent="0.3">
      <c r="A23" s="217" t="s">
        <v>108</v>
      </c>
      <c r="B23" s="130" t="s">
        <v>45</v>
      </c>
      <c r="C23" s="127">
        <v>2</v>
      </c>
      <c r="D23" s="118">
        <f t="shared" ref="D23:D25" ca="1" si="6">RANDBETWEEN(1,20)</f>
        <v>6</v>
      </c>
      <c r="E23" s="71">
        <f t="shared" ref="E23:E25" ca="1" si="7">D23+C23</f>
        <v>8</v>
      </c>
      <c r="G23" s="217" t="s">
        <v>211</v>
      </c>
      <c r="H23" s="130" t="s">
        <v>45</v>
      </c>
      <c r="I23" s="127">
        <v>2</v>
      </c>
      <c r="J23" s="118">
        <f t="shared" ca="1" si="2"/>
        <v>9</v>
      </c>
      <c r="K23" s="71">
        <f t="shared" ca="1" si="3"/>
        <v>11</v>
      </c>
    </row>
    <row r="24" spans="1:11" x14ac:dyDescent="0.3">
      <c r="A24" s="218" t="s">
        <v>108</v>
      </c>
      <c r="B24" s="130" t="s">
        <v>46</v>
      </c>
      <c r="C24" s="127">
        <v>9</v>
      </c>
      <c r="D24" s="117">
        <f t="shared" ca="1" si="6"/>
        <v>2</v>
      </c>
      <c r="E24" s="72">
        <f t="shared" ca="1" si="7"/>
        <v>11</v>
      </c>
      <c r="G24" s="218" t="s">
        <v>211</v>
      </c>
      <c r="H24" s="130" t="s">
        <v>46</v>
      </c>
      <c r="I24" s="127">
        <v>4</v>
      </c>
      <c r="J24" s="117">
        <f t="shared" ca="1" si="2"/>
        <v>3</v>
      </c>
      <c r="K24" s="72">
        <f t="shared" ca="1" si="3"/>
        <v>7</v>
      </c>
    </row>
    <row r="25" spans="1:11" x14ac:dyDescent="0.3">
      <c r="A25" s="219" t="s">
        <v>108</v>
      </c>
      <c r="B25" s="131" t="s">
        <v>47</v>
      </c>
      <c r="C25" s="128">
        <v>3</v>
      </c>
      <c r="D25" s="119">
        <f t="shared" ca="1" si="6"/>
        <v>3</v>
      </c>
      <c r="E25" s="74">
        <f t="shared" ca="1" si="7"/>
        <v>6</v>
      </c>
      <c r="G25" s="219" t="s">
        <v>211</v>
      </c>
      <c r="H25" s="131" t="s">
        <v>47</v>
      </c>
      <c r="I25" s="128">
        <v>2</v>
      </c>
      <c r="J25" s="119">
        <f t="shared" ca="1" si="2"/>
        <v>16</v>
      </c>
      <c r="K25" s="74">
        <f t="shared" ca="1" si="3"/>
        <v>18</v>
      </c>
    </row>
    <row r="26" spans="1:11" x14ac:dyDescent="0.3">
      <c r="A26" s="217" t="s">
        <v>135</v>
      </c>
      <c r="B26" s="130" t="s">
        <v>45</v>
      </c>
      <c r="C26" s="198">
        <f>3+3</f>
        <v>6</v>
      </c>
      <c r="D26" s="118">
        <f t="shared" ref="D26:D31" ca="1" si="8">RANDBETWEEN(1,20)</f>
        <v>6</v>
      </c>
      <c r="E26" s="71">
        <f t="shared" ref="E26:E31" ca="1" si="9">D26+C26</f>
        <v>12</v>
      </c>
      <c r="G26" s="217" t="s">
        <v>219</v>
      </c>
      <c r="H26" s="130" t="s">
        <v>45</v>
      </c>
      <c r="I26" s="127">
        <v>7</v>
      </c>
      <c r="J26" s="118">
        <f t="shared" ca="1" si="2"/>
        <v>10</v>
      </c>
      <c r="K26" s="71">
        <f t="shared" ca="1" si="3"/>
        <v>17</v>
      </c>
    </row>
    <row r="27" spans="1:11" x14ac:dyDescent="0.3">
      <c r="A27" s="218" t="s">
        <v>135</v>
      </c>
      <c r="B27" s="130" t="s">
        <v>46</v>
      </c>
      <c r="C27" s="198">
        <f>2+3</f>
        <v>5</v>
      </c>
      <c r="D27" s="117">
        <f t="shared" ca="1" si="8"/>
        <v>10</v>
      </c>
      <c r="E27" s="72">
        <f t="shared" ca="1" si="9"/>
        <v>15</v>
      </c>
      <c r="G27" s="218" t="s">
        <v>219</v>
      </c>
      <c r="H27" s="130" t="s">
        <v>46</v>
      </c>
      <c r="I27" s="127">
        <v>10</v>
      </c>
      <c r="J27" s="117">
        <f t="shared" ca="1" si="2"/>
        <v>2</v>
      </c>
      <c r="K27" s="72">
        <f t="shared" ca="1" si="3"/>
        <v>12</v>
      </c>
    </row>
    <row r="28" spans="1:11" x14ac:dyDescent="0.3">
      <c r="A28" s="219" t="s">
        <v>135</v>
      </c>
      <c r="B28" s="131" t="s">
        <v>47</v>
      </c>
      <c r="C28" s="197">
        <f>5+3</f>
        <v>8</v>
      </c>
      <c r="D28" s="119">
        <f t="shared" ca="1" si="8"/>
        <v>19</v>
      </c>
      <c r="E28" s="74">
        <f t="shared" ca="1" si="9"/>
        <v>27</v>
      </c>
      <c r="G28" s="219" t="s">
        <v>219</v>
      </c>
      <c r="H28" s="131" t="s">
        <v>47</v>
      </c>
      <c r="I28" s="128">
        <v>6</v>
      </c>
      <c r="J28" s="119">
        <f t="shared" ca="1" si="2"/>
        <v>14</v>
      </c>
      <c r="K28" s="74">
        <f t="shared" ca="1" si="3"/>
        <v>20</v>
      </c>
    </row>
    <row r="29" spans="1:11" x14ac:dyDescent="0.3">
      <c r="A29" s="228" t="s">
        <v>138</v>
      </c>
      <c r="B29" s="130" t="s">
        <v>45</v>
      </c>
      <c r="C29" s="127">
        <v>6</v>
      </c>
      <c r="D29" s="118">
        <f t="shared" ca="1" si="8"/>
        <v>11</v>
      </c>
      <c r="E29" s="71">
        <f t="shared" ca="1" si="9"/>
        <v>17</v>
      </c>
      <c r="G29" s="217" t="s">
        <v>228</v>
      </c>
      <c r="H29" s="130" t="s">
        <v>45</v>
      </c>
      <c r="I29" s="127">
        <v>8</v>
      </c>
      <c r="J29" s="118">
        <f t="shared" ca="1" si="2"/>
        <v>2</v>
      </c>
      <c r="K29" s="71">
        <f t="shared" ca="1" si="3"/>
        <v>10</v>
      </c>
    </row>
    <row r="30" spans="1:11" x14ac:dyDescent="0.3">
      <c r="A30" s="229" t="s">
        <v>138</v>
      </c>
      <c r="B30" s="130" t="s">
        <v>46</v>
      </c>
      <c r="C30" s="127">
        <v>3</v>
      </c>
      <c r="D30" s="117">
        <f t="shared" ca="1" si="8"/>
        <v>5</v>
      </c>
      <c r="E30" s="72">
        <f t="shared" ca="1" si="9"/>
        <v>8</v>
      </c>
      <c r="G30" s="218" t="s">
        <v>228</v>
      </c>
      <c r="H30" s="130" t="s">
        <v>46</v>
      </c>
      <c r="I30" s="127">
        <v>10</v>
      </c>
      <c r="J30" s="117">
        <f t="shared" ca="1" si="2"/>
        <v>12</v>
      </c>
      <c r="K30" s="72">
        <f t="shared" ca="1" si="3"/>
        <v>22</v>
      </c>
    </row>
    <row r="31" spans="1:11" x14ac:dyDescent="0.3">
      <c r="A31" s="230" t="s">
        <v>138</v>
      </c>
      <c r="B31" s="131" t="s">
        <v>47</v>
      </c>
      <c r="C31" s="128">
        <v>9</v>
      </c>
      <c r="D31" s="119">
        <f t="shared" ca="1" si="8"/>
        <v>7</v>
      </c>
      <c r="E31" s="74">
        <f t="shared" ca="1" si="9"/>
        <v>16</v>
      </c>
      <c r="G31" s="219" t="s">
        <v>228</v>
      </c>
      <c r="H31" s="131" t="s">
        <v>47</v>
      </c>
      <c r="I31" s="128">
        <v>8</v>
      </c>
      <c r="J31" s="119">
        <f t="shared" ca="1" si="2"/>
        <v>6</v>
      </c>
      <c r="K31" s="74">
        <f t="shared" ca="1" si="3"/>
        <v>14</v>
      </c>
    </row>
    <row r="32" spans="1:11" x14ac:dyDescent="0.3">
      <c r="A32" s="228" t="s">
        <v>136</v>
      </c>
      <c r="B32" s="130" t="s">
        <v>45</v>
      </c>
      <c r="C32" s="127">
        <v>2</v>
      </c>
      <c r="D32" s="118">
        <f ca="1">RANDBETWEEN(1,20)</f>
        <v>12</v>
      </c>
      <c r="E32" s="71">
        <f ca="1">D32+C32</f>
        <v>14</v>
      </c>
      <c r="G32" s="217" t="s">
        <v>235</v>
      </c>
      <c r="H32" s="130" t="s">
        <v>45</v>
      </c>
      <c r="I32" s="127">
        <v>0</v>
      </c>
      <c r="J32" s="118">
        <f t="shared" ca="1" si="2"/>
        <v>10</v>
      </c>
      <c r="K32" s="71">
        <f t="shared" ref="K32:K34" ca="1" si="10">J32+I32</f>
        <v>10</v>
      </c>
    </row>
    <row r="33" spans="1:11" x14ac:dyDescent="0.3">
      <c r="A33" s="229" t="s">
        <v>136</v>
      </c>
      <c r="B33" s="130" t="s">
        <v>46</v>
      </c>
      <c r="C33" s="127">
        <v>2</v>
      </c>
      <c r="D33" s="117">
        <f ca="1">RANDBETWEEN(1,20)</f>
        <v>2</v>
      </c>
      <c r="E33" s="72">
        <f ca="1">D33+C33</f>
        <v>4</v>
      </c>
      <c r="G33" s="218" t="s">
        <v>235</v>
      </c>
      <c r="H33" s="130" t="s">
        <v>46</v>
      </c>
      <c r="I33" s="127">
        <v>2</v>
      </c>
      <c r="J33" s="117">
        <f t="shared" ca="1" si="2"/>
        <v>10</v>
      </c>
      <c r="K33" s="72">
        <f t="shared" ca="1" si="10"/>
        <v>12</v>
      </c>
    </row>
    <row r="34" spans="1:11" x14ac:dyDescent="0.3">
      <c r="A34" s="230" t="s">
        <v>136</v>
      </c>
      <c r="B34" s="131" t="s">
        <v>47</v>
      </c>
      <c r="C34" s="197">
        <f>5+2</f>
        <v>7</v>
      </c>
      <c r="D34" s="119">
        <f ca="1">RANDBETWEEN(1,20)</f>
        <v>1</v>
      </c>
      <c r="E34" s="74">
        <f ca="1">D34+C34</f>
        <v>8</v>
      </c>
      <c r="G34" s="219" t="s">
        <v>235</v>
      </c>
      <c r="H34" s="131" t="s">
        <v>47</v>
      </c>
      <c r="I34" s="128">
        <v>5</v>
      </c>
      <c r="J34" s="119">
        <f t="shared" ca="1" si="2"/>
        <v>20</v>
      </c>
      <c r="K34" s="74">
        <f t="shared" ca="1" si="10"/>
        <v>25</v>
      </c>
    </row>
    <row r="35" spans="1:11" x14ac:dyDescent="0.3">
      <c r="A35" s="129" t="s">
        <v>248</v>
      </c>
      <c r="B35" s="130" t="s">
        <v>45</v>
      </c>
      <c r="C35" s="127">
        <v>8</v>
      </c>
      <c r="D35" s="118">
        <f t="shared" ref="D35:D37" ca="1" si="11">RANDBETWEEN(1,20)</f>
        <v>12</v>
      </c>
      <c r="E35" s="71">
        <f t="shared" ref="E35:E37" ca="1" si="12">D35+C35</f>
        <v>20</v>
      </c>
    </row>
    <row r="36" spans="1:11" x14ac:dyDescent="0.3">
      <c r="A36" s="73" t="s">
        <v>248</v>
      </c>
      <c r="B36" s="130" t="s">
        <v>46</v>
      </c>
      <c r="C36" s="127">
        <v>7</v>
      </c>
      <c r="D36" s="117">
        <f t="shared" ca="1" si="11"/>
        <v>16</v>
      </c>
      <c r="E36" s="72">
        <f t="shared" ca="1" si="12"/>
        <v>23</v>
      </c>
      <c r="G36" s="219" t="s">
        <v>135</v>
      </c>
      <c r="H36" s="131" t="s">
        <v>78</v>
      </c>
      <c r="I36" s="197">
        <f>11+5</f>
        <v>16</v>
      </c>
      <c r="J36" s="119">
        <f t="shared" ref="J36:J40" ca="1" si="13">RANDBETWEEN(1,20)</f>
        <v>7</v>
      </c>
      <c r="K36" s="74">
        <f t="shared" ref="K36" ca="1" si="14">J36+I36</f>
        <v>23</v>
      </c>
    </row>
    <row r="37" spans="1:11" x14ac:dyDescent="0.3">
      <c r="A37" s="126" t="s">
        <v>248</v>
      </c>
      <c r="B37" s="131" t="s">
        <v>47</v>
      </c>
      <c r="C37" s="128">
        <v>5</v>
      </c>
      <c r="D37" s="119">
        <f t="shared" ca="1" si="11"/>
        <v>2</v>
      </c>
      <c r="E37" s="74">
        <f t="shared" ca="1" si="12"/>
        <v>7</v>
      </c>
      <c r="G37" s="228" t="s">
        <v>136</v>
      </c>
      <c r="H37" s="130" t="s">
        <v>187</v>
      </c>
      <c r="I37" s="198">
        <f>9+5</f>
        <v>14</v>
      </c>
      <c r="J37" s="117">
        <f t="shared" ca="1" si="13"/>
        <v>2</v>
      </c>
      <c r="K37" s="72">
        <f t="shared" ref="K37" ca="1" si="15">J37+I37</f>
        <v>16</v>
      </c>
    </row>
    <row r="38" spans="1:11" x14ac:dyDescent="0.3">
      <c r="A38" s="129" t="s">
        <v>264</v>
      </c>
      <c r="B38" s="130" t="s">
        <v>45</v>
      </c>
      <c r="C38" s="127">
        <v>3</v>
      </c>
      <c r="D38" s="118">
        <f t="shared" ref="D38:D43" ca="1" si="16">RANDBETWEEN(1,20)</f>
        <v>13</v>
      </c>
      <c r="E38" s="71">
        <f t="shared" ref="E38:E40" ca="1" si="17">D38+C38</f>
        <v>16</v>
      </c>
      <c r="G38" s="230" t="s">
        <v>136</v>
      </c>
      <c r="H38" s="131" t="s">
        <v>77</v>
      </c>
      <c r="I38" s="197">
        <f>12+5</f>
        <v>17</v>
      </c>
      <c r="J38" s="119">
        <f t="shared" ca="1" si="13"/>
        <v>19</v>
      </c>
      <c r="K38" s="74">
        <f t="shared" ref="K38" ca="1" si="18">J38+I38</f>
        <v>36</v>
      </c>
    </row>
    <row r="39" spans="1:11" x14ac:dyDescent="0.3">
      <c r="A39" s="73" t="s">
        <v>264</v>
      </c>
      <c r="B39" s="130" t="s">
        <v>46</v>
      </c>
      <c r="C39" s="127">
        <v>7</v>
      </c>
      <c r="D39" s="117">
        <f t="shared" ca="1" si="16"/>
        <v>9</v>
      </c>
      <c r="E39" s="72">
        <f t="shared" ca="1" si="17"/>
        <v>16</v>
      </c>
      <c r="G39" s="218" t="s">
        <v>137</v>
      </c>
      <c r="H39" s="130" t="s">
        <v>80</v>
      </c>
      <c r="I39" s="206">
        <v>10</v>
      </c>
      <c r="J39" s="117">
        <f t="shared" ca="1" si="13"/>
        <v>14</v>
      </c>
      <c r="K39" s="72">
        <f ca="1">J39+I39</f>
        <v>24</v>
      </c>
    </row>
    <row r="40" spans="1:11" x14ac:dyDescent="0.3">
      <c r="A40" s="126" t="s">
        <v>264</v>
      </c>
      <c r="B40" s="131" t="s">
        <v>47</v>
      </c>
      <c r="C40" s="128">
        <v>10</v>
      </c>
      <c r="D40" s="119">
        <f t="shared" ca="1" si="16"/>
        <v>14</v>
      </c>
      <c r="E40" s="74">
        <f t="shared" ca="1" si="17"/>
        <v>24</v>
      </c>
      <c r="G40" s="219" t="s">
        <v>137</v>
      </c>
      <c r="H40" s="131" t="s">
        <v>79</v>
      </c>
      <c r="I40" s="207">
        <v>10</v>
      </c>
      <c r="J40" s="119">
        <f t="shared" ca="1" si="13"/>
        <v>19</v>
      </c>
      <c r="K40" s="74">
        <f ca="1">J40+I40</f>
        <v>29</v>
      </c>
    </row>
    <row r="41" spans="1:11" x14ac:dyDescent="0.3">
      <c r="A41" s="129" t="s">
        <v>261</v>
      </c>
      <c r="B41" s="130" t="s">
        <v>45</v>
      </c>
      <c r="C41" s="127">
        <v>0</v>
      </c>
      <c r="D41" s="118">
        <f t="shared" ca="1" si="16"/>
        <v>9</v>
      </c>
      <c r="E41" s="71">
        <f t="shared" ref="E41:E43" ca="1" si="19">D41+C41</f>
        <v>9</v>
      </c>
    </row>
    <row r="42" spans="1:11" x14ac:dyDescent="0.3">
      <c r="A42" s="73" t="s">
        <v>261</v>
      </c>
      <c r="B42" s="130" t="s">
        <v>46</v>
      </c>
      <c r="C42" s="127">
        <v>0</v>
      </c>
      <c r="D42" s="117">
        <f t="shared" ca="1" si="16"/>
        <v>16</v>
      </c>
      <c r="E42" s="72">
        <f t="shared" ca="1" si="19"/>
        <v>16</v>
      </c>
    </row>
    <row r="43" spans="1:11" x14ac:dyDescent="0.3">
      <c r="A43" s="126" t="s">
        <v>261</v>
      </c>
      <c r="B43" s="131" t="s">
        <v>47</v>
      </c>
      <c r="C43" s="128">
        <v>3</v>
      </c>
      <c r="D43" s="119">
        <f t="shared" ca="1" si="16"/>
        <v>7</v>
      </c>
      <c r="E43" s="74">
        <f t="shared" ca="1" si="19"/>
        <v>10</v>
      </c>
    </row>
    <row r="45" spans="1:11" x14ac:dyDescent="0.3">
      <c r="A45" s="218" t="s">
        <v>103</v>
      </c>
      <c r="B45" s="130" t="s">
        <v>95</v>
      </c>
      <c r="C45" s="206">
        <v>11</v>
      </c>
      <c r="D45" s="117">
        <f ca="1">RANDBETWEEN(1,20)</f>
        <v>17</v>
      </c>
      <c r="E45" s="72">
        <f ca="1">D45+C45</f>
        <v>28</v>
      </c>
    </row>
    <row r="46" spans="1:11" x14ac:dyDescent="0.3">
      <c r="A46" s="219" t="s">
        <v>103</v>
      </c>
      <c r="B46" s="131" t="s">
        <v>78</v>
      </c>
      <c r="C46" s="207">
        <v>6</v>
      </c>
      <c r="D46" s="119">
        <f ca="1">RANDBETWEEN(1,20)</f>
        <v>4</v>
      </c>
      <c r="E46" s="74">
        <f ca="1">D46+C46</f>
        <v>10</v>
      </c>
    </row>
    <row r="47" spans="1:11" x14ac:dyDescent="0.3">
      <c r="A47" s="219" t="s">
        <v>102</v>
      </c>
      <c r="B47" s="131" t="s">
        <v>236</v>
      </c>
      <c r="C47" s="128">
        <v>11</v>
      </c>
      <c r="D47" s="119">
        <f t="shared" ref="D47" ca="1" si="20">RANDBETWEEN(1,20)</f>
        <v>13</v>
      </c>
      <c r="E47" s="74">
        <f t="shared" ref="E47" ca="1" si="21">D47+C47</f>
        <v>24</v>
      </c>
    </row>
    <row r="48" spans="1:11" x14ac:dyDescent="0.3">
      <c r="A48" s="219" t="s">
        <v>102</v>
      </c>
      <c r="B48" s="131" t="s">
        <v>79</v>
      </c>
      <c r="C48" s="207">
        <v>7</v>
      </c>
      <c r="D48" s="119">
        <f ca="1">RANDBETWEEN(1,20)</f>
        <v>8</v>
      </c>
      <c r="E48" s="74">
        <f ca="1">D48+C48</f>
        <v>15</v>
      </c>
    </row>
  </sheetData>
  <sortState ref="A2:E25">
    <sortCondition ref="A2:A25"/>
  </sortState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4.296875" style="22" bestFit="1" customWidth="1"/>
    <col min="2" max="2" width="5" style="22" bestFit="1" customWidth="1"/>
    <col min="3" max="3" width="5.8984375" style="22" bestFit="1" customWidth="1"/>
    <col min="4" max="4" width="3.69921875" style="22" bestFit="1" customWidth="1"/>
    <col min="5" max="5" width="6.09765625" style="22" bestFit="1" customWidth="1"/>
    <col min="6" max="6" width="13.3984375" style="20" bestFit="1" customWidth="1"/>
    <col min="7" max="7" width="2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79687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5" t="s">
        <v>0</v>
      </c>
      <c r="B1" s="147" t="s">
        <v>49</v>
      </c>
      <c r="C1" s="148" t="s">
        <v>48</v>
      </c>
      <c r="D1" s="149" t="s">
        <v>50</v>
      </c>
      <c r="E1" s="123" t="s">
        <v>75</v>
      </c>
      <c r="F1" s="99" t="s">
        <v>51</v>
      </c>
      <c r="G1" s="100"/>
      <c r="H1" s="52" t="s">
        <v>52</v>
      </c>
      <c r="I1" s="16" t="s">
        <v>53</v>
      </c>
      <c r="J1" s="18" t="s">
        <v>54</v>
      </c>
      <c r="K1" s="23" t="s">
        <v>55</v>
      </c>
      <c r="L1" s="26" t="s">
        <v>56</v>
      </c>
      <c r="M1" s="29" t="s">
        <v>57</v>
      </c>
      <c r="N1" s="35" t="s">
        <v>58</v>
      </c>
      <c r="O1" s="38" t="s">
        <v>59</v>
      </c>
      <c r="P1" s="41" t="s">
        <v>60</v>
      </c>
      <c r="Q1" s="44" t="s">
        <v>61</v>
      </c>
      <c r="R1" s="46" t="s">
        <v>62</v>
      </c>
      <c r="S1" s="49" t="s">
        <v>63</v>
      </c>
      <c r="T1" s="32" t="s">
        <v>64</v>
      </c>
      <c r="U1" s="56" t="s">
        <v>65</v>
      </c>
      <c r="V1" s="59" t="s">
        <v>66</v>
      </c>
      <c r="W1" s="65" t="s">
        <v>67</v>
      </c>
      <c r="X1" s="68" t="s">
        <v>68</v>
      </c>
      <c r="Y1" s="63" t="s">
        <v>69</v>
      </c>
      <c r="Z1" s="59" t="s">
        <v>70</v>
      </c>
      <c r="AA1" s="62" t="s">
        <v>71</v>
      </c>
      <c r="AC1" s="145" t="s">
        <v>81</v>
      </c>
    </row>
    <row r="2" spans="1:29" ht="16.2" thickTop="1" x14ac:dyDescent="0.3">
      <c r="A2" s="166" t="s">
        <v>82</v>
      </c>
      <c r="B2" s="161">
        <f>13+2</f>
        <v>15</v>
      </c>
      <c r="C2" s="156">
        <f>10+6+2</f>
        <v>18</v>
      </c>
      <c r="D2" s="157">
        <f>13+6+2</f>
        <v>21</v>
      </c>
      <c r="E2" s="124">
        <v>0</v>
      </c>
      <c r="F2" s="101" t="s">
        <v>72</v>
      </c>
      <c r="G2" s="102">
        <v>0</v>
      </c>
      <c r="H2" s="53">
        <v>49</v>
      </c>
      <c r="I2" s="19">
        <v>26</v>
      </c>
      <c r="J2" s="212" t="s">
        <v>193</v>
      </c>
      <c r="K2" s="24"/>
      <c r="L2" s="27"/>
      <c r="M2" s="30"/>
      <c r="N2" s="36"/>
      <c r="O2" s="39"/>
      <c r="P2" s="42"/>
      <c r="Q2" s="172" t="s">
        <v>100</v>
      </c>
      <c r="R2" s="47"/>
      <c r="S2" s="50"/>
      <c r="T2" s="33"/>
      <c r="U2" s="57"/>
      <c r="V2" s="60">
        <f t="shared" ref="V2:V7" si="0">SUM(H2:U2)</f>
        <v>75</v>
      </c>
      <c r="W2" s="66"/>
      <c r="X2" s="70">
        <v>52</v>
      </c>
      <c r="Y2" s="64">
        <f>81</f>
        <v>81</v>
      </c>
      <c r="Z2" s="60">
        <f t="shared" ref="Z2:Z12" si="1">Y2+X2-(V2+W2)</f>
        <v>58</v>
      </c>
      <c r="AA2" s="110">
        <f t="shared" ref="AA2:AA10" si="2">SMALL(Y2:Z2,1)</f>
        <v>58</v>
      </c>
      <c r="AC2" s="146"/>
    </row>
    <row r="3" spans="1:29" x14ac:dyDescent="0.3">
      <c r="A3" s="167" t="s">
        <v>83</v>
      </c>
      <c r="B3" s="150">
        <f>15</f>
        <v>15</v>
      </c>
      <c r="C3" s="160">
        <f>20</f>
        <v>20</v>
      </c>
      <c r="D3" s="152">
        <f>25</f>
        <v>25</v>
      </c>
      <c r="E3" s="125">
        <v>0</v>
      </c>
      <c r="F3" s="103" t="s">
        <v>72</v>
      </c>
      <c r="G3" s="104">
        <v>0</v>
      </c>
      <c r="H3" s="54">
        <v>45</v>
      </c>
      <c r="I3" s="21"/>
      <c r="J3" s="212" t="s">
        <v>193</v>
      </c>
      <c r="K3" s="25"/>
      <c r="L3" s="28"/>
      <c r="M3" s="31"/>
      <c r="N3" s="37"/>
      <c r="O3" s="40"/>
      <c r="P3" s="43"/>
      <c r="Q3" s="172" t="s">
        <v>100</v>
      </c>
      <c r="R3" s="48">
        <v>25</v>
      </c>
      <c r="S3" s="51"/>
      <c r="T3" s="34"/>
      <c r="U3" s="58"/>
      <c r="V3" s="60">
        <f t="shared" si="0"/>
        <v>70</v>
      </c>
      <c r="W3" s="67"/>
      <c r="X3" s="70">
        <v>47</v>
      </c>
      <c r="Y3" s="64">
        <v>72</v>
      </c>
      <c r="Z3" s="61">
        <f t="shared" si="1"/>
        <v>49</v>
      </c>
      <c r="AA3" s="110">
        <f t="shared" si="2"/>
        <v>49</v>
      </c>
      <c r="AC3" s="146"/>
    </row>
    <row r="4" spans="1:29" x14ac:dyDescent="0.3">
      <c r="A4" s="167" t="s">
        <v>84</v>
      </c>
      <c r="B4" s="150">
        <f>13</f>
        <v>13</v>
      </c>
      <c r="C4" s="162">
        <f>26+2</f>
        <v>28</v>
      </c>
      <c r="D4" s="157">
        <f>30+2</f>
        <v>32</v>
      </c>
      <c r="E4" s="125">
        <v>0</v>
      </c>
      <c r="F4" s="103" t="s">
        <v>72</v>
      </c>
      <c r="G4" s="104">
        <v>0</v>
      </c>
      <c r="H4" s="54">
        <v>51</v>
      </c>
      <c r="I4" s="21"/>
      <c r="J4" s="212" t="s">
        <v>193</v>
      </c>
      <c r="K4" s="25"/>
      <c r="L4" s="28"/>
      <c r="M4" s="31"/>
      <c r="N4" s="37"/>
      <c r="O4" s="40"/>
      <c r="P4" s="171" t="s">
        <v>100</v>
      </c>
      <c r="Q4" s="45"/>
      <c r="R4" s="48">
        <v>7</v>
      </c>
      <c r="S4" s="51"/>
      <c r="T4" s="34"/>
      <c r="U4" s="58"/>
      <c r="V4" s="60">
        <f t="shared" si="0"/>
        <v>58</v>
      </c>
      <c r="W4" s="67"/>
      <c r="X4" s="70">
        <v>12</v>
      </c>
      <c r="Y4" s="234">
        <f>105/12*10</f>
        <v>87.5</v>
      </c>
      <c r="Z4" s="61">
        <f t="shared" si="1"/>
        <v>41.5</v>
      </c>
      <c r="AA4" s="235">
        <f t="shared" si="2"/>
        <v>41.5</v>
      </c>
      <c r="AC4" s="146"/>
    </row>
    <row r="5" spans="1:29" x14ac:dyDescent="0.3">
      <c r="A5" s="167" t="s">
        <v>85</v>
      </c>
      <c r="B5" s="161">
        <f>11+2</f>
        <v>13</v>
      </c>
      <c r="C5" s="162">
        <f>24+2</f>
        <v>26</v>
      </c>
      <c r="D5" s="157">
        <f>25+2</f>
        <v>27</v>
      </c>
      <c r="E5" s="125">
        <v>0</v>
      </c>
      <c r="F5" s="155" t="s">
        <v>94</v>
      </c>
      <c r="G5" s="104">
        <v>2</v>
      </c>
      <c r="H5" s="54">
        <v>31</v>
      </c>
      <c r="I5" s="21">
        <v>5</v>
      </c>
      <c r="J5" s="212">
        <v>9</v>
      </c>
      <c r="K5" s="25"/>
      <c r="L5" s="28"/>
      <c r="M5" s="31"/>
      <c r="N5" s="37"/>
      <c r="O5" s="40">
        <v>55</v>
      </c>
      <c r="P5" s="171" t="s">
        <v>100</v>
      </c>
      <c r="Q5" s="172" t="s">
        <v>100</v>
      </c>
      <c r="R5" s="48"/>
      <c r="S5" s="51"/>
      <c r="T5" s="34"/>
      <c r="U5" s="58"/>
      <c r="V5" s="60">
        <f t="shared" si="0"/>
        <v>100</v>
      </c>
      <c r="W5" s="67"/>
      <c r="X5" s="70">
        <v>25</v>
      </c>
      <c r="Y5" s="64">
        <v>125</v>
      </c>
      <c r="Z5" s="61">
        <f t="shared" si="1"/>
        <v>50</v>
      </c>
      <c r="AA5" s="110">
        <f t="shared" si="2"/>
        <v>50</v>
      </c>
      <c r="AC5" s="146"/>
    </row>
    <row r="6" spans="1:29" x14ac:dyDescent="0.3">
      <c r="A6" s="168" t="s">
        <v>86</v>
      </c>
      <c r="B6" s="150">
        <f>12</f>
        <v>12</v>
      </c>
      <c r="C6" s="151">
        <f>20</f>
        <v>20</v>
      </c>
      <c r="D6" s="152">
        <f>21</f>
        <v>21</v>
      </c>
      <c r="E6" s="125">
        <v>0</v>
      </c>
      <c r="F6" s="103" t="s">
        <v>72</v>
      </c>
      <c r="G6" s="104">
        <v>0</v>
      </c>
      <c r="H6" s="54">
        <v>32</v>
      </c>
      <c r="I6" s="21"/>
      <c r="J6" s="212" t="s">
        <v>193</v>
      </c>
      <c r="K6" s="25"/>
      <c r="L6" s="28"/>
      <c r="M6" s="31"/>
      <c r="N6" s="37"/>
      <c r="O6" s="40"/>
      <c r="P6" s="43"/>
      <c r="Q6" s="45"/>
      <c r="R6" s="48">
        <v>5</v>
      </c>
      <c r="S6" s="51"/>
      <c r="T6" s="34"/>
      <c r="U6" s="58"/>
      <c r="V6" s="60">
        <f t="shared" si="0"/>
        <v>37</v>
      </c>
      <c r="W6" s="67"/>
      <c r="X6" s="70">
        <v>27</v>
      </c>
      <c r="Y6" s="64">
        <v>90</v>
      </c>
      <c r="Z6" s="61">
        <f t="shared" si="1"/>
        <v>80</v>
      </c>
      <c r="AA6" s="110">
        <f t="shared" si="2"/>
        <v>80</v>
      </c>
      <c r="AC6" s="146"/>
    </row>
    <row r="7" spans="1:29" x14ac:dyDescent="0.3">
      <c r="A7" s="168" t="s">
        <v>96</v>
      </c>
      <c r="B7" s="161">
        <f>13+2+4</f>
        <v>19</v>
      </c>
      <c r="C7" s="162">
        <f>15+4</f>
        <v>19</v>
      </c>
      <c r="D7" s="157">
        <f>17+2+4</f>
        <v>23</v>
      </c>
      <c r="E7" s="125">
        <v>0</v>
      </c>
      <c r="F7" s="103" t="s">
        <v>72</v>
      </c>
      <c r="G7" s="104">
        <v>0</v>
      </c>
      <c r="H7" s="54">
        <v>73</v>
      </c>
      <c r="I7" s="21">
        <v>17</v>
      </c>
      <c r="J7" s="212" t="s">
        <v>193</v>
      </c>
      <c r="K7" s="25">
        <v>5</v>
      </c>
      <c r="L7" s="28"/>
      <c r="M7" s="31"/>
      <c r="N7" s="37"/>
      <c r="O7" s="40"/>
      <c r="P7" s="171" t="s">
        <v>100</v>
      </c>
      <c r="Q7" s="45"/>
      <c r="R7" s="48"/>
      <c r="S7" s="51"/>
      <c r="T7" s="34">
        <v>5</v>
      </c>
      <c r="U7" s="58"/>
      <c r="V7" s="60">
        <f t="shared" si="0"/>
        <v>100</v>
      </c>
      <c r="W7" s="67"/>
      <c r="X7" s="70">
        <v>100</v>
      </c>
      <c r="Y7" s="64">
        <f>62</f>
        <v>62</v>
      </c>
      <c r="Z7" s="61">
        <f t="shared" si="1"/>
        <v>62</v>
      </c>
      <c r="AA7" s="110">
        <f t="shared" si="2"/>
        <v>62</v>
      </c>
      <c r="AC7" s="146"/>
    </row>
    <row r="8" spans="1:29" x14ac:dyDescent="0.3">
      <c r="A8" s="169" t="s">
        <v>134</v>
      </c>
      <c r="B8" s="161">
        <f>11+3+2</f>
        <v>16</v>
      </c>
      <c r="C8" s="162">
        <f>17+5+3</f>
        <v>25</v>
      </c>
      <c r="D8" s="157">
        <f>18+5+3+2</f>
        <v>28</v>
      </c>
      <c r="E8" s="125">
        <v>0</v>
      </c>
      <c r="F8" s="103" t="s">
        <v>72</v>
      </c>
      <c r="G8" s="104">
        <v>0</v>
      </c>
      <c r="H8" s="179">
        <v>52</v>
      </c>
      <c r="I8" s="180">
        <v>57</v>
      </c>
      <c r="J8" s="212">
        <v>5</v>
      </c>
      <c r="K8" s="210">
        <v>11</v>
      </c>
      <c r="L8" s="183">
        <v>14</v>
      </c>
      <c r="M8" s="239">
        <v>14</v>
      </c>
      <c r="N8" s="184"/>
      <c r="O8" s="170" t="s">
        <v>100</v>
      </c>
      <c r="P8" s="174">
        <v>5</v>
      </c>
      <c r="Q8" s="175"/>
      <c r="R8" s="173" t="s">
        <v>100</v>
      </c>
      <c r="S8" s="177"/>
      <c r="T8" s="178">
        <v>17</v>
      </c>
      <c r="U8" s="58"/>
      <c r="V8" s="60">
        <f t="shared" ref="V8" si="3">SUM(H8:U8)</f>
        <v>175</v>
      </c>
      <c r="W8" s="67"/>
      <c r="X8" s="70">
        <v>20</v>
      </c>
      <c r="Y8" s="159">
        <f>110+30+11</f>
        <v>151</v>
      </c>
      <c r="Z8" s="61">
        <f t="shared" ref="Z8" si="4">Y8+X8-(V8+W8)</f>
        <v>-4</v>
      </c>
      <c r="AA8" s="110">
        <f t="shared" ref="AA8" si="5">SMALL(Y8:Z8,1)</f>
        <v>-4</v>
      </c>
      <c r="AC8" s="146"/>
    </row>
    <row r="9" spans="1:29" x14ac:dyDescent="0.3">
      <c r="A9" s="169" t="s">
        <v>248</v>
      </c>
      <c r="B9" s="153">
        <v>11</v>
      </c>
      <c r="C9" s="154">
        <v>15</v>
      </c>
      <c r="D9" s="152">
        <v>17</v>
      </c>
      <c r="E9" s="125">
        <v>0</v>
      </c>
      <c r="F9" s="103" t="s">
        <v>72</v>
      </c>
      <c r="G9" s="104">
        <v>0</v>
      </c>
      <c r="H9" s="179"/>
      <c r="I9" s="180"/>
      <c r="J9" s="181">
        <v>4</v>
      </c>
      <c r="K9" s="182"/>
      <c r="L9" s="183"/>
      <c r="M9" s="31"/>
      <c r="N9" s="184"/>
      <c r="O9" s="40"/>
      <c r="P9" s="174"/>
      <c r="Q9" s="175"/>
      <c r="R9" s="48"/>
      <c r="S9" s="177"/>
      <c r="T9" s="178"/>
      <c r="U9" s="58"/>
      <c r="V9" s="60">
        <f t="shared" ref="V9" si="6">SUM(H9:U9)</f>
        <v>4</v>
      </c>
      <c r="W9" s="67"/>
      <c r="X9" s="70"/>
      <c r="Y9" s="64">
        <v>59</v>
      </c>
      <c r="Z9" s="61">
        <f t="shared" ref="Z9" si="7">Y9+X9-(V9+W9)</f>
        <v>55</v>
      </c>
      <c r="AA9" s="110">
        <f t="shared" ref="AA9" si="8">SMALL(Y9:Z9,1)</f>
        <v>55</v>
      </c>
      <c r="AC9" s="146"/>
    </row>
    <row r="10" spans="1:29" x14ac:dyDescent="0.3">
      <c r="A10" s="216" t="s">
        <v>101</v>
      </c>
      <c r="B10" s="153">
        <v>12</v>
      </c>
      <c r="C10" s="154">
        <v>15</v>
      </c>
      <c r="D10" s="152">
        <v>17</v>
      </c>
      <c r="E10" s="125">
        <v>0</v>
      </c>
      <c r="F10" s="155" t="s">
        <v>94</v>
      </c>
      <c r="G10" s="104">
        <v>2</v>
      </c>
      <c r="H10" s="179">
        <v>12</v>
      </c>
      <c r="I10" s="180"/>
      <c r="J10" s="181">
        <v>41</v>
      </c>
      <c r="K10" s="182"/>
      <c r="L10" s="183"/>
      <c r="M10" s="31"/>
      <c r="N10" s="184"/>
      <c r="O10" s="170" t="s">
        <v>100</v>
      </c>
      <c r="P10" s="174"/>
      <c r="Q10" s="172" t="s">
        <v>100</v>
      </c>
      <c r="R10" s="176"/>
      <c r="S10" s="177"/>
      <c r="T10" s="178">
        <v>16</v>
      </c>
      <c r="U10" s="58">
        <v>93</v>
      </c>
      <c r="V10" s="60">
        <f t="shared" ref="V10" si="9">SUM(H10:U10)</f>
        <v>162</v>
      </c>
      <c r="W10" s="67"/>
      <c r="X10" s="70">
        <v>35</v>
      </c>
      <c r="Y10" s="159">
        <f>95+18</f>
        <v>113</v>
      </c>
      <c r="Z10" s="61">
        <f t="shared" si="1"/>
        <v>-14</v>
      </c>
      <c r="AA10" s="110">
        <f t="shared" si="2"/>
        <v>-14</v>
      </c>
      <c r="AC10" s="146"/>
    </row>
    <row r="11" spans="1:29" x14ac:dyDescent="0.3">
      <c r="A11" s="216" t="s">
        <v>102</v>
      </c>
      <c r="B11" s="153">
        <v>10</v>
      </c>
      <c r="C11" s="154">
        <v>16</v>
      </c>
      <c r="D11" s="152">
        <v>17</v>
      </c>
      <c r="E11" s="125">
        <v>0</v>
      </c>
      <c r="F11" s="103" t="s">
        <v>72</v>
      </c>
      <c r="G11" s="104">
        <v>0</v>
      </c>
      <c r="H11" s="179"/>
      <c r="I11" s="180">
        <v>5</v>
      </c>
      <c r="J11" s="181">
        <v>60</v>
      </c>
      <c r="K11" s="182">
        <v>17</v>
      </c>
      <c r="L11" s="183"/>
      <c r="M11" s="31">
        <v>20</v>
      </c>
      <c r="N11" s="184"/>
      <c r="O11" s="170" t="s">
        <v>100</v>
      </c>
      <c r="P11" s="174"/>
      <c r="Q11" s="175"/>
      <c r="R11" s="173" t="s">
        <v>100</v>
      </c>
      <c r="S11" s="177"/>
      <c r="T11" s="178"/>
      <c r="U11" s="58">
        <v>30</v>
      </c>
      <c r="V11" s="60">
        <f t="shared" ref="V11" si="10">SUM(H11:U11)</f>
        <v>132</v>
      </c>
      <c r="W11" s="67"/>
      <c r="X11" s="70">
        <v>11</v>
      </c>
      <c r="Y11" s="159">
        <f>77+18</f>
        <v>95</v>
      </c>
      <c r="Z11" s="61">
        <f t="shared" si="1"/>
        <v>-26</v>
      </c>
      <c r="AA11" s="110">
        <f t="shared" ref="AA11:AA12" si="11">SMALL(Y11:Z11,1)</f>
        <v>-26</v>
      </c>
      <c r="AC11" s="146"/>
    </row>
    <row r="12" spans="1:29" x14ac:dyDescent="0.3">
      <c r="A12" s="216" t="s">
        <v>103</v>
      </c>
      <c r="B12" s="153">
        <v>10</v>
      </c>
      <c r="C12" s="187">
        <f>10+6</f>
        <v>16</v>
      </c>
      <c r="D12" s="157">
        <f>10+6</f>
        <v>16</v>
      </c>
      <c r="E12" s="125">
        <v>19</v>
      </c>
      <c r="F12" s="103" t="s">
        <v>72</v>
      </c>
      <c r="G12" s="104">
        <v>0</v>
      </c>
      <c r="H12" s="179">
        <v>18</v>
      </c>
      <c r="I12" s="180">
        <v>32</v>
      </c>
      <c r="J12" s="181">
        <v>32</v>
      </c>
      <c r="K12" s="182">
        <v>10</v>
      </c>
      <c r="L12" s="183"/>
      <c r="M12" s="31">
        <v>21</v>
      </c>
      <c r="N12" s="184"/>
      <c r="O12" s="170" t="s">
        <v>100</v>
      </c>
      <c r="P12" s="174">
        <v>8</v>
      </c>
      <c r="Q12" s="175"/>
      <c r="R12" s="176"/>
      <c r="S12" s="177"/>
      <c r="T12" s="178">
        <v>17</v>
      </c>
      <c r="U12" s="58">
        <v>15</v>
      </c>
      <c r="V12" s="60">
        <f t="shared" ref="V12" si="12">SUM(H12:U12)</f>
        <v>153</v>
      </c>
      <c r="W12" s="67">
        <v>2</v>
      </c>
      <c r="X12" s="69">
        <v>35</v>
      </c>
      <c r="Y12" s="64">
        <v>95</v>
      </c>
      <c r="Z12" s="61">
        <f t="shared" si="1"/>
        <v>-25</v>
      </c>
      <c r="AA12" s="110">
        <f t="shared" si="11"/>
        <v>-25</v>
      </c>
      <c r="AC12" s="146"/>
    </row>
    <row r="13" spans="1:29" x14ac:dyDescent="0.3">
      <c r="A13" s="216" t="s">
        <v>104</v>
      </c>
      <c r="B13" s="161">
        <f>11+2</f>
        <v>13</v>
      </c>
      <c r="C13" s="154">
        <v>17</v>
      </c>
      <c r="D13" s="157">
        <f>19+2</f>
        <v>21</v>
      </c>
      <c r="E13" s="125">
        <v>0</v>
      </c>
      <c r="F13" s="103" t="s">
        <v>72</v>
      </c>
      <c r="G13" s="104">
        <v>0</v>
      </c>
      <c r="H13" s="179">
        <v>70</v>
      </c>
      <c r="I13" s="180">
        <v>25</v>
      </c>
      <c r="J13" s="181">
        <v>18</v>
      </c>
      <c r="K13" s="182">
        <v>10</v>
      </c>
      <c r="L13" s="183"/>
      <c r="M13" s="31">
        <v>9</v>
      </c>
      <c r="N13" s="184"/>
      <c r="O13" s="170" t="s">
        <v>100</v>
      </c>
      <c r="P13" s="174"/>
      <c r="Q13" s="175"/>
      <c r="R13" s="173" t="s">
        <v>100</v>
      </c>
      <c r="S13" s="177"/>
      <c r="T13" s="178"/>
      <c r="U13" s="58">
        <v>64</v>
      </c>
      <c r="V13" s="60">
        <f t="shared" ref="V13:V16" si="13">SUM(H13:U13)</f>
        <v>196</v>
      </c>
      <c r="W13" s="67"/>
      <c r="X13" s="70">
        <v>12</v>
      </c>
      <c r="Y13" s="159">
        <f>84+16</f>
        <v>100</v>
      </c>
      <c r="Z13" s="61">
        <f t="shared" ref="Z13:Z16" si="14">Y13+X13-(V13+W13)</f>
        <v>-84</v>
      </c>
      <c r="AA13" s="110">
        <f t="shared" ref="AA13:AA16" si="15">SMALL(Y13:Z13,1)</f>
        <v>-84</v>
      </c>
      <c r="AC13" s="146"/>
    </row>
    <row r="14" spans="1:29" x14ac:dyDescent="0.3">
      <c r="A14" s="216" t="s">
        <v>105</v>
      </c>
      <c r="B14" s="153">
        <v>13</v>
      </c>
      <c r="C14" s="154">
        <v>15</v>
      </c>
      <c r="D14" s="152">
        <v>17</v>
      </c>
      <c r="E14" s="125">
        <v>0</v>
      </c>
      <c r="F14" s="103" t="s">
        <v>72</v>
      </c>
      <c r="G14" s="104">
        <v>0</v>
      </c>
      <c r="H14" s="179"/>
      <c r="I14" s="180"/>
      <c r="J14" s="181"/>
      <c r="K14" s="182"/>
      <c r="L14" s="183"/>
      <c r="M14" s="31">
        <v>76</v>
      </c>
      <c r="N14" s="184"/>
      <c r="O14" s="170" t="s">
        <v>100</v>
      </c>
      <c r="P14" s="174"/>
      <c r="Q14" s="172" t="s">
        <v>100</v>
      </c>
      <c r="R14" s="176"/>
      <c r="S14" s="177"/>
      <c r="T14" s="178"/>
      <c r="U14" s="58"/>
      <c r="V14" s="60">
        <f t="shared" si="13"/>
        <v>76</v>
      </c>
      <c r="W14" s="67">
        <v>6</v>
      </c>
      <c r="X14" s="70"/>
      <c r="Y14" s="64">
        <v>72</v>
      </c>
      <c r="Z14" s="61">
        <f t="shared" si="14"/>
        <v>-10</v>
      </c>
      <c r="AA14" s="110">
        <f t="shared" si="15"/>
        <v>-10</v>
      </c>
      <c r="AC14" s="146"/>
    </row>
    <row r="15" spans="1:29" x14ac:dyDescent="0.3">
      <c r="A15" s="216" t="s">
        <v>106</v>
      </c>
      <c r="B15" s="161">
        <v>11</v>
      </c>
      <c r="C15" s="162">
        <v>14</v>
      </c>
      <c r="D15" s="157">
        <v>15</v>
      </c>
      <c r="E15" s="125">
        <v>0</v>
      </c>
      <c r="F15" s="103" t="s">
        <v>72</v>
      </c>
      <c r="G15" s="104">
        <v>0</v>
      </c>
      <c r="H15" s="179">
        <v>53</v>
      </c>
      <c r="I15" s="180">
        <v>6</v>
      </c>
      <c r="J15" s="181">
        <v>27</v>
      </c>
      <c r="K15" s="238">
        <v>20</v>
      </c>
      <c r="L15" s="183"/>
      <c r="M15" s="31">
        <v>6</v>
      </c>
      <c r="N15" s="184"/>
      <c r="O15" s="170" t="s">
        <v>100</v>
      </c>
      <c r="P15" s="174">
        <v>8</v>
      </c>
      <c r="Q15" s="175"/>
      <c r="R15" s="176"/>
      <c r="S15" s="177"/>
      <c r="T15" s="178"/>
      <c r="U15" s="58"/>
      <c r="V15" s="60">
        <f t="shared" ref="V15" si="16">SUM(H15:U15)</f>
        <v>120</v>
      </c>
      <c r="W15" s="67">
        <v>4</v>
      </c>
      <c r="X15" s="70">
        <v>26</v>
      </c>
      <c r="Y15" s="159">
        <f>72+16</f>
        <v>88</v>
      </c>
      <c r="Z15" s="61">
        <f t="shared" ref="Z15" si="17">Y15+X15-(V15+W15)</f>
        <v>-10</v>
      </c>
      <c r="AA15" s="110">
        <f t="shared" ref="AA15" si="18">SMALL(Y15:Z15,1)</f>
        <v>-10</v>
      </c>
      <c r="AC15" s="146"/>
    </row>
    <row r="16" spans="1:29" x14ac:dyDescent="0.3">
      <c r="A16" s="216" t="s">
        <v>107</v>
      </c>
      <c r="B16" s="153">
        <v>14</v>
      </c>
      <c r="C16" s="154">
        <v>14</v>
      </c>
      <c r="D16" s="152">
        <v>17</v>
      </c>
      <c r="E16" s="125">
        <v>0</v>
      </c>
      <c r="F16" s="103" t="s">
        <v>72</v>
      </c>
      <c r="G16" s="104">
        <v>0</v>
      </c>
      <c r="H16" s="179"/>
      <c r="I16" s="180"/>
      <c r="J16" s="181"/>
      <c r="K16" s="182"/>
      <c r="L16" s="183"/>
      <c r="M16" s="31">
        <v>15</v>
      </c>
      <c r="N16" s="184"/>
      <c r="O16" s="170" t="s">
        <v>100</v>
      </c>
      <c r="P16" s="174"/>
      <c r="Q16" s="175"/>
      <c r="R16" s="173" t="s">
        <v>100</v>
      </c>
      <c r="S16" s="177"/>
      <c r="T16" s="178">
        <v>67</v>
      </c>
      <c r="U16" s="58"/>
      <c r="V16" s="60">
        <f t="shared" si="13"/>
        <v>82</v>
      </c>
      <c r="W16" s="67">
        <v>10</v>
      </c>
      <c r="X16" s="70">
        <v>14</v>
      </c>
      <c r="Y16" s="64">
        <v>68</v>
      </c>
      <c r="Z16" s="61">
        <f t="shared" si="14"/>
        <v>-10</v>
      </c>
      <c r="AA16" s="110">
        <f t="shared" si="15"/>
        <v>-10</v>
      </c>
      <c r="AC16" s="146"/>
    </row>
    <row r="17" spans="1:29" x14ac:dyDescent="0.3">
      <c r="A17" s="216" t="s">
        <v>108</v>
      </c>
      <c r="B17" s="161">
        <f>14+2</f>
        <v>16</v>
      </c>
      <c r="C17" s="160">
        <f>13+2</f>
        <v>15</v>
      </c>
      <c r="D17" s="157">
        <f>17+2</f>
        <v>19</v>
      </c>
      <c r="E17" s="125">
        <v>0</v>
      </c>
      <c r="F17" s="103" t="s">
        <v>72</v>
      </c>
      <c r="G17" s="104">
        <v>0</v>
      </c>
      <c r="H17" s="179">
        <v>5</v>
      </c>
      <c r="I17" s="180"/>
      <c r="J17" s="181"/>
      <c r="K17" s="182"/>
      <c r="L17" s="183"/>
      <c r="M17" s="31"/>
      <c r="N17" s="184"/>
      <c r="O17" s="170" t="s">
        <v>100</v>
      </c>
      <c r="P17" s="174"/>
      <c r="Q17" s="172" t="s">
        <v>100</v>
      </c>
      <c r="R17" s="176"/>
      <c r="S17" s="177"/>
      <c r="T17" s="178"/>
      <c r="U17" s="58">
        <v>68</v>
      </c>
      <c r="V17" s="60">
        <f t="shared" ref="V17" si="19">SUM(H17:U17)</f>
        <v>73</v>
      </c>
      <c r="W17" s="67"/>
      <c r="X17" s="70"/>
      <c r="Y17" s="64">
        <v>46</v>
      </c>
      <c r="Z17" s="61">
        <f t="shared" ref="Z17" si="20">Y17+X17-(V17+W17)</f>
        <v>-27</v>
      </c>
      <c r="AA17" s="110">
        <f t="shared" ref="AA17" si="21">SMALL(Y17:Z17,1)</f>
        <v>-27</v>
      </c>
      <c r="AC17" s="146"/>
    </row>
    <row r="18" spans="1:29" x14ac:dyDescent="0.3">
      <c r="A18" s="216" t="s">
        <v>135</v>
      </c>
      <c r="B18" s="190">
        <v>13</v>
      </c>
      <c r="C18" s="191">
        <v>20</v>
      </c>
      <c r="D18" s="192">
        <v>21</v>
      </c>
      <c r="E18" s="125">
        <v>0</v>
      </c>
      <c r="F18" s="155" t="s">
        <v>195</v>
      </c>
      <c r="G18" s="104">
        <v>2</v>
      </c>
      <c r="H18" s="179">
        <v>22</v>
      </c>
      <c r="I18" s="180"/>
      <c r="J18" s="181"/>
      <c r="K18" s="182"/>
      <c r="L18" s="183"/>
      <c r="M18" s="31">
        <v>52</v>
      </c>
      <c r="N18" s="184"/>
      <c r="O18" s="170" t="s">
        <v>100</v>
      </c>
      <c r="P18" s="174"/>
      <c r="Q18" s="45"/>
      <c r="R18" s="173" t="s">
        <v>100</v>
      </c>
      <c r="S18" s="177"/>
      <c r="T18" s="178">
        <v>17</v>
      </c>
      <c r="U18" s="58">
        <v>25</v>
      </c>
      <c r="V18" s="60">
        <f t="shared" ref="V18:V21" si="22">SUM(H18:U18)</f>
        <v>116</v>
      </c>
      <c r="W18" s="67"/>
      <c r="X18" s="70"/>
      <c r="Y18" s="64">
        <v>94</v>
      </c>
      <c r="Z18" s="61">
        <f t="shared" ref="Z18:Z22" si="23">Y18+X18-(V18+W18)</f>
        <v>-22</v>
      </c>
      <c r="AA18" s="110">
        <f t="shared" ref="AA18:AA22" si="24">SMALL(Y18:Z18,1)</f>
        <v>-22</v>
      </c>
      <c r="AC18" s="146"/>
    </row>
    <row r="19" spans="1:29" x14ac:dyDescent="0.3">
      <c r="A19" s="231" t="s">
        <v>138</v>
      </c>
      <c r="B19" s="190">
        <v>18</v>
      </c>
      <c r="C19" s="191">
        <v>17</v>
      </c>
      <c r="D19" s="192">
        <v>19</v>
      </c>
      <c r="E19" s="125">
        <v>0</v>
      </c>
      <c r="F19" s="155" t="s">
        <v>195</v>
      </c>
      <c r="G19" s="104">
        <v>2</v>
      </c>
      <c r="H19" s="179"/>
      <c r="I19" s="180"/>
      <c r="J19" s="181"/>
      <c r="K19" s="182"/>
      <c r="L19" s="183"/>
      <c r="M19" s="31"/>
      <c r="N19" s="184"/>
      <c r="O19" s="170" t="s">
        <v>100</v>
      </c>
      <c r="P19" s="174"/>
      <c r="Q19" s="45"/>
      <c r="R19" s="173" t="s">
        <v>100</v>
      </c>
      <c r="S19" s="177"/>
      <c r="T19" s="178"/>
      <c r="U19" s="58"/>
      <c r="V19" s="60">
        <f t="shared" si="22"/>
        <v>0</v>
      </c>
      <c r="W19" s="67"/>
      <c r="X19" s="70"/>
      <c r="Y19" s="159">
        <f>83+29</f>
        <v>112</v>
      </c>
      <c r="Z19" s="61">
        <f t="shared" si="23"/>
        <v>112</v>
      </c>
      <c r="AA19" s="110">
        <f t="shared" si="24"/>
        <v>112</v>
      </c>
      <c r="AC19" s="146"/>
    </row>
    <row r="20" spans="1:29" x14ac:dyDescent="0.3">
      <c r="A20" s="231" t="s">
        <v>136</v>
      </c>
      <c r="B20" s="161">
        <f>10+4</f>
        <v>14</v>
      </c>
      <c r="C20" s="162">
        <f>17+4</f>
        <v>21</v>
      </c>
      <c r="D20" s="157">
        <f>18+4</f>
        <v>22</v>
      </c>
      <c r="E20" s="125">
        <v>0</v>
      </c>
      <c r="F20" s="103" t="s">
        <v>72</v>
      </c>
      <c r="G20" s="104">
        <v>0</v>
      </c>
      <c r="H20" s="179"/>
      <c r="I20" s="180"/>
      <c r="J20" s="181"/>
      <c r="K20" s="182"/>
      <c r="L20" s="183"/>
      <c r="M20" s="31"/>
      <c r="N20" s="184"/>
      <c r="O20" s="170" t="s">
        <v>100</v>
      </c>
      <c r="P20" s="174"/>
      <c r="Q20" s="45"/>
      <c r="R20" s="173" t="s">
        <v>100</v>
      </c>
      <c r="S20" s="177"/>
      <c r="T20" s="178"/>
      <c r="U20" s="58"/>
      <c r="V20" s="60">
        <f t="shared" si="22"/>
        <v>0</v>
      </c>
      <c r="W20" s="67"/>
      <c r="X20" s="70"/>
      <c r="Y20" s="159">
        <f>80+29</f>
        <v>109</v>
      </c>
      <c r="Z20" s="61">
        <f t="shared" si="23"/>
        <v>109</v>
      </c>
      <c r="AA20" s="110">
        <f t="shared" si="24"/>
        <v>109</v>
      </c>
      <c r="AC20" s="146"/>
    </row>
    <row r="21" spans="1:29" x14ac:dyDescent="0.3">
      <c r="A21" s="216" t="s">
        <v>137</v>
      </c>
      <c r="B21" s="153">
        <v>12</v>
      </c>
      <c r="C21" s="154">
        <v>17</v>
      </c>
      <c r="D21" s="152">
        <v>18</v>
      </c>
      <c r="E21" s="125">
        <v>0</v>
      </c>
      <c r="F21" s="103" t="s">
        <v>72</v>
      </c>
      <c r="G21" s="104">
        <v>0</v>
      </c>
      <c r="H21" s="179">
        <v>35</v>
      </c>
      <c r="I21" s="180">
        <v>26</v>
      </c>
      <c r="J21" s="181"/>
      <c r="K21" s="182">
        <v>16</v>
      </c>
      <c r="L21" s="183"/>
      <c r="M21" s="31"/>
      <c r="N21" s="184"/>
      <c r="O21" s="170" t="s">
        <v>100</v>
      </c>
      <c r="P21" s="174">
        <v>15</v>
      </c>
      <c r="Q21" s="172" t="s">
        <v>100</v>
      </c>
      <c r="R21" s="176"/>
      <c r="S21" s="177"/>
      <c r="T21" s="178"/>
      <c r="U21" s="58">
        <v>31</v>
      </c>
      <c r="V21" s="60">
        <f t="shared" si="22"/>
        <v>123</v>
      </c>
      <c r="W21" s="67"/>
      <c r="X21" s="70">
        <v>28</v>
      </c>
      <c r="Y21" s="159">
        <f>70+13</f>
        <v>83</v>
      </c>
      <c r="Z21" s="61">
        <f t="shared" si="23"/>
        <v>-12</v>
      </c>
      <c r="AA21" s="110">
        <f t="shared" si="24"/>
        <v>-12</v>
      </c>
      <c r="AC21" s="146"/>
    </row>
    <row r="22" spans="1:29" x14ac:dyDescent="0.3">
      <c r="A22" s="169" t="s">
        <v>188</v>
      </c>
      <c r="B22" s="153">
        <v>16</v>
      </c>
      <c r="C22" s="154">
        <v>23</v>
      </c>
      <c r="D22" s="152">
        <v>29</v>
      </c>
      <c r="E22" s="125">
        <v>23</v>
      </c>
      <c r="F22" s="103" t="s">
        <v>194</v>
      </c>
      <c r="G22" s="104">
        <v>10</v>
      </c>
      <c r="H22" s="179">
        <v>31</v>
      </c>
      <c r="I22" s="180"/>
      <c r="J22" s="209" t="s">
        <v>100</v>
      </c>
      <c r="K22" s="210"/>
      <c r="L22" s="211"/>
      <c r="M22" s="31">
        <v>23</v>
      </c>
      <c r="N22" s="184"/>
      <c r="O22" s="170" t="s">
        <v>100</v>
      </c>
      <c r="P22" s="174">
        <v>5</v>
      </c>
      <c r="Q22" s="45"/>
      <c r="R22" s="173" t="s">
        <v>100</v>
      </c>
      <c r="S22" s="177"/>
      <c r="T22" s="178">
        <v>18</v>
      </c>
      <c r="U22" s="58">
        <v>35</v>
      </c>
      <c r="V22" s="60">
        <f t="shared" ref="V22" si="25">SUM(H22:U22)</f>
        <v>112</v>
      </c>
      <c r="W22" s="237"/>
      <c r="X22" s="70"/>
      <c r="Y22" s="64">
        <v>126</v>
      </c>
      <c r="Z22" s="61">
        <f t="shared" si="23"/>
        <v>14</v>
      </c>
      <c r="AA22" s="110">
        <f t="shared" si="24"/>
        <v>14</v>
      </c>
      <c r="AC22" s="146"/>
    </row>
    <row r="23" spans="1:29" x14ac:dyDescent="0.3">
      <c r="A23" s="216" t="s">
        <v>197</v>
      </c>
      <c r="B23" s="153">
        <v>12</v>
      </c>
      <c r="C23" s="154">
        <v>20</v>
      </c>
      <c r="D23" s="152">
        <v>22</v>
      </c>
      <c r="E23" s="125">
        <v>0</v>
      </c>
      <c r="F23" s="103" t="s">
        <v>72</v>
      </c>
      <c r="G23" s="104">
        <v>0</v>
      </c>
      <c r="H23" s="179"/>
      <c r="I23" s="180"/>
      <c r="J23" s="181">
        <v>98</v>
      </c>
      <c r="K23" s="182"/>
      <c r="L23" s="183"/>
      <c r="M23" s="31">
        <v>16</v>
      </c>
      <c r="N23" s="184"/>
      <c r="O23" s="170" t="s">
        <v>100</v>
      </c>
      <c r="P23" s="174"/>
      <c r="Q23" s="45"/>
      <c r="R23" s="176"/>
      <c r="S23" s="177"/>
      <c r="T23" s="178"/>
      <c r="U23" s="58"/>
      <c r="V23" s="60">
        <f t="shared" ref="V23" si="26">SUM(H23:U23)</f>
        <v>114</v>
      </c>
      <c r="W23" s="67">
        <v>10</v>
      </c>
      <c r="X23" s="70">
        <v>29</v>
      </c>
      <c r="Y23" s="64">
        <v>85</v>
      </c>
      <c r="Z23" s="61">
        <f t="shared" ref="Z23" si="27">Y23+X23-(V23+W23)</f>
        <v>-10</v>
      </c>
      <c r="AA23" s="110">
        <f t="shared" ref="AA23" si="28">SMALL(Y23:Z23,1)</f>
        <v>-10</v>
      </c>
      <c r="AC23" s="146"/>
    </row>
    <row r="24" spans="1:29" x14ac:dyDescent="0.3">
      <c r="A24" s="216" t="s">
        <v>225</v>
      </c>
      <c r="B24" s="153">
        <v>18</v>
      </c>
      <c r="C24" s="154">
        <v>14</v>
      </c>
      <c r="D24" s="152">
        <v>18</v>
      </c>
      <c r="E24" s="125">
        <v>0</v>
      </c>
      <c r="F24" s="103" t="s">
        <v>72</v>
      </c>
      <c r="G24" s="104">
        <v>0</v>
      </c>
      <c r="H24" s="214" t="s">
        <v>100</v>
      </c>
      <c r="I24" s="215" t="s">
        <v>100</v>
      </c>
      <c r="J24" s="181">
        <v>36</v>
      </c>
      <c r="K24" s="182"/>
      <c r="L24" s="183"/>
      <c r="M24" s="31"/>
      <c r="N24" s="184"/>
      <c r="O24" s="40"/>
      <c r="P24" s="43"/>
      <c r="Q24" s="45"/>
      <c r="R24" s="176"/>
      <c r="S24" s="177"/>
      <c r="T24" s="178"/>
      <c r="U24" s="58"/>
      <c r="V24" s="60">
        <f t="shared" ref="V24" si="29">SUM(H24:U24)</f>
        <v>36</v>
      </c>
      <c r="W24" s="237"/>
      <c r="X24" s="70"/>
      <c r="Y24" s="64">
        <v>21</v>
      </c>
      <c r="Z24" s="61">
        <f t="shared" ref="Z24" si="30">Y24+X24-(V24+W24)</f>
        <v>-15</v>
      </c>
      <c r="AA24" s="110">
        <f t="shared" ref="AA24" si="31">SMALL(Y24:Z24,1)</f>
        <v>-15</v>
      </c>
      <c r="AC24" s="146"/>
    </row>
    <row r="25" spans="1:29" x14ac:dyDescent="0.3">
      <c r="A25" s="216" t="s">
        <v>226</v>
      </c>
      <c r="B25" s="153">
        <v>18</v>
      </c>
      <c r="C25" s="154">
        <v>14</v>
      </c>
      <c r="D25" s="152">
        <v>18</v>
      </c>
      <c r="E25" s="125">
        <v>0</v>
      </c>
      <c r="F25" s="103" t="s">
        <v>72</v>
      </c>
      <c r="G25" s="104">
        <v>0</v>
      </c>
      <c r="H25" s="214" t="s">
        <v>100</v>
      </c>
      <c r="I25" s="215" t="s">
        <v>100</v>
      </c>
      <c r="J25" s="181">
        <v>27</v>
      </c>
      <c r="K25" s="182"/>
      <c r="L25" s="183"/>
      <c r="M25" s="31"/>
      <c r="N25" s="184"/>
      <c r="O25" s="40"/>
      <c r="P25" s="43"/>
      <c r="Q25" s="45"/>
      <c r="R25" s="176"/>
      <c r="S25" s="177"/>
      <c r="T25" s="178"/>
      <c r="U25" s="58"/>
      <c r="V25" s="60">
        <f t="shared" ref="V25:V26" si="32">SUM(H25:U25)</f>
        <v>27</v>
      </c>
      <c r="W25" s="237"/>
      <c r="X25" s="70"/>
      <c r="Y25" s="64">
        <v>21</v>
      </c>
      <c r="Z25" s="61">
        <f t="shared" ref="Z25:Z26" si="33">Y25+X25-(V25+W25)</f>
        <v>-6</v>
      </c>
      <c r="AA25" s="110">
        <f t="shared" ref="AA25:AA26" si="34">SMALL(Y25:Z25,1)</f>
        <v>-6</v>
      </c>
      <c r="AC25" s="146"/>
    </row>
    <row r="26" spans="1:29" x14ac:dyDescent="0.3">
      <c r="A26" s="216" t="s">
        <v>227</v>
      </c>
      <c r="B26" s="153">
        <v>18</v>
      </c>
      <c r="C26" s="154">
        <v>14</v>
      </c>
      <c r="D26" s="152">
        <v>18</v>
      </c>
      <c r="E26" s="125">
        <v>0</v>
      </c>
      <c r="F26" s="103" t="s">
        <v>72</v>
      </c>
      <c r="G26" s="104">
        <v>0</v>
      </c>
      <c r="H26" s="214" t="s">
        <v>100</v>
      </c>
      <c r="I26" s="215" t="s">
        <v>100</v>
      </c>
      <c r="J26" s="181">
        <v>15</v>
      </c>
      <c r="K26" s="182"/>
      <c r="L26" s="183">
        <v>18</v>
      </c>
      <c r="M26" s="31"/>
      <c r="N26" s="184"/>
      <c r="O26" s="40"/>
      <c r="P26" s="43"/>
      <c r="Q26" s="45"/>
      <c r="R26" s="176"/>
      <c r="S26" s="177"/>
      <c r="T26" s="178"/>
      <c r="U26" s="58"/>
      <c r="V26" s="60">
        <f t="shared" si="32"/>
        <v>33</v>
      </c>
      <c r="W26" s="237"/>
      <c r="X26" s="70"/>
      <c r="Y26" s="64">
        <v>21</v>
      </c>
      <c r="Z26" s="61">
        <f t="shared" si="33"/>
        <v>-12</v>
      </c>
      <c r="AA26" s="110">
        <f t="shared" si="34"/>
        <v>-12</v>
      </c>
      <c r="AC26" s="146"/>
    </row>
    <row r="27" spans="1:29" x14ac:dyDescent="0.3">
      <c r="A27" s="216" t="s">
        <v>202</v>
      </c>
      <c r="B27" s="153">
        <v>13</v>
      </c>
      <c r="C27" s="154">
        <v>11</v>
      </c>
      <c r="D27" s="152">
        <v>13</v>
      </c>
      <c r="E27" s="125">
        <v>0</v>
      </c>
      <c r="F27" s="103" t="s">
        <v>72</v>
      </c>
      <c r="G27" s="104">
        <v>0</v>
      </c>
      <c r="H27" s="179"/>
      <c r="I27" s="180"/>
      <c r="J27" s="181"/>
      <c r="K27" s="182"/>
      <c r="L27" s="183"/>
      <c r="M27" s="31"/>
      <c r="N27" s="184"/>
      <c r="O27" s="170" t="s">
        <v>100</v>
      </c>
      <c r="P27" s="174"/>
      <c r="Q27" s="172" t="s">
        <v>100</v>
      </c>
      <c r="R27" s="176"/>
      <c r="S27" s="177"/>
      <c r="T27" s="178">
        <v>21</v>
      </c>
      <c r="U27" s="58"/>
      <c r="V27" s="60">
        <f t="shared" ref="V27" si="35">SUM(H27:U27)</f>
        <v>21</v>
      </c>
      <c r="W27" s="237"/>
      <c r="X27" s="70"/>
      <c r="Y27" s="64">
        <v>19</v>
      </c>
      <c r="Z27" s="61">
        <f t="shared" ref="Z27" si="36">Y27+X27-(V27+W27)</f>
        <v>-2</v>
      </c>
      <c r="AA27" s="110">
        <f t="shared" ref="AA27" si="37">SMALL(Y27:Z27,1)</f>
        <v>-2</v>
      </c>
      <c r="AC27" s="146"/>
    </row>
    <row r="28" spans="1:29" x14ac:dyDescent="0.3">
      <c r="A28" s="216" t="s">
        <v>206</v>
      </c>
      <c r="B28" s="153">
        <v>10</v>
      </c>
      <c r="C28" s="154">
        <v>13</v>
      </c>
      <c r="D28" s="152">
        <v>14</v>
      </c>
      <c r="E28" s="125">
        <v>0</v>
      </c>
      <c r="F28" s="103" t="s">
        <v>72</v>
      </c>
      <c r="G28" s="104">
        <v>0</v>
      </c>
      <c r="H28" s="179">
        <v>27</v>
      </c>
      <c r="I28" s="180"/>
      <c r="J28" s="181"/>
      <c r="K28" s="182"/>
      <c r="L28" s="183"/>
      <c r="M28" s="31">
        <v>19</v>
      </c>
      <c r="N28" s="184"/>
      <c r="O28" s="170" t="s">
        <v>100</v>
      </c>
      <c r="P28" s="174"/>
      <c r="Q28" s="45"/>
      <c r="R28" s="173" t="s">
        <v>100</v>
      </c>
      <c r="S28" s="177"/>
      <c r="T28" s="178"/>
      <c r="U28" s="58"/>
      <c r="V28" s="60">
        <f t="shared" ref="V28" si="38">SUM(H28:U28)</f>
        <v>46</v>
      </c>
      <c r="W28" s="237"/>
      <c r="X28" s="70"/>
      <c r="Y28" s="64">
        <v>32</v>
      </c>
      <c r="Z28" s="61">
        <f t="shared" ref="Z28" si="39">Y28+X28-(V28+W28)</f>
        <v>-14</v>
      </c>
      <c r="AA28" s="110">
        <f t="shared" ref="AA28" si="40">SMALL(Y28:Z28,1)</f>
        <v>-14</v>
      </c>
      <c r="AC28" s="146"/>
    </row>
    <row r="29" spans="1:29" x14ac:dyDescent="0.3">
      <c r="A29" s="216" t="s">
        <v>268</v>
      </c>
      <c r="B29" s="153">
        <v>14</v>
      </c>
      <c r="C29" s="154">
        <v>12</v>
      </c>
      <c r="D29" s="152">
        <v>14</v>
      </c>
      <c r="E29" s="125">
        <v>0</v>
      </c>
      <c r="F29" s="103" t="s">
        <v>72</v>
      </c>
      <c r="G29" s="104">
        <v>0</v>
      </c>
      <c r="H29" s="179">
        <v>18</v>
      </c>
      <c r="I29" s="180"/>
      <c r="J29" s="181"/>
      <c r="K29" s="182"/>
      <c r="L29" s="183"/>
      <c r="M29" s="31"/>
      <c r="N29" s="184"/>
      <c r="O29" s="170" t="s">
        <v>100</v>
      </c>
      <c r="P29" s="174">
        <v>8</v>
      </c>
      <c r="Q29" s="45"/>
      <c r="R29" s="173" t="s">
        <v>100</v>
      </c>
      <c r="S29" s="177"/>
      <c r="T29" s="178"/>
      <c r="U29" s="58"/>
      <c r="V29" s="60">
        <f t="shared" ref="V29" si="41">SUM(H29:U29)</f>
        <v>26</v>
      </c>
      <c r="W29" s="237"/>
      <c r="X29" s="70"/>
      <c r="Y29" s="64">
        <v>1</v>
      </c>
      <c r="Z29" s="61">
        <f t="shared" ref="Z29" si="42">Y29+X29-(V29+W29)</f>
        <v>-25</v>
      </c>
      <c r="AA29" s="110">
        <f t="shared" ref="AA29" si="43">SMALL(Y29:Z29,1)</f>
        <v>-25</v>
      </c>
      <c r="AC29" s="146"/>
    </row>
    <row r="30" spans="1:29" x14ac:dyDescent="0.3">
      <c r="A30" s="216" t="s">
        <v>269</v>
      </c>
      <c r="B30" s="153">
        <v>14</v>
      </c>
      <c r="C30" s="154">
        <v>12</v>
      </c>
      <c r="D30" s="152">
        <v>14</v>
      </c>
      <c r="E30" s="125">
        <v>0</v>
      </c>
      <c r="F30" s="103" t="s">
        <v>72</v>
      </c>
      <c r="G30" s="104">
        <v>0</v>
      </c>
      <c r="H30" s="179">
        <v>4</v>
      </c>
      <c r="I30" s="180"/>
      <c r="J30" s="181"/>
      <c r="K30" s="182"/>
      <c r="L30" s="183"/>
      <c r="M30" s="31">
        <v>3</v>
      </c>
      <c r="N30" s="184"/>
      <c r="O30" s="170" t="s">
        <v>100</v>
      </c>
      <c r="P30" s="174"/>
      <c r="Q30" s="45"/>
      <c r="R30" s="173" t="s">
        <v>100</v>
      </c>
      <c r="S30" s="177"/>
      <c r="T30" s="178"/>
      <c r="U30" s="58"/>
      <c r="V30" s="60">
        <f t="shared" ref="V30:V31" si="44">SUM(H30:U30)</f>
        <v>7</v>
      </c>
      <c r="W30" s="237"/>
      <c r="X30" s="70"/>
      <c r="Y30" s="64">
        <v>1</v>
      </c>
      <c r="Z30" s="61">
        <f t="shared" ref="Z30:Z31" si="45">Y30+X30-(V30+W30)</f>
        <v>-6</v>
      </c>
      <c r="AA30" s="110">
        <f t="shared" ref="AA30:AA31" si="46">SMALL(Y30:Z30,1)</f>
        <v>-6</v>
      </c>
      <c r="AC30" s="146"/>
    </row>
    <row r="31" spans="1:29" x14ac:dyDescent="0.3">
      <c r="A31" s="216" t="s">
        <v>219</v>
      </c>
      <c r="B31" s="153">
        <v>15</v>
      </c>
      <c r="C31" s="154">
        <v>14</v>
      </c>
      <c r="D31" s="152">
        <v>20</v>
      </c>
      <c r="E31" s="125">
        <v>0</v>
      </c>
      <c r="F31" s="103" t="s">
        <v>72</v>
      </c>
      <c r="G31" s="104">
        <v>0</v>
      </c>
      <c r="H31" s="179"/>
      <c r="I31" s="180"/>
      <c r="J31" s="181"/>
      <c r="K31" s="182"/>
      <c r="L31" s="183"/>
      <c r="M31" s="31"/>
      <c r="N31" s="184"/>
      <c r="O31" s="170" t="s">
        <v>100</v>
      </c>
      <c r="P31" s="174"/>
      <c r="Q31" s="45"/>
      <c r="R31" s="176">
        <v>10</v>
      </c>
      <c r="S31" s="177"/>
      <c r="T31" s="178"/>
      <c r="U31" s="58">
        <v>33</v>
      </c>
      <c r="V31" s="60">
        <f t="shared" si="44"/>
        <v>43</v>
      </c>
      <c r="W31" s="237"/>
      <c r="X31" s="70">
        <v>12</v>
      </c>
      <c r="Y31" s="64">
        <v>30</v>
      </c>
      <c r="Z31" s="61">
        <f t="shared" si="45"/>
        <v>-1</v>
      </c>
      <c r="AA31" s="110">
        <f t="shared" si="46"/>
        <v>-1</v>
      </c>
      <c r="AC31" s="146"/>
    </row>
    <row r="32" spans="1:29" x14ac:dyDescent="0.3">
      <c r="A32" s="216" t="s">
        <v>270</v>
      </c>
      <c r="B32" s="153">
        <v>15</v>
      </c>
      <c r="C32" s="154">
        <v>14</v>
      </c>
      <c r="D32" s="152">
        <v>15</v>
      </c>
      <c r="E32" s="125">
        <v>0</v>
      </c>
      <c r="F32" s="103" t="s">
        <v>72</v>
      </c>
      <c r="G32" s="104">
        <v>0</v>
      </c>
      <c r="H32" s="179">
        <v>31</v>
      </c>
      <c r="I32" s="180"/>
      <c r="J32" s="181"/>
      <c r="K32" s="182"/>
      <c r="L32" s="183"/>
      <c r="M32" s="31"/>
      <c r="N32" s="184"/>
      <c r="O32" s="170" t="s">
        <v>100</v>
      </c>
      <c r="P32" s="174">
        <v>14</v>
      </c>
      <c r="Q32" s="45"/>
      <c r="R32" s="173" t="s">
        <v>100</v>
      </c>
      <c r="S32" s="177"/>
      <c r="T32" s="178"/>
      <c r="U32" s="58"/>
      <c r="V32" s="60">
        <f t="shared" ref="V32" si="47">SUM(H32:U32)</f>
        <v>45</v>
      </c>
      <c r="W32" s="237"/>
      <c r="X32" s="70"/>
      <c r="Y32" s="64">
        <v>26</v>
      </c>
      <c r="Z32" s="61">
        <f t="shared" ref="Z32" si="48">Y32+X32-(V32+W32)</f>
        <v>-19</v>
      </c>
      <c r="AA32" s="110">
        <f t="shared" ref="AA32" si="49">SMALL(Y32:Z32,1)</f>
        <v>-19</v>
      </c>
      <c r="AC32" s="146"/>
    </row>
    <row r="33" spans="1:29" x14ac:dyDescent="0.3">
      <c r="A33" s="216" t="s">
        <v>271</v>
      </c>
      <c r="B33" s="153">
        <v>15</v>
      </c>
      <c r="C33" s="154">
        <v>14</v>
      </c>
      <c r="D33" s="152">
        <v>15</v>
      </c>
      <c r="E33" s="125">
        <v>0</v>
      </c>
      <c r="F33" s="103" t="s">
        <v>72</v>
      </c>
      <c r="G33" s="104">
        <v>0</v>
      </c>
      <c r="H33" s="179"/>
      <c r="I33" s="180">
        <v>17</v>
      </c>
      <c r="J33" s="181"/>
      <c r="K33" s="182"/>
      <c r="L33" s="183"/>
      <c r="M33" s="31"/>
      <c r="N33" s="184"/>
      <c r="O33" s="170" t="s">
        <v>100</v>
      </c>
      <c r="P33" s="174">
        <v>9</v>
      </c>
      <c r="Q33" s="45"/>
      <c r="R33" s="173" t="s">
        <v>100</v>
      </c>
      <c r="S33" s="177"/>
      <c r="T33" s="178"/>
      <c r="U33" s="58"/>
      <c r="V33" s="60">
        <f t="shared" ref="V33" si="50">SUM(H33:U33)</f>
        <v>26</v>
      </c>
      <c r="W33" s="237"/>
      <c r="X33" s="70"/>
      <c r="Y33" s="64">
        <v>26</v>
      </c>
      <c r="Z33" s="61">
        <f t="shared" ref="Z33" si="51">Y33+X33-(V33+W33)</f>
        <v>0</v>
      </c>
      <c r="AA33" s="110">
        <f t="shared" ref="AA33" si="52">SMALL(Y33:Z33,1)</f>
        <v>0</v>
      </c>
      <c r="AC33" s="146"/>
    </row>
    <row r="34" spans="1:29" x14ac:dyDescent="0.3">
      <c r="A34" s="216" t="s">
        <v>228</v>
      </c>
      <c r="B34" s="153">
        <v>12</v>
      </c>
      <c r="C34" s="154">
        <v>14</v>
      </c>
      <c r="D34" s="152">
        <v>17</v>
      </c>
      <c r="E34" s="125">
        <v>0</v>
      </c>
      <c r="F34" s="103" t="s">
        <v>72</v>
      </c>
      <c r="G34" s="104">
        <v>0</v>
      </c>
      <c r="H34" s="179">
        <v>25</v>
      </c>
      <c r="I34" s="180"/>
      <c r="J34" s="209" t="s">
        <v>100</v>
      </c>
      <c r="K34" s="225" t="s">
        <v>239</v>
      </c>
      <c r="L34" s="183"/>
      <c r="M34" s="31">
        <v>17</v>
      </c>
      <c r="N34" s="184"/>
      <c r="O34" s="170" t="s">
        <v>100</v>
      </c>
      <c r="P34" s="174"/>
      <c r="Q34" s="45"/>
      <c r="R34" s="176"/>
      <c r="S34" s="177"/>
      <c r="T34" s="178"/>
      <c r="U34" s="58"/>
      <c r="V34" s="60">
        <f t="shared" ref="V34" si="53">SUM(H34:U34)</f>
        <v>42</v>
      </c>
      <c r="W34" s="237"/>
      <c r="X34" s="70"/>
      <c r="Y34" s="64">
        <v>38</v>
      </c>
      <c r="Z34" s="61">
        <f t="shared" ref="Z34" si="54">Y34+X34-(V34+W34)</f>
        <v>-4</v>
      </c>
      <c r="AA34" s="110">
        <f t="shared" ref="AA34" si="55">SMALL(Y34:Z34,1)</f>
        <v>-4</v>
      </c>
      <c r="AC34" s="146"/>
    </row>
    <row r="35" spans="1:29" x14ac:dyDescent="0.3">
      <c r="A35" s="216" t="s">
        <v>235</v>
      </c>
      <c r="B35" s="153">
        <v>12</v>
      </c>
      <c r="C35" s="154">
        <v>12</v>
      </c>
      <c r="D35" s="152">
        <v>14</v>
      </c>
      <c r="E35" s="125">
        <v>0</v>
      </c>
      <c r="F35" s="103" t="s">
        <v>72</v>
      </c>
      <c r="G35" s="104">
        <v>0</v>
      </c>
      <c r="H35" s="179"/>
      <c r="I35" s="180"/>
      <c r="J35" s="181"/>
      <c r="K35" s="182"/>
      <c r="L35" s="183"/>
      <c r="M35" s="31"/>
      <c r="N35" s="184"/>
      <c r="O35" s="170" t="s">
        <v>100</v>
      </c>
      <c r="P35" s="174">
        <v>13</v>
      </c>
      <c r="Q35" s="172" t="s">
        <v>100</v>
      </c>
      <c r="R35" s="176"/>
      <c r="S35" s="177"/>
      <c r="T35" s="178"/>
      <c r="U35" s="58"/>
      <c r="V35" s="60">
        <f t="shared" ref="V35:V36" si="56">SUM(H35:U35)</f>
        <v>13</v>
      </c>
      <c r="W35" s="237"/>
      <c r="X35" s="70"/>
      <c r="Y35" s="64">
        <v>13</v>
      </c>
      <c r="Z35" s="61">
        <f t="shared" ref="Z35:Z36" si="57">Y35+X35-(V35+W35)</f>
        <v>0</v>
      </c>
      <c r="AA35" s="110">
        <f t="shared" ref="AA35:AA36" si="58">SMALL(Y35:Z35,1)</f>
        <v>0</v>
      </c>
      <c r="AC35" s="146"/>
    </row>
    <row r="36" spans="1:29" x14ac:dyDescent="0.3">
      <c r="A36" s="169" t="s">
        <v>265</v>
      </c>
      <c r="B36" s="251">
        <v>10</v>
      </c>
      <c r="C36" s="154">
        <f>18</f>
        <v>18</v>
      </c>
      <c r="D36" s="252">
        <f>20-2</f>
        <v>18</v>
      </c>
      <c r="E36" s="125">
        <v>0</v>
      </c>
      <c r="F36" s="155" t="s">
        <v>263</v>
      </c>
      <c r="G36" s="104">
        <v>5</v>
      </c>
      <c r="H36" s="179"/>
      <c r="I36" s="180">
        <v>60</v>
      </c>
      <c r="J36" s="181"/>
      <c r="K36" s="225" t="s">
        <v>100</v>
      </c>
      <c r="L36" s="183"/>
      <c r="M36" s="31"/>
      <c r="N36" s="184"/>
      <c r="O36" s="248"/>
      <c r="P36" s="174"/>
      <c r="Q36" s="175"/>
      <c r="R36" s="176"/>
      <c r="S36" s="177"/>
      <c r="T36" s="178">
        <v>50</v>
      </c>
      <c r="U36" s="249"/>
      <c r="V36" s="250">
        <f t="shared" si="56"/>
        <v>110</v>
      </c>
      <c r="W36" s="237"/>
      <c r="X36" s="70"/>
      <c r="Y36" s="64">
        <v>110</v>
      </c>
      <c r="Z36" s="61">
        <f t="shared" si="57"/>
        <v>0</v>
      </c>
      <c r="AA36" s="110">
        <f t="shared" si="58"/>
        <v>0</v>
      </c>
      <c r="AC36" s="146"/>
    </row>
    <row r="37" spans="1:29" x14ac:dyDescent="0.3">
      <c r="A37" s="169" t="s">
        <v>261</v>
      </c>
      <c r="B37" s="153">
        <v>9</v>
      </c>
      <c r="C37" s="154">
        <v>11</v>
      </c>
      <c r="D37" s="152">
        <v>11</v>
      </c>
      <c r="E37" s="125">
        <v>0</v>
      </c>
      <c r="F37" s="103" t="s">
        <v>262</v>
      </c>
      <c r="G37" s="104">
        <v>5</v>
      </c>
      <c r="H37" s="179"/>
      <c r="I37" s="180"/>
      <c r="J37" s="181"/>
      <c r="K37" s="182"/>
      <c r="L37" s="183"/>
      <c r="M37" s="31"/>
      <c r="N37" s="184"/>
      <c r="O37" s="248"/>
      <c r="P37" s="174"/>
      <c r="Q37" s="175"/>
      <c r="R37" s="176"/>
      <c r="S37" s="177"/>
      <c r="T37" s="178"/>
      <c r="U37" s="249"/>
      <c r="V37" s="250">
        <f t="shared" ref="V37" si="59">SUM(H37:U37)</f>
        <v>0</v>
      </c>
      <c r="W37" s="237"/>
      <c r="X37" s="70"/>
      <c r="Y37" s="64">
        <v>11</v>
      </c>
      <c r="Z37" s="61">
        <f t="shared" ref="Z37" si="60">Y37+X37-(V37+W37)</f>
        <v>11</v>
      </c>
      <c r="AA37" s="110">
        <f t="shared" ref="AA37" si="61">SMALL(Y37:Z37,1)</f>
        <v>11</v>
      </c>
      <c r="AC37" s="146"/>
    </row>
  </sheetData>
  <sortState ref="A12:A19">
    <sortCondition ref="A12:A19"/>
  </sortState>
  <conditionalFormatting sqref="AA11:AA12">
    <cfRule type="cellIs" dxfId="23" priority="100" stopIfTrue="1" operator="lessThan">
      <formula>0.5</formula>
    </cfRule>
  </conditionalFormatting>
  <conditionalFormatting sqref="AA2:AA7">
    <cfRule type="cellIs" dxfId="22" priority="26" stopIfTrue="1" operator="lessThan">
      <formula>0.5</formula>
    </cfRule>
  </conditionalFormatting>
  <conditionalFormatting sqref="AA10">
    <cfRule type="cellIs" dxfId="21" priority="24" stopIfTrue="1" operator="lessThan">
      <formula>0.5</formula>
    </cfRule>
  </conditionalFormatting>
  <conditionalFormatting sqref="AA13:AA14 AA16">
    <cfRule type="cellIs" dxfId="20" priority="22" stopIfTrue="1" operator="lessThan">
      <formula>0.5</formula>
    </cfRule>
  </conditionalFormatting>
  <conditionalFormatting sqref="AA17">
    <cfRule type="cellIs" dxfId="19" priority="21" stopIfTrue="1" operator="lessThan">
      <formula>0.5</formula>
    </cfRule>
  </conditionalFormatting>
  <conditionalFormatting sqref="AA15">
    <cfRule type="cellIs" dxfId="18" priority="20" stopIfTrue="1" operator="lessThan">
      <formula>0.5</formula>
    </cfRule>
  </conditionalFormatting>
  <conditionalFormatting sqref="AA8">
    <cfRule type="cellIs" dxfId="17" priority="19" stopIfTrue="1" operator="lessThan">
      <formula>0.5</formula>
    </cfRule>
  </conditionalFormatting>
  <conditionalFormatting sqref="AA18:AA21">
    <cfRule type="cellIs" dxfId="16" priority="18" stopIfTrue="1" operator="lessThan">
      <formula>0.5</formula>
    </cfRule>
  </conditionalFormatting>
  <conditionalFormatting sqref="AA22">
    <cfRule type="cellIs" dxfId="15" priority="16" stopIfTrue="1" operator="lessThan">
      <formula>0.5</formula>
    </cfRule>
  </conditionalFormatting>
  <conditionalFormatting sqref="AA23">
    <cfRule type="cellIs" dxfId="14" priority="15" stopIfTrue="1" operator="lessThan">
      <formula>0.5</formula>
    </cfRule>
  </conditionalFormatting>
  <conditionalFormatting sqref="AA24">
    <cfRule type="cellIs" dxfId="13" priority="14" stopIfTrue="1" operator="lessThan">
      <formula>0.5</formula>
    </cfRule>
  </conditionalFormatting>
  <conditionalFormatting sqref="AA27">
    <cfRule type="cellIs" dxfId="12" priority="13" stopIfTrue="1" operator="lessThan">
      <formula>0.5</formula>
    </cfRule>
  </conditionalFormatting>
  <conditionalFormatting sqref="AA28">
    <cfRule type="cellIs" dxfId="11" priority="12" stopIfTrue="1" operator="lessThan">
      <formula>0.5</formula>
    </cfRule>
  </conditionalFormatting>
  <conditionalFormatting sqref="AA29">
    <cfRule type="cellIs" dxfId="10" priority="11" stopIfTrue="1" operator="lessThan">
      <formula>0.5</formula>
    </cfRule>
  </conditionalFormatting>
  <conditionalFormatting sqref="AA30">
    <cfRule type="cellIs" dxfId="9" priority="10" stopIfTrue="1" operator="lessThan">
      <formula>0.5</formula>
    </cfRule>
  </conditionalFormatting>
  <conditionalFormatting sqref="AA31">
    <cfRule type="cellIs" dxfId="8" priority="9" stopIfTrue="1" operator="lessThan">
      <formula>0.5</formula>
    </cfRule>
  </conditionalFormatting>
  <conditionalFormatting sqref="AA32">
    <cfRule type="cellIs" dxfId="7" priority="8" stopIfTrue="1" operator="lessThan">
      <formula>0.5</formula>
    </cfRule>
  </conditionalFormatting>
  <conditionalFormatting sqref="AA33">
    <cfRule type="cellIs" dxfId="6" priority="7" stopIfTrue="1" operator="lessThan">
      <formula>0.5</formula>
    </cfRule>
  </conditionalFormatting>
  <conditionalFormatting sqref="AA25:AA26">
    <cfRule type="cellIs" dxfId="5" priority="6" stopIfTrue="1" operator="lessThan">
      <formula>0.5</formula>
    </cfRule>
  </conditionalFormatting>
  <conditionalFormatting sqref="AA34">
    <cfRule type="cellIs" dxfId="4" priority="5" stopIfTrue="1" operator="lessThan">
      <formula>0.5</formula>
    </cfRule>
  </conditionalFormatting>
  <conditionalFormatting sqref="AA35">
    <cfRule type="cellIs" dxfId="3" priority="4" stopIfTrue="1" operator="lessThan">
      <formula>0.5</formula>
    </cfRule>
  </conditionalFormatting>
  <conditionalFormatting sqref="AA9">
    <cfRule type="cellIs" dxfId="2" priority="3" stopIfTrue="1" operator="lessThan">
      <formula>0.5</formula>
    </cfRule>
  </conditionalFormatting>
  <conditionalFormatting sqref="AA36">
    <cfRule type="cellIs" dxfId="1" priority="2" stopIfTrue="1" operator="lessThan">
      <formula>0.5</formula>
    </cfRule>
  </conditionalFormatting>
  <conditionalFormatting sqref="AA37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4" t="s">
        <v>11</v>
      </c>
    </row>
    <row r="2" spans="1:16" x14ac:dyDescent="0.3">
      <c r="B2" s="6" t="s">
        <v>12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13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7</v>
      </c>
      <c r="F3" s="10">
        <f ca="1">RANDBETWEEN(1,4)+RANDBETWEEN(1,4)+RANDBETWEEN(1,4)+RANDBETWEEN(1,4)</f>
        <v>12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14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14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26</v>
      </c>
      <c r="H4" s="11">
        <f ca="1">RANDBETWEEN(1,6)+RANDBETWEEN(1,6)+RANDBETWEEN(1,6)+RANDBETWEEN(1,6)+RANDBETWEEN(1,6)+RANDBETWEEN(1,6)</f>
        <v>25</v>
      </c>
      <c r="L4" s="1"/>
      <c r="M4" s="1"/>
      <c r="N4" s="1"/>
      <c r="O4" s="1"/>
      <c r="P4" s="1"/>
    </row>
    <row r="5" spans="1:16" x14ac:dyDescent="0.3">
      <c r="B5" s="9" t="s">
        <v>15</v>
      </c>
      <c r="C5" s="10">
        <f ca="1">RANDBETWEEN(1,8)</f>
        <v>4</v>
      </c>
      <c r="D5" s="10">
        <f ca="1">RANDBETWEEN(1,8)+RANDBETWEEN(1,8)</f>
        <v>7</v>
      </c>
      <c r="E5" s="10">
        <f ca="1">RANDBETWEEN(1,8)+RANDBETWEEN(1,8)+RANDBETWEEN(1,8)</f>
        <v>18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29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16</v>
      </c>
      <c r="C6" s="10">
        <f ca="1">RANDBETWEEN(1,10)</f>
        <v>8</v>
      </c>
      <c r="D6" s="10">
        <f ca="1">RANDBETWEEN(1,10)+RANDBETWEEN(1,10)</f>
        <v>8</v>
      </c>
      <c r="E6" s="10">
        <f ca="1">RANDBETWEEN(1,10)+RANDBETWEEN(1,10)+RANDBETWEEN(1,10)</f>
        <v>18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42</v>
      </c>
      <c r="H6" s="11">
        <f ca="1">RANDBETWEEN(1,10)+RANDBETWEEN(1,10)+RANDBETWEEN(1,10)+RANDBETWEEN(1,10)+RANDBETWEEN(1,10)+RANDBETWEEN(1,10)</f>
        <v>38</v>
      </c>
      <c r="L6" s="1"/>
      <c r="M6" s="1"/>
      <c r="N6" s="1"/>
      <c r="O6" s="1"/>
      <c r="P6" s="1"/>
    </row>
    <row r="7" spans="1:16" x14ac:dyDescent="0.3">
      <c r="B7" s="9" t="s">
        <v>17</v>
      </c>
      <c r="C7" s="10">
        <f ca="1">RANDBETWEEN(1,12)</f>
        <v>2</v>
      </c>
      <c r="D7" s="10">
        <f ca="1">RANDBETWEEN(1,12)+RANDBETWEEN(1,12)</f>
        <v>12</v>
      </c>
      <c r="E7" s="10">
        <f ca="1">RANDBETWEEN(1,12)+RANDBETWEEN(1,12)+RANDBETWEEN(1,12)</f>
        <v>30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25</v>
      </c>
      <c r="L7" s="1"/>
      <c r="M7" s="1"/>
      <c r="N7" s="1"/>
      <c r="O7" s="1"/>
      <c r="P7" s="1"/>
    </row>
    <row r="8" spans="1:16" x14ac:dyDescent="0.3">
      <c r="B8" s="9" t="s">
        <v>18</v>
      </c>
      <c r="C8" s="10">
        <f ca="1">RANDBETWEEN(1,20)</f>
        <v>18</v>
      </c>
      <c r="D8" s="10">
        <f ca="1">RANDBETWEEN(1,20)+RANDBETWEEN(1,20)</f>
        <v>25</v>
      </c>
      <c r="E8" s="10">
        <f ca="1">RANDBETWEEN(1,20)+RANDBETWEEN(1,20)+RANDBETWEEN(1,20)</f>
        <v>30</v>
      </c>
      <c r="F8" s="10">
        <f ca="1">RANDBETWEEN(1,20)+RANDBETWEEN(1,20)+RANDBETWEEN(1,20)+RANDBETWEEN(1,20)</f>
        <v>32</v>
      </c>
      <c r="G8" s="10">
        <f ca="1">RANDBETWEEN(1,20)+RANDBETWEEN(1,20)+RANDBETWEEN(1,20)+RANDBETWEEN(1,20)+RANDBETWEEN(1,20)</f>
        <v>46</v>
      </c>
      <c r="H8" s="11">
        <f ca="1">RANDBETWEEN(1,20)+RANDBETWEEN(1,20)+RANDBETWEEN(1,20)+RANDBETWEEN(1,20)+RANDBETWEEN(1,20)+RANDBETWEEN(1,20)</f>
        <v>36</v>
      </c>
      <c r="L8" s="1"/>
      <c r="M8" s="1"/>
      <c r="N8" s="1"/>
      <c r="O8" s="1"/>
      <c r="P8" s="1"/>
    </row>
    <row r="9" spans="1:16" ht="16.2" thickBot="1" x14ac:dyDescent="0.35">
      <c r="B9" s="12" t="s">
        <v>19</v>
      </c>
      <c r="C9" s="13">
        <f ca="1">RANDBETWEEN(1,100)</f>
        <v>66</v>
      </c>
      <c r="D9" s="13">
        <f ca="1">RANDBETWEEN(1,100)+RANDBETWEEN(1,100)</f>
        <v>62</v>
      </c>
      <c r="E9" s="13">
        <f ca="1">RANDBETWEEN(1,100)+RANDBETWEEN(1,100)+RANDBETWEEN(1,100)</f>
        <v>158</v>
      </c>
      <c r="F9" s="13">
        <f ca="1">RANDBETWEEN(1,100)+RANDBETWEEN(1,100)+RANDBETWEEN(1,100)+RANDBETWEEN(1,100)</f>
        <v>268</v>
      </c>
      <c r="G9" s="13">
        <f ca="1">RANDBETWEEN(1,100)+RANDBETWEEN(1,100)+RANDBETWEEN(1,100)+RANDBETWEEN(1,100)+RANDBETWEEN(1,100)</f>
        <v>259</v>
      </c>
      <c r="H9" s="14">
        <f ca="1">RANDBETWEEN(1,100)+RANDBETWEEN(1,100)+RANDBETWEEN(1,100)+RANDBETWEEN(1,100)+RANDBETWEEN(1,100)+RANDBETWEEN(1,100)</f>
        <v>353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2018-05-02T13:52:10Z</dcterms:modified>
</cp:coreProperties>
</file>