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892" windowHeight="10656" tabRatio="638"/>
  </bookViews>
  <sheets>
    <sheet name="Personal File" sheetId="4" r:id="rId1"/>
    <sheet name="Skills" sheetId="15" r:id="rId2"/>
    <sheet name="Spells" sheetId="22" r:id="rId3"/>
    <sheet name="Feats" sheetId="17" r:id="rId4"/>
    <sheet name="Martial" sheetId="6" r:id="rId5"/>
    <sheet name="Equipment" sheetId="19" r:id="rId6"/>
    <sheet name="Leadership" sheetId="20" r:id="rId7"/>
    <sheet name="Martyrs" sheetId="23" r:id="rId8"/>
    <sheet name="Organization" sheetId="21" r:id="rId9"/>
  </sheets>
  <definedNames>
    <definedName name="_xlnm._FilterDatabase" localSheetId="6" hidden="1">Leadership!$A$1:$AD$12</definedName>
    <definedName name="_xlnm._FilterDatabase" localSheetId="7" hidden="1">Martyrs!$A$1:$AD$13</definedName>
    <definedName name="_xlnm._FilterDatabase" localSheetId="8" hidden="1">Organization!#REF!</definedName>
    <definedName name="_xlnm.Print_Area" localSheetId="5">Equipment!#REF!</definedName>
    <definedName name="_xlnm.Print_Area" localSheetId="3">Feats!#REF!</definedName>
    <definedName name="_xlnm.Print_Area" localSheetId="4">Martial!#REF!</definedName>
    <definedName name="_xlnm.Print_Area" localSheetId="0">'Personal File'!$A$1:$H$80</definedName>
    <definedName name="_xlnm.Print_Area" localSheetId="1">Skills!$A$1:$K$29</definedName>
    <definedName name="_xlnm.Print_Area" localSheetId="2">Spells!$A$1:$I$2</definedName>
  </definedNames>
  <calcPr calcId="145621"/>
</workbook>
</file>

<file path=xl/calcChain.xml><?xml version="1.0" encoding="utf-8"?>
<calcChain xmlns="http://schemas.openxmlformats.org/spreadsheetml/2006/main">
  <c r="Y14" i="23" l="1"/>
  <c r="AE3" i="23"/>
  <c r="AE9" i="23" l="1"/>
  <c r="Y9" i="23"/>
  <c r="V9" i="23"/>
  <c r="X9" i="23" s="1"/>
  <c r="W9" i="23" s="1"/>
  <c r="T9" i="23"/>
  <c r="S9" i="23"/>
  <c r="R9" i="23"/>
  <c r="Q9" i="23"/>
  <c r="P9" i="23"/>
  <c r="AE8" i="23"/>
  <c r="Y8" i="23"/>
  <c r="X8" i="23"/>
  <c r="W8" i="23" s="1"/>
  <c r="V8" i="23"/>
  <c r="T8" i="23"/>
  <c r="S8" i="23"/>
  <c r="R8" i="23"/>
  <c r="Q8" i="23"/>
  <c r="P8" i="23"/>
  <c r="Y7" i="23"/>
  <c r="V7" i="23"/>
  <c r="X7" i="23" s="1"/>
  <c r="W7" i="23" s="1"/>
  <c r="T7" i="23"/>
  <c r="S7" i="23"/>
  <c r="R7" i="23"/>
  <c r="Q7" i="23"/>
  <c r="P7" i="23"/>
  <c r="Y6" i="23"/>
  <c r="V6" i="23"/>
  <c r="X6" i="23" s="1"/>
  <c r="W6" i="23" s="1"/>
  <c r="U6" i="23"/>
  <c r="T6" i="23"/>
  <c r="S6" i="23"/>
  <c r="R6" i="23"/>
  <c r="Q6" i="23"/>
  <c r="P6" i="23"/>
  <c r="AE5" i="23"/>
  <c r="Y5" i="23"/>
  <c r="V5" i="23"/>
  <c r="X5" i="23" s="1"/>
  <c r="W5" i="23" s="1"/>
  <c r="T5" i="23"/>
  <c r="S5" i="23"/>
  <c r="R5" i="23"/>
  <c r="Q5" i="23"/>
  <c r="P5" i="23"/>
  <c r="AE4" i="23"/>
  <c r="Y4" i="23"/>
  <c r="X4" i="23"/>
  <c r="W4" i="23"/>
  <c r="V4" i="23"/>
  <c r="T4" i="23"/>
  <c r="S4" i="23"/>
  <c r="R4" i="23"/>
  <c r="Q4" i="23"/>
  <c r="P4" i="23"/>
  <c r="Y3" i="23"/>
  <c r="X3" i="23"/>
  <c r="W3" i="23" s="1"/>
  <c r="V3" i="23"/>
  <c r="T3" i="23"/>
  <c r="S3" i="23"/>
  <c r="R3" i="23"/>
  <c r="Q3" i="23"/>
  <c r="P3" i="23"/>
  <c r="AE2" i="23"/>
  <c r="Y2" i="23"/>
  <c r="V2" i="23"/>
  <c r="X2" i="23" s="1"/>
  <c r="W2" i="23" s="1"/>
  <c r="T2" i="23"/>
  <c r="S2" i="23"/>
  <c r="R2" i="23"/>
  <c r="Q2" i="23"/>
  <c r="J2" i="23"/>
  <c r="P2" i="23" s="1"/>
  <c r="Y2" i="20" l="1"/>
  <c r="Y3" i="20"/>
  <c r="Y4" i="20"/>
  <c r="Y5" i="20"/>
  <c r="Y6" i="20"/>
  <c r="Y8" i="20"/>
  <c r="Y9" i="20"/>
  <c r="Y10" i="20"/>
  <c r="Y11" i="20"/>
  <c r="Y12" i="20"/>
  <c r="AE14" i="23" l="1"/>
  <c r="V14" i="23"/>
  <c r="X14" i="23" s="1"/>
  <c r="W14" i="23" s="1"/>
  <c r="Q14" i="23"/>
  <c r="P14" i="23"/>
  <c r="AE13" i="23"/>
  <c r="V13" i="23"/>
  <c r="R13" i="23"/>
  <c r="Q13" i="23"/>
  <c r="L13" i="23"/>
  <c r="Y13" i="23" s="1"/>
  <c r="AE12" i="23"/>
  <c r="Y12" i="23"/>
  <c r="V12" i="23"/>
  <c r="Q12" i="23"/>
  <c r="P12" i="23"/>
  <c r="AE11" i="23"/>
  <c r="Y11" i="23"/>
  <c r="V11" i="23"/>
  <c r="Q11" i="23"/>
  <c r="P11" i="23"/>
  <c r="V10" i="23"/>
  <c r="X10" i="23" s="1"/>
  <c r="W10" i="23" s="1"/>
  <c r="Q10" i="23"/>
  <c r="L10" i="23"/>
  <c r="Y10" i="23" s="1"/>
  <c r="J10" i="23"/>
  <c r="P10" i="23" s="1"/>
  <c r="X11" i="23" l="1"/>
  <c r="W11" i="23" s="1"/>
  <c r="X12" i="23"/>
  <c r="W12" i="23" s="1"/>
  <c r="X13" i="23"/>
  <c r="W13" i="23" s="1"/>
  <c r="P13" i="23"/>
  <c r="C10" i="19"/>
  <c r="B15" i="4"/>
  <c r="E12" i="4" l="1"/>
  <c r="E21" i="21" l="1"/>
  <c r="E10" i="21"/>
  <c r="H9" i="6"/>
  <c r="H10" i="6"/>
  <c r="H8" i="6"/>
  <c r="H6" i="6"/>
  <c r="I9" i="6"/>
  <c r="I8" i="6"/>
  <c r="I7" i="6"/>
  <c r="I6" i="6"/>
  <c r="C3" i="6"/>
  <c r="C4" i="6"/>
  <c r="H4" i="6"/>
  <c r="I4" i="6"/>
  <c r="J6" i="6" l="1"/>
  <c r="J9" i="6"/>
  <c r="J8" i="6"/>
  <c r="J4" i="6"/>
  <c r="Q2" i="20"/>
  <c r="Q3" i="20"/>
  <c r="Q4" i="20"/>
  <c r="Q5" i="20"/>
  <c r="Q6" i="20"/>
  <c r="Q7" i="20"/>
  <c r="Q8" i="20"/>
  <c r="Q9" i="20"/>
  <c r="Q10" i="20"/>
  <c r="Q11" i="20"/>
  <c r="Q12" i="20"/>
  <c r="AE12" i="20" l="1"/>
  <c r="AE11" i="20"/>
  <c r="AE10" i="20"/>
  <c r="AE9" i="20"/>
  <c r="AE7" i="20"/>
  <c r="AE6" i="20"/>
  <c r="AE5" i="20"/>
  <c r="AE4" i="20"/>
  <c r="AE3" i="20"/>
  <c r="AE2" i="20"/>
  <c r="V3" i="20"/>
  <c r="X3" i="20" s="1"/>
  <c r="W3" i="20" s="1"/>
  <c r="V5" i="20"/>
  <c r="X5" i="20" s="1"/>
  <c r="W5" i="20" s="1"/>
  <c r="V10" i="20"/>
  <c r="X10" i="20" s="1"/>
  <c r="W10" i="20" s="1"/>
  <c r="V12" i="20"/>
  <c r="X12" i="20" s="1"/>
  <c r="W12" i="20" s="1"/>
  <c r="V2" i="20"/>
  <c r="V4" i="20"/>
  <c r="V6" i="20"/>
  <c r="V7" i="20"/>
  <c r="X7" i="20" s="1"/>
  <c r="W7" i="20" s="1"/>
  <c r="V8" i="20"/>
  <c r="X8" i="20" s="1"/>
  <c r="W8" i="20" s="1"/>
  <c r="V9" i="20"/>
  <c r="X9" i="20" s="1"/>
  <c r="W9" i="20" s="1"/>
  <c r="V11" i="20"/>
  <c r="X4" i="20" l="1"/>
  <c r="W4" i="20" s="1"/>
  <c r="X11" i="20"/>
  <c r="W11" i="20" s="1"/>
  <c r="X6" i="20"/>
  <c r="W6" i="20" s="1"/>
  <c r="X2" i="20"/>
  <c r="W2" i="20" s="1"/>
  <c r="F27" i="15"/>
  <c r="F40" i="15"/>
  <c r="F39" i="15"/>
  <c r="F28" i="15"/>
  <c r="F16" i="15"/>
  <c r="F9" i="15"/>
  <c r="F7" i="15"/>
  <c r="H5" i="6"/>
  <c r="H3" i="6"/>
  <c r="H7" i="6"/>
  <c r="J7" i="6" s="1"/>
  <c r="I14" i="6" l="1"/>
  <c r="I13" i="6"/>
  <c r="I10" i="6"/>
  <c r="I5" i="6"/>
  <c r="I3" i="6"/>
  <c r="B43" i="15" l="1"/>
  <c r="H37" i="15" l="1"/>
  <c r="H36" i="15" l="1"/>
  <c r="H5" i="15"/>
  <c r="H4" i="15"/>
  <c r="H3" i="15"/>
  <c r="C15" i="4" l="1"/>
  <c r="C14" i="4"/>
  <c r="C13" i="4"/>
  <c r="C12" i="4"/>
  <c r="D3" i="15" s="1"/>
  <c r="C11" i="4"/>
  <c r="C10" i="4"/>
  <c r="E13" i="4" l="1"/>
  <c r="E15" i="4" s="1"/>
  <c r="E14" i="4" s="1"/>
  <c r="H14" i="6"/>
  <c r="H13" i="6"/>
  <c r="D5" i="15"/>
  <c r="G5" i="15" s="1"/>
  <c r="I5" i="15" s="1"/>
  <c r="D37" i="15"/>
  <c r="E37" i="15" s="1"/>
  <c r="G37" i="15" s="1"/>
  <c r="I37" i="15" s="1"/>
  <c r="D4" i="15"/>
  <c r="E4" i="15" s="1"/>
  <c r="D36" i="15"/>
  <c r="E36" i="15" s="1"/>
  <c r="G36" i="15" s="1"/>
  <c r="I36" i="15" s="1"/>
  <c r="E45" i="15"/>
  <c r="E53" i="15"/>
  <c r="E49" i="15"/>
  <c r="E47" i="15"/>
  <c r="E44" i="15"/>
  <c r="E52" i="15"/>
  <c r="E46" i="15"/>
  <c r="E51" i="15"/>
  <c r="E54" i="15"/>
  <c r="E50" i="15"/>
  <c r="E48" i="15"/>
  <c r="G3" i="15"/>
  <c r="I3" i="15" s="1"/>
  <c r="E3" i="15"/>
  <c r="G4" i="15"/>
  <c r="I4" i="15" s="1"/>
  <c r="E5" i="15"/>
  <c r="H42" i="15"/>
  <c r="H41" i="15"/>
  <c r="H40" i="15"/>
  <c r="H39" i="15"/>
  <c r="H38"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E43" i="15" l="1"/>
  <c r="L7" i="17"/>
  <c r="C3" i="17" l="1"/>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N7" i="17" l="1"/>
  <c r="M7" i="17"/>
  <c r="K7" i="17"/>
  <c r="J7" i="17"/>
  <c r="I7" i="17"/>
  <c r="H7" i="17"/>
  <c r="G7" i="17"/>
  <c r="C22" i="19" l="1"/>
  <c r="J14" i="6" l="1"/>
  <c r="J13" i="6"/>
  <c r="J5" i="6"/>
  <c r="J10" i="6"/>
  <c r="J3" i="6" l="1"/>
  <c r="P2" i="20" l="1"/>
  <c r="P4" i="20"/>
  <c r="P8" i="20"/>
  <c r="P6" i="20"/>
  <c r="P11" i="20"/>
  <c r="P7" i="20"/>
  <c r="P5" i="20"/>
  <c r="P9" i="20"/>
  <c r="P10" i="20"/>
  <c r="P3" i="20"/>
  <c r="P12" i="20"/>
  <c r="B9" i="21" l="1"/>
  <c r="B4" i="21" s="1"/>
  <c r="B7" i="21" s="1"/>
  <c r="C29" i="19"/>
  <c r="C14" i="19"/>
  <c r="G21" i="6"/>
  <c r="B20" i="6"/>
  <c r="E11" i="4" s="1"/>
  <c r="D42" i="15"/>
  <c r="E42" i="15" s="1"/>
  <c r="G42" i="15" s="1"/>
  <c r="I42" i="15" s="1"/>
  <c r="D41" i="15"/>
  <c r="E41" i="15" s="1"/>
  <c r="G41" i="15" s="1"/>
  <c r="I41" i="15" s="1"/>
  <c r="D40" i="15"/>
  <c r="E40" i="15" s="1"/>
  <c r="G40" i="15" s="1"/>
  <c r="I40" i="15" s="1"/>
  <c r="D39" i="15"/>
  <c r="E39" i="15" s="1"/>
  <c r="G39" i="15" s="1"/>
  <c r="I39" i="15" s="1"/>
  <c r="D38" i="15"/>
  <c r="E38" i="15" s="1"/>
  <c r="G38" i="15" s="1"/>
  <c r="I38" i="15" s="1"/>
  <c r="D35" i="15"/>
  <c r="E35" i="15" s="1"/>
  <c r="G35" i="15" s="1"/>
  <c r="I35" i="15" s="1"/>
  <c r="D34" i="15"/>
  <c r="E34" i="15" s="1"/>
  <c r="G34" i="15" s="1"/>
  <c r="I34" i="15" s="1"/>
  <c r="D33" i="15"/>
  <c r="E33" i="15" s="1"/>
  <c r="G33" i="15" s="1"/>
  <c r="I33" i="15" s="1"/>
  <c r="D32" i="15"/>
  <c r="E32" i="15" s="1"/>
  <c r="G32" i="15" s="1"/>
  <c r="I32" i="15" s="1"/>
  <c r="D31" i="15"/>
  <c r="E31" i="15" s="1"/>
  <c r="G31" i="15" s="1"/>
  <c r="I31" i="15" s="1"/>
  <c r="D30" i="15"/>
  <c r="E30" i="15" s="1"/>
  <c r="G30" i="15" s="1"/>
  <c r="I30" i="15" s="1"/>
  <c r="D29" i="15"/>
  <c r="E29" i="15" s="1"/>
  <c r="G29" i="15" s="1"/>
  <c r="I29" i="15" s="1"/>
  <c r="D28" i="15"/>
  <c r="E28" i="15" s="1"/>
  <c r="G28" i="15" s="1"/>
  <c r="I28" i="15" s="1"/>
  <c r="D27" i="15"/>
  <c r="E27" i="15" s="1"/>
  <c r="G27" i="15" s="1"/>
  <c r="I27" i="15" s="1"/>
  <c r="D26" i="15"/>
  <c r="E26" i="15" s="1"/>
  <c r="G26" i="15" s="1"/>
  <c r="I26" i="15" s="1"/>
  <c r="D25" i="15"/>
  <c r="E25" i="15" s="1"/>
  <c r="G25" i="15" s="1"/>
  <c r="I25" i="15" s="1"/>
  <c r="D24" i="15"/>
  <c r="E24" i="15" s="1"/>
  <c r="G24" i="15" s="1"/>
  <c r="I24" i="15" s="1"/>
  <c r="D23" i="15"/>
  <c r="E23" i="15" s="1"/>
  <c r="G23" i="15" s="1"/>
  <c r="I23" i="15" s="1"/>
  <c r="D22" i="15"/>
  <c r="E22" i="15" s="1"/>
  <c r="G22" i="15" s="1"/>
  <c r="I22" i="15" s="1"/>
  <c r="D21" i="15"/>
  <c r="E21" i="15" s="1"/>
  <c r="G21" i="15" s="1"/>
  <c r="I21" i="15" s="1"/>
  <c r="D20" i="15"/>
  <c r="E20" i="15" s="1"/>
  <c r="G20" i="15" s="1"/>
  <c r="I20" i="15" s="1"/>
  <c r="D19" i="15"/>
  <c r="E19" i="15" s="1"/>
  <c r="G19" i="15" s="1"/>
  <c r="I19" i="15" s="1"/>
  <c r="D18" i="15"/>
  <c r="E18" i="15" s="1"/>
  <c r="G18" i="15" s="1"/>
  <c r="I18" i="15" s="1"/>
  <c r="D17" i="15"/>
  <c r="E17" i="15" s="1"/>
  <c r="G17" i="15" s="1"/>
  <c r="I17" i="15" s="1"/>
  <c r="D16" i="15"/>
  <c r="E16" i="15" s="1"/>
  <c r="G16" i="15" s="1"/>
  <c r="I16" i="15" s="1"/>
  <c r="D15" i="15"/>
  <c r="E15" i="15" s="1"/>
  <c r="G15" i="15" s="1"/>
  <c r="I15" i="15" s="1"/>
  <c r="D14" i="15"/>
  <c r="E14" i="15" s="1"/>
  <c r="G14" i="15" s="1"/>
  <c r="I14" i="15" s="1"/>
  <c r="D13" i="15"/>
  <c r="E13" i="15" s="1"/>
  <c r="G13" i="15" s="1"/>
  <c r="I13" i="15" s="1"/>
  <c r="D12" i="15"/>
  <c r="E12" i="15" s="1"/>
  <c r="G12" i="15" s="1"/>
  <c r="I12"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G6" i="15" s="1"/>
  <c r="I6" i="15" s="1"/>
  <c r="B5" i="21" l="1"/>
  <c r="B6" i="21"/>
</calcChain>
</file>

<file path=xl/comments1.xml><?xml version="1.0" encoding="utf-8"?>
<comments xmlns="http://schemas.openxmlformats.org/spreadsheetml/2006/main">
  <authors>
    <author>Alexis Álvarez</author>
  </authors>
  <commentList>
    <comment ref="C2" authorId="0">
      <text>
        <r>
          <rPr>
            <sz val="12"/>
            <color indexed="81"/>
            <rFont val="Times New Roman"/>
            <family val="1"/>
          </rPr>
          <t>elven &amp; diabolical lineage
ECL +1</t>
        </r>
      </text>
    </comment>
    <comment ref="C9" authorId="0">
      <text>
        <r>
          <rPr>
            <sz val="12"/>
            <color indexed="81"/>
            <rFont val="Times New Roman"/>
            <family val="1"/>
          </rPr>
          <t>+11/+6/+1</t>
        </r>
      </text>
    </comment>
    <comment ref="E10" authorId="0">
      <text>
        <r>
          <rPr>
            <sz val="12"/>
            <color indexed="81"/>
            <rFont val="Times New Roman"/>
            <family val="1"/>
          </rPr>
          <t>See PHB 162</t>
        </r>
      </text>
    </comment>
    <comment ref="B15" authorId="0">
      <text>
        <r>
          <rPr>
            <sz val="12"/>
            <color indexed="81"/>
            <rFont val="Times New Roman"/>
            <family val="1"/>
          </rPr>
          <t>ring of charisma +2</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Chainmail +1 (-4)</t>
        </r>
      </text>
    </comment>
    <comment ref="F8" authorId="0">
      <text>
        <r>
          <rPr>
            <sz val="12"/>
            <color indexed="81"/>
            <rFont val="Times New Roman"/>
            <family val="1"/>
          </rPr>
          <t>Tiefling ability</t>
        </r>
      </text>
    </comment>
    <comment ref="F9" authorId="0">
      <text>
        <r>
          <rPr>
            <sz val="12"/>
            <color indexed="81"/>
            <rFont val="Times New Roman"/>
            <family val="1"/>
          </rPr>
          <t>Chainmail +1 (-4)</t>
        </r>
      </text>
    </comment>
    <comment ref="F16" authorId="0">
      <text>
        <r>
          <rPr>
            <sz val="12"/>
            <color indexed="81"/>
            <rFont val="Times New Roman"/>
            <family val="1"/>
          </rPr>
          <t>Chainmail +1 (-4)</t>
        </r>
      </text>
    </comment>
    <comment ref="F21" authorId="0">
      <text>
        <r>
          <rPr>
            <sz val="12"/>
            <color indexed="81"/>
            <rFont val="Times New Roman"/>
            <family val="1"/>
          </rPr>
          <t>Tiefling ability</t>
        </r>
      </text>
    </comment>
    <comment ref="F27" authorId="0">
      <text>
        <r>
          <rPr>
            <sz val="12"/>
            <color indexed="81"/>
            <rFont val="Times New Roman"/>
            <family val="1"/>
          </rPr>
          <t>Elven Bonus +2
Chainmail +1 (-4)</t>
        </r>
      </text>
    </comment>
    <comment ref="F28" authorId="0">
      <text>
        <r>
          <rPr>
            <sz val="12"/>
            <color indexed="81"/>
            <rFont val="Times New Roman"/>
            <family val="1"/>
          </rPr>
          <t>Chainmail +1 (-4)</t>
        </r>
      </text>
    </comment>
    <comment ref="F34" authorId="0">
      <text>
        <r>
          <rPr>
            <sz val="12"/>
            <color indexed="81"/>
            <rFont val="Times New Roman"/>
            <family val="1"/>
          </rPr>
          <t>Elven bonus</t>
        </r>
      </text>
    </comment>
    <comment ref="F37" authorId="0">
      <text>
        <r>
          <rPr>
            <sz val="12"/>
            <color indexed="81"/>
            <rFont val="Times New Roman"/>
            <family val="1"/>
          </rPr>
          <t>Elven bonus</t>
        </r>
      </text>
    </comment>
    <comment ref="F39" authorId="0">
      <text>
        <r>
          <rPr>
            <sz val="12"/>
            <color indexed="81"/>
            <rFont val="Times New Roman"/>
            <family val="1"/>
          </rPr>
          <t>Chainmail +1 (-4)</t>
        </r>
      </text>
    </comment>
    <comment ref="F40" authorId="0">
      <text>
        <r>
          <rPr>
            <sz val="12"/>
            <color indexed="81"/>
            <rFont val="Times New Roman"/>
            <family val="1"/>
          </rPr>
          <t>Chainmail +1 (-4)</t>
        </r>
      </text>
    </comment>
  </commentList>
</comments>
</file>

<file path=xl/comments3.xml><?xml version="1.0" encoding="utf-8"?>
<comments xmlns="http://schemas.openxmlformats.org/spreadsheetml/2006/main">
  <authors>
    <author>Alexis Álvarez</author>
  </authors>
  <commentList>
    <comment ref="D10" authorId="0">
      <text>
        <r>
          <rPr>
            <sz val="12"/>
            <color indexed="81"/>
            <rFont val="Times New Roman"/>
            <family val="1"/>
          </rPr>
          <t>Phosphorescent moss</t>
        </r>
      </text>
    </comment>
    <comment ref="D12" authorId="0">
      <text>
        <r>
          <rPr>
            <sz val="12"/>
            <color indexed="81"/>
            <rFont val="Times New Roman"/>
            <family val="1"/>
          </rPr>
          <t>Copper wire</t>
        </r>
      </text>
    </comment>
    <comment ref="D16" authorId="0">
      <text>
        <r>
          <rPr>
            <sz val="12"/>
            <color indexed="81"/>
            <rFont val="Times New Roman"/>
            <family val="1"/>
          </rPr>
          <t>Prism, lens, or monocle</t>
        </r>
      </text>
    </comment>
    <comment ref="D17" authorId="0">
      <text>
        <r>
          <rPr>
            <sz val="12"/>
            <color indexed="81"/>
            <rFont val="Times New Roman"/>
            <family val="1"/>
          </rPr>
          <t>Miniature cloak</t>
        </r>
      </text>
    </comment>
    <comment ref="D21" authorId="0">
      <text>
        <r>
          <rPr>
            <sz val="12"/>
            <color indexed="81"/>
            <rFont val="Times New Roman"/>
            <family val="1"/>
          </rPr>
          <t>5 lbs. of powdered iron and silver</t>
        </r>
      </text>
    </comment>
    <comment ref="D23" authorId="0">
      <text>
        <r>
          <rPr>
            <sz val="12"/>
            <color indexed="81"/>
            <rFont val="Times New Roman"/>
            <family val="1"/>
          </rPr>
          <t>5 lbs. of powdered iron and silver</t>
        </r>
      </text>
    </comment>
    <comment ref="D27" authorId="0">
      <text>
        <r>
          <rPr>
            <sz val="12"/>
            <color indexed="81"/>
            <rFont val="Times New Roman"/>
            <family val="1"/>
          </rPr>
          <t>Pure Water</t>
        </r>
      </text>
    </comment>
    <comment ref="D29" authorId="0">
      <text>
        <r>
          <rPr>
            <sz val="12"/>
            <color indexed="81"/>
            <rFont val="Times New Roman"/>
            <family val="1"/>
          </rPr>
          <t>holy water, holy symbol, 100 XP</t>
        </r>
      </text>
    </comment>
    <comment ref="D32" authorId="0">
      <text>
        <r>
          <rPr>
            <sz val="12"/>
            <color indexed="81"/>
            <rFont val="Times New Roman"/>
            <family val="1"/>
          </rPr>
          <t>Soot &amp; Salt</t>
        </r>
      </text>
    </comment>
    <comment ref="D35" authorId="0">
      <text>
        <r>
          <rPr>
            <sz val="12"/>
            <color indexed="81"/>
            <rFont val="Times New Roman"/>
            <family val="1"/>
          </rPr>
          <t>Bacteria culture</t>
        </r>
      </text>
    </comment>
    <comment ref="D40" authorId="0">
      <text>
        <r>
          <rPr>
            <sz val="12"/>
            <color indexed="81"/>
            <rFont val="Times New Roman"/>
            <family val="1"/>
          </rPr>
          <t>Earth from grave</t>
        </r>
      </text>
    </comment>
    <comment ref="D45" authorId="0">
      <text>
        <r>
          <rPr>
            <sz val="12"/>
            <color indexed="81"/>
            <rFont val="Times New Roman"/>
            <family val="1"/>
          </rPr>
          <t>powdered black gemstone</t>
        </r>
      </text>
    </comment>
    <comment ref="D60" authorId="0">
      <text>
        <r>
          <rPr>
            <sz val="12"/>
            <color indexed="81"/>
            <rFont val="Times New Roman"/>
            <family val="1"/>
          </rPr>
          <t>vial with the diluted poison from four separate venomous creatures</t>
        </r>
      </text>
    </comment>
    <comment ref="D63" authorId="0">
      <text>
        <r>
          <rPr>
            <sz val="12"/>
            <color indexed="81"/>
            <rFont val="Times New Roman"/>
            <family val="1"/>
          </rPr>
          <t>Imbued weapon</t>
        </r>
      </text>
    </comment>
    <comment ref="D69" authorId="0">
      <text>
        <r>
          <rPr>
            <sz val="12"/>
            <color indexed="81"/>
            <rFont val="Times New Roman"/>
            <family val="1"/>
          </rPr>
          <t>Powdered silver</t>
        </r>
      </text>
    </comment>
    <comment ref="D73" authorId="0">
      <text>
        <r>
          <rPr>
            <sz val="12"/>
            <color indexed="81"/>
            <rFont val="Times New Roman"/>
            <family val="1"/>
          </rPr>
          <t>hair of unwilling humanoid</t>
        </r>
      </text>
    </comment>
    <comment ref="D75" authorId="0">
      <text>
        <r>
          <rPr>
            <sz val="12"/>
            <color indexed="81"/>
            <rFont val="Times New Roman"/>
            <family val="1"/>
          </rPr>
          <t>Parchment w/ holy text</t>
        </r>
      </text>
    </comment>
    <comment ref="D78" authorId="0">
      <text>
        <r>
          <rPr>
            <sz val="12"/>
            <color indexed="81"/>
            <rFont val="Times New Roman"/>
            <family val="1"/>
          </rPr>
          <t>a tear</t>
        </r>
      </text>
    </comment>
    <comment ref="D81" authorId="0">
      <text>
        <r>
          <rPr>
            <sz val="12"/>
            <color indexed="81"/>
            <rFont val="Times New Roman"/>
            <family val="1"/>
          </rPr>
          <t>puffball mushroom</t>
        </r>
      </text>
    </comment>
    <comment ref="D82" authorId="0">
      <text>
        <r>
          <rPr>
            <sz val="12"/>
            <rFont val="Times New Roman"/>
            <family val="1"/>
          </rPr>
          <t>Bag and candle</t>
        </r>
      </text>
    </comment>
    <comment ref="D83" authorId="0">
      <text/>
    </comment>
    <comment ref="D84" authorId="0">
      <text>
        <r>
          <rPr>
            <sz val="12"/>
            <color indexed="81"/>
            <rFont val="Times New Roman"/>
            <family val="1"/>
          </rPr>
          <t>drop of bile</t>
        </r>
      </text>
    </comment>
    <comment ref="D85" authorId="0">
      <text>
        <r>
          <rPr>
            <sz val="12"/>
            <color indexed="81"/>
            <rFont val="Times New Roman"/>
            <family val="1"/>
          </rPr>
          <t>A tongue from any creature capable of speech + Drug:  Mushroom powder</t>
        </r>
      </text>
    </comment>
    <comment ref="D90" authorId="0">
      <text>
        <r>
          <rPr>
            <sz val="12"/>
            <color indexed="81"/>
            <rFont val="Times New Roman"/>
            <family val="1"/>
          </rPr>
          <t>fur, feathers, skin</t>
        </r>
      </text>
    </comment>
    <comment ref="D91" authorId="0">
      <text>
        <r>
          <rPr>
            <sz val="12"/>
            <color indexed="81"/>
            <rFont val="Times New Roman"/>
            <family val="1"/>
          </rPr>
          <t>25 gp of sticks and bones</t>
        </r>
      </text>
    </comment>
    <comment ref="D103" authorId="0">
      <text>
        <r>
          <rPr>
            <sz val="12"/>
            <color indexed="81"/>
            <rFont val="Times New Roman"/>
            <family val="1"/>
          </rPr>
          <t>Small thorn</t>
        </r>
      </text>
    </comment>
    <comment ref="D105" authorId="0">
      <text>
        <r>
          <rPr>
            <sz val="12"/>
            <color indexed="81"/>
            <rFont val="Times New Roman"/>
            <family val="1"/>
          </rPr>
          <t>Bull-shit or bull-hair</t>
        </r>
      </text>
    </comment>
    <comment ref="D107" authorId="0">
      <text>
        <r>
          <rPr>
            <sz val="12"/>
            <color indexed="81"/>
            <rFont val="Times New Roman"/>
            <family val="1"/>
          </rPr>
          <t>Pinch of cat fur</t>
        </r>
      </text>
    </comment>
    <comment ref="D109" authorId="0">
      <text>
        <r>
          <rPr>
            <sz val="12"/>
            <color indexed="81"/>
            <rFont val="Times New Roman"/>
            <family val="1"/>
          </rPr>
          <t>knife or dagger</t>
        </r>
      </text>
    </comment>
    <comment ref="D113" authorId="0">
      <text>
        <r>
          <rPr>
            <sz val="12"/>
            <color indexed="81"/>
            <rFont val="Times New Roman"/>
            <family val="1"/>
          </rPr>
          <t>Holy water, silver dust.</t>
        </r>
      </text>
    </comment>
    <comment ref="D118" authorId="0">
      <text/>
    </comment>
    <comment ref="D122" authorId="0">
      <text/>
    </comment>
    <comment ref="D128" authorId="0">
      <text>
        <r>
          <rPr>
            <sz val="12"/>
            <color indexed="81"/>
            <rFont val="Times New Roman"/>
            <family val="1"/>
          </rPr>
          <t>Eagle feathers or droppings</t>
        </r>
      </text>
    </comment>
    <comment ref="D132" authorId="0">
      <text>
        <r>
          <rPr>
            <sz val="12"/>
            <color indexed="81"/>
            <rFont val="Times New Roman"/>
            <family val="1"/>
          </rPr>
          <t>Snake scales</t>
        </r>
      </text>
    </comment>
    <comment ref="D134" authorId="0">
      <text>
        <r>
          <rPr>
            <sz val="12"/>
            <color indexed="81"/>
            <rFont val="Times New Roman"/>
            <family val="1"/>
          </rPr>
          <t>drop of water</t>
        </r>
      </text>
    </comment>
    <comment ref="D137" authorId="0">
      <text>
        <r>
          <rPr>
            <sz val="12"/>
            <color indexed="81"/>
            <rFont val="Times New Roman"/>
            <family val="1"/>
          </rPr>
          <t>Salt, copper pieces</t>
        </r>
      </text>
    </comment>
    <comment ref="D138" authorId="0">
      <text>
        <r>
          <rPr>
            <sz val="12"/>
            <color indexed="81"/>
            <rFont val="Times New Roman"/>
            <family val="1"/>
          </rPr>
          <t>tiny shield made of resin</t>
        </r>
      </text>
    </comment>
    <comment ref="D139" authorId="0">
      <text>
        <r>
          <rPr>
            <sz val="12"/>
            <color indexed="81"/>
            <rFont val="Times New Roman"/>
            <family val="1"/>
          </rPr>
          <t>small mint leaf</t>
        </r>
      </text>
    </comment>
    <comment ref="D140" authorId="0">
      <text>
        <r>
          <rPr>
            <sz val="12"/>
            <color indexed="81"/>
            <rFont val="Times New Roman"/>
            <family val="1"/>
          </rPr>
          <t>Iron or holy symbol</t>
        </r>
      </text>
    </comment>
    <comment ref="D142" authorId="0">
      <text>
        <r>
          <rPr>
            <sz val="12"/>
            <color indexed="81"/>
            <rFont val="Times New Roman"/>
            <family val="1"/>
          </rPr>
          <t>gold die worth 20 GP</t>
        </r>
      </text>
    </comment>
    <comment ref="D156" authorId="0">
      <text>
        <r>
          <rPr>
            <sz val="12"/>
            <color indexed="81"/>
            <rFont val="Times New Roman"/>
            <family val="1"/>
          </rPr>
          <t>Feathers or pinch of owl droppings</t>
        </r>
      </text>
    </comment>
    <comment ref="D157" authorId="0">
      <text>
        <r>
          <rPr>
            <sz val="12"/>
            <color indexed="81"/>
            <rFont val="Times New Roman"/>
            <family val="1"/>
          </rPr>
          <t>Silver wire knot</t>
        </r>
      </text>
    </comment>
    <comment ref="D162" authorId="0">
      <text>
        <r>
          <rPr>
            <sz val="12"/>
            <color indexed="81"/>
            <rFont val="Times New Roman"/>
            <family val="1"/>
          </rPr>
          <t>long needle and tiny glass bottle</t>
        </r>
      </text>
    </comment>
    <comment ref="D164" authorId="0">
      <text>
        <r>
          <rPr>
            <sz val="12"/>
            <color indexed="81"/>
            <rFont val="Times New Roman"/>
            <family val="1"/>
          </rPr>
          <t>knotted rope</t>
        </r>
      </text>
    </comment>
    <comment ref="D165" authorId="0">
      <text/>
    </comment>
    <comment ref="D166" authorId="0">
      <text>
        <r>
          <rPr>
            <sz val="12"/>
            <color indexed="81"/>
            <rFont val="Times New Roman"/>
            <family val="1"/>
          </rPr>
          <t>25 gp of sticks and bones</t>
        </r>
      </text>
    </comment>
    <comment ref="D169" authorId="0">
      <text>
        <r>
          <rPr>
            <sz val="12"/>
            <color indexed="81"/>
            <rFont val="Times New Roman"/>
            <family val="1"/>
          </rPr>
          <t>Musical Instrument</t>
        </r>
      </text>
    </comment>
    <comment ref="D173" authorId="0">
      <text>
        <r>
          <rPr>
            <sz val="12"/>
            <color indexed="81"/>
            <rFont val="Times New Roman"/>
            <family val="1"/>
          </rPr>
          <t>The feathers of an avian creature with an Intelligence score of at least 3 (a harpy, achaierai, or similar creature).</t>
        </r>
      </text>
    </comment>
    <comment ref="D179" authorId="0">
      <text>
        <r>
          <rPr>
            <sz val="12"/>
            <rFont val="Times New Roman"/>
            <family val="1"/>
          </rPr>
          <t>Bag and candle</t>
        </r>
      </text>
    </comment>
    <comment ref="D180" authorId="0">
      <text/>
    </comment>
    <comment ref="D187" authorId="0">
      <text/>
    </comment>
    <comment ref="A189" authorId="0">
      <text>
        <r>
          <rPr>
            <sz val="12"/>
            <color indexed="81"/>
            <rFont val="Times New Roman"/>
            <family val="1"/>
          </rPr>
          <t>also in Champions of Ruin</t>
        </r>
      </text>
    </comment>
    <comment ref="D189" authorId="0">
      <text>
        <r>
          <rPr>
            <sz val="12"/>
            <color indexed="81"/>
            <rFont val="Times New Roman"/>
            <family val="1"/>
          </rPr>
          <t>vial of water</t>
        </r>
      </text>
    </comment>
    <comment ref="D190" authorId="0">
      <text>
        <r>
          <rPr>
            <sz val="12"/>
            <color indexed="81"/>
            <rFont val="Times New Roman"/>
            <family val="1"/>
          </rPr>
          <t>Severed cord</t>
        </r>
      </text>
    </comment>
    <comment ref="D192" authorId="0">
      <text>
        <r>
          <rPr>
            <sz val="12"/>
            <color indexed="81"/>
            <rFont val="Times New Roman"/>
            <family val="1"/>
          </rPr>
          <t>5 lbs. of powdered iron and silver</t>
        </r>
      </text>
    </comment>
    <comment ref="D193" authorId="0">
      <text>
        <r>
          <rPr>
            <sz val="12"/>
            <color indexed="81"/>
            <rFont val="Times New Roman"/>
            <family val="1"/>
          </rPr>
          <t>A flask of anarchic water</t>
        </r>
      </text>
    </comment>
    <comment ref="D194" authorId="0">
      <text>
        <r>
          <rPr>
            <sz val="12"/>
            <color indexed="81"/>
            <rFont val="Times New Roman"/>
            <family val="1"/>
          </rPr>
          <t>Black onyx gem</t>
        </r>
      </text>
    </comment>
    <comment ref="D195" authorId="0">
      <text>
        <r>
          <rPr>
            <sz val="12"/>
            <color indexed="81"/>
            <rFont val="Times New Roman"/>
            <family val="1"/>
          </rPr>
          <t>Stone earth from home plane</t>
        </r>
      </text>
    </comment>
    <comment ref="D197" authorId="0">
      <text>
        <r>
          <rPr>
            <sz val="12"/>
            <color indexed="81"/>
            <rFont val="Times New Roman"/>
            <family val="1"/>
          </rPr>
          <t>A flask of axiomatic water</t>
        </r>
      </text>
    </comment>
    <comment ref="D200" authorId="0">
      <text>
        <r>
          <rPr>
            <sz val="12"/>
            <color indexed="81"/>
            <rFont val="Times New Roman"/>
            <family val="1"/>
          </rPr>
          <t>ruby dust &amp; blood</t>
        </r>
      </text>
    </comment>
    <comment ref="D213" authorId="0">
      <text>
        <r>
          <rPr>
            <sz val="12"/>
            <color indexed="81"/>
            <rFont val="Times New Roman"/>
            <family val="1"/>
          </rPr>
          <t>Phosphorous, sulfur, or other combustible powder</t>
        </r>
      </text>
    </comment>
    <comment ref="D219" authorId="0">
      <text>
        <r>
          <rPr>
            <sz val="12"/>
            <color indexed="81"/>
            <rFont val="Times New Roman"/>
            <family val="1"/>
          </rPr>
          <t>grave dirt</t>
        </r>
      </text>
    </comment>
    <comment ref="D221" authorId="0">
      <text>
        <r>
          <rPr>
            <sz val="12"/>
            <color indexed="81"/>
            <rFont val="Times New Roman"/>
            <family val="1"/>
          </rPr>
          <t>arrow</t>
        </r>
      </text>
    </comment>
    <comment ref="D233" authorId="0">
      <text>
        <r>
          <rPr>
            <sz val="12"/>
            <color indexed="81"/>
            <rFont val="Times New Roman"/>
            <family val="1"/>
          </rPr>
          <t>phosphorous</t>
        </r>
      </text>
    </comment>
    <comment ref="D237" authorId="0">
      <text>
        <r>
          <rPr>
            <sz val="12"/>
            <color indexed="81"/>
            <rFont val="Times New Roman"/>
            <family val="1"/>
          </rPr>
          <t>Dumathoin symbol</t>
        </r>
      </text>
    </comment>
    <comment ref="D238" authorId="0">
      <text>
        <r>
          <rPr>
            <sz val="12"/>
            <color indexed="81"/>
            <rFont val="Times New Roman"/>
            <family val="1"/>
          </rPr>
          <t>A thorn</t>
        </r>
      </text>
    </comment>
    <comment ref="D240" authorId="0">
      <text>
        <r>
          <rPr>
            <sz val="12"/>
            <color indexed="81"/>
            <rFont val="Times New Roman"/>
            <family val="1"/>
          </rPr>
          <t>A flask of holy water</t>
        </r>
      </text>
    </comment>
    <comment ref="D242" authorId="0">
      <text>
        <r>
          <rPr>
            <sz val="12"/>
            <color indexed="81"/>
            <rFont val="Times New Roman"/>
            <family val="1"/>
          </rPr>
          <t>Dung from an evil creature</t>
        </r>
      </text>
    </comment>
    <comment ref="D249" authorId="0">
      <text>
        <r>
          <rPr>
            <sz val="12"/>
            <color indexed="81"/>
            <rFont val="Times New Roman"/>
            <family val="1"/>
          </rPr>
          <t>pebble found in a node</t>
        </r>
      </text>
    </comment>
    <comment ref="D250" authorId="0">
      <text>
        <r>
          <rPr>
            <sz val="12"/>
            <color indexed="81"/>
            <rFont val="Times New Roman"/>
            <family val="1"/>
          </rPr>
          <t>Holy symbol</t>
        </r>
      </text>
    </comment>
    <comment ref="D251" authorId="0">
      <text>
        <r>
          <rPr>
            <sz val="12"/>
            <color indexed="81"/>
            <rFont val="Times New Roman"/>
            <family val="1"/>
          </rPr>
          <t>Metal object with which to outline circle</t>
        </r>
      </text>
    </comment>
    <comment ref="D253" authorId="0">
      <text>
        <r>
          <rPr>
            <sz val="12"/>
            <color indexed="81"/>
            <rFont val="Times New Roman"/>
            <family val="1"/>
          </rPr>
          <t>A thorn</t>
        </r>
      </text>
    </comment>
    <comment ref="D255" authorId="0">
      <text>
        <r>
          <rPr>
            <sz val="12"/>
            <color indexed="81"/>
            <rFont val="Times New Roman"/>
            <family val="1"/>
          </rPr>
          <t>leather strap soaked in caster’s blood</t>
        </r>
      </text>
    </comment>
    <comment ref="D259" authorId="0">
      <text>
        <r>
          <rPr>
            <sz val="12"/>
            <color indexed="81"/>
            <rFont val="Times New Roman"/>
            <family val="1"/>
          </rPr>
          <t>Chameleon skin</t>
        </r>
      </text>
    </comment>
    <comment ref="D269" authorId="0">
      <text>
        <r>
          <rPr>
            <sz val="12"/>
            <color indexed="81"/>
            <rFont val="Times New Roman"/>
            <family val="1"/>
          </rPr>
          <t>small dagger</t>
        </r>
      </text>
    </comment>
    <comment ref="D270" authorId="0">
      <text>
        <r>
          <rPr>
            <sz val="12"/>
            <color indexed="81"/>
            <rFont val="Times New Roman"/>
            <family val="1"/>
          </rPr>
          <t>leather strap soaked in human blood</t>
        </r>
      </text>
    </comment>
    <comment ref="D282" authorId="0">
      <text/>
    </comment>
    <comment ref="D284" authorId="0">
      <text>
        <r>
          <rPr>
            <sz val="12"/>
            <rFont val="Times New Roman"/>
            <family val="1"/>
          </rPr>
          <t>Bag and candle</t>
        </r>
      </text>
    </comment>
    <comment ref="D285" authorId="0">
      <text>
        <r>
          <rPr>
            <sz val="12"/>
            <color indexed="81"/>
            <rFont val="Times New Roman"/>
            <family val="1"/>
          </rPr>
          <t>A tiny bag, a small (not lit) candle, and a carved bone from any humanoid.</t>
        </r>
      </text>
    </comment>
    <comment ref="D287" authorId="0">
      <text>
        <r>
          <rPr>
            <sz val="12"/>
            <color indexed="81"/>
            <rFont val="Times New Roman"/>
            <family val="1"/>
          </rPr>
          <t>A flask of unholy water</t>
        </r>
      </text>
    </comment>
    <comment ref="D288" authorId="0">
      <text>
        <r>
          <rPr>
            <sz val="12"/>
            <color indexed="81"/>
            <rFont val="Times New Roman"/>
            <family val="1"/>
          </rPr>
          <t>drop of bile &amp; bit of sulfur</t>
        </r>
      </text>
    </comment>
    <comment ref="D291" authorId="0">
      <text>
        <r>
          <rPr>
            <sz val="12"/>
            <color indexed="81"/>
            <rFont val="Times New Roman"/>
            <family val="1"/>
          </rPr>
          <t>bone fragment of good-aligned creature</t>
        </r>
      </text>
    </comment>
    <comment ref="D294" authorId="0">
      <text/>
    </comment>
    <comment ref="D295" authorId="0">
      <text/>
    </comment>
    <comment ref="D297" authorId="0">
      <text/>
    </comment>
    <comment ref="D299" authorId="0">
      <text>
        <r>
          <rPr>
            <sz val="12"/>
            <color indexed="81"/>
            <rFont val="Times New Roman"/>
            <family val="1"/>
          </rPr>
          <t>heart of a dwarven child</t>
        </r>
      </text>
    </comment>
    <comment ref="D305" authorId="0">
      <text>
        <r>
          <rPr>
            <sz val="12"/>
            <color indexed="81"/>
            <rFont val="Times New Roman"/>
            <family val="1"/>
          </rPr>
          <t>Flawless, 250-GP gemstone</t>
        </r>
      </text>
    </comment>
    <comment ref="D306" authorId="0">
      <text>
        <r>
          <rPr>
            <sz val="12"/>
            <color indexed="81"/>
            <rFont val="Times New Roman"/>
            <family val="1"/>
          </rPr>
          <t>pinch of soot</t>
        </r>
      </text>
    </comment>
    <comment ref="D308" authorId="0">
      <text>
        <r>
          <rPr>
            <sz val="12"/>
            <color indexed="81"/>
            <rFont val="Times New Roman"/>
            <family val="1"/>
          </rPr>
          <t>bird of prey talon</t>
        </r>
      </text>
    </comment>
    <comment ref="D319" authorId="0">
      <text>
        <r>
          <rPr>
            <sz val="12"/>
            <color indexed="81"/>
            <rFont val="Times New Roman"/>
            <family val="1"/>
          </rPr>
          <t>A pearl worth at least 100 gp.</t>
        </r>
      </text>
    </comment>
    <comment ref="D320" authorId="0">
      <text/>
    </comment>
    <comment ref="D322" authorId="0">
      <text>
        <r>
          <rPr>
            <sz val="12"/>
            <color indexed="81"/>
            <rFont val="Times New Roman"/>
            <family val="1"/>
          </rPr>
          <t>A dollop of pitch with a tiny needle hidden inside it.</t>
        </r>
      </text>
    </comment>
    <comment ref="D328" authorId="0">
      <text>
        <r>
          <rPr>
            <sz val="12"/>
            <color indexed="81"/>
            <rFont val="Times New Roman"/>
            <family val="1"/>
          </rPr>
          <t>Item distasteful to target</t>
        </r>
      </text>
    </comment>
    <comment ref="D329" authorId="0">
      <text>
        <r>
          <rPr>
            <sz val="12"/>
            <color indexed="81"/>
            <rFont val="Times New Roman"/>
            <family val="1"/>
          </rPr>
          <t>Herbal inhalant applied under nostrils, smoked, or imbibed</t>
        </r>
      </text>
    </comment>
    <comment ref="D337" authorId="0">
      <text>
        <r>
          <rPr>
            <sz val="12"/>
            <color indexed="81"/>
            <rFont val="Times New Roman"/>
            <family val="1"/>
          </rPr>
          <t>dragon’s claw or a giant’s fingernail.</t>
        </r>
      </text>
    </comment>
    <comment ref="D339" authorId="0">
      <text/>
    </comment>
    <comment ref="D345" authorId="0">
      <text>
        <r>
          <rPr>
            <sz val="12"/>
            <rFont val="Times New Roman"/>
            <family val="1"/>
          </rPr>
          <t>Bag and candle</t>
        </r>
      </text>
    </comment>
    <comment ref="D348" authorId="0">
      <text>
        <r>
          <rPr>
            <sz val="12"/>
            <color indexed="81"/>
            <rFont val="Times New Roman"/>
            <family val="1"/>
          </rPr>
          <t>heart of an elven child</t>
        </r>
      </text>
    </comment>
    <comment ref="D351" authorId="0">
      <text>
        <r>
          <rPr>
            <sz val="12"/>
            <color indexed="81"/>
            <rFont val="Times New Roman"/>
            <family val="1"/>
          </rPr>
          <t>Dumathoin symbol</t>
        </r>
      </text>
    </comment>
    <comment ref="D355" authorId="0">
      <text>
        <r>
          <rPr>
            <sz val="12"/>
            <color indexed="81"/>
            <rFont val="Times New Roman"/>
            <family val="1"/>
          </rPr>
          <t>Item distasteful to target</t>
        </r>
      </text>
    </comment>
    <comment ref="D361" authorId="0">
      <text>
        <r>
          <rPr>
            <sz val="12"/>
            <color indexed="81"/>
            <rFont val="Times New Roman"/>
            <family val="1"/>
          </rPr>
          <t>Charcoal</t>
        </r>
      </text>
    </comment>
    <comment ref="D369" authorId="0">
      <text>
        <r>
          <rPr>
            <sz val="12"/>
            <color indexed="81"/>
            <rFont val="Times New Roman"/>
            <family val="1"/>
          </rPr>
          <t>humanoid brain tissue</t>
        </r>
      </text>
    </comment>
    <comment ref="D375" authorId="0">
      <text>
        <r>
          <rPr>
            <sz val="12"/>
            <color indexed="81"/>
            <rFont val="Times New Roman"/>
            <family val="1"/>
          </rPr>
          <t>Parchment w/ unholy text</t>
        </r>
      </text>
    </comment>
    <comment ref="D377" authorId="0">
      <text>
        <r>
          <rPr>
            <sz val="12"/>
            <color indexed="81"/>
            <rFont val="Times New Roman"/>
            <family val="1"/>
          </rPr>
          <t>dandelion fluff and herbs</t>
        </r>
      </text>
    </comment>
    <comment ref="D379" authorId="0">
      <text>
        <r>
          <rPr>
            <sz val="12"/>
            <color indexed="81"/>
            <rFont val="Times New Roman"/>
            <family val="1"/>
          </rPr>
          <t>Vial of holy water</t>
        </r>
      </text>
    </comment>
    <comment ref="D382" authorId="0">
      <text/>
    </comment>
    <comment ref="D383" authorId="0">
      <text>
        <r>
          <rPr>
            <sz val="12"/>
            <color indexed="81"/>
            <rFont val="Times New Roman"/>
            <family val="1"/>
          </rPr>
          <t>Parchment w/ holy text</t>
        </r>
      </text>
    </comment>
    <comment ref="D393" authorId="0">
      <text>
        <r>
          <rPr>
            <sz val="12"/>
            <rFont val="Times New Roman"/>
            <family val="1"/>
          </rPr>
          <t>Bag and candle</t>
        </r>
      </text>
    </comment>
    <comment ref="D394" authorId="0">
      <text>
        <r>
          <rPr>
            <sz val="12"/>
            <color indexed="81"/>
            <rFont val="Times New Roman"/>
            <family val="1"/>
          </rPr>
          <t>100+ GP worth of diamond dust</t>
        </r>
      </text>
    </comment>
    <comment ref="D395" authorId="0">
      <text>
        <r>
          <rPr>
            <sz val="12"/>
            <color indexed="81"/>
            <rFont val="Times New Roman"/>
            <family val="1"/>
          </rPr>
          <t>A tiny bag, a small (not lit) candle, and a carved bone from any humanoid.</t>
        </r>
      </text>
    </comment>
    <comment ref="D396" authorId="0">
      <text/>
    </comment>
    <comment ref="D400" authorId="0">
      <text>
        <r>
          <rPr>
            <sz val="12"/>
            <color indexed="81"/>
            <rFont val="Times New Roman"/>
            <family val="1"/>
          </rPr>
          <t>25 GPs' worth of powdered silver</t>
        </r>
      </text>
    </comment>
    <comment ref="D401" authorId="0">
      <text>
        <r>
          <rPr>
            <sz val="12"/>
            <color indexed="81"/>
            <rFont val="Times New Roman"/>
            <family val="1"/>
          </rPr>
          <t>handful of sand</t>
        </r>
      </text>
    </comment>
    <comment ref="D403" authorId="0">
      <text>
        <r>
          <rPr>
            <sz val="12"/>
            <color indexed="81"/>
            <rFont val="Times New Roman"/>
            <family val="1"/>
          </rPr>
          <t>scrying device</t>
        </r>
      </text>
    </comment>
    <comment ref="D411" authorId="0">
      <text>
        <r>
          <rPr>
            <sz val="12"/>
            <color indexed="81"/>
            <rFont val="Times New Roman"/>
            <family val="1"/>
          </rPr>
          <t>tinder and small lens</t>
        </r>
      </text>
    </comment>
    <comment ref="D416" authorId="0">
      <text>
        <r>
          <rPr>
            <sz val="12"/>
            <color indexed="81"/>
            <rFont val="Times New Roman"/>
            <family val="1"/>
          </rPr>
          <t>Holy water, incense &amp; 100 XPs</t>
        </r>
      </text>
    </comment>
    <comment ref="D433" authorId="0">
      <text>
        <r>
          <rPr>
            <sz val="12"/>
            <color indexed="81"/>
            <rFont val="Times New Roman"/>
            <family val="1"/>
          </rPr>
          <t>pebble found in a node</t>
        </r>
      </text>
    </comment>
    <comment ref="D434" authorId="0">
      <text>
        <r>
          <rPr>
            <sz val="12"/>
            <color indexed="81"/>
            <rFont val="Times New Roman"/>
            <family val="1"/>
          </rPr>
          <t>Hen heart or white feather</t>
        </r>
      </text>
    </comment>
    <comment ref="D438" authorId="0">
      <text>
        <r>
          <rPr>
            <sz val="12"/>
            <color indexed="81"/>
            <rFont val="Times New Roman"/>
            <family val="1"/>
          </rPr>
          <t>pinch of powdered skull</t>
        </r>
      </text>
    </comment>
    <comment ref="D446" authorId="0">
      <text>
        <r>
          <rPr>
            <sz val="12"/>
            <color indexed="81"/>
            <rFont val="Times New Roman"/>
            <family val="1"/>
          </rPr>
          <t>scented ointment</t>
        </r>
      </text>
    </comment>
    <comment ref="D451" authorId="0">
      <text>
        <r>
          <rPr>
            <sz val="12"/>
            <color indexed="81"/>
            <rFont val="Times New Roman"/>
            <family val="1"/>
          </rPr>
          <t>powdered holy symbol</t>
        </r>
      </text>
    </comment>
    <comment ref="D452" authorId="0">
      <text>
        <r>
          <rPr>
            <sz val="12"/>
            <color indexed="81"/>
            <rFont val="Times New Roman"/>
            <family val="1"/>
          </rPr>
          <t>A dollop of pitch with a tiny needle hidden inside it.</t>
        </r>
      </text>
    </comment>
    <comment ref="D453" authorId="0">
      <text>
        <r>
          <rPr>
            <sz val="12"/>
            <color indexed="81"/>
            <rFont val="Times New Roman"/>
            <family val="1"/>
          </rPr>
          <t>Humanoid skull</t>
        </r>
      </text>
    </comment>
    <comment ref="D454" authorId="0">
      <text>
        <r>
          <rPr>
            <sz val="12"/>
            <color indexed="81"/>
            <rFont val="Times New Roman"/>
            <family val="1"/>
          </rPr>
          <t>Grave dirt mixed with powdered onyx worth at least 40 gp per HD of the target.</t>
        </r>
      </text>
    </comment>
    <comment ref="D461" authorId="0">
      <text>
        <r>
          <rPr>
            <sz val="12"/>
            <color indexed="81"/>
            <rFont val="Times New Roman"/>
            <family val="1"/>
          </rPr>
          <t>Natural pool of water</t>
        </r>
      </text>
    </comment>
    <comment ref="D463" authorId="0">
      <text>
        <r>
          <rPr>
            <sz val="12"/>
            <color indexed="81"/>
            <rFont val="Times New Roman"/>
            <family val="1"/>
          </rPr>
          <t>lich bone dust</t>
        </r>
      </text>
    </comment>
    <comment ref="D468" authorId="0">
      <text>
        <r>
          <rPr>
            <sz val="12"/>
            <rFont val="Times New Roman"/>
            <family val="1"/>
          </rPr>
          <t>Bag and candle</t>
        </r>
      </text>
    </comment>
    <comment ref="D469" authorId="0">
      <text>
        <r>
          <rPr>
            <sz val="12"/>
            <color indexed="81"/>
            <rFont val="Times New Roman"/>
            <family val="1"/>
          </rPr>
          <t>A tiny bag, a small (not lit) candle, and a carved bone from any humanoid.</t>
        </r>
      </text>
    </comment>
    <comment ref="D472" authorId="0">
      <text>
        <r>
          <rPr>
            <sz val="12"/>
            <color indexed="81"/>
            <rFont val="Times New Roman"/>
            <family val="1"/>
          </rPr>
          <t>Mercury and phosphorus, plus powdered diamond and opal with a total value of at least 1,000 gp each.</t>
        </r>
      </text>
    </comment>
    <comment ref="D473" authorId="0">
      <text>
        <r>
          <rPr>
            <sz val="12"/>
            <color indexed="81"/>
            <rFont val="Times New Roman"/>
            <family val="1"/>
          </rPr>
          <t>Mercury and phosphorus, plus powdered diamond and opal with a total value of at least 1,000 gp each.</t>
        </r>
      </text>
    </comment>
    <comment ref="D474" authorId="0">
      <text>
        <r>
          <rPr>
            <sz val="12"/>
            <color indexed="81"/>
            <rFont val="Times New Roman"/>
            <family val="1"/>
          </rPr>
          <t>Herbs, oils, and incense worth at least 1,000 gp, plus 1,000 gp per level of the spell to be tied to the unhallowed area.</t>
        </r>
      </text>
    </comment>
    <comment ref="D476" authorId="0">
      <text>
        <r>
          <rPr>
            <sz val="12"/>
            <color indexed="81"/>
            <rFont val="Times New Roman"/>
            <family val="1"/>
          </rPr>
          <t>bit of ochre jelly or gray ooze</t>
        </r>
      </text>
    </comment>
    <comment ref="D477" authorId="0">
      <text>
        <r>
          <rPr>
            <sz val="12"/>
            <color indexed="81"/>
            <rFont val="Times New Roman"/>
            <family val="1"/>
          </rPr>
          <t>Small block of granite</t>
        </r>
      </text>
    </comment>
    <comment ref="D483" authorId="0">
      <text>
        <r>
          <rPr>
            <sz val="12"/>
            <color indexed="81"/>
            <rFont val="Times New Roman"/>
            <family val="1"/>
          </rPr>
          <t>diamond worth 5000 GP</t>
        </r>
      </text>
    </comment>
    <comment ref="D486" authorId="0">
      <text>
        <r>
          <rPr>
            <sz val="12"/>
            <color indexed="81"/>
            <rFont val="Times New Roman"/>
            <family val="1"/>
          </rPr>
          <t>Bull-shit or bull-hair</t>
        </r>
      </text>
    </comment>
    <comment ref="D487" authorId="0">
      <text>
        <r>
          <rPr>
            <sz val="12"/>
            <color indexed="81"/>
            <rFont val="Times New Roman"/>
            <family val="1"/>
          </rPr>
          <t>Pinch of cat fur</t>
        </r>
      </text>
    </comment>
    <comment ref="D488" authorId="0">
      <text>
        <r>
          <rPr>
            <sz val="12"/>
            <color indexed="81"/>
            <rFont val="Times New Roman"/>
            <family val="1"/>
          </rPr>
          <t>A statuette of a Celestial or fiend worth 50 gp.</t>
        </r>
      </text>
    </comment>
    <comment ref="D489" authorId="0">
      <text>
        <r>
          <rPr>
            <sz val="12"/>
            <color indexed="81"/>
            <rFont val="Times New Roman"/>
            <family val="1"/>
          </rPr>
          <t>1 oz. of bile</t>
        </r>
      </text>
    </comment>
    <comment ref="D493" authorId="0">
      <text>
        <r>
          <rPr>
            <sz val="12"/>
            <color indexed="81"/>
            <rFont val="Times New Roman"/>
            <family val="1"/>
          </rPr>
          <t>A clay pot filled with grave dirt and another filled with brackish water.  The spell must be cast on a dead body.  You must place a black onyx gem worth at least 50 gp per HD of the undead to be created into the mouth or eye socket of each corpse. The magic of the spell turns these gems into worthless shells.</t>
        </r>
      </text>
    </comment>
    <comment ref="D496" authorId="0">
      <text>
        <r>
          <rPr>
            <sz val="12"/>
            <color indexed="81"/>
            <rFont val="Times New Roman"/>
            <family val="1"/>
          </rPr>
          <t>Eagle feathers or droppings</t>
        </r>
      </text>
    </comment>
    <comment ref="D501" authorId="0">
      <text>
        <r>
          <rPr>
            <sz val="12"/>
            <color indexed="81"/>
            <rFont val="Times New Roman"/>
            <family val="1"/>
          </rPr>
          <t>A sprinkling of holy water and rare incenses worth at least 1,500 gp, plus 1,500 gp per 60-foot cube.  If a password is desired, this requires the burning of additional rare incenses worth at least 1,000</t>
        </r>
      </text>
    </comment>
    <comment ref="D505" authorId="0">
      <text>
        <r>
          <rPr>
            <sz val="12"/>
            <color indexed="81"/>
            <rFont val="Times New Roman"/>
            <family val="1"/>
          </rPr>
          <t>You trace the glyph with incense, which must first be sprinkled with powdered diamond worth at least 200 gp.</t>
        </r>
      </text>
    </comment>
    <comment ref="D506" authorId="0">
      <text>
        <r>
          <rPr>
            <sz val="12"/>
            <color indexed="81"/>
            <rFont val="Times New Roman"/>
            <family val="1"/>
          </rPr>
          <t>You trace the glyph with incense, which must first be sprinkled with powdered diamond worth at least 200 gp.</t>
        </r>
      </text>
    </comment>
    <comment ref="D510" authorId="0">
      <text>
        <r>
          <rPr>
            <sz val="12"/>
            <color indexed="81"/>
            <rFont val="Times New Roman"/>
            <family val="1"/>
          </rPr>
          <t>pinch of earth and snow</t>
        </r>
      </text>
    </comment>
    <comment ref="D513" authorId="0">
      <text>
        <r>
          <rPr>
            <sz val="12"/>
            <color indexed="81"/>
            <rFont val="Times New Roman"/>
            <family val="1"/>
          </rPr>
          <t>handful of ice or snow that must be pressed to the target’s body.</t>
        </r>
      </text>
    </comment>
    <comment ref="D514" authorId="0">
      <text>
        <r>
          <rPr>
            <sz val="12"/>
            <color indexed="81"/>
            <rFont val="Times New Roman"/>
            <family val="1"/>
          </rPr>
          <t>Feathers or pinch of owl droppings</t>
        </r>
      </text>
    </comment>
    <comment ref="D520" authorId="0">
      <text>
        <r>
          <rPr>
            <sz val="12"/>
            <rFont val="Times New Roman"/>
            <family val="1"/>
          </rPr>
          <t>Bag and candle</t>
        </r>
      </text>
    </comment>
    <comment ref="D521" authorId="0">
      <text>
        <r>
          <rPr>
            <sz val="12"/>
            <color indexed="81"/>
            <rFont val="Times New Roman"/>
            <family val="1"/>
          </rPr>
          <t>A tiny bag, a small (not lit) candle, and a carved bone from any humanoid.</t>
        </r>
      </text>
    </comment>
    <comment ref="D522" authorId="0">
      <text>
        <r>
          <rPr>
            <sz val="12"/>
            <color indexed="81"/>
            <rFont val="Times New Roman"/>
            <family val="1"/>
          </rPr>
          <t>Mercury and phosphorus, plus powdered diamond and opal with a total value of at least 1,000 gp each.</t>
        </r>
      </text>
    </comment>
    <comment ref="D523" authorId="0">
      <text>
        <r>
          <rPr>
            <sz val="12"/>
            <color indexed="81"/>
            <rFont val="Times New Roman"/>
            <family val="1"/>
          </rPr>
          <t>Mercury and phosphorus, plus powdered diamond and opal with a total value of at least 5,000 gp each.</t>
        </r>
      </text>
    </comment>
    <comment ref="D524" authorId="0">
      <text>
        <r>
          <rPr>
            <sz val="12"/>
            <color indexed="81"/>
            <rFont val="Times New Roman"/>
            <family val="1"/>
          </rPr>
          <t>100+ GP worth of diamond dust</t>
        </r>
      </text>
    </comment>
    <comment ref="D525" authorId="0">
      <text>
        <r>
          <rPr>
            <sz val="12"/>
            <color indexed="81"/>
            <rFont val="Times New Roman"/>
            <family val="1"/>
          </rPr>
          <t>Crushed diamond powder</t>
        </r>
      </text>
    </comment>
    <comment ref="D536" authorId="0">
      <text>
        <r>
          <rPr>
            <sz val="12"/>
            <rFont val="Times New Roman"/>
            <family val="1"/>
          </rPr>
          <t>Bag and candle</t>
        </r>
      </text>
    </comment>
    <comment ref="D537" authorId="0">
      <text>
        <r>
          <rPr>
            <sz val="12"/>
            <color indexed="81"/>
            <rFont val="Times New Roman"/>
            <family val="1"/>
          </rPr>
          <t>A tiny bag, a small (not lit) candle, and a carved bone from any humanoid.</t>
        </r>
      </text>
    </comment>
    <comment ref="D538" authorId="0">
      <text>
        <r>
          <rPr>
            <sz val="12"/>
            <color indexed="81"/>
            <rFont val="Times New Roman"/>
            <family val="1"/>
          </rPr>
          <t>Mercury and phosphorus, plus powdered diamond and opal with a total value of at least 5,000 gp each.</t>
        </r>
      </text>
    </comment>
    <comment ref="D539" authorId="0">
      <text>
        <r>
          <rPr>
            <sz val="12"/>
            <color indexed="81"/>
            <rFont val="Times New Roman"/>
            <family val="1"/>
          </rPr>
          <t>Mercury and phosphorus, plus powdered diamond and opal with a total value of at least 5,000 gp each.</t>
        </r>
      </text>
    </comment>
    <comment ref="D541" authorId="0">
      <text>
        <r>
          <rPr>
            <sz val="12"/>
            <rFont val="Times New Roman"/>
            <family val="1"/>
          </rPr>
          <t>Bag and candle</t>
        </r>
      </text>
    </comment>
    <comment ref="D542" authorId="0">
      <text>
        <r>
          <rPr>
            <sz val="12"/>
            <color indexed="81"/>
            <rFont val="Times New Roman"/>
            <family val="1"/>
          </rPr>
          <t>A tiny bag, a small (not lit) candle, and a carved bone from any humanoid.</t>
        </r>
      </text>
    </comment>
    <comment ref="D543" authorId="0">
      <text>
        <r>
          <rPr>
            <sz val="12"/>
            <color indexed="81"/>
            <rFont val="Times New Roman"/>
            <family val="1"/>
          </rPr>
          <t>Mercury and phosphorus, plus powdered diamond and opal with a total value of at least 5,000 gp each.</t>
        </r>
      </text>
    </comment>
    <comment ref="D545" authorId="0">
      <text>
        <r>
          <rPr>
            <sz val="12"/>
            <rFont val="Times New Roman"/>
            <family val="1"/>
          </rPr>
          <t>Bag and candle</t>
        </r>
      </text>
    </comment>
    <comment ref="D546" authorId="0">
      <text>
        <r>
          <rPr>
            <sz val="12"/>
            <color indexed="81"/>
            <rFont val="Times New Roman"/>
            <family val="1"/>
          </rPr>
          <t>A tiny bag, a small (not lit) candle, and a carved bone from any humanoid.</t>
        </r>
      </text>
    </comment>
  </commentList>
</comments>
</file>

<file path=xl/comments4.xml><?xml version="1.0" encoding="utf-8"?>
<comments xmlns="http://schemas.openxmlformats.org/spreadsheetml/2006/main">
  <authors>
    <author>Alexis Álvarez</author>
  </authors>
  <commentList>
    <comment ref="R14" authorId="0">
      <text>
        <r>
          <rPr>
            <sz val="12"/>
            <color indexed="81"/>
            <rFont val="Times New Roman"/>
            <family val="1"/>
          </rPr>
          <t xml:space="preserve">Your rapport with one of your contacts is stronger than your relationship with the rest.
</t>
        </r>
        <r>
          <rPr>
            <b/>
            <sz val="12"/>
            <color indexed="81"/>
            <rFont val="Times New Roman"/>
            <family val="1"/>
          </rPr>
          <t xml:space="preserve">Prerequisite:  </t>
        </r>
        <r>
          <rPr>
            <sz val="12"/>
            <color indexed="81"/>
            <rFont val="Times New Roman"/>
            <family val="1"/>
          </rPr>
          <t xml:space="preserve">Favored.
</t>
        </r>
        <r>
          <rPr>
            <b/>
            <sz val="12"/>
            <color indexed="81"/>
            <rFont val="Times New Roman"/>
            <family val="1"/>
          </rPr>
          <t xml:space="preserve">Benefit:  </t>
        </r>
        <r>
          <rPr>
            <sz val="12"/>
            <color indexed="81"/>
            <rFont val="Times New Roman"/>
            <family val="1"/>
          </rPr>
          <t>When you gain this feat, select one of your existing contacts to be named your primary contact.  Choose one skill associated with the organization to which your contact belongs. You gain 1 bonus rank in that skill (even if doing so would put you above your normal maximum ranks for that skill). In addition, you can double the frequency with which you can call upon your primary contact for no-charge favors.  For example, if your primary contact normally provides its no-charge favor once per month, you can now call upon that favor twice per month.
Cityscape 61</t>
        </r>
      </text>
    </comment>
  </commentList>
</comments>
</file>

<file path=xl/comments5.xml><?xml version="1.0" encoding="utf-8"?>
<comments xmlns="http://schemas.openxmlformats.org/spreadsheetml/2006/main">
  <authors>
    <author>Alexis Alvarez</author>
  </authors>
  <commentList>
    <comment ref="A3" authorId="0">
      <text>
        <r>
          <rPr>
            <sz val="12"/>
            <color indexed="81"/>
            <rFont val="Times New Roman"/>
            <family val="1"/>
          </rPr>
          <t>An unholy weapon is imbued with unholy power.  This power makes the weapon evil-aligned and thus bypasses the corresponding damage reduction.  It deals an extra 2d6 points of damage against all of good alignment.  It bestows one negative level on any good creature attempting to wield it.  The negative level remains as long as the weapon is in hand and disappears when the weapon is no longer wielded.  This negative level never results in actual level loss, but it cannot be overcome in any way (including restoration spells) while the weapon is wielded.  Bows, crossbows, and slings so crafted bestow the unholy power upon their ammunition.
Moderate evocation [evil]; CL 7th; Craft Magic Arms and Armor, unholy blight, creator must be evil; Price +2 bonus.
DMG 226</t>
        </r>
      </text>
    </comment>
    <comment ref="A5"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 ref="A7" authorId="0">
      <text>
        <r>
          <rPr>
            <sz val="12"/>
            <color indexed="81"/>
            <rFont val="Times New Roman"/>
            <family val="1"/>
          </rPr>
          <t>A spell storing weapon allows a spellcaster to store a single targeted spell of up to 3rd level in the weapon.  (The spell must have a casting time of 1 standard action.)  Any time the weapon strikes a creature and the creature takes damage from it, the weapon can immediately cast the spell on that creature as a free action if the wielder desires.  (This special ability is an exception to the general rule that casting a spell from an item takes at least as long as casting that spell normally.)  Inflict serious wounds, contagion, blindness, and hold person are all common choices for the stored spell.  Once the spell has been cast from the weapon, a spellcaster can cast any other targeted spell of up to 3rd level into it.  The weapon magically imparts to the wielder the name of the spell currently stored within it.  A randomly rolled spell storing weapon has a 50% chance to have a spell stored in it already.
Strong evocation (plus aura of stored spell); CL 12th; Craft Magic Arms and Armor, creator must be a caster of at least 12th level; Price +1 bonus.
DMG 225</t>
        </r>
      </text>
    </comment>
    <comment ref="A9" authorId="0">
      <text>
        <r>
          <rPr>
            <sz val="12"/>
            <color indexed="81"/>
            <rFont val="Times New Roman"/>
            <family val="1"/>
          </rPr>
          <t>A weapon of disruption is the bane of all undead.  Any undead creature struck in combat must succeed on a DC 14 Will save or be destroyed. A weapon of disruption must be a bludgeoning weapon. (If you roll this property randomly for a piercing or slashing weapon, reroll.)
Strong conjuration; CL 14th; Craft Magic Arms and Armor, heal; Price +2 bonus.
DMG 224</t>
        </r>
      </text>
    </comment>
    <comment ref="A13" authorId="0">
      <text>
        <r>
          <rPr>
            <sz val="12"/>
            <color indexed="81"/>
            <rFont val="Times New Roman"/>
            <family val="1"/>
          </rPr>
          <t>This ability can only be placed on a melee weapon.  A melee weapon crafted with this ability gains a range increment of 10 feet and can be thrown by a wielder proficient in its normal use.
Faint transmutation; CL 5th; Craft Magic
Arms and Armor, magic stone; Price +1 bonus.
DMG 226</t>
        </r>
      </text>
    </comment>
  </commentList>
</comments>
</file>

<file path=xl/comments6.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5" authorId="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silver vestment is set with a circle of nine semiprecious gemstones surrounding a raised, silver hemisphere.
While wearing an ephod of authority, your effective cleric level is treated as one higher than your actual level for the purpose of turning (but not rebuking or commanding) undead.
</t>
        </r>
        <r>
          <rPr>
            <b/>
            <sz val="12"/>
            <color indexed="81"/>
            <rFont val="Times New Roman"/>
            <family val="1"/>
          </rPr>
          <t xml:space="preserve">Prerequisites:  </t>
        </r>
        <r>
          <rPr>
            <sz val="12"/>
            <color indexed="81"/>
            <rFont val="Times New Roman"/>
            <family val="1"/>
          </rPr>
          <t xml:space="preserve">Craft Wondrous Item, turn undead, possession of a piece of the set.
</t>
        </r>
        <r>
          <rPr>
            <b/>
            <sz val="12"/>
            <color indexed="81"/>
            <rFont val="Times New Roman"/>
            <family val="1"/>
          </rPr>
          <t xml:space="preserve">Cost to Create:  </t>
        </r>
        <r>
          <rPr>
            <sz val="12"/>
            <color indexed="81"/>
            <rFont val="Times New Roman"/>
            <family val="1"/>
          </rPr>
          <t>400 gp, 32 XP, 1 day.
MIC 215</t>
        </r>
      </text>
    </comment>
  </commentList>
</comments>
</file>

<file path=xl/comments7.xml><?xml version="1.0" encoding="utf-8"?>
<comments xmlns="http://schemas.openxmlformats.org/spreadsheetml/2006/main">
  <authors>
    <author>Alexis Álvarez</author>
    <author>Alexis Alvarez</author>
  </authors>
  <commentList>
    <comment ref="J2" authorId="0">
      <text>
        <r>
          <rPr>
            <i/>
            <sz val="12"/>
            <color indexed="81"/>
            <rFont val="Times New Roman"/>
            <family val="1"/>
          </rPr>
          <t>bull’s strength +4</t>
        </r>
      </text>
    </comment>
    <comment ref="R2" authorId="0">
      <text>
        <r>
          <rPr>
            <i/>
            <sz val="12"/>
            <color indexed="81"/>
            <rFont val="Times New Roman"/>
            <family val="1"/>
          </rPr>
          <t>protection from good +1</t>
        </r>
      </text>
    </comment>
    <comment ref="S2" authorId="0">
      <text>
        <r>
          <rPr>
            <i/>
            <sz val="12"/>
            <color indexed="81"/>
            <rFont val="Times New Roman"/>
            <family val="1"/>
          </rPr>
          <t>protection from good +1</t>
        </r>
      </text>
    </comment>
    <comment ref="T2" authorId="0">
      <text>
        <r>
          <rPr>
            <i/>
            <sz val="12"/>
            <color indexed="81"/>
            <rFont val="Times New Roman"/>
            <family val="1"/>
          </rPr>
          <t>protection from good +1</t>
        </r>
      </text>
    </comment>
    <comment ref="V2" authorId="0">
      <text>
        <r>
          <rPr>
            <i/>
            <sz val="12"/>
            <color indexed="81"/>
            <rFont val="Times New Roman"/>
            <family val="1"/>
          </rPr>
          <t>protection from arrows</t>
        </r>
      </text>
    </comment>
    <comment ref="W2" authorId="0">
      <text>
        <r>
          <rPr>
            <i/>
            <sz val="12"/>
            <color indexed="81"/>
            <rFont val="Times New Roman"/>
            <family val="1"/>
          </rPr>
          <t>protection from arrows</t>
        </r>
      </text>
    </comment>
    <comment ref="X2" authorId="0">
      <text>
        <r>
          <rPr>
            <i/>
            <sz val="12"/>
            <color indexed="81"/>
            <rFont val="Times New Roman"/>
            <family val="1"/>
          </rPr>
          <t>protection from arrows</t>
        </r>
      </text>
    </comment>
    <comment ref="AF4" authorId="0">
      <text>
        <r>
          <rPr>
            <b/>
            <sz val="12"/>
            <color indexed="81"/>
            <rFont val="Times New Roman"/>
            <family val="1"/>
          </rPr>
          <t xml:space="preserve">Price (Item Level):  </t>
        </r>
        <r>
          <rPr>
            <sz val="12"/>
            <color indexed="81"/>
            <rFont val="Times New Roman"/>
            <family val="1"/>
          </rPr>
          <t xml:space="preserve">3,400 gp (8th)
</t>
        </r>
        <r>
          <rPr>
            <b/>
            <sz val="12"/>
            <color indexed="81"/>
            <rFont val="Times New Roman"/>
            <family val="1"/>
          </rPr>
          <t xml:space="preserve">Body Slot:  </t>
        </r>
        <r>
          <rPr>
            <sz val="12"/>
            <color indexed="81"/>
            <rFont val="Times New Roman"/>
            <family val="1"/>
          </rPr>
          <t xml:space="preserve">Head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divination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
This tattered strip of cloth is strangely resilient, and when you hold it, elven runes appear along its length.
A scout’s headband grants you a +2 competence bonus on Spot checks.  This is a continuous effect and requires no activation.
In addition, this circlet has 3 charges, which are renewed each day at dawn.  Spending 1 or more charges enhances your visual acuity as described below.
</t>
        </r>
        <r>
          <rPr>
            <b/>
            <sz val="12"/>
            <color indexed="81"/>
            <rFont val="Times New Roman"/>
            <family val="1"/>
          </rPr>
          <t xml:space="preserve">1 charge: </t>
        </r>
        <r>
          <rPr>
            <sz val="12"/>
            <color indexed="81"/>
            <rFont val="Times New Roman"/>
            <family val="1"/>
          </rPr>
          <t xml:space="preserve">You gain Darkvision out to 60 feet for 1 hour.
</t>
        </r>
        <r>
          <rPr>
            <b/>
            <sz val="12"/>
            <color indexed="81"/>
            <rFont val="Times New Roman"/>
            <family val="1"/>
          </rPr>
          <t xml:space="preserve">2 charges: </t>
        </r>
        <r>
          <rPr>
            <sz val="12"/>
            <color indexed="81"/>
            <rFont val="Times New Roman"/>
            <family val="1"/>
          </rPr>
          <t xml:space="preserve">You can </t>
        </r>
        <r>
          <rPr>
            <i/>
            <sz val="12"/>
            <color indexed="81"/>
            <rFont val="Times New Roman"/>
            <family val="1"/>
          </rPr>
          <t xml:space="preserve">see invisible </t>
        </r>
        <r>
          <rPr>
            <sz val="12"/>
            <color indexed="81"/>
            <rFont val="Times New Roman"/>
            <family val="1"/>
          </rPr>
          <t xml:space="preserve">creatures and objects (as see invisibility) for 10 minutes.
</t>
        </r>
        <r>
          <rPr>
            <b/>
            <sz val="12"/>
            <color indexed="81"/>
            <rFont val="Times New Roman"/>
            <family val="1"/>
          </rPr>
          <t xml:space="preserve">3 charges: </t>
        </r>
        <r>
          <rPr>
            <sz val="12"/>
            <color indexed="81"/>
            <rFont val="Times New Roman"/>
            <family val="1"/>
          </rPr>
          <t xml:space="preserve">You gain </t>
        </r>
        <r>
          <rPr>
            <i/>
            <sz val="12"/>
            <color indexed="81"/>
            <rFont val="Times New Roman"/>
            <family val="1"/>
          </rPr>
          <t xml:space="preserve">true seeing </t>
        </r>
        <r>
          <rPr>
            <sz val="12"/>
            <color indexed="81"/>
            <rFont val="Times New Roman"/>
            <family val="1"/>
          </rPr>
          <t xml:space="preserve">(as the spell) for 1 minute.
</t>
        </r>
        <r>
          <rPr>
            <b/>
            <sz val="12"/>
            <color indexed="81"/>
            <rFont val="Times New Roman"/>
            <family val="1"/>
          </rPr>
          <t xml:space="preserve">Lore: </t>
        </r>
        <r>
          <rPr>
            <sz val="12"/>
            <color indexed="81"/>
            <rFont val="Times New Roman"/>
            <family val="1"/>
          </rPr>
          <t>The runes appearing on the headband are taken from the Saga of Filix, a great elf scout from long ago (Knowledge [history] DC 10).
Filix bargained with Corellon for unparalleled powers of vision, but the gift came with a curse: The scout could see the deaths of all his friends as well (Knowledge [history] DC 15).  Driven nearly mad by the ghostly perceptions haunting him, Filix eventually fl ed society entirely, living out the rest of his long days alone in the wilderness (Knowledge [history] DC 20).
MIC 132</t>
        </r>
      </text>
    </comment>
    <comment ref="K6" authorId="0">
      <text>
        <r>
          <rPr>
            <i/>
            <sz val="12"/>
            <color indexed="81"/>
            <rFont val="Times New Roman"/>
            <family val="1"/>
          </rPr>
          <t>cat’s grace +4</t>
        </r>
      </text>
    </comment>
    <comment ref="O8" authorId="0">
      <text>
        <r>
          <rPr>
            <i/>
            <sz val="12"/>
            <color indexed="81"/>
            <rFont val="Times New Roman"/>
            <family val="1"/>
          </rPr>
          <t>eagle’s splendor +4</t>
        </r>
      </text>
    </comment>
    <comment ref="R8" authorId="0">
      <text>
        <r>
          <rPr>
            <i/>
            <sz val="12"/>
            <color indexed="81"/>
            <rFont val="Times New Roman"/>
            <family val="1"/>
          </rPr>
          <t>nightshield +2</t>
        </r>
      </text>
    </comment>
    <comment ref="S8" authorId="0">
      <text>
        <r>
          <rPr>
            <i/>
            <sz val="12"/>
            <color indexed="81"/>
            <rFont val="Times New Roman"/>
            <family val="1"/>
          </rPr>
          <t>nightshield +2</t>
        </r>
      </text>
    </comment>
    <comment ref="T8" authorId="0">
      <text>
        <r>
          <rPr>
            <i/>
            <sz val="12"/>
            <color indexed="81"/>
            <rFont val="Times New Roman"/>
            <family val="1"/>
          </rPr>
          <t>nightshield +2</t>
        </r>
      </text>
    </comment>
    <comment ref="U8" authorId="0">
      <text>
        <r>
          <rPr>
            <i/>
            <sz val="12"/>
            <color indexed="81"/>
            <rFont val="Times New Roman"/>
            <family val="1"/>
          </rPr>
          <t>divine favor +1</t>
        </r>
      </text>
    </comment>
    <comment ref="J10" authorId="1">
      <text>
        <r>
          <rPr>
            <i/>
            <sz val="12"/>
            <color indexed="81"/>
            <rFont val="Times New Roman"/>
            <family val="1"/>
          </rPr>
          <t>bull’s strength</t>
        </r>
      </text>
    </comment>
    <comment ref="L10" authorId="1">
      <text>
        <r>
          <rPr>
            <i/>
            <sz val="12"/>
            <color indexed="81"/>
            <rFont val="Times New Roman"/>
            <family val="1"/>
          </rPr>
          <t>bear’s endurance</t>
        </r>
      </text>
    </comment>
    <comment ref="L13" authorId="1">
      <text>
        <r>
          <rPr>
            <i/>
            <sz val="12"/>
            <color indexed="81"/>
            <rFont val="Times New Roman"/>
            <family val="1"/>
          </rPr>
          <t>bear’s endurance</t>
        </r>
      </text>
    </comment>
  </commentList>
</comments>
</file>

<file path=xl/sharedStrings.xml><?xml version="1.0" encoding="utf-8"?>
<sst xmlns="http://schemas.openxmlformats.org/spreadsheetml/2006/main" count="4657" uniqueCount="1139">
  <si>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</si>
  <si>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</si>
  <si>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</si>
  <si>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</si>
  <si>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</si>
  <si>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</si>
  <si>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</si>
  <si>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</si>
  <si>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</si>
  <si>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</si>
  <si>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</si>
  <si>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</si>
  <si>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</si>
  <si>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</si>
  <si>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</si>
  <si>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</si>
  <si>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</si>
  <si>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</si>
  <si>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</si>
  <si>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</si>
  <si>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</si>
  <si>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</si>
  <si>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</si>
  <si>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</si>
  <si>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</si>
  <si>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</si>
  <si>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</si>
  <si>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</si>
  <si>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</si>
  <si>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</si>
  <si>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</si>
  <si>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</si>
  <si>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</si>
  <si>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</si>
  <si>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</si>
  <si>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</si>
  <si>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</si>
  <si>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</si>
  <si>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</si>
  <si>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</si>
  <si>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</si>
  <si>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</si>
  <si>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</si>
  <si>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</si>
  <si>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</si>
  <si>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</si>
  <si>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</si>
  <si>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</si>
  <si>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</si>
  <si>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</si>
  <si>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</si>
  <si>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</si>
  <si>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</si>
  <si>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</si>
  <si>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</si>
  <si>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</si>
  <si>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</si>
  <si>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</si>
  <si>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</si>
  <si>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</si>
  <si>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</si>
  <si>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Knowledge:  Arcana</t>
  </si>
  <si>
    <t>Knowledge:  Religion</t>
  </si>
  <si>
    <t>Listen</t>
  </si>
  <si>
    <t>Open Lock</t>
  </si>
  <si>
    <t>Profession:  (type)</t>
  </si>
  <si>
    <t>Scry</t>
  </si>
  <si>
    <t>Sense Motive</t>
  </si>
  <si>
    <t>Spot</t>
  </si>
  <si>
    <t>Tumble</t>
  </si>
  <si>
    <t>Use Magic Device</t>
  </si>
  <si>
    <t>Use Rope</t>
  </si>
  <si>
    <t>Ability &amp; Mod.</t>
  </si>
  <si>
    <t>0</t>
  </si>
  <si>
    <t>Class:</t>
  </si>
  <si>
    <t>Level:</t>
  </si>
  <si>
    <t>Alignment:</t>
  </si>
  <si>
    <t>Total</t>
  </si>
  <si>
    <t>Male</t>
  </si>
  <si>
    <t>2</t>
  </si>
  <si>
    <t>Critical</t>
  </si>
  <si>
    <t>Range</t>
  </si>
  <si>
    <t>Fortitude</t>
  </si>
  <si>
    <t>Reflex</t>
  </si>
  <si>
    <t>Will</t>
  </si>
  <si>
    <t>Armor &amp; Shield</t>
  </si>
  <si>
    <t>Tiefling</t>
  </si>
  <si>
    <t>Immunity to Sleep Spells</t>
  </si>
  <si>
    <t>1d10</t>
  </si>
  <si>
    <t>x2</t>
  </si>
  <si>
    <t>Bludgeon</t>
  </si>
  <si>
    <t>Resist Cold, Fire, Electricity (5)</t>
  </si>
  <si>
    <t>Missiles</t>
  </si>
  <si>
    <t>the Redhanded</t>
  </si>
  <si>
    <t>Larlum</t>
  </si>
  <si>
    <t>Knowledge:  The Planes</t>
  </si>
  <si>
    <t>Resistance</t>
  </si>
  <si>
    <t>Touch</t>
  </si>
  <si>
    <t>Detect Magic</t>
  </si>
  <si>
    <t>1 min/lvl</t>
  </si>
  <si>
    <t>Instant</t>
  </si>
  <si>
    <t>Read Magic</t>
  </si>
  <si>
    <t>Personal</t>
  </si>
  <si>
    <t>Random Action</t>
  </si>
  <si>
    <t>1 rnd/lvl</t>
  </si>
  <si>
    <t>Divine Power</t>
  </si>
  <si>
    <t>Evocation</t>
  </si>
  <si>
    <t>Magic Vestment</t>
  </si>
  <si>
    <t>Inflict Light Wounds</t>
  </si>
  <si>
    <t>Lb. Capacity:</t>
  </si>
  <si>
    <t>Lb. Carried:</t>
  </si>
  <si>
    <t>Base Speed:</t>
  </si>
  <si>
    <t>145 lbs.</t>
  </si>
  <si>
    <t>Rogue</t>
  </si>
  <si>
    <t>+0</t>
  </si>
  <si>
    <t>Darkness (1/day)</t>
  </si>
  <si>
    <t>Prepared Spells</t>
  </si>
  <si>
    <t>Abilities &amp; Feats</t>
  </si>
  <si>
    <t>Spell</t>
  </si>
  <si>
    <t>Cast?</t>
  </si>
  <si>
    <t>¨</t>
  </si>
  <si>
    <t>Languages</t>
  </si>
  <si>
    <t>Infernal, Common</t>
  </si>
  <si>
    <t>Domain:  Death</t>
  </si>
  <si>
    <t>Domain:  Darkness</t>
  </si>
  <si>
    <t>School</t>
  </si>
  <si>
    <t>Detect Poison</t>
  </si>
  <si>
    <t>Doom</t>
  </si>
  <si>
    <t>Magic Weapon</t>
  </si>
  <si>
    <t>Obscuring Mist</t>
  </si>
  <si>
    <t>Find Traps</t>
  </si>
  <si>
    <t>Shatter</t>
  </si>
  <si>
    <t>Spiritual Weapon</t>
  </si>
  <si>
    <t>Blindness/Deafness</t>
  </si>
  <si>
    <t>Divination/Greater Oracle</t>
  </si>
  <si>
    <t>Inflict Minor Wounds</t>
  </si>
  <si>
    <t>10’</t>
  </si>
  <si>
    <t>100’ + 10’/lvl</t>
  </si>
  <si>
    <t>Bull’s Strength</t>
  </si>
  <si>
    <t>30’</t>
  </si>
  <si>
    <t>Death Knell</t>
  </si>
  <si>
    <t>Inflict Serious Wounds</t>
  </si>
  <si>
    <t>Inflict Critical Wounds</t>
  </si>
  <si>
    <t>Contagion</t>
  </si>
  <si>
    <t>Death Touch</t>
  </si>
  <si>
    <t>Blacklight</t>
  </si>
  <si>
    <t>Armor of Darkness</t>
  </si>
  <si>
    <t>Combat Casting</t>
  </si>
  <si>
    <t>Ambidexterity</t>
  </si>
  <si>
    <t>Extra Rebuking (4/day more than normal)</t>
  </si>
  <si>
    <t>Mounted Combat</t>
  </si>
  <si>
    <t>Two-Weapon Fighting</t>
  </si>
  <si>
    <t>CROSS-CLASS SKILL</t>
  </si>
  <si>
    <t>Perform:  Chant</t>
  </si>
  <si>
    <t>Equipment Worn</t>
  </si>
  <si>
    <t>Item</t>
  </si>
  <si>
    <t>Mass</t>
  </si>
  <si>
    <t>Effects/</t>
  </si>
  <si>
    <t>Notes</t>
  </si>
  <si>
    <t>Unholy Symbol</t>
  </si>
  <si>
    <t>Equipment Carried</t>
  </si>
  <si>
    <t>Weight on Hand:</t>
  </si>
  <si>
    <t>Effects</t>
  </si>
  <si>
    <t>Horse Encumbrance:</t>
  </si>
  <si>
    <t>Craft:  Mason</t>
  </si>
  <si>
    <t>Prefers bone &amp; stone</t>
  </si>
  <si>
    <t>+2 bonus on Necromancy spells</t>
  </si>
  <si>
    <t>Specializes in impersonating sun elves</t>
  </si>
  <si>
    <t>Check</t>
  </si>
  <si>
    <t>Arcane</t>
  </si>
  <si>
    <t>Speed</t>
  </si>
  <si>
    <t>1d8</t>
  </si>
  <si>
    <t>19-20, x2</t>
  </si>
  <si>
    <t>Bolt</t>
  </si>
  <si>
    <t>Velsharoon</t>
  </si>
  <si>
    <t>Elven, Chondathan</t>
  </si>
  <si>
    <t>25’ + 2½’/lvl</t>
  </si>
  <si>
    <t>Race</t>
  </si>
  <si>
    <t>Sex</t>
  </si>
  <si>
    <t>Align</t>
  </si>
  <si>
    <t>Region</t>
  </si>
  <si>
    <t>Mount</t>
  </si>
  <si>
    <t>Thing</t>
  </si>
  <si>
    <t>AC</t>
  </si>
  <si>
    <t>HP</t>
  </si>
  <si>
    <t>Weapons</t>
  </si>
  <si>
    <t>Armor</t>
  </si>
  <si>
    <t>Leadership Score:</t>
  </si>
  <si>
    <t>Cleric of Velsharoon</t>
  </si>
  <si>
    <t>Organization:</t>
  </si>
  <si>
    <t>Stronghold Followers</t>
  </si>
  <si>
    <t>Stronghold:</t>
  </si>
  <si>
    <t>Rank/Title:</t>
  </si>
  <si>
    <t>Vacant</t>
  </si>
  <si>
    <t>Type (Category):</t>
  </si>
  <si>
    <t>Next Title:</t>
  </si>
  <si>
    <t>1st</t>
  </si>
  <si>
    <t>Affiliation Scale:</t>
  </si>
  <si>
    <t>2nd</t>
  </si>
  <si>
    <t>Violence Check:</t>
  </si>
  <si>
    <t>3rd</t>
  </si>
  <si>
    <t>Espionage Check:</t>
  </si>
  <si>
    <t>4th</t>
  </si>
  <si>
    <t>Negotiation Check:</t>
  </si>
  <si>
    <t>5th</t>
  </si>
  <si>
    <t>Executive Powers:</t>
  </si>
  <si>
    <t>Beatify, Plague, Raid</t>
  </si>
  <si>
    <t>6th</t>
  </si>
  <si>
    <t>Bone Grotto</t>
  </si>
  <si>
    <t>Temple (Social)</t>
  </si>
  <si>
    <t>Velsharoon’s Marrow</t>
  </si>
  <si>
    <t>7th</t>
  </si>
  <si>
    <t>M</t>
  </si>
  <si>
    <t>LE</t>
  </si>
  <si>
    <t>none</t>
  </si>
  <si>
    <t>Gnome</t>
  </si>
  <si>
    <t>Class/Template</t>
  </si>
  <si>
    <t>Human</t>
  </si>
  <si>
    <t>Beguiler</t>
  </si>
  <si>
    <t>Elf</t>
  </si>
  <si>
    <t>Dread Necromancer</t>
  </si>
  <si>
    <t>Dwarf</t>
  </si>
  <si>
    <t>Monk</t>
  </si>
  <si>
    <t>Ninja</t>
  </si>
  <si>
    <t>Paladin of Tyranny</t>
  </si>
  <si>
    <t>Scout</t>
  </si>
  <si>
    <t>Warlock</t>
  </si>
  <si>
    <t>Warmage</t>
  </si>
  <si>
    <t>Dragon Shaman (black)</t>
  </si>
  <si>
    <t>F</t>
  </si>
  <si>
    <t>Ranger</t>
  </si>
  <si>
    <t>nearby</t>
  </si>
  <si>
    <t>Ogre-Mage</t>
  </si>
  <si>
    <t>Shadow</t>
  </si>
  <si>
    <t>Fire Genasi</t>
  </si>
  <si>
    <t>Xhenghis Sarai</t>
  </si>
  <si>
    <t>Big Brother Bothammers</t>
  </si>
  <si>
    <t>Fighter</t>
  </si>
  <si>
    <t>Scrogg the Pleasurepain</t>
  </si>
  <si>
    <t>Elf Shade</t>
  </si>
  <si>
    <t>Kondrat of Netheril</t>
  </si>
  <si>
    <t>Netheril</t>
  </si>
  <si>
    <t>Ecalypse</t>
  </si>
  <si>
    <t>Thymos the Redhanded</t>
  </si>
  <si>
    <t>Init</t>
  </si>
  <si>
    <t>Fort</t>
  </si>
  <si>
    <t>Ref</t>
  </si>
  <si>
    <t>Wil</t>
  </si>
  <si>
    <t>Who the Bone Whisperer</t>
  </si>
  <si>
    <t>Cruel-Déjà Huhlgarix</t>
  </si>
  <si>
    <t>Zvim “Letterothelaw” Sigilianu</t>
  </si>
  <si>
    <t>-</t>
  </si>
  <si>
    <t>Darkfather Aquíferoz</t>
  </si>
  <si>
    <t>Blingschteiver</t>
  </si>
  <si>
    <t>Sakarin Standstrong</t>
  </si>
  <si>
    <t>Drakespawn Fuchsia</t>
  </si>
  <si>
    <t>Merritt Gamorrah</t>
  </si>
  <si>
    <t>Frightreich Balintawak</t>
  </si>
  <si>
    <t>Bastilles Croixième</t>
  </si>
  <si>
    <t>Fyodor the Harbinger</t>
  </si>
  <si>
    <t>Susurro Windswept</t>
  </si>
  <si>
    <t>Little Brother Shafron</t>
  </si>
  <si>
    <t>Vast Swamp</t>
  </si>
  <si>
    <t>Dragon Shaman (green)</t>
  </si>
  <si>
    <t>Dragonmere</t>
  </si>
  <si>
    <t>Border Forest</t>
  </si>
  <si>
    <t>Chondalwood</t>
  </si>
  <si>
    <t>Thay</t>
  </si>
  <si>
    <t>Evermeet</t>
  </si>
  <si>
    <t>Grey Forest</t>
  </si>
  <si>
    <t>High Forest</t>
  </si>
  <si>
    <t>The Methwood</t>
  </si>
  <si>
    <t>Misty Forest</t>
  </si>
  <si>
    <t>Neverwinter Woods</t>
  </si>
  <si>
    <t>Urlingwood</t>
  </si>
  <si>
    <t>The Winterwood</t>
  </si>
  <si>
    <t>Sorceress</t>
  </si>
  <si>
    <t>Evoker</t>
  </si>
  <si>
    <t>Expeditionary Force</t>
  </si>
  <si>
    <t>Frigorif</t>
  </si>
  <si>
    <t>?</t>
  </si>
  <si>
    <t>Strategist, interrogator</t>
  </si>
  <si>
    <t>Aristocrat</t>
  </si>
  <si>
    <t>Jarvis Rutherfyord III</t>
  </si>
  <si>
    <t>Sense Motive, Intimidate, Bluff</t>
  </si>
  <si>
    <t>Defensive strategist, power tripper</t>
  </si>
  <si>
    <t>Ambitious pursuant of draconic power, megalomaniac, boastful</t>
  </si>
  <si>
    <t>Stash:  Bonemasonry Grotto</t>
  </si>
  <si>
    <t>On Mount (male griffon)</t>
  </si>
  <si>
    <t>Hideouts, healing, Know:  Nature</t>
  </si>
  <si>
    <t>Dark lore</t>
  </si>
  <si>
    <t>Cabal Committeemember</t>
  </si>
  <si>
    <t xml:space="preserve">Cabal Committeemember, surprising magic </t>
  </si>
  <si>
    <t>Cabal Committeemember, subterfuge, undermining of rivals or victims</t>
  </si>
  <si>
    <t>Art, torture, tactical architecture</t>
  </si>
  <si>
    <t>Armorsmith, weaponsmith, siege engineer</t>
  </si>
  <si>
    <t>Evidence reduction, tracking</t>
  </si>
  <si>
    <t>Liaison with Baator</t>
  </si>
  <si>
    <t>Collecting pet green dragons</t>
  </si>
  <si>
    <t>Med Warhorse</t>
  </si>
  <si>
    <t>Light Riding Horse</t>
  </si>
  <si>
    <t>NE</t>
  </si>
  <si>
    <t>Flurry of Blows, Unarmed Strike, Slam Attack</t>
  </si>
  <si>
    <t>standard hexblade</t>
  </si>
  <si>
    <t>Climb, Jump, Handle Animal, Heal, Ride, Hide, Move Silently, Listen, Spot, Search</t>
  </si>
  <si>
    <t>Hide, Move Silently, Listen, Spot, Search</t>
  </si>
  <si>
    <t>Diplomacy, Bluff, Intimidate, Gather Information</t>
  </si>
  <si>
    <t>choose feats</t>
  </si>
  <si>
    <t>m</t>
  </si>
  <si>
    <t>Greater Barghest</t>
  </si>
  <si>
    <t>Cabal Committeemember, promising magical prodigy, monster tamer</t>
  </si>
  <si>
    <t>Unholy Heavy Flail</t>
  </si>
  <si>
    <t>Throwing Heavy Flail</t>
  </si>
  <si>
    <t>Inflict Serious Wounds spell stored</t>
  </si>
  <si>
    <t>Spell Storing Morningstar</t>
  </si>
  <si>
    <t>Morningstar of Disruption</t>
  </si>
  <si>
    <t>Light Crossbow +1</t>
  </si>
  <si>
    <t>Atk</t>
  </si>
  <si>
    <t>Attack Bonus:</t>
  </si>
  <si>
    <t>Deity:</t>
  </si>
  <si>
    <t>Age:</t>
  </si>
  <si>
    <t>Heward’s Greater Haverpack</t>
  </si>
  <si>
    <t>Haversack Encumbrance:</t>
  </si>
  <si>
    <t>Military Saddle, Exotic</t>
  </si>
  <si>
    <t>Temple Archbishop</t>
  </si>
  <si>
    <t>Power +1, Toughness +1, Water Breathing, Swim, Move Silently</t>
  </si>
  <si>
    <t>Armored Mage, Warmage Edge, 6/4</t>
  </si>
  <si>
    <t>Components</t>
  </si>
  <si>
    <t>Casting</t>
  </si>
  <si>
    <t>V S</t>
  </si>
  <si>
    <t>1 SA</t>
  </si>
  <si>
    <t>V S M/DF</t>
  </si>
  <si>
    <t>V S DF</t>
  </si>
  <si>
    <t>V S F/DF</t>
  </si>
  <si>
    <t>Flame Strike</t>
  </si>
  <si>
    <t>Spells Granted by Velsharoon</t>
  </si>
  <si>
    <t>Spells per Day</t>
  </si>
  <si>
    <t>Spell Level</t>
  </si>
  <si>
    <t>0th</t>
  </si>
  <si>
    <t>8th</t>
  </si>
  <si>
    <t>9th</t>
  </si>
  <si>
    <t>Cleric Spells</t>
  </si>
  <si>
    <t>Domain Spell</t>
  </si>
  <si>
    <t>Wisdom Bonus</t>
  </si>
  <si>
    <t>Total Divine</t>
  </si>
  <si>
    <t>DC</t>
  </si>
  <si>
    <t>Neutral Evil</t>
  </si>
  <si>
    <t>CE</t>
  </si>
  <si>
    <t>Studded Leather +1</t>
  </si>
  <si>
    <t>1*</t>
  </si>
  <si>
    <t>4*</t>
  </si>
  <si>
    <t>Feats/Daily Spells</t>
  </si>
  <si>
    <t>Spells Selected</t>
  </si>
  <si>
    <t>Spells Known</t>
  </si>
  <si>
    <t>Spontaneous caster</t>
  </si>
  <si>
    <t>1:  Bane, bestow wound*, cause fear, chill touch, detect magic, detect undead, doom, hide from undead, infl ict light wounds, ray of enfeeblement, summon undead I*, undetectable alignment; 2:  Blindness/deafness, command undead, darkness, death knell, false life, gentle repose, ghoul touch, inflict moderate wounds, scare, spectral hand, summon swarm, summon undead II*</t>
  </si>
  <si>
    <t>Mental bastion +2, fear aura, Negative energy burst 1/day, Lich body DR 2, casting 7/4</t>
  </si>
  <si>
    <t>see MM 200; Diviner 3/2</t>
  </si>
  <si>
    <t>Current Aura:  Power +1</t>
  </si>
  <si>
    <t>casting 6/5</t>
  </si>
  <si>
    <r>
      <t xml:space="preserve">Acid Splash, Ray of Frost, Ghost Sound; </t>
    </r>
    <r>
      <rPr>
        <b/>
        <sz val="12"/>
        <rFont val="Times New Roman"/>
        <family val="1"/>
      </rPr>
      <t>Detect Secret Doors, Cause Fear</t>
    </r>
  </si>
  <si>
    <r>
      <t xml:space="preserve">All cantrips; </t>
    </r>
    <r>
      <rPr>
        <b/>
        <sz val="12"/>
        <rFont val="Times New Roman"/>
        <family val="1"/>
      </rPr>
      <t>Identify, Detect Secret Doors, Cause Fear, Magic Weapon</t>
    </r>
  </si>
  <si>
    <t>Eldritch Blast, Beguiling Influence</t>
  </si>
  <si>
    <t>Domains:  Evil, Undeath; Weapon Focus, known 4/3; casting 5/4</t>
  </si>
  <si>
    <r>
      <t xml:space="preserve">Detect Magic, Inflict Minor Wounds, Read Magic, Resistance; </t>
    </r>
    <r>
      <rPr>
        <b/>
        <sz val="12"/>
        <rFont val="Times New Roman"/>
        <family val="1"/>
      </rPr>
      <t>Bane, Obscuring Mist, Prot. from Good</t>
    </r>
    <r>
      <rPr>
        <b/>
        <vertAlign val="superscript"/>
        <sz val="12"/>
        <rFont val="Times New Roman"/>
        <family val="1"/>
      </rPr>
      <t>D</t>
    </r>
    <r>
      <rPr>
        <b/>
        <sz val="12"/>
        <rFont val="Times New Roman"/>
        <family val="1"/>
      </rPr>
      <t>, Summon Monster I</t>
    </r>
  </si>
  <si>
    <t>Favored</t>
  </si>
  <si>
    <t>Roll</t>
  </si>
  <si>
    <t>5’ 6”</t>
  </si>
  <si>
    <t>Sleight of Hand</t>
  </si>
  <si>
    <t>Survival</t>
  </si>
  <si>
    <t>Rogue 1</t>
  </si>
  <si>
    <t>Rogue 2</t>
  </si>
  <si>
    <t>Rogue 3</t>
  </si>
  <si>
    <t>Cleric of Velsharoon 1</t>
  </si>
  <si>
    <t>Cleric of Velsharoon 2</t>
  </si>
  <si>
    <t>Cleric of Velsharoon 3</t>
  </si>
  <si>
    <t>Cleric of Velsharoon 4</t>
  </si>
  <si>
    <t>Cleric of Velsharoon 5</t>
  </si>
  <si>
    <t>Cleric of Velsharoon 6</t>
  </si>
  <si>
    <t>Cleric of Velsharoon 7</t>
  </si>
  <si>
    <t>Cleric of Velsharoon 8</t>
  </si>
  <si>
    <t>80’</t>
  </si>
  <si>
    <t>20’</t>
  </si>
  <si>
    <t>Detect Chaos</t>
  </si>
  <si>
    <t>Detect Good</t>
  </si>
  <si>
    <t>Detect Law</t>
  </si>
  <si>
    <t>NPC</t>
  </si>
  <si>
    <t>Region:</t>
  </si>
  <si>
    <t>Storm Horns</t>
  </si>
  <si>
    <t>Darkvision (60’)</t>
  </si>
  <si>
    <t>1</t>
  </si>
  <si>
    <t>Chainmail +1</t>
  </si>
  <si>
    <t>Archivist-Diabolist</t>
  </si>
  <si>
    <t>Cleric (Velsharoon) 5, Inquisitor 6</t>
  </si>
  <si>
    <t>Ogre-Mage 3, Diviner 6</t>
  </si>
  <si>
    <t>Shade 2, Favored Soul (Velsharoon) 7</t>
  </si>
  <si>
    <t>Enchantress</t>
  </si>
  <si>
    <t>Abjurer</t>
  </si>
  <si>
    <t>Financing &amp; laundering Larlum’s operations; liaison to neighboring nobles</t>
  </si>
  <si>
    <t>Half-ogre (gnome)</t>
  </si>
  <si>
    <t>Tiefling 1, Fighter 6</t>
  </si>
  <si>
    <t>Guards Shadow Gate</t>
  </si>
  <si>
    <t>Renown, Contact, Improved Leadership, Landlord</t>
  </si>
  <si>
    <t>Handheld Vice of Truth-Rending</t>
  </si>
  <si>
    <t>Devil’s Mace +3</t>
  </si>
  <si>
    <t>Leather of Shadows</t>
  </si>
  <si>
    <t>Dark Knowledge, Omni-Archivist, Academic Priest</t>
  </si>
  <si>
    <t>Oracle/prophet, scriptural interpreter</t>
  </si>
  <si>
    <t>Scepter +3</t>
  </si>
  <si>
    <t>Scythe +3, Sling</t>
  </si>
  <si>
    <t>Longsword +3</t>
  </si>
  <si>
    <t>Greatsword +3</t>
  </si>
  <si>
    <t>Dwarven Ugrosh +2</t>
  </si>
  <si>
    <t>Short Sword +2</t>
  </si>
  <si>
    <t>Siangham +2</t>
  </si>
  <si>
    <t>Scimitar +2, Shortbow</t>
  </si>
  <si>
    <t>Two-bladed Sword +2</t>
  </si>
  <si>
    <t>Dagger, Sling +1</t>
  </si>
  <si>
    <t>Dagger +1, Sling</t>
  </si>
  <si>
    <t>Glaive +1, Guisarme</t>
  </si>
  <si>
    <t>Leather +1</t>
  </si>
  <si>
    <t>Ring of Protection +1</t>
  </si>
  <si>
    <t>Breastplate +3</t>
  </si>
  <si>
    <t>Studded Leather +3</t>
  </si>
  <si>
    <t>Studded Leather +2</t>
  </si>
  <si>
    <t>Chainmail +2</t>
  </si>
  <si>
    <t>Half-plate +1</t>
  </si>
  <si>
    <t>Full Plate +1</t>
  </si>
  <si>
    <t>Dagger +2, Short Sword +1</t>
  </si>
  <si>
    <t>Equipment</t>
  </si>
  <si>
    <t>Name/Alias</t>
  </si>
  <si>
    <t>TAC</t>
  </si>
  <si>
    <t>FFAC</t>
  </si>
  <si>
    <t>BAB</t>
  </si>
  <si>
    <t>AC Bonus</t>
  </si>
  <si>
    <t>Breastplate +1, Light Steel Shield</t>
  </si>
  <si>
    <t>Superintendent Milfuegos Mopworken</t>
  </si>
  <si>
    <t>2nd Attack</t>
  </si>
  <si>
    <t>Javelin/morningstar Quiver</t>
  </si>
  <si>
    <t>Arrow Quiver</t>
  </si>
  <si>
    <t>Bolt Quiver</t>
  </si>
  <si>
    <t>Regional Vicenecroy</t>
  </si>
  <si>
    <t>Amanuensis</t>
  </si>
  <si>
    <t>Create Water</t>
  </si>
  <si>
    <t>Cure Minor Wounds</t>
  </si>
  <si>
    <t>Guidance</t>
  </si>
  <si>
    <t>Light</t>
  </si>
  <si>
    <t>Mending</t>
  </si>
  <si>
    <t>Message</t>
  </si>
  <si>
    <t>No Light</t>
  </si>
  <si>
    <t>Preserve Organ</t>
  </si>
  <si>
    <t>Purify Food &amp; Drink</t>
  </si>
  <si>
    <t>Slash Tongue</t>
  </si>
  <si>
    <t>Summon Holy Symbol</t>
  </si>
  <si>
    <t>Virtue</t>
  </si>
  <si>
    <t>Anarchic Water</t>
  </si>
  <si>
    <t>Angry Ache</t>
  </si>
  <si>
    <t>Axiomatic Water</t>
  </si>
  <si>
    <t>Bane</t>
  </si>
  <si>
    <t>Blade of Blood</t>
  </si>
  <si>
    <t>Bless</t>
  </si>
  <si>
    <t>Bless Water</t>
  </si>
  <si>
    <t>Blood Wind</t>
  </si>
  <si>
    <t>Burial Blessing</t>
  </si>
  <si>
    <t>Cause Fear</t>
  </si>
  <si>
    <t>Command</t>
  </si>
  <si>
    <t>Comprehend Languages</t>
  </si>
  <si>
    <t>Conjure Ice Beast I</t>
  </si>
  <si>
    <t>Cure Light Wounds</t>
  </si>
  <si>
    <t>Curse Water</t>
  </si>
  <si>
    <t>Deathwatch</t>
  </si>
  <si>
    <t>Detect Animals/Plants</t>
  </si>
  <si>
    <t>Detect C/E/G/L</t>
  </si>
  <si>
    <t>Detect Fire</t>
  </si>
  <si>
    <t>Detect Undead</t>
  </si>
  <si>
    <t>Detect Weaponry</t>
  </si>
  <si>
    <t>Divine Favor</t>
  </si>
  <si>
    <t>Ease of Breath</t>
  </si>
  <si>
    <t>Ebon Eyes</t>
  </si>
  <si>
    <t>Endure Elements</t>
  </si>
  <si>
    <t>Entropic Shield</t>
  </si>
  <si>
    <t>Extract Drug</t>
  </si>
  <si>
    <t>Fortify Cold Creatures</t>
  </si>
  <si>
    <t>Grave Strike</t>
  </si>
  <si>
    <t>Guiding Light</t>
  </si>
  <si>
    <t>Healer’s Vision</t>
  </si>
  <si>
    <t>Healthful Rest</t>
  </si>
  <si>
    <t>Heartache</t>
  </si>
  <si>
    <t>Hide from Undead</t>
  </si>
  <si>
    <t>Ice Slick</t>
  </si>
  <si>
    <t>Impede</t>
  </si>
  <si>
    <t>Invest Light Protection</t>
  </si>
  <si>
    <t>Ironguts</t>
  </si>
  <si>
    <t>Light of Lunia</t>
  </si>
  <si>
    <t>Magic Stone</t>
  </si>
  <si>
    <t>Nightshield</t>
  </si>
  <si>
    <t>Nimbus of Light</t>
  </si>
  <si>
    <t>Omen of Peril</t>
  </si>
  <si>
    <t>Peacebond</t>
  </si>
  <si>
    <t>Protection from C/E/G/L</t>
  </si>
  <si>
    <t>Remove Fear</t>
  </si>
  <si>
    <t>Resist Planar Alignment</t>
  </si>
  <si>
    <t>Resurgence</t>
  </si>
  <si>
    <t>Sacrificial Skill</t>
  </si>
  <si>
    <t>Sanctuary</t>
  </si>
  <si>
    <t>Shield of Faith</t>
  </si>
  <si>
    <t>Shivering Touch, Lesser</t>
  </si>
  <si>
    <t>Slow Consumption</t>
  </si>
  <si>
    <t>Sorrow</t>
  </si>
  <si>
    <t>Spell Flower</t>
  </si>
  <si>
    <t>Spider Hand</t>
  </si>
  <si>
    <t>Stupor</t>
  </si>
  <si>
    <t>Summon Monster I</t>
  </si>
  <si>
    <t>Summon Undead I</t>
  </si>
  <si>
    <t>Suspend Disease</t>
  </si>
  <si>
    <t>Tongue of Baalzebul</t>
  </si>
  <si>
    <t>Vigor, Lesser</t>
  </si>
  <si>
    <t>Addiction</t>
  </si>
  <si>
    <t>Aid</t>
  </si>
  <si>
    <t>Align Weapon</t>
  </si>
  <si>
    <t>Animalistic Power</t>
  </si>
  <si>
    <t>Augury</t>
  </si>
  <si>
    <t>Avoid Planar Effects</t>
  </si>
  <si>
    <t>Bear’s Endurance</t>
  </si>
  <si>
    <t>Benediction</t>
  </si>
  <si>
    <t>Bewildering Substitution</t>
  </si>
  <si>
    <t>Bewildering Visions</t>
  </si>
  <si>
    <t>Black Karma Curse</t>
  </si>
  <si>
    <t>Blade Brothers</t>
  </si>
  <si>
    <t>Blade of Pain and Fear</t>
  </si>
  <si>
    <t>Body Blades</t>
  </si>
  <si>
    <t>Body Ward</t>
  </si>
  <si>
    <t>Boneblast</t>
  </si>
  <si>
    <t>Brambles</t>
  </si>
  <si>
    <t>Brumal Stiffening</t>
  </si>
  <si>
    <t>Calm Emotions</t>
  </si>
  <si>
    <t>Cat’s Grace</t>
  </si>
  <si>
    <t>Close Wounds</t>
  </si>
  <si>
    <t>Cloud of Knives</t>
  </si>
  <si>
    <t>Conduit of Life</t>
  </si>
  <si>
    <t>Conjure Ice Beast II</t>
  </si>
  <si>
    <t>Conjure Ice Object</t>
  </si>
  <si>
    <t>Consecrate</t>
  </si>
  <si>
    <t>Cure Moderate Wounds</t>
  </si>
  <si>
    <t>Curse of Ill Fortune</t>
  </si>
  <si>
    <t>Dance of Ruin</t>
  </si>
  <si>
    <t>Darkbolt</t>
  </si>
  <si>
    <t>Darkness</t>
  </si>
  <si>
    <t>Deific Vengeance</t>
  </si>
  <si>
    <t>Delay Poison</t>
  </si>
  <si>
    <t>Desecrate</t>
  </si>
  <si>
    <t>Detect Aberration</t>
  </si>
  <si>
    <t>Divine Flame</t>
  </si>
  <si>
    <t>Divine Insight</t>
  </si>
  <si>
    <t>Divine Presence</t>
  </si>
  <si>
    <t>Divine Zephyr</t>
  </si>
  <si>
    <t>Eagle’s Splendor</t>
  </si>
  <si>
    <t>Enthrall</t>
  </si>
  <si>
    <t>Execration</t>
  </si>
  <si>
    <t>Eyes of the Zombie</t>
  </si>
  <si>
    <t>Filter</t>
  </si>
  <si>
    <t>Frost Weapon</t>
  </si>
  <si>
    <t>Frostburn, Lesser</t>
  </si>
  <si>
    <t>Gaze Screen</t>
  </si>
  <si>
    <t>Gentle Repose</t>
  </si>
  <si>
    <t>Ghost Touch Armor</t>
  </si>
  <si>
    <t>Healing Lorecall</t>
  </si>
  <si>
    <t>Hold Person</t>
  </si>
  <si>
    <t>Inflict Moderate Wounds</t>
  </si>
  <si>
    <t>Insight of Good Fortune</t>
  </si>
  <si>
    <t>Interfaith Blessing</t>
  </si>
  <si>
    <t>Iron Silence</t>
  </si>
  <si>
    <t>Knife Spray</t>
  </si>
  <si>
    <t>Lesser Telepathic Bond</t>
  </si>
  <si>
    <t>Light of Faith</t>
  </si>
  <si>
    <t>Light of Mercuria</t>
  </si>
  <si>
    <t>Locate Touchstone</t>
  </si>
  <si>
    <t>Lore of the Gods</t>
  </si>
  <si>
    <t>Make Whole</t>
  </si>
  <si>
    <t>Manifestation of the Deity</t>
  </si>
  <si>
    <t>Mark of Judgment</t>
  </si>
  <si>
    <t>Master Cavalier</t>
  </si>
  <si>
    <t>Obscuring Snow</t>
  </si>
  <si>
    <t>Owl’s Wisdom</t>
  </si>
  <si>
    <t>Portal Well</t>
  </si>
  <si>
    <t>Remove Paralysis</t>
  </si>
  <si>
    <t>Resist Energy</t>
  </si>
  <si>
    <t>Restoration, Lesser</t>
  </si>
  <si>
    <t>Rigor Mortis</t>
  </si>
  <si>
    <t>Sap Strength</t>
  </si>
  <si>
    <t>Shadow Shroud</t>
  </si>
  <si>
    <t>Share Talents</t>
  </si>
  <si>
    <t>Shield Other</t>
  </si>
  <si>
    <t>Silence</t>
  </si>
  <si>
    <t>Soul Ward</t>
  </si>
  <si>
    <t>Sound Burst</t>
  </si>
  <si>
    <t>Spawn Screen</t>
  </si>
  <si>
    <t>Spider Legs</t>
  </si>
  <si>
    <t>Spores of the Vrock</t>
  </si>
  <si>
    <t>Status</t>
  </si>
  <si>
    <t>Stay the Hand</t>
  </si>
  <si>
    <t>Stretch Weapon</t>
  </si>
  <si>
    <t>Substitute Domain</t>
  </si>
  <si>
    <t>Summon Elysian Thrush</t>
  </si>
  <si>
    <t>Summon Monster II</t>
  </si>
  <si>
    <t>Summon Undead II</t>
  </si>
  <si>
    <t>Sweet Water</t>
  </si>
  <si>
    <t>Thin Air</t>
  </si>
  <si>
    <t>Turn Anathema</t>
  </si>
  <si>
    <t>Undetectable Alignment</t>
  </si>
  <si>
    <t>Wave of Grief</t>
  </si>
  <si>
    <t>Wither Limb</t>
  </si>
  <si>
    <t>Zone of Truth</t>
  </si>
  <si>
    <t>Adoration of the Frightful</t>
  </si>
  <si>
    <t>Air Breathing</t>
  </si>
  <si>
    <t>Alliance Undone</t>
  </si>
  <si>
    <t>Alter Fortune</t>
  </si>
  <si>
    <t>Analyze Touchstone</t>
  </si>
  <si>
    <t>Anarchic Storm</t>
  </si>
  <si>
    <t>Animate Dead</t>
  </si>
  <si>
    <t>Attune Form</t>
  </si>
  <si>
    <t>Aura of Cold, Lesser</t>
  </si>
  <si>
    <t>Axiomatic Storm</t>
  </si>
  <si>
    <t>Bestow Curse</t>
  </si>
  <si>
    <t>Binding Snow</t>
  </si>
  <si>
    <t>Bladebane</t>
  </si>
  <si>
    <t>Blessed Aim</t>
  </si>
  <si>
    <t>Bolster Aura</t>
  </si>
  <si>
    <t>Briar Web</t>
  </si>
  <si>
    <t>Chain of Eyes</t>
  </si>
  <si>
    <t>Channeled Divine Shield</t>
  </si>
  <si>
    <t>Circle Dance</t>
  </si>
  <si>
    <t>Circle of Nausea</t>
  </si>
  <si>
    <t>Cloak of Bravery</t>
  </si>
  <si>
    <t>Clutch of Orcus</t>
  </si>
  <si>
    <t>Conjure Ice Beast III</t>
  </si>
  <si>
    <t>Continual Flame</t>
  </si>
  <si>
    <t>Control Snow and Ice</t>
  </si>
  <si>
    <t>Create Food &amp; Water</t>
  </si>
  <si>
    <t>Crown of Might</t>
  </si>
  <si>
    <t>Crown of Protection</t>
  </si>
  <si>
    <t>Crown of Smiting</t>
  </si>
  <si>
    <t>Crown of the Grave</t>
  </si>
  <si>
    <t>Cure Serious Wounds</t>
  </si>
  <si>
    <t>Curse of Arrow Attraction</t>
  </si>
  <si>
    <t>Curse of the Brute</t>
  </si>
  <si>
    <t>Daylight</t>
  </si>
  <si>
    <t>Deeper Darkness</t>
  </si>
  <si>
    <t>Defile Snow and Ice</t>
  </si>
  <si>
    <t>Deific Bastion</t>
  </si>
  <si>
    <t>Devil Blight</t>
  </si>
  <si>
    <t>Devil’s Eye</t>
  </si>
  <si>
    <t>Dispel Magic</t>
  </si>
  <si>
    <t>Divine Retaliation</t>
  </si>
  <si>
    <t>Energy Aegis</t>
  </si>
  <si>
    <t>Energy Vulnerability</t>
  </si>
  <si>
    <t>Flame of Faith</t>
  </si>
  <si>
    <t>Flesh Ripper</t>
  </si>
  <si>
    <t>Footsteps of the Divine</t>
  </si>
  <si>
    <t>Forest Eyes</t>
  </si>
  <si>
    <t>Glyph of Warding</t>
  </si>
  <si>
    <t>Hamatula Barbs</t>
  </si>
  <si>
    <t>Hesitate</t>
  </si>
  <si>
    <t>Holy Storm</t>
  </si>
  <si>
    <t>Ice Shape</t>
  </si>
  <si>
    <t>Infallible Servant</t>
  </si>
  <si>
    <t>Invest Moderate Protection</t>
  </si>
  <si>
    <t>Invisibility Purge</t>
  </si>
  <si>
    <t>Invoke the Cerulean Sign</t>
  </si>
  <si>
    <t>Light of Venya</t>
  </si>
  <si>
    <t>Light of Wisdom</t>
  </si>
  <si>
    <t>Locate Node</t>
  </si>
  <si>
    <t>Locate Object</t>
  </si>
  <si>
    <t>Magic Circle v C/E/G/L</t>
  </si>
  <si>
    <t>Mantle of C/E/G/L</t>
  </si>
  <si>
    <t>Mark of Doom</t>
  </si>
  <si>
    <t>Masochism</t>
  </si>
  <si>
    <t>Mass Aid</t>
  </si>
  <si>
    <t>Meld into Ice</t>
  </si>
  <si>
    <t>Meld into Stone</t>
  </si>
  <si>
    <t>Obscure Object</t>
  </si>
  <si>
    <t>Prayer</t>
  </si>
  <si>
    <t>Protection from Energy</t>
  </si>
  <si>
    <t>Protection from Negative Energy</t>
  </si>
  <si>
    <t>Protection from Positive Energy</t>
  </si>
  <si>
    <t>Remove Blindness/Deafness</t>
  </si>
  <si>
    <t>Remove Curse</t>
  </si>
  <si>
    <t>Remove Disease</t>
  </si>
  <si>
    <t>Resist Energy, Mass</t>
  </si>
  <si>
    <t>Resist Taint</t>
  </si>
  <si>
    <t>Ring of Blades</t>
  </si>
  <si>
    <t>Sadism</t>
  </si>
  <si>
    <t>Searing Light</t>
  </si>
  <si>
    <t>Sheltered Vitality</t>
  </si>
  <si>
    <t>Shield of Warding</t>
  </si>
  <si>
    <t>Shivering Touch</t>
  </si>
  <si>
    <t>Shriveling</t>
  </si>
  <si>
    <t>Skull Watch</t>
  </si>
  <si>
    <t>Slashing Darkness</t>
  </si>
  <si>
    <t>Soul of Light</t>
  </si>
  <si>
    <t>Speak with Dead</t>
  </si>
  <si>
    <t>Spikes</t>
  </si>
  <si>
    <t>Stiffen</t>
  </si>
  <si>
    <t>Stone Shape</t>
  </si>
  <si>
    <t>Subdue Aura</t>
  </si>
  <si>
    <t>Summon Monster III</t>
  </si>
  <si>
    <t>Summon Undead III</t>
  </si>
  <si>
    <t>Sword Stream</t>
  </si>
  <si>
    <t>Unholy Storm</t>
  </si>
  <si>
    <t>Unliving Weapon</t>
  </si>
  <si>
    <t>Vigor</t>
  </si>
  <si>
    <t>Vigor, Mass, Lesser</t>
  </si>
  <si>
    <t>Vile Lance</t>
  </si>
  <si>
    <t>Visage of the Deity, Lesser</t>
  </si>
  <si>
    <t>Vision of the Omniscient Eye</t>
  </si>
  <si>
    <t>Water Breathing</t>
  </si>
  <si>
    <t>Water Walk</t>
  </si>
  <si>
    <t>Willing Sacrifice</t>
  </si>
  <si>
    <t>Wind Wall</t>
  </si>
  <si>
    <t>Wrack</t>
  </si>
  <si>
    <t>Abyssal Might</t>
  </si>
  <si>
    <t>Aerial Alacrity</t>
  </si>
  <si>
    <t>Air Walk</t>
  </si>
  <si>
    <t>Aligned Aura</t>
  </si>
  <si>
    <t>Assay Resistance</t>
  </si>
  <si>
    <t>Assay Spell Resistance</t>
  </si>
  <si>
    <t>Astral Hospice</t>
  </si>
  <si>
    <t>Balor Nimbus</t>
  </si>
  <si>
    <t>Battlefield Illumination</t>
  </si>
  <si>
    <t>Beast Claws</t>
  </si>
  <si>
    <t>Bleakness</t>
  </si>
  <si>
    <t>Blessing of the Righteous</t>
  </si>
  <si>
    <t>Blight</t>
  </si>
  <si>
    <t>Blindsight</t>
  </si>
  <si>
    <t>Castigate</t>
  </si>
  <si>
    <t>Channeled Divine Health</t>
  </si>
  <si>
    <t>Claws of the Savage</t>
  </si>
  <si>
    <t>Confound</t>
  </si>
  <si>
    <t>Conjure Ice Beast IV</t>
  </si>
  <si>
    <t>Consumptive Field</t>
  </si>
  <si>
    <t>Contingent Energy Resistance</t>
  </si>
  <si>
    <t>Control Water</t>
  </si>
  <si>
    <t>Cure Critical Wounds</t>
  </si>
  <si>
    <t>Damning Darkness</t>
  </si>
  <si>
    <t>Dampen Magic</t>
  </si>
  <si>
    <t>Death Ward</t>
  </si>
  <si>
    <t>Demon Dirge</t>
  </si>
  <si>
    <t>Dimensional Anchor</t>
  </si>
  <si>
    <t>Discern Lies</t>
  </si>
  <si>
    <t>Dismissal</t>
  </si>
  <si>
    <t>Divination</t>
  </si>
  <si>
    <t>Divine Storm</t>
  </si>
  <si>
    <t>Doomtide</t>
  </si>
  <si>
    <t>Dragon Blight</t>
  </si>
  <si>
    <t>Dust to Dust</t>
  </si>
  <si>
    <t>Energy Vortex</t>
  </si>
  <si>
    <t>Evil Glare</t>
  </si>
  <si>
    <t>Fell the Greatest Foe</t>
  </si>
  <si>
    <t>Focus Touchstone Energy</t>
  </si>
  <si>
    <t>Freedom of Movement</t>
  </si>
  <si>
    <t>Freeze Armor</t>
  </si>
  <si>
    <t>Frostburn</t>
  </si>
  <si>
    <t>Ghost Touch Weapon</t>
  </si>
  <si>
    <t>Giant Vermin</t>
  </si>
  <si>
    <t>Glacial Globe of Invulnerability</t>
  </si>
  <si>
    <t>Greater Resistance</t>
  </si>
  <si>
    <t>Harrier</t>
  </si>
  <si>
    <t>Healing Spirit</t>
  </si>
  <si>
    <t>Hell’s Power</t>
  </si>
  <si>
    <t>Holy Transformation, Lesser</t>
  </si>
  <si>
    <t>Identify Transgressor</t>
  </si>
  <si>
    <t>Imbue w Spell Ability</t>
  </si>
  <si>
    <t>Infernal Wound</t>
  </si>
  <si>
    <t>Light of Purity</t>
  </si>
  <si>
    <t>Magic Weapon, Greater</t>
  </si>
  <si>
    <t>Mark of the Enlightened Soul</t>
  </si>
  <si>
    <t>Moral Façade</t>
  </si>
  <si>
    <t>Mystic Aegis</t>
  </si>
  <si>
    <t>Nchaser’s Glowing Orb</t>
  </si>
  <si>
    <t>Negative Energy Aura</t>
  </si>
  <si>
    <t>Neutralize Poison</t>
  </si>
  <si>
    <t>Planar Ally, Lesser</t>
  </si>
  <si>
    <t>Planar Exchange, Lesser</t>
  </si>
  <si>
    <t>Planar Tolerance</t>
  </si>
  <si>
    <t>Poison</t>
  </si>
  <si>
    <t>Positive Energy Aura</t>
  </si>
  <si>
    <t>Profane Item</t>
  </si>
  <si>
    <t>Pronouncement of Faith</t>
  </si>
  <si>
    <t>Psychic Poison</t>
  </si>
  <si>
    <t>Ray Deflection</t>
  </si>
  <si>
    <t>Recitation</t>
  </si>
  <si>
    <t>Renewed Vigor</t>
  </si>
  <si>
    <t>Repel Vermin</t>
  </si>
  <si>
    <t>Restoration</t>
  </si>
  <si>
    <t>Resurgence, Mass</t>
  </si>
  <si>
    <t>Revelation</t>
  </si>
  <si>
    <t>Revenance</t>
  </si>
  <si>
    <t>Runic Marker</t>
  </si>
  <si>
    <t>Sacred Item</t>
  </si>
  <si>
    <t>Seed of Life</t>
  </si>
  <si>
    <t>Sending</t>
  </si>
  <si>
    <t>Shield of Faith, Mass</t>
  </si>
  <si>
    <t>Spell Immunity</t>
  </si>
  <si>
    <t>Spell Vulnerability</t>
  </si>
  <si>
    <t>Spiritual Advisor</t>
  </si>
  <si>
    <t>Stars of Mystra</t>
  </si>
  <si>
    <t>Stars of Selûne</t>
  </si>
  <si>
    <t>Stifle Spell</t>
  </si>
  <si>
    <t>Stop Heart</t>
  </si>
  <si>
    <t>Summon Bearded Devil</t>
  </si>
  <si>
    <t>Summon Hound Archon</t>
  </si>
  <si>
    <t>Summon Monster IV</t>
  </si>
  <si>
    <t>Summon Pest Swarm</t>
  </si>
  <si>
    <t>Summon Undead IV</t>
  </si>
  <si>
    <t>Tongues</t>
  </si>
  <si>
    <t>Touch of the Blackened Soul</t>
  </si>
  <si>
    <t>Undead Bane Weapon</t>
  </si>
  <si>
    <t>Unfailing Endurance</t>
  </si>
  <si>
    <t>Wall of Good</t>
  </si>
  <si>
    <t>Wall of Sand</t>
  </si>
  <si>
    <t>Weapon of the Deity</t>
  </si>
  <si>
    <t>Weather Eye</t>
  </si>
  <si>
    <t>Winter’s Embrace</t>
  </si>
  <si>
    <t>Atonement</t>
  </si>
  <si>
    <t>Bear’s Heart</t>
  </si>
  <si>
    <t>Bebilith Blessing</t>
  </si>
  <si>
    <t>Bewildering Mischance</t>
  </si>
  <si>
    <t>Bleed</t>
  </si>
  <si>
    <t>Blistering Radiance</t>
  </si>
  <si>
    <t>Boreal Wind</t>
  </si>
  <si>
    <t>Break Enchantment</t>
  </si>
  <si>
    <t>Charnel Fire</t>
  </si>
  <si>
    <t>Command, Greater</t>
  </si>
  <si>
    <t>Commune</t>
  </si>
  <si>
    <t>Condemnation</t>
  </si>
  <si>
    <t>Conjure Ice Beast V</t>
  </si>
  <si>
    <t>Convert Wand</t>
  </si>
  <si>
    <t>Cure Light Wounds, Mass</t>
  </si>
  <si>
    <t>Dance of the Unicorn</t>
  </si>
  <si>
    <t>Darts of Life</t>
  </si>
  <si>
    <t>Death Throes</t>
  </si>
  <si>
    <t>Dispel Cold</t>
  </si>
  <si>
    <t>Dispel Evil</t>
  </si>
  <si>
    <t>Dispel Fire</t>
  </si>
  <si>
    <t>Disrupting Weapon</t>
  </si>
  <si>
    <t>Divine Agility</t>
  </si>
  <si>
    <t>Divine Retribution</t>
  </si>
  <si>
    <t>Door of Decay</t>
  </si>
  <si>
    <t>Dragon Breath</t>
  </si>
  <si>
    <t>Etherealness, Swift</t>
  </si>
  <si>
    <t>False Sending</t>
  </si>
  <si>
    <t>Fire in the Blood</t>
  </si>
  <si>
    <t>Frostbite</t>
  </si>
  <si>
    <t>Hallow</t>
  </si>
  <si>
    <t>Haunt Shift</t>
  </si>
  <si>
    <t>Healing Circle</t>
  </si>
  <si>
    <t>Heartclutch</t>
  </si>
  <si>
    <t>Hibernal Healing</t>
  </si>
  <si>
    <t>Hibernate</t>
  </si>
  <si>
    <t>Incorporeal Nova</t>
  </si>
  <si>
    <t>Insect Plague</t>
  </si>
  <si>
    <t>Invest Heavy Protection</t>
  </si>
  <si>
    <t>Magic Convalescence</t>
  </si>
  <si>
    <t>Mana Flux</t>
  </si>
  <si>
    <t>Mark of Sin</t>
  </si>
  <si>
    <t>Mass Inflict Light Wounds</t>
  </si>
  <si>
    <t>Meteoric Strike</t>
  </si>
  <si>
    <t>Morality Undone</t>
  </si>
  <si>
    <t>Necrotic Skull Bomb</t>
  </si>
  <si>
    <t>Oath of Blood</t>
  </si>
  <si>
    <t>Opalescent Glare</t>
  </si>
  <si>
    <t>Pass through Ice</t>
  </si>
  <si>
    <t>Radiance</t>
  </si>
  <si>
    <t>Resonating Resistance</t>
  </si>
  <si>
    <t>Righteous Might</t>
  </si>
  <si>
    <t>Righteous Wrath of the Faithful</t>
  </si>
  <si>
    <t>Scrying</t>
  </si>
  <si>
    <t>Slay Living</t>
  </si>
  <si>
    <t>Soul Scour</t>
  </si>
  <si>
    <t>Spell Theft</t>
  </si>
  <si>
    <t>Stalwart Pact</t>
  </si>
  <si>
    <t>Subvert Planar Essence</t>
  </si>
  <si>
    <t>Summon Bralani Eladrin</t>
  </si>
  <si>
    <t>Summon Monster V</t>
  </si>
  <si>
    <t>Summon Undead V</t>
  </si>
  <si>
    <t>Surge of Fortune</t>
  </si>
  <si>
    <t>Swift Etherealness</t>
  </si>
  <si>
    <t>Symbol of Pain</t>
  </si>
  <si>
    <t>Symbol of Sleep</t>
  </si>
  <si>
    <t>Unhallow</t>
  </si>
  <si>
    <t>Vigor, Greater</t>
  </si>
  <si>
    <t>Wall of Ooze</t>
  </si>
  <si>
    <t>Wall of Stone</t>
  </si>
  <si>
    <t>Zone of Peace</t>
  </si>
  <si>
    <t>Algid Enhancement</t>
  </si>
  <si>
    <t>Animate Objects</t>
  </si>
  <si>
    <t>Antilife Shell</t>
  </si>
  <si>
    <t>Banishment</t>
  </si>
  <si>
    <t>Barghest’s Feast</t>
  </si>
  <si>
    <t>Bear’s Endurance, Mass</t>
  </si>
  <si>
    <t>Blade Barrier</t>
  </si>
  <si>
    <t>Bull’s Strength, Mass</t>
  </si>
  <si>
    <t>Cat’s Grace, Mass</t>
  </si>
  <si>
    <t>Chasing Perfection</t>
  </si>
  <si>
    <t>Cloak of Hate</t>
  </si>
  <si>
    <t>Cloud of the Achaierai</t>
  </si>
  <si>
    <t>Cometfall</t>
  </si>
  <si>
    <t>Conjure Ice Beast VI</t>
  </si>
  <si>
    <t>Create Undead</t>
  </si>
  <si>
    <t>Cure Moderate Wounds, Mass</t>
  </si>
  <si>
    <t>Dispel Magic, Greater</t>
  </si>
  <si>
    <t>Eagle’s Splendor, Mass</t>
  </si>
  <si>
    <t>Energy Immunity</t>
  </si>
  <si>
    <t>Eyes of the Oracle</t>
  </si>
  <si>
    <t>Fiendish Quickening</t>
  </si>
  <si>
    <t>Find the Path</t>
  </si>
  <si>
    <t>Forbiddance</t>
  </si>
  <si>
    <t>Frostburn, Mass</t>
  </si>
  <si>
    <t>Geas/Quest</t>
  </si>
  <si>
    <t>Ghost Trap</t>
  </si>
  <si>
    <t>Glyph of Warding, Greater</t>
  </si>
  <si>
    <t>Harm</t>
  </si>
  <si>
    <t>Heroes’ Feast</t>
  </si>
  <si>
    <t>Ice Rift</t>
  </si>
  <si>
    <t>Inflict Moderate Wounds, Mass</t>
  </si>
  <si>
    <t>Light of Courage</t>
  </si>
  <si>
    <t>Mantle of the Icy Soul</t>
  </si>
  <si>
    <t>Owl’s Wisdom, Mass</t>
  </si>
  <si>
    <t>Planar Ally</t>
  </si>
  <si>
    <t>Planar Exchange</t>
  </si>
  <si>
    <t>Snare Astral Traveler</t>
  </si>
  <si>
    <t>Spiritual Guardian</t>
  </si>
  <si>
    <t>Summon Babau Demon</t>
  </si>
  <si>
    <t>Summon Monster VI</t>
  </si>
  <si>
    <t>Summon Undead VI</t>
  </si>
  <si>
    <t>Symbol of Fear</t>
  </si>
  <si>
    <t>Symbol of Persuasion</t>
  </si>
  <si>
    <t>Thousand Needles</t>
  </si>
  <si>
    <t>Undeath to Death</t>
  </si>
  <si>
    <t>Vigorous Circle</t>
  </si>
  <si>
    <t>Visage of the Deity</t>
  </si>
  <si>
    <t>Weight of Sin</t>
  </si>
  <si>
    <t>Wind Walk</t>
  </si>
  <si>
    <t>Word of Recall</t>
  </si>
  <si>
    <t>Zealot Pact</t>
  </si>
  <si>
    <t>Conjure Ice Beast VII</t>
  </si>
  <si>
    <t>Cure Serious Wounds, Mass</t>
  </si>
  <si>
    <t>Dictum</t>
  </si>
  <si>
    <t>Scry Location</t>
  </si>
  <si>
    <t>Summon Monster VII</t>
  </si>
  <si>
    <t>Summon Undead VII</t>
  </si>
  <si>
    <t>Symbol of Stunning</t>
  </si>
  <si>
    <t>Symbol of Weakness</t>
  </si>
  <si>
    <t>Conjure Ice Beast VIII</t>
  </si>
  <si>
    <t>Summon Monster VIII</t>
  </si>
  <si>
    <t>Summon Undead VIII</t>
  </si>
  <si>
    <t>Symbol of Death</t>
  </si>
  <si>
    <t>Conjure Ice Beast IX</t>
  </si>
  <si>
    <t>Summon Monster IX</t>
  </si>
  <si>
    <t>Summon Undead IX</t>
  </si>
  <si>
    <t>Transmutation</t>
  </si>
  <si>
    <t>10 min/lvl</t>
  </si>
  <si>
    <t>Spell Compendium</t>
  </si>
  <si>
    <t>Conjuration</t>
  </si>
  <si>
    <t>PHB</t>
  </si>
  <si>
    <t>Universal</t>
  </si>
  <si>
    <t>60’</t>
  </si>
  <si>
    <t>1 minute</t>
  </si>
  <si>
    <t>Necromancy</t>
  </si>
  <si>
    <t>instant</t>
  </si>
  <si>
    <t>V M/DF</t>
  </si>
  <si>
    <t>V S F</t>
  </si>
  <si>
    <t>Book of Vile Darkness</t>
  </si>
  <si>
    <t>10 minutes</t>
  </si>
  <si>
    <t>24 hours</t>
  </si>
  <si>
    <t>Abjuration</t>
  </si>
  <si>
    <t>1 round</t>
  </si>
  <si>
    <t>0’</t>
  </si>
  <si>
    <t>Complete Champion</t>
  </si>
  <si>
    <t>V S M</t>
  </si>
  <si>
    <t>Planar Handbook</t>
  </si>
  <si>
    <t>Enchantment</t>
  </si>
  <si>
    <t>50’</t>
  </si>
  <si>
    <t>Swift</t>
  </si>
  <si>
    <t>PHB II</t>
  </si>
  <si>
    <t>Savage Species</t>
  </si>
  <si>
    <t>V S M XP</t>
  </si>
  <si>
    <t>Permanent</t>
  </si>
  <si>
    <t>Defenders of the Faith</t>
  </si>
  <si>
    <t>1d4 rnds</t>
  </si>
  <si>
    <t>V</t>
  </si>
  <si>
    <t>1 FR</t>
  </si>
  <si>
    <t>400’ + 40’/lvl</t>
  </si>
  <si>
    <t>Cityscape</t>
  </si>
  <si>
    <t>1 hr/lvl</t>
  </si>
  <si>
    <t>V DF</t>
  </si>
  <si>
    <t>Complete Adventurer</t>
  </si>
  <si>
    <t>Complete Scoundrel</t>
  </si>
  <si>
    <t>30 minutes</t>
  </si>
  <si>
    <t>Complete Divine</t>
  </si>
  <si>
    <t>30’ radius</t>
  </si>
  <si>
    <t>V F</t>
  </si>
  <si>
    <t>V S Location</t>
  </si>
  <si>
    <t>S M</t>
  </si>
  <si>
    <t>Libris Mortis</t>
  </si>
  <si>
    <t>V S M Drug</t>
  </si>
  <si>
    <t>special</t>
  </si>
  <si>
    <t>V S Drug</t>
  </si>
  <si>
    <t>Illusion</t>
  </si>
  <si>
    <t>Magic of Faerûn</t>
  </si>
  <si>
    <t>Immed</t>
  </si>
  <si>
    <t>2 hrs/lvl</t>
  </si>
  <si>
    <t>Lords of Madness</t>
  </si>
  <si>
    <t>15’</t>
  </si>
  <si>
    <t>1 hour</t>
  </si>
  <si>
    <t>Tome &amp; Blood</t>
  </si>
  <si>
    <t>1 day/lvl</t>
  </si>
  <si>
    <t>Champions of Valor</t>
  </si>
  <si>
    <t>1d6+2 rounds</t>
  </si>
  <si>
    <t>Heroes of Horror</t>
  </si>
  <si>
    <t>Drow of the Underdark</t>
  </si>
  <si>
    <t>5’</t>
  </si>
  <si>
    <t>1 attack</t>
  </si>
  <si>
    <t>8 hours</t>
  </si>
  <si>
    <t>Dragon Magic</t>
  </si>
  <si>
    <t>S M/DF</t>
  </si>
  <si>
    <t>Stormwrack</t>
  </si>
  <si>
    <t>Exemplars of Evil</t>
  </si>
  <si>
    <t>V S DF Frostfell</t>
  </si>
  <si>
    <t>Unapproachable East</t>
  </si>
  <si>
    <t>V S M F</t>
  </si>
  <si>
    <t>1d6 rounds</t>
  </si>
  <si>
    <t>V S Und Fnd</t>
  </si>
  <si>
    <t>Unlimited</t>
  </si>
  <si>
    <t>Discharge</t>
  </si>
  <si>
    <t>1 IA</t>
  </si>
  <si>
    <t>40’</t>
  </si>
  <si>
    <t>S</t>
  </si>
  <si>
    <t>1 mile/lvl</t>
  </si>
  <si>
    <t>Champions of Ruin</t>
  </si>
  <si>
    <t>10’ radius</t>
  </si>
  <si>
    <t>Complete Arcane</t>
  </si>
  <si>
    <t>Draconomicon</t>
  </si>
  <si>
    <t>V S Disease</t>
  </si>
  <si>
    <t>Player’s Guide to Faerûn</t>
  </si>
  <si>
    <t>V S M Demon</t>
  </si>
  <si>
    <t>Races of the Wild</t>
  </si>
  <si>
    <t>20’ or 60’</t>
  </si>
  <si>
    <t>Heroes of Battle</t>
  </si>
  <si>
    <t>Dragons of Faerûn</t>
  </si>
  <si>
    <t>V S M Devil</t>
  </si>
  <si>
    <t>V S Drug Locat.</t>
  </si>
  <si>
    <t>3 rounds</t>
  </si>
  <si>
    <t>10+1 rnd/lvl</t>
  </si>
  <si>
    <t>12 hours</t>
  </si>
  <si>
    <t>S Drug</t>
  </si>
  <si>
    <t>Conc. + 1/lvl</t>
  </si>
  <si>
    <t>1+1 mile/lvl</t>
  </si>
  <si>
    <t>V S M DF</t>
  </si>
  <si>
    <t>1 mile + 1/lvl</t>
  </si>
  <si>
    <t>V S M F DF XP</t>
  </si>
  <si>
    <t>V S DF XP</t>
  </si>
  <si>
    <t>V S M DF XP</t>
  </si>
  <si>
    <t>see text</t>
  </si>
  <si>
    <t>V S Frostfell</t>
  </si>
  <si>
    <t>1 wk/lvl</t>
  </si>
  <si>
    <t>V Fiend</t>
  </si>
  <si>
    <t>V S M/DF F</t>
  </si>
  <si>
    <t>V S Coldfire</t>
  </si>
  <si>
    <t>V S Fiend</t>
  </si>
  <si>
    <t>3 FR</t>
  </si>
  <si>
    <t>6 FR</t>
  </si>
  <si>
    <t>10 rds +1/lvl</t>
  </si>
  <si>
    <t>Reference</t>
  </si>
  <si>
    <t>Page</t>
  </si>
  <si>
    <t>Touch AC:</t>
  </si>
  <si>
    <t>FF AC:</t>
  </si>
  <si>
    <t>AC:</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</si>
  <si>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</si>
  <si>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4/4/3/2</t>
  </si>
  <si>
    <t>Cone of Acid, Move Silently</t>
  </si>
  <si>
    <r>
      <t xml:space="preserve">Auras (+2):  Power, Presence, Senses, </t>
    </r>
    <r>
      <rPr>
        <b/>
        <i/>
        <sz val="12"/>
        <rFont val="Times New Roman"/>
        <family val="1"/>
      </rPr>
      <t>Toughness</t>
    </r>
    <r>
      <rPr>
        <sz val="12"/>
        <rFont val="Times New Roman"/>
        <family val="1"/>
      </rPr>
      <t>, Vigor</t>
    </r>
  </si>
  <si>
    <t>Element Focus, Sense Elements; 4/4/3/2</t>
  </si>
  <si>
    <t>mage armor, shield</t>
  </si>
  <si>
    <r>
      <t xml:space="preserve">Leather +1, </t>
    </r>
    <r>
      <rPr>
        <i/>
        <sz val="12"/>
        <rFont val="Times New Roman"/>
        <family val="1"/>
      </rPr>
      <t>barkskin</t>
    </r>
  </si>
  <si>
    <r>
      <t xml:space="preserve">Siu-ling Karamazov </t>
    </r>
    <r>
      <rPr>
        <b/>
        <i/>
        <sz val="12"/>
        <color rgb="FF00B0F0"/>
        <rFont val="Times New Roman"/>
        <family val="1"/>
      </rPr>
      <t>[detecting magic; seeing invisibility]</t>
    </r>
  </si>
  <si>
    <r>
      <t xml:space="preserve">All cantrips; </t>
    </r>
    <r>
      <rPr>
        <b/>
        <sz val="12"/>
        <rFont val="Times New Roman"/>
        <family val="1"/>
      </rPr>
      <t xml:space="preserve">Grease, Nightshield, Kelgore’s Fire Bolt, Magic Missile, Mage Armor, Negative Energy Ray, Power Word Fatigue, Rouse, Shield; </t>
    </r>
    <r>
      <rPr>
        <i/>
        <sz val="12"/>
        <rFont val="Times New Roman"/>
        <family val="1"/>
      </rPr>
      <t>Daze Monster, Fog Cloud, Sap Strength, Seeking Ray, Shatter, Web;</t>
    </r>
    <r>
      <rPr>
        <b/>
        <sz val="12"/>
        <rFont val="Times New Roman"/>
        <family val="1"/>
      </rPr>
      <t xml:space="preserve"> </t>
    </r>
    <r>
      <rPr>
        <b/>
        <i/>
        <sz val="12"/>
        <rFont val="Times New Roman"/>
        <family val="1"/>
      </rPr>
      <t>Evil Eye, Fireball, Hold Person</t>
    </r>
  </si>
  <si>
    <t>Wand of Cure Moderate Wounds (CL 6)</t>
  </si>
  <si>
    <r>
      <t xml:space="preserve">Surama Baatorfrom </t>
    </r>
    <r>
      <rPr>
        <b/>
        <i/>
        <sz val="12"/>
        <color rgb="FF00B0F0"/>
        <rFont val="Times New Roman"/>
        <family val="1"/>
      </rPr>
      <t>[detecting magic]</t>
    </r>
  </si>
  <si>
    <t>Unholy Symbol of Velsharoon</t>
  </si>
  <si>
    <r>
      <t xml:space="preserve">dancing lights, daze, detect magic, ghost sound, message, open/close, read magic; </t>
    </r>
    <r>
      <rPr>
        <b/>
        <sz val="9"/>
        <rFont val="Times New Roman"/>
        <family val="1"/>
      </rPr>
      <t>charm person, color spray, comprehend languages, detect secret doocrs, disguise self, expeditious retreat, hypnotism, mage armor, obscuring mist, rouse, silent image, sleep undetectable alighment, whelm</t>
    </r>
  </si>
  <si>
    <t>Unholy Symbol of DEVIL NAME</t>
  </si>
  <si>
    <t>Aspiring ascetic</t>
  </si>
  <si>
    <t>Sai Unholy (2)</t>
  </si>
  <si>
    <t>Falchion of Frost (18 - 20), Breath Weapon (cone of acid)</t>
  </si>
  <si>
    <t>Flaming Quarterstaff, Darts</t>
  </si>
  <si>
    <t>Healing Belt</t>
  </si>
  <si>
    <t>Value</t>
  </si>
  <si>
    <t>Ephod of Authority</t>
  </si>
  <si>
    <t>Ring of Charisma +2</t>
  </si>
  <si>
    <t>‎Metal Flasks of Unholy Water</t>
  </si>
  <si>
    <t>Healing Kit</t>
  </si>
  <si>
    <t>Tindertwigs in Waterproof Case</t>
  </si>
  <si>
    <r>
      <rPr>
        <sz val="12"/>
        <color rgb="FFFF0000"/>
        <rFont val="Times New Roman"/>
        <family val="1"/>
      </rPr>
      <t xml:space="preserve">Detect Magic, </t>
    </r>
    <r>
      <rPr>
        <sz val="12"/>
        <rFont val="Times New Roman"/>
        <family val="1"/>
      </rPr>
      <t>Read Magic, Message</t>
    </r>
    <r>
      <rPr>
        <vertAlign val="superscript"/>
        <sz val="12"/>
        <color rgb="FFFF0000"/>
        <rFont val="Times New Roman"/>
        <family val="1"/>
      </rPr>
      <t>1</t>
    </r>
    <r>
      <rPr>
        <vertAlign val="superscript"/>
        <sz val="12"/>
        <rFont val="Times New Roman"/>
        <family val="1"/>
      </rPr>
      <t>/2</t>
    </r>
    <r>
      <rPr>
        <sz val="12"/>
        <rFont val="Times New Roman"/>
        <family val="1"/>
      </rPr>
      <t xml:space="preserve">; </t>
    </r>
    <r>
      <rPr>
        <b/>
        <sz val="12"/>
        <rFont val="Times New Roman"/>
        <family val="1"/>
      </rPr>
      <t xml:space="preserve">Grease, </t>
    </r>
    <r>
      <rPr>
        <b/>
        <sz val="12"/>
        <color rgb="FFFF0000"/>
        <rFont val="Times New Roman"/>
        <family val="1"/>
      </rPr>
      <t xml:space="preserve">Mage Armor, Power Word Fatigue, Shield; </t>
    </r>
    <r>
      <rPr>
        <i/>
        <sz val="12"/>
        <rFont val="Times New Roman"/>
        <family val="1"/>
      </rPr>
      <t>Sap Strength, Seeking Ray</t>
    </r>
    <r>
      <rPr>
        <sz val="12"/>
        <rFont val="Times New Roman"/>
        <family val="1"/>
      </rPr>
      <t xml:space="preserve">; </t>
    </r>
    <r>
      <rPr>
        <b/>
        <i/>
        <sz val="12"/>
        <color rgb="FFFF0000"/>
        <rFont val="Times New Roman"/>
        <family val="1"/>
      </rPr>
      <t xml:space="preserve">Fireball, </t>
    </r>
    <r>
      <rPr>
        <b/>
        <i/>
        <sz val="12"/>
        <rFont val="Times New Roman"/>
        <family val="1"/>
      </rPr>
      <t>Hold Person</t>
    </r>
  </si>
  <si>
    <r>
      <t>Daze, Detect Magic, Disrupt Undead</t>
    </r>
    <r>
      <rPr>
        <vertAlign val="superscript"/>
        <sz val="12"/>
        <rFont val="Times New Roman"/>
        <family val="1"/>
      </rPr>
      <t>S</t>
    </r>
    <r>
      <rPr>
        <sz val="12"/>
        <rFont val="Times New Roman"/>
        <family val="1"/>
      </rPr>
      <t xml:space="preserve">, Inflict Minor Wounds, Resistance; </t>
    </r>
    <r>
      <rPr>
        <b/>
        <sz val="12"/>
        <rFont val="Times New Roman"/>
        <family val="1"/>
      </rPr>
      <t>Cause Fear</t>
    </r>
    <r>
      <rPr>
        <b/>
        <vertAlign val="superscript"/>
        <sz val="12"/>
        <rFont val="Times New Roman"/>
        <family val="1"/>
      </rPr>
      <t>S</t>
    </r>
    <r>
      <rPr>
        <b/>
        <sz val="12"/>
        <rFont val="Times New Roman"/>
        <family val="1"/>
      </rPr>
      <t xml:space="preserve">, Endure Elements, Feather Fall, Mage Armor, Magic Missile, Shield, Smoke Ladder; </t>
    </r>
    <r>
      <rPr>
        <i/>
        <sz val="12"/>
        <rFont val="Times New Roman"/>
        <family val="1"/>
      </rPr>
      <t>Bear’s Endurance, Haste [Extended], Hold Person, Pyrotechnics, See Invisibility, Warp Wood</t>
    </r>
    <r>
      <rPr>
        <b/>
        <sz val="12"/>
        <rFont val="Times New Roman"/>
        <family val="1"/>
      </rPr>
      <t xml:space="preserve">; </t>
    </r>
    <r>
      <rPr>
        <b/>
        <i/>
        <sz val="12"/>
        <rFont val="Times New Roman"/>
        <family val="1"/>
      </rPr>
      <t>Fireball, Prickling Torment, Steam Breath, Stinking Cloud</t>
    </r>
  </si>
  <si>
    <r>
      <rPr>
        <sz val="12"/>
        <color rgb="FFFF0000"/>
        <rFont val="Times New Roman"/>
        <family val="1"/>
      </rPr>
      <t xml:space="preserve">Detect Magic, </t>
    </r>
    <r>
      <rPr>
        <sz val="12"/>
        <rFont val="Times New Roman"/>
        <family val="1"/>
      </rPr>
      <t xml:space="preserve">Inflict Minor Wounds, </t>
    </r>
    <r>
      <rPr>
        <sz val="12"/>
        <color rgb="FFFF0000"/>
        <rFont val="Times New Roman"/>
        <family val="1"/>
      </rPr>
      <t>Resistance</t>
    </r>
    <r>
      <rPr>
        <vertAlign val="superscript"/>
        <sz val="12"/>
        <color rgb="FFFF0000"/>
        <rFont val="Times New Roman"/>
        <family val="1"/>
      </rPr>
      <t>2</t>
    </r>
    <r>
      <rPr>
        <sz val="12"/>
        <color rgb="FFFF0000"/>
        <rFont val="Times New Roman"/>
        <family val="1"/>
      </rPr>
      <t xml:space="preserve">; </t>
    </r>
    <r>
      <rPr>
        <b/>
        <sz val="12"/>
        <color rgb="FFFF0000"/>
        <rFont val="Times New Roman"/>
        <family val="1"/>
      </rPr>
      <t xml:space="preserve">Endure Elements, Mage Armor, </t>
    </r>
    <r>
      <rPr>
        <b/>
        <sz val="12"/>
        <rFont val="Times New Roman"/>
        <family val="1"/>
      </rPr>
      <t xml:space="preserve">Magic Missile, </t>
    </r>
    <r>
      <rPr>
        <b/>
        <sz val="12"/>
        <color rgb="FFFF0000"/>
        <rFont val="Times New Roman"/>
        <family val="1"/>
      </rPr>
      <t>Shield</t>
    </r>
    <r>
      <rPr>
        <sz val="12"/>
        <color rgb="FFFF0000"/>
        <rFont val="Times New Roman"/>
        <family val="1"/>
      </rPr>
      <t xml:space="preserve">; </t>
    </r>
    <r>
      <rPr>
        <i/>
        <sz val="12"/>
        <color rgb="FFFF0000"/>
        <rFont val="Times New Roman"/>
        <family val="1"/>
      </rPr>
      <t>Bear’s Endurance</t>
    </r>
    <r>
      <rPr>
        <i/>
        <vertAlign val="superscript"/>
        <sz val="12"/>
        <color rgb="FFFF0000"/>
        <rFont val="Times New Roman"/>
        <family val="1"/>
      </rPr>
      <t>2</t>
    </r>
    <r>
      <rPr>
        <i/>
        <sz val="12"/>
        <color rgb="FFFF0000"/>
        <rFont val="Times New Roman"/>
        <family val="1"/>
      </rPr>
      <t>, See Invisibility</t>
    </r>
    <r>
      <rPr>
        <sz val="12"/>
        <color rgb="FFFF0000"/>
        <rFont val="Times New Roman"/>
        <family val="1"/>
      </rPr>
      <t xml:space="preserve">; </t>
    </r>
    <r>
      <rPr>
        <b/>
        <i/>
        <sz val="12"/>
        <color rgb="FFFF0000"/>
        <rFont val="Times New Roman"/>
        <family val="1"/>
      </rPr>
      <t xml:space="preserve">Prickling Torment, Stinking Cloud
</t>
    </r>
    <r>
      <rPr>
        <i/>
        <sz val="12"/>
        <color rgb="FFFF0000"/>
        <rFont val="Times New Roman"/>
        <family val="1"/>
      </rPr>
      <t>[Spell Secret:  Extended Haste]</t>
    </r>
  </si>
  <si>
    <t>Wu jen (fire)</t>
  </si>
  <si>
    <t>Hand Axe +1</t>
  </si>
  <si>
    <t>Shadow 3, Rogue 3</t>
  </si>
  <si>
    <t>Dagger +2, Returning Acidic Burst Dart</t>
  </si>
  <si>
    <t>Deadly Precision Sling (see Fingers)</t>
  </si>
  <si>
    <t>Ring of Protection +2</t>
  </si>
  <si>
    <t>Ki Power, Trapfinding, Ghost Step (invisible), Poison Use, Great Leap, Acrobatics +2, Ki Dodge, Sudden Strike +4d6, Speed Climb</t>
  </si>
  <si>
    <t>Ninja Bonus +1, Bracers of Quick Strike (1 extra attack)</t>
  </si>
  <si>
    <t>Kama +2, MW Shiruken</t>
  </si>
  <si>
    <t>divine favor</t>
  </si>
  <si>
    <t>1st-level paladin spells</t>
  </si>
  <si>
    <t>Scout’s Headband, Unholy Symbol of Velsharoon</t>
  </si>
  <si>
    <t>Illusory spellcasting 6/7/7/5</t>
  </si>
  <si>
    <t>4/4/4/3</t>
  </si>
  <si>
    <r>
      <t xml:space="preserve">Potion of </t>
    </r>
    <r>
      <rPr>
        <i/>
        <sz val="12"/>
        <rFont val="Times New Roman"/>
        <family val="1"/>
      </rPr>
      <t xml:space="preserve">cat’s grace [CL 6] </t>
    </r>
    <r>
      <rPr>
        <sz val="12"/>
        <rFont val="Times New Roman"/>
        <family val="1"/>
      </rPr>
      <t>(DRUNK)</t>
    </r>
  </si>
  <si>
    <r>
      <t xml:space="preserve">Unholy Symbol of Velsharoon, Potion of </t>
    </r>
    <r>
      <rPr>
        <i/>
        <sz val="12"/>
        <rFont val="Times New Roman"/>
        <family val="1"/>
      </rPr>
      <t>eagle’s splendor [CL 6]</t>
    </r>
    <r>
      <rPr>
        <sz val="12"/>
        <rFont val="Times New Roman"/>
        <family val="1"/>
      </rPr>
      <t>(DRUNK)</t>
    </r>
  </si>
  <si>
    <r>
      <t xml:space="preserve">Potion of </t>
    </r>
    <r>
      <rPr>
        <i/>
        <sz val="12"/>
        <rFont val="Times New Roman"/>
        <family val="1"/>
      </rPr>
      <t>bull’s strength [CL 6]</t>
    </r>
    <r>
      <rPr>
        <sz val="12"/>
        <rFont val="Times New Roman"/>
        <family val="1"/>
      </rPr>
      <t>(DRUNK)</t>
    </r>
  </si>
  <si>
    <r>
      <t xml:space="preserve">Scroll of </t>
    </r>
    <r>
      <rPr>
        <i/>
        <sz val="12"/>
        <rFont val="Times New Roman"/>
        <family val="1"/>
      </rPr>
      <t xml:space="preserve">mage armor </t>
    </r>
    <r>
      <rPr>
        <sz val="12"/>
        <rFont val="Times New Roman"/>
        <family val="1"/>
      </rPr>
      <t xml:space="preserve">(USED; </t>
    </r>
  </si>
  <si>
    <r>
      <t xml:space="preserve">Ring of Protection +2; </t>
    </r>
    <r>
      <rPr>
        <i/>
        <sz val="12"/>
        <rFont val="Times New Roman"/>
        <family val="1"/>
      </rPr>
      <t>mage armor</t>
    </r>
    <r>
      <rPr>
        <sz val="12"/>
        <rFont val="Times New Roman"/>
        <family val="1"/>
      </rPr>
      <t xml:space="preserve"> +4</t>
    </r>
  </si>
  <si>
    <t>Quarterstaff +1, Sling</t>
  </si>
  <si>
    <t>UPDATE ON BATTLE TALLY</t>
  </si>
  <si>
    <t>Aura of Evil, Detect Good, Smite Good, Deadly Touch, Aura of Despair, Rebuke Undead, Cause Disease</t>
  </si>
  <si>
    <r>
      <t xml:space="preserve">Eldritch Blast 2d6, </t>
    </r>
    <r>
      <rPr>
        <sz val="12"/>
        <color rgb="FFFF0000"/>
        <rFont val="Times New Roman"/>
        <family val="1"/>
      </rPr>
      <t>Beguiling Influence</t>
    </r>
  </si>
  <si>
    <r>
      <t xml:space="preserve">All cantrips; </t>
    </r>
    <r>
      <rPr>
        <b/>
        <sz val="12"/>
        <rFont val="Times New Roman"/>
        <family val="1"/>
      </rPr>
      <t xml:space="preserve">Protection from Good, Nightshield, Summon Monster I, Summon Undead I; </t>
    </r>
    <r>
      <rPr>
        <i/>
        <sz val="12"/>
        <rFont val="Times New Roman"/>
        <family val="1"/>
      </rPr>
      <t xml:space="preserve">Protection from Arrows, Mirror Image, Invisibility, See Invisibility; </t>
    </r>
    <r>
      <rPr>
        <b/>
        <i/>
        <sz val="12"/>
        <rFont val="Times New Roman"/>
        <family val="1"/>
      </rPr>
      <t>Dispel Magic, Clairvoyance, OTHERS</t>
    </r>
  </si>
  <si>
    <r>
      <t xml:space="preserve">All cantrips; </t>
    </r>
    <r>
      <rPr>
        <b/>
        <sz val="12"/>
        <rFont val="Times New Roman"/>
        <family val="1"/>
      </rPr>
      <t xml:space="preserve">Burning Hands, Magic Missile; Burning Hands, Snilloc’s Snowball, Jet of Steam, Magic Missile; </t>
    </r>
    <r>
      <rPr>
        <i/>
        <sz val="12"/>
        <rFont val="Times New Roman"/>
        <family val="1"/>
      </rPr>
      <t>Scorching Ray, Seeking Ray, Vertigo;</t>
    </r>
    <r>
      <rPr>
        <b/>
        <i/>
        <sz val="12"/>
        <rFont val="Times New Roman"/>
        <family val="1"/>
      </rPr>
      <t xml:space="preserve"> Hold Person, Rainbow Blast, Ray of Exhaustion, OTHERS</t>
    </r>
  </si>
  <si>
    <t>Spells Selected/Cast</t>
  </si>
  <si>
    <r>
      <t xml:space="preserve">7/5/3/2:  Daze, Detect Poison, Electric Jolt, Mage Hand, Prestidigitation, Read Magic, Touch of Fatigue; </t>
    </r>
    <r>
      <rPr>
        <b/>
        <sz val="12"/>
        <rFont val="Times New Roman"/>
        <family val="1"/>
      </rPr>
      <t xml:space="preserve">Conjure Ice Beast I, Lesser Orb of Cold, Negative Energy Ray, Magic Missile, Ventriloquism; </t>
    </r>
    <r>
      <rPr>
        <i/>
        <sz val="12"/>
        <rFont val="Times New Roman"/>
        <family val="1"/>
      </rPr>
      <t xml:space="preserve">Black Karma Curse, Command Undead; </t>
    </r>
    <r>
      <rPr>
        <b/>
        <i/>
        <sz val="12"/>
        <rFont val="Times New Roman"/>
        <family val="1"/>
      </rPr>
      <t>Conjure Ice Beast III; Ray of Exhaustion</t>
    </r>
  </si>
  <si>
    <r>
      <t>Resistance (</t>
    </r>
    <r>
      <rPr>
        <sz val="12"/>
        <color rgb="FFFF0000"/>
        <rFont val="Times New Roman"/>
        <family val="1"/>
      </rPr>
      <t>2</t>
    </r>
    <r>
      <rPr>
        <sz val="12"/>
        <rFont val="Times New Roman"/>
        <family val="1"/>
      </rPr>
      <t>/2</t>
    </r>
    <r>
      <rPr>
        <sz val="12"/>
        <color rgb="FFFF0000"/>
        <rFont val="Times New Roman"/>
        <family val="1"/>
      </rPr>
      <t>)</t>
    </r>
    <r>
      <rPr>
        <sz val="12"/>
        <rFont val="Times New Roman"/>
        <family val="1"/>
      </rPr>
      <t xml:space="preserve">, Message, Touch of Fatigue; </t>
    </r>
    <r>
      <rPr>
        <b/>
        <sz val="12"/>
        <color rgb="FFFF0000"/>
        <rFont val="Times New Roman"/>
        <family val="1"/>
      </rPr>
      <t xml:space="preserve">Protection from Good, Nightshield, </t>
    </r>
    <r>
      <rPr>
        <b/>
        <sz val="12"/>
        <rFont val="Times New Roman"/>
        <family val="1"/>
      </rPr>
      <t xml:space="preserve">Summon Monster I, </t>
    </r>
    <r>
      <rPr>
        <b/>
        <sz val="12"/>
        <color rgb="FFFF0000"/>
        <rFont val="Times New Roman"/>
        <family val="1"/>
      </rPr>
      <t xml:space="preserve">Summon Undead I; </t>
    </r>
    <r>
      <rPr>
        <i/>
        <sz val="12"/>
        <color rgb="FFFF0000"/>
        <rFont val="Times New Roman"/>
        <family val="1"/>
      </rPr>
      <t xml:space="preserve">Protection from Arrows, </t>
    </r>
    <r>
      <rPr>
        <i/>
        <sz val="12"/>
        <rFont val="Times New Roman"/>
        <family val="1"/>
      </rPr>
      <t xml:space="preserve">Mirror Image, </t>
    </r>
    <r>
      <rPr>
        <i/>
        <sz val="12"/>
        <color rgb="FFFF0000"/>
        <rFont val="Times New Roman"/>
        <family val="1"/>
      </rPr>
      <t xml:space="preserve">Invisibility, See Invisibility; </t>
    </r>
    <r>
      <rPr>
        <b/>
        <i/>
        <sz val="12"/>
        <rFont val="Times New Roman"/>
        <family val="1"/>
      </rPr>
      <t>Dispel Magic (</t>
    </r>
    <r>
      <rPr>
        <b/>
        <i/>
        <sz val="12"/>
        <color rgb="FFFF0000"/>
        <rFont val="Times New Roman"/>
        <family val="1"/>
      </rPr>
      <t>0</t>
    </r>
    <r>
      <rPr>
        <b/>
        <i/>
        <sz val="12"/>
        <rFont val="Times New Roman"/>
        <family val="1"/>
      </rPr>
      <t xml:space="preserve">/2), </t>
    </r>
    <r>
      <rPr>
        <b/>
        <i/>
        <sz val="12"/>
        <color rgb="FFFF0000"/>
        <rFont val="Times New Roman"/>
        <family val="1"/>
      </rPr>
      <t>Clairvoyance</t>
    </r>
  </si>
  <si>
    <t>Detect Poison, Command Undead, Conjure Ice Beast III, Negative Energy Ray</t>
  </si>
  <si>
    <t>Junior the Thirdorfourth [seeing invisibility]</t>
  </si>
  <si>
    <r>
      <t>Acid Splash (</t>
    </r>
    <r>
      <rPr>
        <sz val="12"/>
        <color rgb="FFFF0000"/>
        <rFont val="Times New Roman"/>
        <family val="1"/>
      </rPr>
      <t>0</t>
    </r>
    <r>
      <rPr>
        <sz val="12"/>
        <rFont val="Times New Roman"/>
        <family val="1"/>
      </rPr>
      <t xml:space="preserve">/3), </t>
    </r>
    <r>
      <rPr>
        <sz val="12"/>
        <color rgb="FFFF0000"/>
        <rFont val="Times New Roman"/>
        <family val="1"/>
      </rPr>
      <t>Detect Magic</t>
    </r>
    <r>
      <rPr>
        <sz val="12"/>
        <rFont val="Times New Roman"/>
        <family val="1"/>
      </rPr>
      <t xml:space="preserve">; </t>
    </r>
    <r>
      <rPr>
        <b/>
        <sz val="12"/>
        <rFont val="Times New Roman"/>
        <family val="1"/>
      </rPr>
      <t>Burning Hands, Snilloc’s Snowball, Jet of Steam, Magic Missile</t>
    </r>
    <r>
      <rPr>
        <i/>
        <sz val="12"/>
        <rFont val="Times New Roman"/>
        <family val="1"/>
      </rPr>
      <t>; Scorching Ray (</t>
    </r>
    <r>
      <rPr>
        <i/>
        <sz val="12"/>
        <color rgb="FFFF0000"/>
        <rFont val="Times New Roman"/>
        <family val="1"/>
      </rPr>
      <t>0</t>
    </r>
    <r>
      <rPr>
        <i/>
        <sz val="12"/>
        <rFont val="Times New Roman"/>
        <family val="1"/>
      </rPr>
      <t xml:space="preserve">/2), Seeking Ray, Vertigo; </t>
    </r>
    <r>
      <rPr>
        <b/>
        <i/>
        <sz val="12"/>
        <rFont val="Times New Roman"/>
        <family val="1"/>
      </rPr>
      <t xml:space="preserve">Hold Person, </t>
    </r>
    <r>
      <rPr>
        <b/>
        <i/>
        <sz val="12"/>
        <color rgb="FFFF0000"/>
        <rFont val="Times New Roman"/>
        <family val="1"/>
      </rPr>
      <t>Rainbow Blast, Ray of Exhaustion</t>
    </r>
  </si>
  <si>
    <t xml:space="preserve">Resistance (Cold, Fire, Electric) 5, Darkness, Darkvision 60’, Weapon Finesse, Bluff, Hide, </t>
  </si>
  <si>
    <t>Killing people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</si>
</sst>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i/>
      <sz val="12"/>
      <color indexed="9"/>
      <name val="Times New Roman"/>
      <family val="1"/>
    </font>
    <font>
      <i/>
      <sz val="13"/>
      <color indexed="12"/>
      <name val="Times New Roman"/>
      <family val="1"/>
    </font>
    <font>
      <i/>
      <sz val="22"/>
      <color indexed="10"/>
      <name val="Times New Roman"/>
      <family val="1"/>
    </font>
    <font>
      <sz val="13"/>
      <name val="Wingdings"/>
      <charset val="2"/>
    </font>
    <font>
      <i/>
      <sz val="14"/>
      <color indexed="57"/>
      <name val="Times New Roman"/>
      <family val="1"/>
    </font>
    <font>
      <sz val="13"/>
      <color indexed="12"/>
      <name val="Times New Roman"/>
      <family val="1"/>
    </font>
    <font>
      <b/>
      <i/>
      <sz val="12"/>
      <name val="Times New Roman"/>
      <family val="1"/>
    </font>
    <font>
      <sz val="10"/>
      <name val="Arial"/>
      <family val="2"/>
    </font>
    <font>
      <b/>
      <sz val="10"/>
      <name val="Times New Roman"/>
      <family val="1"/>
    </font>
    <font>
      <sz val="13"/>
      <color indexed="9"/>
      <name val="Times New Roman"/>
      <family val="1"/>
    </font>
    <font>
      <sz val="13"/>
      <color theme="0"/>
      <name val="Times New Roman"/>
      <family val="1"/>
    </font>
    <font>
      <b/>
      <sz val="13"/>
      <name val="Symbol"/>
      <family val="1"/>
      <charset val="2"/>
    </font>
    <font>
      <i/>
      <sz val="17"/>
      <name val="Times New Roman"/>
      <family val="1"/>
    </font>
    <font>
      <sz val="18"/>
      <color indexed="12"/>
      <name val="Times New Roman"/>
      <family val="1"/>
    </font>
    <font>
      <b/>
      <sz val="12"/>
      <color theme="0"/>
      <name val="Times New Roman"/>
      <family val="1"/>
    </font>
    <font>
      <b/>
      <sz val="13"/>
      <color rgb="FF00CC00"/>
      <name val="Times New Roman"/>
      <family val="1"/>
    </font>
    <font>
      <b/>
      <vertAlign val="superscript"/>
      <sz val="12"/>
      <name val="Times New Roman"/>
      <family val="1"/>
    </font>
    <font>
      <vertAlign val="superscript"/>
      <sz val="12"/>
      <name val="Times New Roman"/>
      <family val="1"/>
    </font>
    <font>
      <b/>
      <sz val="12"/>
      <color indexed="81"/>
      <name val="Times New Roman"/>
      <family val="1"/>
    </font>
    <font>
      <b/>
      <sz val="12"/>
      <color rgb="FFFF0000"/>
      <name val="Times New Roman"/>
      <family val="1"/>
    </font>
    <font>
      <sz val="12"/>
      <color rgb="FFFF00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i/>
      <sz val="12"/>
      <color rgb="FFFFFF00"/>
      <name val="Times New Roman"/>
      <family val="1"/>
    </font>
    <font>
      <sz val="9"/>
      <name val="Times New Roman"/>
      <family val="1"/>
    </font>
    <font>
      <b/>
      <i/>
      <sz val="12"/>
      <color rgb="FF00B0F0"/>
      <name val="Times New Roman"/>
      <family val="1"/>
    </font>
    <font>
      <i/>
      <sz val="12"/>
      <color indexed="81"/>
      <name val="Times New Roman"/>
      <family val="1"/>
    </font>
    <font>
      <i/>
      <sz val="12"/>
      <color rgb="FFFF0000"/>
      <name val="Times New Roman"/>
      <family val="1"/>
    </font>
    <font>
      <i/>
      <vertAlign val="superscript"/>
      <sz val="12"/>
      <color rgb="FFFF0000"/>
      <name val="Times New Roman"/>
      <family val="1"/>
    </font>
    <font>
      <b/>
      <i/>
      <sz val="12"/>
      <color rgb="FFFF0000"/>
      <name val="Times New Roman"/>
      <family val="1"/>
    </font>
    <font>
      <vertAlign val="superscript"/>
      <sz val="12"/>
      <color rgb="FFFF0000"/>
      <name val="Times New Roman"/>
      <family val="1"/>
    </font>
    <font>
      <b/>
      <sz val="9"/>
      <name val="Times New Roman"/>
      <family val="1"/>
    </font>
  </fonts>
  <fills count="2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42"/>
        <bgColor indexed="55"/>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indexed="1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7030A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3333FF"/>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rgb="FF0000FF"/>
        <bgColor indexed="64"/>
      </patternFill>
    </fill>
    <fill>
      <patternFill patternType="solid">
        <fgColor rgb="FF92D050"/>
        <bgColor indexed="64"/>
      </patternFill>
    </fill>
  </fills>
  <borders count="13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double">
        <color indexed="64"/>
      </top>
      <bottom style="thick">
        <color indexed="53"/>
      </bottom>
      <diagonal/>
    </border>
    <border>
      <left/>
      <right/>
      <top style="double">
        <color indexed="64"/>
      </top>
      <bottom style="thick">
        <color indexed="53"/>
      </bottom>
      <diagonal/>
    </border>
    <border>
      <left/>
      <right style="double">
        <color indexed="64"/>
      </right>
      <top style="double">
        <color indexed="64"/>
      </top>
      <bottom style="thick">
        <color indexed="53"/>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indexed="64"/>
      </left>
      <right style="double">
        <color indexed="64"/>
      </right>
      <top/>
      <bottom style="double">
        <color indexed="64"/>
      </bottom>
      <diagonal/>
    </border>
    <border>
      <left style="hair">
        <color indexed="64"/>
      </left>
      <right style="double">
        <color indexed="64"/>
      </right>
      <top style="hair">
        <color indexed="64"/>
      </top>
      <bottom style="medium">
        <color indexed="64"/>
      </bottom>
      <diagonal/>
    </border>
    <border>
      <left/>
      <right style="hair">
        <color auto="1"/>
      </right>
      <top style="double">
        <color auto="1"/>
      </top>
      <bottom style="hair">
        <color auto="1"/>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medium">
        <color indexed="64"/>
      </bottom>
      <diagonal/>
    </border>
    <border>
      <left style="double">
        <color auto="1"/>
      </left>
      <right style="medium">
        <color auto="1"/>
      </right>
      <top/>
      <bottom style="double">
        <color auto="1"/>
      </bottom>
      <diagonal/>
    </border>
    <border>
      <left/>
      <right style="double">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medium">
        <color indexed="64"/>
      </left>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diagonal/>
    </border>
  </borders>
  <cellStyleXfs count="8">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6" fillId="0" borderId="0"/>
    <xf numFmtId="9" fontId="4" fillId="0" borderId="0" applyFont="0" applyFill="0" applyBorder="0" applyAlignment="0" applyProtection="0"/>
    <xf numFmtId="0" fontId="4" fillId="0" borderId="0"/>
    <xf numFmtId="9" fontId="1" fillId="0" borderId="0" applyFont="0" applyFill="0" applyBorder="0" applyAlignment="0" applyProtection="0"/>
    <xf numFmtId="0" fontId="1" fillId="0" borderId="0"/>
  </cellStyleXfs>
  <cellXfs count="57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3" borderId="5" xfId="0" applyFont="1" applyFill="1" applyBorder="1" applyAlignment="1">
      <alignment horizontal="right"/>
    </xf>
    <xf numFmtId="0" fontId="22" fillId="3" borderId="5" xfId="0" applyFont="1" applyFill="1" applyBorder="1" applyAlignment="1">
      <alignment horizontal="right"/>
    </xf>
    <xf numFmtId="0" fontId="7" fillId="2" borderId="14" xfId="0" applyFont="1" applyFill="1" applyBorder="1" applyAlignment="1">
      <alignment horizontal="right"/>
    </xf>
    <xf numFmtId="0" fontId="7" fillId="3" borderId="15" xfId="0" applyFont="1" applyFill="1" applyBorder="1" applyAlignment="1">
      <alignment horizontal="right"/>
    </xf>
    <xf numFmtId="0" fontId="8" fillId="0" borderId="16" xfId="0" applyFont="1" applyBorder="1" applyAlignment="1">
      <alignment horizontal="center"/>
    </xf>
    <xf numFmtId="0" fontId="13" fillId="3" borderId="17" xfId="0" applyFont="1" applyFill="1" applyBorder="1" applyAlignment="1">
      <alignment horizontal="right"/>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25" fillId="0" borderId="27" xfId="0" applyFont="1" applyBorder="1" applyAlignment="1">
      <alignment horizontal="centerContinuous"/>
    </xf>
    <xf numFmtId="0" fontId="10" fillId="2" borderId="4" xfId="0" applyFont="1" applyFill="1" applyBorder="1" applyAlignment="1">
      <alignment horizontal="right"/>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8"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0" fillId="2" borderId="29" xfId="0" applyFont="1" applyFill="1" applyBorder="1" applyAlignment="1">
      <alignment horizontal="right"/>
    </xf>
    <xf numFmtId="49" fontId="26" fillId="0" borderId="16"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30" xfId="0" applyNumberFormat="1" applyFont="1" applyFill="1" applyBorder="1" applyAlignment="1">
      <alignment horizontal="center"/>
    </xf>
    <xf numFmtId="49" fontId="16" fillId="5" borderId="30" xfId="0" applyNumberFormat="1" applyFont="1" applyFill="1" applyBorder="1" applyAlignment="1">
      <alignment horizontal="center"/>
    </xf>
    <xf numFmtId="0" fontId="16" fillId="5" borderId="31" xfId="0" applyNumberFormat="1" applyFont="1" applyFill="1" applyBorder="1" applyAlignment="1">
      <alignment horizontal="center"/>
    </xf>
    <xf numFmtId="49" fontId="6" fillId="5" borderId="31" xfId="0" applyNumberFormat="1" applyFont="1" applyFill="1" applyBorder="1" applyAlignment="1">
      <alignment horizontal="center"/>
    </xf>
    <xf numFmtId="0" fontId="33" fillId="5" borderId="31" xfId="0" applyNumberFormat="1" applyFont="1" applyFill="1" applyBorder="1" applyAlignment="1">
      <alignment horizontal="center"/>
    </xf>
    <xf numFmtId="0" fontId="6" fillId="5" borderId="32" xfId="0" applyNumberFormat="1" applyFont="1" applyFill="1" applyBorder="1" applyAlignment="1">
      <alignment horizontal="center"/>
    </xf>
    <xf numFmtId="0" fontId="13" fillId="5" borderId="1" xfId="0" applyFont="1" applyFill="1" applyBorder="1" applyAlignment="1"/>
    <xf numFmtId="49" fontId="23" fillId="5" borderId="30" xfId="0" applyNumberFormat="1" applyFont="1" applyFill="1" applyBorder="1" applyAlignment="1">
      <alignment horizontal="center"/>
    </xf>
    <xf numFmtId="0" fontId="23" fillId="5" borderId="31" xfId="0" applyNumberFormat="1" applyFont="1" applyFill="1" applyBorder="1" applyAlignment="1">
      <alignment horizontal="center"/>
    </xf>
    <xf numFmtId="0" fontId="10" fillId="6" borderId="1" xfId="0" applyFont="1" applyFill="1" applyBorder="1" applyAlignment="1"/>
    <xf numFmtId="0" fontId="6" fillId="6" borderId="30" xfId="0" applyNumberFormat="1" applyFont="1" applyFill="1" applyBorder="1" applyAlignment="1">
      <alignment horizontal="center"/>
    </xf>
    <xf numFmtId="49" fontId="16" fillId="6" borderId="30" xfId="0" applyNumberFormat="1" applyFont="1" applyFill="1" applyBorder="1" applyAlignment="1">
      <alignment horizontal="center"/>
    </xf>
    <xf numFmtId="0" fontId="16" fillId="6" borderId="31" xfId="0" applyNumberFormat="1" applyFont="1" applyFill="1" applyBorder="1" applyAlignment="1">
      <alignment horizontal="center"/>
    </xf>
    <xf numFmtId="49" fontId="6" fillId="6" borderId="31" xfId="0" applyNumberFormat="1" applyFont="1" applyFill="1" applyBorder="1" applyAlignment="1">
      <alignment horizontal="center"/>
    </xf>
    <xf numFmtId="0" fontId="6" fillId="6" borderId="32" xfId="0" applyNumberFormat="1" applyFont="1" applyFill="1" applyBorder="1" applyAlignment="1">
      <alignment horizontal="center"/>
    </xf>
    <xf numFmtId="0" fontId="13" fillId="6" borderId="1" xfId="0" applyFont="1" applyFill="1" applyBorder="1" applyAlignment="1"/>
    <xf numFmtId="0" fontId="23" fillId="6" borderId="31" xfId="0" applyNumberFormat="1" applyFont="1" applyFill="1" applyBorder="1" applyAlignment="1">
      <alignment horizontal="center"/>
    </xf>
    <xf numFmtId="49" fontId="23" fillId="7" borderId="30" xfId="0" applyNumberFormat="1" applyFont="1" applyFill="1" applyBorder="1" applyAlignment="1">
      <alignment horizontal="center"/>
    </xf>
    <xf numFmtId="0" fontId="23" fillId="7" borderId="31" xfId="0" applyNumberFormat="1" applyFont="1" applyFill="1" applyBorder="1" applyAlignment="1">
      <alignment horizontal="center"/>
    </xf>
    <xf numFmtId="0" fontId="6" fillId="6" borderId="33" xfId="0" applyNumberFormat="1" applyFont="1" applyFill="1" applyBorder="1" applyAlignment="1">
      <alignment horizontal="center"/>
    </xf>
    <xf numFmtId="49" fontId="6" fillId="6" borderId="34" xfId="0" applyNumberFormat="1" applyFont="1" applyFill="1" applyBorder="1" applyAlignment="1">
      <alignment horizontal="center"/>
    </xf>
    <xf numFmtId="0" fontId="6" fillId="6" borderId="35" xfId="0" applyNumberFormat="1" applyFont="1" applyFill="1" applyBorder="1" applyAlignment="1">
      <alignment horizontal="center"/>
    </xf>
    <xf numFmtId="49" fontId="28" fillId="5" borderId="30" xfId="0" applyNumberFormat="1" applyFont="1" applyFill="1" applyBorder="1" applyAlignment="1">
      <alignment horizontal="center"/>
    </xf>
    <xf numFmtId="0" fontId="28" fillId="5" borderId="31" xfId="0" applyNumberFormat="1" applyFont="1" applyFill="1" applyBorder="1" applyAlignment="1">
      <alignment horizontal="center"/>
    </xf>
    <xf numFmtId="0" fontId="6" fillId="8" borderId="30" xfId="0" applyNumberFormat="1" applyFont="1" applyFill="1" applyBorder="1" applyAlignment="1">
      <alignment horizontal="center"/>
    </xf>
    <xf numFmtId="49" fontId="6" fillId="8" borderId="31" xfId="0" applyNumberFormat="1" applyFont="1" applyFill="1" applyBorder="1" applyAlignment="1">
      <alignment horizontal="center"/>
    </xf>
    <xf numFmtId="0" fontId="6" fillId="8" borderId="32" xfId="0" applyNumberFormat="1" applyFont="1" applyFill="1" applyBorder="1" applyAlignment="1">
      <alignment horizontal="center"/>
    </xf>
    <xf numFmtId="0" fontId="9" fillId="8" borderId="1" xfId="0" applyFont="1" applyFill="1" applyBorder="1" applyAlignment="1"/>
    <xf numFmtId="49" fontId="27" fillId="8" borderId="30" xfId="0" applyNumberFormat="1" applyFont="1" applyFill="1" applyBorder="1" applyAlignment="1">
      <alignment horizontal="center"/>
    </xf>
    <xf numFmtId="0" fontId="27" fillId="8" borderId="31" xfId="0" applyNumberFormat="1" applyFont="1" applyFill="1" applyBorder="1" applyAlignment="1">
      <alignment horizontal="center"/>
    </xf>
    <xf numFmtId="0" fontId="10" fillId="9" borderId="1" xfId="0" applyFont="1" applyFill="1" applyBorder="1" applyAlignment="1"/>
    <xf numFmtId="0" fontId="6" fillId="9" borderId="30" xfId="0" applyNumberFormat="1" applyFont="1" applyFill="1" applyBorder="1" applyAlignment="1">
      <alignment horizontal="center"/>
    </xf>
    <xf numFmtId="49" fontId="16" fillId="9" borderId="30" xfId="0" applyNumberFormat="1" applyFont="1" applyFill="1" applyBorder="1" applyAlignment="1">
      <alignment horizontal="center"/>
    </xf>
    <xf numFmtId="0" fontId="16" fillId="9" borderId="31" xfId="0" applyNumberFormat="1" applyFont="1" applyFill="1" applyBorder="1" applyAlignment="1">
      <alignment horizontal="center"/>
    </xf>
    <xf numFmtId="49" fontId="6" fillId="9" borderId="31" xfId="0" applyNumberFormat="1" applyFont="1" applyFill="1" applyBorder="1" applyAlignment="1">
      <alignment horizontal="center"/>
    </xf>
    <xf numFmtId="0" fontId="6" fillId="9" borderId="32" xfId="0" applyNumberFormat="1" applyFont="1" applyFill="1" applyBorder="1" applyAlignment="1">
      <alignment horizontal="center"/>
    </xf>
    <xf numFmtId="49" fontId="6" fillId="0" borderId="36" xfId="0" applyNumberFormat="1" applyFont="1" applyBorder="1" applyAlignment="1">
      <alignment horizontal="center"/>
    </xf>
    <xf numFmtId="49" fontId="6" fillId="0" borderId="13" xfId="0" applyNumberFormat="1" applyFont="1" applyBorder="1" applyAlignment="1">
      <alignment horizontal="center"/>
    </xf>
    <xf numFmtId="164" fontId="5" fillId="10" borderId="37" xfId="0" applyNumberFormat="1" applyFont="1" applyFill="1" applyBorder="1" applyAlignment="1">
      <alignment horizontal="center"/>
    </xf>
    <xf numFmtId="0" fontId="4" fillId="0" borderId="38" xfId="0" applyFont="1" applyFill="1" applyBorder="1" applyAlignment="1">
      <alignment horizontal="centerContinuous"/>
    </xf>
    <xf numFmtId="0" fontId="4" fillId="0" borderId="39" xfId="0" applyFont="1" applyFill="1" applyBorder="1" applyAlignment="1">
      <alignment horizontal="centerContinuous"/>
    </xf>
    <xf numFmtId="0" fontId="4" fillId="0" borderId="28" xfId="0" applyFont="1" applyFill="1" applyBorder="1" applyAlignment="1">
      <alignment horizontal="centerContinuous"/>
    </xf>
    <xf numFmtId="164" fontId="4" fillId="0" borderId="12" xfId="0" applyNumberFormat="1" applyFont="1" applyFill="1" applyBorder="1" applyAlignment="1">
      <alignment horizontal="center"/>
    </xf>
    <xf numFmtId="0" fontId="12" fillId="5" borderId="1" xfId="0" applyFont="1" applyFill="1" applyBorder="1" applyAlignment="1"/>
    <xf numFmtId="49" fontId="24" fillId="5" borderId="30" xfId="0" applyNumberFormat="1" applyFont="1" applyFill="1" applyBorder="1" applyAlignment="1">
      <alignment horizontal="center"/>
    </xf>
    <xf numFmtId="0" fontId="24" fillId="5" borderId="31" xfId="0" applyNumberFormat="1" applyFont="1" applyFill="1" applyBorder="1" applyAlignment="1">
      <alignment horizontal="center"/>
    </xf>
    <xf numFmtId="0" fontId="6" fillId="0" borderId="30" xfId="0" applyNumberFormat="1" applyFont="1" applyFill="1" applyBorder="1" applyAlignment="1">
      <alignment horizontal="center"/>
    </xf>
    <xf numFmtId="49" fontId="6" fillId="0" borderId="31" xfId="0" applyNumberFormat="1" applyFont="1" applyFill="1" applyBorder="1" applyAlignment="1">
      <alignment horizontal="center"/>
    </xf>
    <xf numFmtId="0" fontId="6" fillId="0" borderId="32" xfId="0" applyNumberFormat="1" applyFont="1" applyFill="1" applyBorder="1" applyAlignment="1">
      <alignment horizontal="center"/>
    </xf>
    <xf numFmtId="0" fontId="13" fillId="0" borderId="1" xfId="0" applyFont="1" applyFill="1" applyBorder="1" applyAlignment="1"/>
    <xf numFmtId="49" fontId="23" fillId="0" borderId="30" xfId="0" applyNumberFormat="1" applyFont="1" applyFill="1" applyBorder="1" applyAlignment="1">
      <alignment horizontal="center"/>
    </xf>
    <xf numFmtId="0" fontId="23" fillId="0" borderId="31" xfId="0" applyNumberFormat="1" applyFont="1" applyFill="1" applyBorder="1" applyAlignment="1">
      <alignment horizontal="center"/>
    </xf>
    <xf numFmtId="0" fontId="13" fillId="0" borderId="31" xfId="0" applyNumberFormat="1" applyFont="1" applyFill="1" applyBorder="1" applyAlignment="1">
      <alignment horizontal="center"/>
    </xf>
    <xf numFmtId="0" fontId="7" fillId="0" borderId="1" xfId="0" applyFont="1" applyFill="1" applyBorder="1" applyAlignment="1"/>
    <xf numFmtId="49" fontId="17" fillId="0" borderId="30" xfId="0" applyNumberFormat="1" applyFont="1" applyFill="1" applyBorder="1" applyAlignment="1">
      <alignment horizontal="center"/>
    </xf>
    <xf numFmtId="0" fontId="17" fillId="0" borderId="31" xfId="0" applyNumberFormat="1" applyFont="1" applyFill="1" applyBorder="1" applyAlignment="1">
      <alignment horizontal="center"/>
    </xf>
    <xf numFmtId="0" fontId="22" fillId="0" borderId="1" xfId="0" applyFont="1" applyFill="1" applyBorder="1" applyAlignment="1"/>
    <xf numFmtId="49" fontId="28" fillId="0" borderId="30" xfId="0" applyNumberFormat="1" applyFont="1" applyFill="1" applyBorder="1" applyAlignment="1">
      <alignment horizontal="center"/>
    </xf>
    <xf numFmtId="0" fontId="28" fillId="0" borderId="31" xfId="0" applyNumberFormat="1" applyFont="1" applyFill="1" applyBorder="1" applyAlignment="1">
      <alignment horizontal="center"/>
    </xf>
    <xf numFmtId="0" fontId="6" fillId="6" borderId="31" xfId="0" applyNumberFormat="1" applyFont="1" applyFill="1" applyBorder="1" applyAlignment="1">
      <alignment horizontal="center"/>
    </xf>
    <xf numFmtId="0" fontId="10" fillId="8" borderId="1" xfId="0" applyFont="1" applyFill="1" applyBorder="1" applyAlignment="1"/>
    <xf numFmtId="49" fontId="16" fillId="8" borderId="30" xfId="0" applyNumberFormat="1" applyFont="1" applyFill="1" applyBorder="1" applyAlignment="1">
      <alignment horizontal="center"/>
    </xf>
    <xf numFmtId="0" fontId="16" fillId="8" borderId="31" xfId="0" applyNumberFormat="1" applyFont="1" applyFill="1" applyBorder="1" applyAlignment="1">
      <alignment horizontal="center"/>
    </xf>
    <xf numFmtId="0" fontId="13" fillId="8" borderId="1" xfId="0" applyFont="1" applyFill="1" applyBorder="1" applyAlignment="1"/>
    <xf numFmtId="49" fontId="23" fillId="8" borderId="30" xfId="0" applyNumberFormat="1" applyFont="1" applyFill="1" applyBorder="1" applyAlignment="1">
      <alignment horizontal="center"/>
    </xf>
    <xf numFmtId="0" fontId="23" fillId="8" borderId="31" xfId="0" applyNumberFormat="1" applyFont="1" applyFill="1" applyBorder="1" applyAlignment="1">
      <alignment horizontal="center"/>
    </xf>
    <xf numFmtId="0" fontId="13" fillId="8" borderId="31" xfId="0" applyNumberFormat="1" applyFont="1" applyFill="1" applyBorder="1" applyAlignment="1">
      <alignment horizontal="center"/>
    </xf>
    <xf numFmtId="0" fontId="6" fillId="0" borderId="1" xfId="0" applyFont="1" applyBorder="1" applyAlignment="1"/>
    <xf numFmtId="9" fontId="6" fillId="0" borderId="30" xfId="2" applyFont="1" applyFill="1" applyBorder="1" applyAlignment="1">
      <alignment horizontal="center" vertical="center" shrinkToFit="1"/>
    </xf>
    <xf numFmtId="0" fontId="22" fillId="8" borderId="1" xfId="0" applyFont="1" applyFill="1" applyBorder="1" applyAlignment="1"/>
    <xf numFmtId="49" fontId="28" fillId="8" borderId="30" xfId="0" applyNumberFormat="1" applyFont="1" applyFill="1" applyBorder="1" applyAlignment="1">
      <alignment horizontal="center"/>
    </xf>
    <xf numFmtId="0" fontId="28" fillId="8" borderId="31" xfId="0" applyNumberFormat="1" applyFont="1" applyFill="1" applyBorder="1" applyAlignment="1">
      <alignment horizontal="center"/>
    </xf>
    <xf numFmtId="0" fontId="22" fillId="8" borderId="31" xfId="0" applyNumberFormat="1" applyFont="1" applyFill="1" applyBorder="1" applyAlignment="1">
      <alignment horizontal="center"/>
    </xf>
    <xf numFmtId="49" fontId="23" fillId="9" borderId="30" xfId="0" applyNumberFormat="1" applyFont="1" applyFill="1" applyBorder="1" applyAlignment="1">
      <alignment horizontal="center"/>
    </xf>
    <xf numFmtId="0" fontId="23" fillId="9" borderId="31" xfId="0" applyNumberFormat="1" applyFont="1" applyFill="1" applyBorder="1" applyAlignment="1">
      <alignment horizontal="center"/>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6" fillId="0" borderId="40" xfId="0" applyFont="1" applyFill="1" applyBorder="1" applyAlignment="1">
      <alignment horizontal="center" shrinkToFit="1"/>
    </xf>
    <xf numFmtId="0" fontId="12" fillId="8" borderId="1" xfId="0" applyFont="1" applyFill="1" applyBorder="1" applyAlignment="1"/>
    <xf numFmtId="49" fontId="24" fillId="8" borderId="30" xfId="0" applyNumberFormat="1" applyFont="1" applyFill="1" applyBorder="1" applyAlignment="1">
      <alignment horizontal="center"/>
    </xf>
    <xf numFmtId="0" fontId="24" fillId="8" borderId="31" xfId="0" applyNumberFormat="1" applyFont="1" applyFill="1" applyBorder="1" applyAlignment="1">
      <alignment horizontal="center"/>
    </xf>
    <xf numFmtId="0" fontId="36" fillId="0" borderId="41" xfId="0" applyFont="1" applyBorder="1" applyAlignment="1">
      <alignment horizontal="centerContinuous" wrapText="1"/>
    </xf>
    <xf numFmtId="0" fontId="15" fillId="0" borderId="42" xfId="0" applyFont="1" applyBorder="1" applyAlignment="1">
      <alignment horizontal="centerContinuous" wrapText="1"/>
    </xf>
    <xf numFmtId="0" fontId="15" fillId="0" borderId="43" xfId="0" applyFont="1" applyBorder="1" applyAlignment="1">
      <alignment horizontal="centerContinuous" wrapText="1"/>
    </xf>
    <xf numFmtId="0" fontId="37" fillId="0" borderId="44" xfId="0" applyFont="1" applyBorder="1" applyAlignment="1">
      <alignment horizontal="centerContinuous"/>
    </xf>
    <xf numFmtId="0" fontId="11" fillId="11" borderId="45" xfId="0" applyFont="1" applyFill="1" applyBorder="1" applyAlignment="1">
      <alignment horizontal="centerContinuous" wrapText="1"/>
    </xf>
    <xf numFmtId="0" fontId="11" fillId="11" borderId="46" xfId="0" applyFont="1" applyFill="1" applyBorder="1" applyAlignment="1">
      <alignment horizontal="center" wrapText="1"/>
    </xf>
    <xf numFmtId="0" fontId="11" fillId="11" borderId="47" xfId="0" applyFont="1" applyFill="1" applyBorder="1" applyAlignment="1">
      <alignment horizontal="center" wrapText="1"/>
    </xf>
    <xf numFmtId="0" fontId="27" fillId="0" borderId="49" xfId="0" applyFont="1" applyBorder="1" applyAlignment="1">
      <alignment horizontal="centerContinuous"/>
    </xf>
    <xf numFmtId="0" fontId="6" fillId="0" borderId="1" xfId="0" applyFont="1" applyBorder="1" applyAlignment="1">
      <alignment horizontal="center" shrinkToFit="1"/>
    </xf>
    <xf numFmtId="0" fontId="6" fillId="0" borderId="30" xfId="0" applyFont="1" applyBorder="1" applyAlignment="1">
      <alignment horizontal="center"/>
    </xf>
    <xf numFmtId="0" fontId="42" fillId="10" borderId="32" xfId="2" applyNumberFormat="1" applyFont="1" applyFill="1" applyBorder="1" applyAlignment="1">
      <alignment horizontal="center" shrinkToFit="1"/>
    </xf>
    <xf numFmtId="0" fontId="40" fillId="0" borderId="49" xfId="0" applyFont="1" applyBorder="1" applyAlignment="1">
      <alignment horizontal="centerContinuous"/>
    </xf>
    <xf numFmtId="0" fontId="6" fillId="0" borderId="45" xfId="0" applyFont="1" applyBorder="1" applyAlignment="1">
      <alignment horizontal="center" shrinkToFit="1"/>
    </xf>
    <xf numFmtId="0" fontId="6" fillId="0" borderId="50" xfId="0" applyFont="1" applyBorder="1" applyAlignment="1">
      <alignment horizontal="center"/>
    </xf>
    <xf numFmtId="0" fontId="42" fillId="10" borderId="40" xfId="2" applyNumberFormat="1" applyFont="1" applyFill="1" applyBorder="1" applyAlignment="1">
      <alignment horizontal="center" shrinkToFit="1"/>
    </xf>
    <xf numFmtId="0" fontId="43" fillId="0" borderId="44" xfId="0" applyFont="1" applyBorder="1" applyAlignment="1">
      <alignment horizontal="centerContinuous" vertical="center" wrapText="1"/>
    </xf>
    <xf numFmtId="0" fontId="6" fillId="0" borderId="48" xfId="0" applyFont="1" applyFill="1" applyBorder="1" applyAlignment="1">
      <alignment horizontal="centerContinuous"/>
    </xf>
    <xf numFmtId="0" fontId="6" fillId="0" borderId="51" xfId="0" applyFont="1" applyFill="1" applyBorder="1" applyAlignment="1">
      <alignment horizontal="centerContinuous"/>
    </xf>
    <xf numFmtId="0" fontId="6" fillId="0" borderId="30" xfId="0" applyFont="1" applyFill="1" applyBorder="1" applyAlignment="1">
      <alignment horizontal="center"/>
    </xf>
    <xf numFmtId="0" fontId="6" fillId="0" borderId="1" xfId="0" applyFont="1" applyFill="1" applyBorder="1" applyAlignment="1">
      <alignment horizontal="center" shrinkToFit="1"/>
    </xf>
    <xf numFmtId="0" fontId="42" fillId="10" borderId="35" xfId="2" applyNumberFormat="1" applyFont="1" applyFill="1" applyBorder="1" applyAlignment="1">
      <alignment horizontal="center" shrinkToFit="1"/>
    </xf>
    <xf numFmtId="0" fontId="6" fillId="2" borderId="1" xfId="0" applyFont="1" applyFill="1" applyBorder="1" applyAlignment="1">
      <alignment horizontal="center" shrinkToFit="1"/>
    </xf>
    <xf numFmtId="0" fontId="6" fillId="2" borderId="30" xfId="0" applyFont="1" applyFill="1" applyBorder="1" applyAlignment="1">
      <alignment horizontal="center"/>
    </xf>
    <xf numFmtId="0" fontId="17" fillId="0" borderId="49" xfId="0" applyFont="1" applyBorder="1" applyAlignment="1">
      <alignment horizontal="centerContinuous"/>
    </xf>
    <xf numFmtId="0" fontId="44" fillId="0" borderId="49" xfId="0" applyFont="1" applyBorder="1" applyAlignment="1">
      <alignment horizontal="centerContinuous"/>
    </xf>
    <xf numFmtId="0" fontId="5" fillId="0" borderId="45" xfId="0" applyFont="1" applyBorder="1" applyAlignment="1">
      <alignment horizontal="center" shrinkToFit="1"/>
    </xf>
    <xf numFmtId="0" fontId="5" fillId="0" borderId="50" xfId="0" applyFont="1" applyBorder="1" applyAlignment="1">
      <alignment horizontal="center"/>
    </xf>
    <xf numFmtId="0" fontId="5" fillId="2" borderId="50" xfId="0" applyFont="1" applyFill="1" applyBorder="1" applyAlignment="1">
      <alignment horizontal="center"/>
    </xf>
    <xf numFmtId="0" fontId="5" fillId="2" borderId="33" xfId="0" applyFont="1" applyFill="1" applyBorder="1" applyAlignment="1">
      <alignment horizontal="center"/>
    </xf>
    <xf numFmtId="0" fontId="5" fillId="2" borderId="45" xfId="0" applyFont="1" applyFill="1" applyBorder="1" applyAlignment="1">
      <alignment horizontal="center" shrinkToFit="1"/>
    </xf>
    <xf numFmtId="0" fontId="5" fillId="2" borderId="9" xfId="0" applyFont="1" applyFill="1" applyBorder="1" applyAlignment="1">
      <alignment horizontal="center" shrinkToFit="1"/>
    </xf>
    <xf numFmtId="0" fontId="12" fillId="8" borderId="31" xfId="0" applyNumberFormat="1" applyFont="1" applyFill="1" applyBorder="1" applyAlignment="1">
      <alignment horizontal="center"/>
    </xf>
    <xf numFmtId="0" fontId="10" fillId="0" borderId="1" xfId="0" applyFont="1" applyFill="1" applyBorder="1" applyAlignment="1"/>
    <xf numFmtId="49" fontId="16" fillId="0" borderId="30" xfId="0" applyNumberFormat="1" applyFont="1" applyFill="1" applyBorder="1" applyAlignment="1">
      <alignment horizontal="center"/>
    </xf>
    <xf numFmtId="0" fontId="16" fillId="0" borderId="31" xfId="0" applyNumberFormat="1" applyFont="1" applyFill="1" applyBorder="1" applyAlignment="1">
      <alignment horizontal="center"/>
    </xf>
    <xf numFmtId="0" fontId="12" fillId="9" borderId="1" xfId="0" applyFont="1" applyFill="1" applyBorder="1" applyAlignment="1"/>
    <xf numFmtId="49" fontId="24" fillId="9" borderId="30" xfId="0" applyNumberFormat="1" applyFont="1" applyFill="1" applyBorder="1" applyAlignment="1">
      <alignment horizontal="center"/>
    </xf>
    <xf numFmtId="0" fontId="24" fillId="9" borderId="31" xfId="0" applyNumberFormat="1" applyFont="1" applyFill="1" applyBorder="1" applyAlignment="1">
      <alignment horizontal="center"/>
    </xf>
    <xf numFmtId="0" fontId="7" fillId="8" borderId="1" xfId="0" applyFont="1" applyFill="1" applyBorder="1" applyAlignment="1"/>
    <xf numFmtId="49" fontId="17" fillId="8" borderId="30" xfId="0" applyNumberFormat="1" applyFont="1" applyFill="1" applyBorder="1" applyAlignment="1">
      <alignment horizontal="center"/>
    </xf>
    <xf numFmtId="0" fontId="17" fillId="8" borderId="31"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53" xfId="0" applyFont="1" applyFill="1" applyBorder="1" applyAlignment="1">
      <alignment horizontal="center"/>
    </xf>
    <xf numFmtId="164" fontId="21" fillId="4" borderId="54" xfId="0" applyNumberFormat="1" applyFont="1" applyFill="1" applyBorder="1" applyAlignment="1">
      <alignment horizontal="center"/>
    </xf>
    <xf numFmtId="0" fontId="21" fillId="4" borderId="53" xfId="0" applyFont="1" applyFill="1" applyBorder="1" applyAlignment="1">
      <alignment horizontal="right"/>
    </xf>
    <xf numFmtId="0" fontId="21" fillId="4" borderId="55" xfId="0" applyFont="1" applyFill="1" applyBorder="1" applyAlignment="1"/>
    <xf numFmtId="0" fontId="4" fillId="0" borderId="56" xfId="0" applyFont="1" applyBorder="1" applyAlignment="1">
      <alignment horizontal="center" shrinkToFit="1"/>
    </xf>
    <xf numFmtId="164" fontId="4" fillId="0" borderId="57" xfId="0" applyNumberFormat="1" applyFont="1" applyBorder="1" applyAlignment="1">
      <alignment horizontal="center" shrinkToFit="1"/>
    </xf>
    <xf numFmtId="0" fontId="4" fillId="0" borderId="58" xfId="0" applyFont="1" applyBorder="1" applyAlignment="1">
      <alignment horizontal="left"/>
    </xf>
    <xf numFmtId="0" fontId="4" fillId="0" borderId="59" xfId="0" applyFont="1" applyBorder="1" applyAlignment="1">
      <alignment horizontal="left" shrinkToFit="1"/>
    </xf>
    <xf numFmtId="0" fontId="4" fillId="0" borderId="62" xfId="0" applyFont="1" applyBorder="1" applyAlignment="1">
      <alignment horizontal="center" shrinkToFit="1"/>
    </xf>
    <xf numFmtId="164" fontId="4" fillId="0" borderId="63" xfId="0" applyNumberFormat="1" applyFont="1" applyBorder="1" applyAlignment="1">
      <alignment horizontal="center" shrinkToFit="1"/>
    </xf>
    <xf numFmtId="0" fontId="4" fillId="0" borderId="64" xfId="0" applyFont="1" applyBorder="1" applyAlignment="1">
      <alignment horizontal="left"/>
    </xf>
    <xf numFmtId="0" fontId="4" fillId="0" borderId="65"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21" fillId="4" borderId="55" xfId="0" applyFont="1" applyFill="1" applyBorder="1" applyAlignment="1">
      <alignment horizontal="center"/>
    </xf>
    <xf numFmtId="0" fontId="4" fillId="0" borderId="66" xfId="0" applyFont="1" applyBorder="1" applyAlignment="1">
      <alignment horizontal="left" shrinkToFit="1"/>
    </xf>
    <xf numFmtId="0" fontId="4" fillId="0" borderId="67" xfId="0" applyFont="1" applyBorder="1" applyAlignment="1">
      <alignment horizontal="left" shrinkToFit="1"/>
    </xf>
    <xf numFmtId="0" fontId="4" fillId="0" borderId="68" xfId="0" applyFont="1" applyBorder="1" applyAlignment="1">
      <alignment horizontal="center" shrinkToFit="1"/>
    </xf>
    <xf numFmtId="164" fontId="4" fillId="0" borderId="69" xfId="0" applyNumberFormat="1" applyFont="1" applyBorder="1" applyAlignment="1">
      <alignment horizontal="center" shrinkToFit="1"/>
    </xf>
    <xf numFmtId="0" fontId="4" fillId="0" borderId="70" xfId="0" applyFont="1" applyBorder="1" applyAlignment="1">
      <alignment horizontal="left"/>
    </xf>
    <xf numFmtId="164" fontId="4" fillId="0" borderId="71" xfId="0" applyNumberFormat="1" applyFont="1" applyBorder="1" applyAlignment="1">
      <alignment horizontal="center" shrinkToFit="1"/>
    </xf>
    <xf numFmtId="0" fontId="4" fillId="0" borderId="72" xfId="0" applyFont="1" applyBorder="1" applyAlignment="1">
      <alignment horizontal="left"/>
    </xf>
    <xf numFmtId="0" fontId="13" fillId="2" borderId="1" xfId="0" applyFont="1" applyFill="1" applyBorder="1" applyAlignment="1"/>
    <xf numFmtId="0" fontId="5" fillId="8" borderId="30" xfId="0" applyNumberFormat="1" applyFont="1" applyFill="1" applyBorder="1" applyAlignment="1">
      <alignment horizontal="center"/>
    </xf>
    <xf numFmtId="0" fontId="41" fillId="3" borderId="73" xfId="0" applyFont="1" applyFill="1" applyBorder="1" applyAlignment="1">
      <alignment horizontal="right"/>
    </xf>
    <xf numFmtId="0" fontId="41" fillId="3" borderId="74" xfId="0" applyFont="1" applyFill="1" applyBorder="1" applyAlignment="1">
      <alignment horizontal="left"/>
    </xf>
    <xf numFmtId="0" fontId="20" fillId="3" borderId="74" xfId="0" applyFont="1" applyFill="1" applyBorder="1" applyAlignment="1">
      <alignment horizontal="left"/>
    </xf>
    <xf numFmtId="0" fontId="3" fillId="3" borderId="74" xfId="0" applyFont="1" applyFill="1" applyBorder="1" applyAlignment="1">
      <alignment horizontal="centerContinuous"/>
    </xf>
    <xf numFmtId="0" fontId="4" fillId="3" borderId="74" xfId="0" applyFont="1" applyFill="1" applyBorder="1" applyAlignment="1">
      <alignment horizontal="centerContinuous"/>
    </xf>
    <xf numFmtId="0" fontId="0" fillId="0" borderId="0" xfId="0" applyAlignment="1">
      <alignment horizontal="center" vertical="center" wrapText="1"/>
    </xf>
    <xf numFmtId="0" fontId="0" fillId="0" borderId="0" xfId="0" applyAlignment="1">
      <alignment vertical="center" wrapText="1"/>
    </xf>
    <xf numFmtId="0" fontId="45" fillId="0" borderId="0" xfId="0" applyFont="1" applyAlignment="1">
      <alignment vertical="center" wrapText="1"/>
    </xf>
    <xf numFmtId="0" fontId="45" fillId="0" borderId="76" xfId="0" applyFont="1" applyFill="1" applyBorder="1" applyAlignment="1">
      <alignment horizontal="right" vertical="center" wrapText="1"/>
    </xf>
    <xf numFmtId="0" fontId="0" fillId="0" borderId="57" xfId="0" applyFill="1" applyBorder="1" applyAlignment="1">
      <alignment horizontal="center" vertical="center" wrapText="1"/>
    </xf>
    <xf numFmtId="0" fontId="4" fillId="0" borderId="57" xfId="0" applyFont="1" applyFill="1" applyBorder="1" applyAlignment="1">
      <alignment horizontal="center" vertical="center" wrapText="1"/>
    </xf>
    <xf numFmtId="0" fontId="0" fillId="0" borderId="77" xfId="0" applyFill="1" applyBorder="1" applyAlignment="1">
      <alignment horizontal="center" vertical="center" wrapText="1"/>
    </xf>
    <xf numFmtId="0" fontId="4" fillId="0" borderId="57" xfId="0" applyFont="1" applyFill="1" applyBorder="1" applyAlignment="1">
      <alignment horizontal="center" vertical="center"/>
    </xf>
    <xf numFmtId="0" fontId="5" fillId="0" borderId="45" xfId="0" applyFont="1" applyFill="1" applyBorder="1" applyAlignment="1">
      <alignment horizontal="center" shrinkToFit="1"/>
    </xf>
    <xf numFmtId="0" fontId="5" fillId="0" borderId="50" xfId="0" applyFont="1" applyFill="1" applyBorder="1" applyAlignment="1">
      <alignment horizontal="center"/>
    </xf>
    <xf numFmtId="0" fontId="45" fillId="0" borderId="0" xfId="0" applyFont="1" applyAlignment="1">
      <alignment horizontal="right" vertical="center"/>
    </xf>
    <xf numFmtId="0" fontId="0" fillId="0" borderId="0" xfId="0"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Continuous" vertical="center"/>
    </xf>
    <xf numFmtId="0" fontId="45" fillId="0" borderId="0" xfId="3" applyFont="1" applyAlignment="1">
      <alignment horizontal="right" vertical="center"/>
    </xf>
    <xf numFmtId="0" fontId="3" fillId="0" borderId="0" xfId="3" applyNumberFormat="1" applyFont="1" applyAlignment="1">
      <alignment vertical="center"/>
    </xf>
    <xf numFmtId="0" fontId="47" fillId="0" borderId="0" xfId="3" applyFont="1" applyAlignment="1">
      <alignment horizontal="center" vertical="center" wrapText="1"/>
    </xf>
    <xf numFmtId="0" fontId="3" fillId="0" borderId="0" xfId="3" applyNumberFormat="1" applyFont="1" applyAlignment="1">
      <alignment horizontal="center" vertical="center"/>
    </xf>
    <xf numFmtId="0" fontId="3" fillId="0" borderId="0" xfId="3" applyFont="1" applyAlignment="1">
      <alignment horizontal="center" vertical="center" wrapText="1"/>
    </xf>
    <xf numFmtId="0" fontId="0" fillId="0" borderId="69" xfId="0" applyFill="1" applyBorder="1" applyAlignment="1">
      <alignment horizontal="center" vertical="center" wrapText="1"/>
    </xf>
    <xf numFmtId="0" fontId="0" fillId="0" borderId="79" xfId="0" applyFill="1" applyBorder="1" applyAlignment="1">
      <alignment horizontal="center" vertical="center" wrapText="1"/>
    </xf>
    <xf numFmtId="0" fontId="0" fillId="0" borderId="78" xfId="0" applyFill="1" applyBorder="1" applyAlignment="1">
      <alignment horizontal="center" vertical="center" wrapText="1"/>
    </xf>
    <xf numFmtId="0" fontId="0" fillId="0" borderId="70" xfId="0" applyFill="1" applyBorder="1" applyAlignment="1">
      <alignment horizontal="center" vertical="center" wrapText="1"/>
    </xf>
    <xf numFmtId="0" fontId="4" fillId="0" borderId="58"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76" xfId="0" applyFill="1" applyBorder="1" applyAlignment="1">
      <alignment horizontal="center" vertical="center" wrapText="1"/>
    </xf>
    <xf numFmtId="0" fontId="6" fillId="12" borderId="81" xfId="0" applyFont="1" applyFill="1" applyBorder="1" applyAlignment="1">
      <alignment horizontal="center" vertical="center" wrapText="1"/>
    </xf>
    <xf numFmtId="0" fontId="6" fillId="13" borderId="81" xfId="0" applyFont="1" applyFill="1" applyBorder="1" applyAlignment="1">
      <alignment horizontal="center" vertical="center" wrapText="1"/>
    </xf>
    <xf numFmtId="0" fontId="48" fillId="11" borderId="81" xfId="0" applyFont="1" applyFill="1" applyBorder="1" applyAlignment="1">
      <alignment horizontal="center" vertical="center" wrapText="1"/>
    </xf>
    <xf numFmtId="0" fontId="6" fillId="10" borderId="81" xfId="0" applyFont="1" applyFill="1" applyBorder="1" applyAlignment="1">
      <alignment horizontal="center" vertical="center" wrapText="1"/>
    </xf>
    <xf numFmtId="0" fontId="6" fillId="14" borderId="81" xfId="0" applyFont="1" applyFill="1" applyBorder="1" applyAlignment="1">
      <alignment horizontal="center" vertical="center" wrapText="1"/>
    </xf>
    <xf numFmtId="0" fontId="6" fillId="15" borderId="81" xfId="3" applyFont="1" applyFill="1" applyBorder="1" applyAlignment="1">
      <alignment horizontal="center" vertical="center" wrapText="1"/>
    </xf>
    <xf numFmtId="0" fontId="0" fillId="0" borderId="80" xfId="0" applyFill="1" applyBorder="1" applyAlignment="1">
      <alignment horizontal="center" vertical="center" wrapText="1"/>
    </xf>
    <xf numFmtId="0" fontId="0" fillId="0" borderId="82" xfId="0"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wrapText="1"/>
    </xf>
    <xf numFmtId="0" fontId="7"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84" xfId="0" applyFill="1" applyBorder="1" applyAlignment="1">
      <alignment horizontal="center" vertical="center" wrapText="1"/>
    </xf>
    <xf numFmtId="0" fontId="0" fillId="0" borderId="85" xfId="0" applyFill="1" applyBorder="1" applyAlignment="1">
      <alignment horizontal="center" vertical="center" wrapText="1"/>
    </xf>
    <xf numFmtId="0" fontId="45" fillId="0" borderId="94" xfId="0" applyFont="1" applyBorder="1" applyAlignment="1">
      <alignment horizontal="right" vertical="center"/>
    </xf>
    <xf numFmtId="0" fontId="45" fillId="0" borderId="91" xfId="0" applyFont="1" applyBorder="1" applyAlignment="1">
      <alignment horizontal="center" vertical="center"/>
    </xf>
    <xf numFmtId="0" fontId="45" fillId="0" borderId="92" xfId="0" applyFont="1" applyBorder="1" applyAlignment="1">
      <alignment horizontal="center" vertical="center"/>
    </xf>
    <xf numFmtId="0" fontId="45" fillId="0" borderId="93" xfId="0" applyFont="1" applyBorder="1" applyAlignment="1">
      <alignment horizontal="center" vertical="center"/>
    </xf>
    <xf numFmtId="0" fontId="4" fillId="0" borderId="57" xfId="0" applyFont="1" applyBorder="1" applyAlignment="1">
      <alignment horizontal="center" vertical="center"/>
    </xf>
    <xf numFmtId="0" fontId="45" fillId="0" borderId="78" xfId="0" applyFont="1" applyFill="1" applyBorder="1" applyAlignment="1">
      <alignment horizontal="right" vertical="center" wrapText="1"/>
    </xf>
    <xf numFmtId="0" fontId="50" fillId="0" borderId="0" xfId="0" applyFont="1" applyFill="1" applyBorder="1" applyAlignment="1">
      <alignment horizontal="center" vertical="center"/>
    </xf>
    <xf numFmtId="164" fontId="0" fillId="0" borderId="85" xfId="0" applyNumberFormat="1" applyFill="1" applyBorder="1" applyAlignment="1">
      <alignment horizontal="center" vertical="center" wrapText="1"/>
    </xf>
    <xf numFmtId="164" fontId="0" fillId="0" borderId="84" xfId="0" applyNumberFormat="1" applyFill="1" applyBorder="1" applyAlignment="1">
      <alignment horizontal="center" vertical="center" wrapText="1"/>
    </xf>
    <xf numFmtId="164" fontId="4" fillId="0" borderId="28" xfId="0" applyNumberFormat="1" applyFont="1" applyFill="1" applyBorder="1" applyAlignment="1">
      <alignment horizontal="centerContinuous"/>
    </xf>
    <xf numFmtId="0" fontId="4" fillId="0" borderId="96" xfId="0" applyFont="1" applyFill="1" applyBorder="1" applyAlignment="1">
      <alignment horizontal="centerContinuous"/>
    </xf>
    <xf numFmtId="49" fontId="4" fillId="0" borderId="28" xfId="0" applyNumberFormat="1" applyFont="1" applyFill="1" applyBorder="1" applyAlignment="1">
      <alignment horizontal="center"/>
    </xf>
    <xf numFmtId="0" fontId="51" fillId="0" borderId="0" xfId="0" applyFont="1" applyBorder="1" applyAlignment="1"/>
    <xf numFmtId="0" fontId="52" fillId="0" borderId="27" xfId="0" applyFont="1" applyBorder="1" applyAlignment="1">
      <alignment horizontal="centerContinuous" wrapText="1"/>
    </xf>
    <xf numFmtId="0" fontId="1" fillId="0" borderId="0" xfId="0" applyFont="1" applyBorder="1" applyAlignment="1">
      <alignment wrapText="1"/>
    </xf>
    <xf numFmtId="0" fontId="6" fillId="0" borderId="31" xfId="2" applyNumberFormat="1" applyFont="1" applyFill="1" applyBorder="1" applyAlignment="1">
      <alignment horizontal="center" vertical="center" shrinkToFit="1"/>
    </xf>
    <xf numFmtId="0" fontId="6" fillId="0" borderId="32" xfId="0" applyNumberFormat="1" applyFont="1" applyFill="1" applyBorder="1" applyAlignment="1">
      <alignment horizontal="center" vertical="center" wrapText="1"/>
    </xf>
    <xf numFmtId="0" fontId="6" fillId="0" borderId="32" xfId="0" quotePrefix="1" applyNumberFormat="1" applyFont="1" applyFill="1" applyBorder="1" applyAlignment="1">
      <alignment horizontal="center" vertical="center" wrapText="1"/>
    </xf>
    <xf numFmtId="0" fontId="1" fillId="0" borderId="0" xfId="0" applyFont="1" applyBorder="1" applyAlignment="1">
      <alignment horizontal="left" wrapText="1"/>
    </xf>
    <xf numFmtId="0" fontId="5" fillId="0" borderId="36" xfId="0" applyNumberFormat="1" applyFont="1" applyBorder="1" applyAlignment="1">
      <alignment horizontal="center"/>
    </xf>
    <xf numFmtId="0" fontId="21" fillId="17" borderId="18" xfId="0" applyFont="1" applyFill="1" applyBorder="1" applyAlignment="1">
      <alignment horizontal="center"/>
    </xf>
    <xf numFmtId="0" fontId="21" fillId="17" borderId="19" xfId="0" applyFont="1" applyFill="1" applyBorder="1" applyAlignment="1">
      <alignment horizontal="center"/>
    </xf>
    <xf numFmtId="49" fontId="21" fillId="17" borderId="19" xfId="0" applyNumberFormat="1" applyFont="1" applyFill="1" applyBorder="1" applyAlignment="1">
      <alignment horizontal="center"/>
    </xf>
    <xf numFmtId="0" fontId="21" fillId="17" borderId="23" xfId="0" applyFont="1" applyFill="1" applyBorder="1" applyAlignment="1">
      <alignment horizontal="center"/>
    </xf>
    <xf numFmtId="0" fontId="21" fillId="17" borderId="20" xfId="0" applyFont="1" applyFill="1" applyBorder="1" applyAlignment="1">
      <alignment horizontal="center"/>
    </xf>
    <xf numFmtId="0" fontId="21" fillId="17" borderId="23" xfId="0" applyFont="1" applyFill="1" applyBorder="1" applyAlignment="1">
      <alignment horizontal="centerContinuous"/>
    </xf>
    <xf numFmtId="0" fontId="21" fillId="17" borderId="95" xfId="0" applyFont="1" applyFill="1" applyBorder="1" applyAlignment="1">
      <alignment horizontal="centerContinuous"/>
    </xf>
    <xf numFmtId="0" fontId="21" fillId="17" borderId="21" xfId="0" applyFont="1" applyFill="1" applyBorder="1" applyAlignment="1">
      <alignment horizontal="centerContinuous"/>
    </xf>
    <xf numFmtId="0" fontId="21" fillId="17" borderId="22" xfId="0" applyFont="1" applyFill="1" applyBorder="1" applyAlignment="1">
      <alignment horizontal="centerContinuous"/>
    </xf>
    <xf numFmtId="0" fontId="36" fillId="0" borderId="0" xfId="0" applyFont="1" applyBorder="1" applyAlignment="1">
      <alignment horizontal="centerContinuous" wrapText="1"/>
    </xf>
    <xf numFmtId="0" fontId="3" fillId="0" borderId="6" xfId="0" applyFont="1" applyBorder="1" applyAlignment="1">
      <alignment horizontal="centerContinuous"/>
    </xf>
    <xf numFmtId="0" fontId="1" fillId="0" borderId="7" xfId="0" applyFont="1" applyBorder="1" applyAlignment="1">
      <alignment horizontal="centerContinuous" wrapText="1"/>
    </xf>
    <xf numFmtId="0" fontId="1" fillId="0" borderId="8" xfId="0" applyFont="1" applyBorder="1" applyAlignment="1">
      <alignment horizontal="centerContinuous"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97" xfId="0" applyFont="1" applyBorder="1" applyAlignment="1">
      <alignment horizontal="right" wrapText="1"/>
    </xf>
    <xf numFmtId="0" fontId="1" fillId="0" borderId="90" xfId="0" applyFont="1" applyBorder="1" applyAlignment="1">
      <alignment horizontal="center" wrapText="1"/>
    </xf>
    <xf numFmtId="0" fontId="1" fillId="0" borderId="86" xfId="0" applyFont="1" applyBorder="1" applyAlignment="1">
      <alignment horizontal="center" wrapText="1"/>
    </xf>
    <xf numFmtId="0" fontId="1" fillId="18" borderId="86" xfId="0" applyFont="1" applyFill="1" applyBorder="1" applyAlignment="1">
      <alignment horizontal="center" wrapText="1"/>
    </xf>
    <xf numFmtId="0" fontId="1" fillId="19" borderId="86" xfId="0" applyFont="1" applyFill="1" applyBorder="1" applyAlignment="1">
      <alignment horizontal="center" wrapText="1"/>
    </xf>
    <xf numFmtId="0" fontId="1" fillId="19" borderId="87" xfId="0" applyFont="1" applyFill="1" applyBorder="1" applyAlignment="1">
      <alignment horizontal="center" wrapText="1"/>
    </xf>
    <xf numFmtId="0" fontId="3" fillId="0" borderId="49" xfId="0" applyFont="1" applyBorder="1" applyAlignment="1">
      <alignment horizontal="right" wrapText="1"/>
    </xf>
    <xf numFmtId="0" fontId="1" fillId="0" borderId="80" xfId="0" applyFont="1" applyBorder="1" applyAlignment="1">
      <alignment horizontal="center" wrapText="1"/>
    </xf>
    <xf numFmtId="0" fontId="1" fillId="0" borderId="57" xfId="0" applyFont="1" applyBorder="1" applyAlignment="1">
      <alignment horizontal="center" wrapText="1"/>
    </xf>
    <xf numFmtId="0" fontId="1" fillId="18" borderId="57" xfId="0" applyFont="1" applyFill="1" applyBorder="1" applyAlignment="1">
      <alignment horizontal="center" wrapText="1"/>
    </xf>
    <xf numFmtId="0" fontId="1" fillId="19" borderId="57" xfId="0" applyFont="1" applyFill="1" applyBorder="1" applyAlignment="1">
      <alignment horizontal="center" wrapText="1"/>
    </xf>
    <xf numFmtId="0" fontId="1" fillId="19" borderId="59" xfId="0" applyFont="1" applyFill="1" applyBorder="1" applyAlignment="1">
      <alignment horizontal="center" wrapText="1"/>
    </xf>
    <xf numFmtId="0" fontId="3" fillId="0" borderId="52" xfId="0" applyFont="1" applyBorder="1" applyAlignment="1">
      <alignment horizontal="right" wrapText="1"/>
    </xf>
    <xf numFmtId="0" fontId="53" fillId="20" borderId="98" xfId="0" applyFont="1" applyFill="1" applyBorder="1" applyAlignment="1">
      <alignment horizontal="center" wrapText="1"/>
    </xf>
    <xf numFmtId="0" fontId="53" fillId="20" borderId="63" xfId="0" applyFont="1" applyFill="1" applyBorder="1" applyAlignment="1">
      <alignment horizontal="center" wrapText="1"/>
    </xf>
    <xf numFmtId="0" fontId="3" fillId="18" borderId="63" xfId="0" applyFont="1" applyFill="1" applyBorder="1" applyAlignment="1">
      <alignment horizontal="center" wrapText="1"/>
    </xf>
    <xf numFmtId="0" fontId="3" fillId="19" borderId="63" xfId="0" applyFont="1" applyFill="1" applyBorder="1" applyAlignment="1">
      <alignment horizontal="center" wrapText="1"/>
    </xf>
    <xf numFmtId="0" fontId="3" fillId="19" borderId="65" xfId="0" applyFont="1" applyFill="1" applyBorder="1" applyAlignment="1">
      <alignment horizontal="center" wrapText="1"/>
    </xf>
    <xf numFmtId="49" fontId="6" fillId="0" borderId="30" xfId="0" applyNumberFormat="1" applyFont="1" applyBorder="1" applyAlignment="1">
      <alignment horizontal="center"/>
    </xf>
    <xf numFmtId="49" fontId="6" fillId="0" borderId="31" xfId="0" applyNumberFormat="1" applyFont="1" applyBorder="1" applyAlignment="1">
      <alignment horizontal="center"/>
    </xf>
    <xf numFmtId="49" fontId="6" fillId="0" borderId="16" xfId="0" applyNumberFormat="1" applyFont="1" applyBorder="1" applyAlignment="1">
      <alignment horizontal="center"/>
    </xf>
    <xf numFmtId="49" fontId="6" fillId="0" borderId="16" xfId="0" applyNumberFormat="1" applyFont="1" applyFill="1" applyBorder="1" applyAlignment="1">
      <alignment horizontal="center"/>
    </xf>
    <xf numFmtId="49" fontId="6" fillId="2" borderId="31"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34" xfId="0" applyNumberFormat="1" applyFont="1" applyFill="1" applyBorder="1" applyAlignment="1">
      <alignment horizontal="center"/>
    </xf>
    <xf numFmtId="0" fontId="1" fillId="0" borderId="57" xfId="0" applyFont="1" applyFill="1" applyBorder="1" applyAlignment="1">
      <alignment horizontal="center" vertical="center"/>
    </xf>
    <xf numFmtId="0" fontId="1" fillId="0" borderId="57" xfId="0" applyFont="1" applyFill="1" applyBorder="1" applyAlignment="1">
      <alignment horizontal="center" vertical="center" wrapText="1"/>
    </xf>
    <xf numFmtId="0" fontId="1" fillId="0" borderId="76" xfId="0" applyFont="1" applyFill="1" applyBorder="1" applyAlignment="1">
      <alignment horizontal="center" vertical="center" wrapText="1"/>
    </xf>
    <xf numFmtId="0" fontId="0" fillId="21" borderId="80" xfId="0" applyFill="1" applyBorder="1" applyAlignment="1">
      <alignment horizontal="center" vertical="center" wrapText="1"/>
    </xf>
    <xf numFmtId="0" fontId="0" fillId="21" borderId="58" xfId="0" applyFill="1" applyBorder="1" applyAlignment="1">
      <alignment horizontal="center" vertical="center" wrapText="1"/>
    </xf>
    <xf numFmtId="0" fontId="0" fillId="21" borderId="57" xfId="0" applyFill="1" applyBorder="1" applyAlignment="1">
      <alignment horizontal="center" vertical="center" wrapText="1"/>
    </xf>
    <xf numFmtId="49" fontId="3"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19" borderId="57" xfId="0" applyFont="1" applyFill="1" applyBorder="1" applyAlignment="1">
      <alignment horizontal="center" vertical="center" wrapText="1"/>
    </xf>
    <xf numFmtId="0" fontId="0" fillId="19" borderId="57" xfId="0" applyFill="1" applyBorder="1" applyAlignment="1">
      <alignment horizontal="center" vertical="center" wrapText="1"/>
    </xf>
    <xf numFmtId="0" fontId="54" fillId="3" borderId="5" xfId="0" applyFont="1" applyFill="1" applyBorder="1" applyAlignment="1">
      <alignment horizontal="right"/>
    </xf>
    <xf numFmtId="0" fontId="26" fillId="0" borderId="16" xfId="0" applyNumberFormat="1" applyFont="1" applyBorder="1" applyAlignment="1">
      <alignment horizontal="center"/>
    </xf>
    <xf numFmtId="0" fontId="60" fillId="0" borderId="1" xfId="0" applyFont="1" applyFill="1" applyBorder="1" applyAlignment="1">
      <alignment vertical="center"/>
    </xf>
    <xf numFmtId="0" fontId="5" fillId="0" borderId="30" xfId="0" applyFont="1" applyFill="1" applyBorder="1" applyAlignment="1">
      <alignment horizontal="center" vertical="center"/>
    </xf>
    <xf numFmtId="0" fontId="6" fillId="0" borderId="30" xfId="0" applyFont="1" applyFill="1" applyBorder="1" applyAlignment="1">
      <alignment horizontal="center" vertical="center"/>
    </xf>
    <xf numFmtId="0" fontId="61" fillId="0" borderId="30" xfId="0" applyFont="1" applyFill="1" applyBorder="1" applyAlignment="1">
      <alignment horizontal="center" vertical="center" wrapText="1"/>
    </xf>
    <xf numFmtId="1" fontId="6" fillId="0" borderId="30" xfId="0" applyNumberFormat="1" applyFont="1" applyFill="1" applyBorder="1" applyAlignment="1">
      <alignment horizontal="center" vertical="center" wrapText="1"/>
    </xf>
    <xf numFmtId="0" fontId="62" fillId="16" borderId="31" xfId="0" applyNumberFormat="1" applyFont="1" applyFill="1" applyBorder="1" applyAlignment="1">
      <alignment horizontal="center" vertical="center"/>
    </xf>
    <xf numFmtId="0" fontId="63" fillId="0" borderId="1" xfId="0" applyFont="1" applyFill="1" applyBorder="1" applyAlignment="1">
      <alignment vertical="center"/>
    </xf>
    <xf numFmtId="0" fontId="12" fillId="0" borderId="31" xfId="0" applyNumberFormat="1" applyFont="1" applyFill="1" applyBorder="1" applyAlignment="1">
      <alignment horizontal="center" vertical="center"/>
    </xf>
    <xf numFmtId="0" fontId="61" fillId="0" borderId="45" xfId="0" applyFont="1" applyFill="1" applyBorder="1" applyAlignment="1">
      <alignment vertical="center"/>
    </xf>
    <xf numFmtId="0" fontId="5" fillId="0" borderId="50" xfId="0" applyFont="1" applyFill="1" applyBorder="1" applyAlignment="1">
      <alignment horizontal="center" vertical="center"/>
    </xf>
    <xf numFmtId="0" fontId="6" fillId="0" borderId="50" xfId="0" applyFont="1" applyFill="1" applyBorder="1" applyAlignment="1">
      <alignment horizontal="center" vertical="center"/>
    </xf>
    <xf numFmtId="1" fontId="6" fillId="0" borderId="50" xfId="0" applyNumberFormat="1" applyFont="1" applyFill="1" applyBorder="1" applyAlignment="1">
      <alignment horizontal="center" vertical="center" wrapText="1"/>
    </xf>
    <xf numFmtId="0" fontId="62" fillId="16" borderId="50" xfId="0" applyNumberFormat="1"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32" xfId="0" quotePrefix="1" applyNumberFormat="1" applyFont="1" applyFill="1" applyBorder="1" applyAlignment="1">
      <alignment horizontal="center" vertical="center"/>
    </xf>
    <xf numFmtId="0" fontId="64" fillId="0" borderId="5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40" xfId="0" quotePrefix="1" applyNumberFormat="1" applyFont="1" applyFill="1" applyBorder="1" applyAlignment="1">
      <alignment horizontal="center" vertical="center"/>
    </xf>
    <xf numFmtId="0" fontId="1" fillId="0" borderId="0" xfId="0" applyFont="1" applyBorder="1" applyAlignment="1">
      <alignment horizontal="centerContinuous"/>
    </xf>
    <xf numFmtId="0" fontId="12" fillId="6" borderId="9" xfId="0" applyFont="1" applyFill="1" applyBorder="1" applyAlignment="1"/>
    <xf numFmtId="49" fontId="24" fillId="6" borderId="33" xfId="0" applyNumberFormat="1" applyFont="1" applyFill="1" applyBorder="1" applyAlignment="1">
      <alignment horizontal="center"/>
    </xf>
    <xf numFmtId="0" fontId="24" fillId="6" borderId="34" xfId="0" applyNumberFormat="1" applyFont="1" applyFill="1" applyBorder="1" applyAlignment="1">
      <alignment horizontal="center"/>
    </xf>
    <xf numFmtId="0" fontId="12" fillId="5" borderId="1" xfId="0" applyFont="1" applyFill="1" applyBorder="1" applyAlignment="1">
      <alignment vertical="center"/>
    </xf>
    <xf numFmtId="0" fontId="6" fillId="5" borderId="30" xfId="0" applyNumberFormat="1" applyFont="1" applyFill="1" applyBorder="1" applyAlignment="1">
      <alignment horizontal="center" vertical="center"/>
    </xf>
    <xf numFmtId="49" fontId="6" fillId="19" borderId="31" xfId="0" applyNumberFormat="1" applyFont="1" applyFill="1" applyBorder="1" applyAlignment="1">
      <alignment horizontal="center" vertical="center"/>
    </xf>
    <xf numFmtId="49" fontId="6" fillId="5" borderId="31" xfId="0" applyNumberFormat="1" applyFont="1" applyFill="1" applyBorder="1" applyAlignment="1">
      <alignment horizontal="center" vertical="center"/>
    </xf>
    <xf numFmtId="0" fontId="6" fillId="5" borderId="32" xfId="0" applyNumberFormat="1" applyFont="1" applyFill="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1" fillId="0" borderId="0" xfId="0" applyFont="1" applyBorder="1" applyAlignment="1">
      <alignment horizontal="left"/>
    </xf>
    <xf numFmtId="1" fontId="3" fillId="0" borderId="0" xfId="0" applyNumberFormat="1" applyFont="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25" xfId="0" applyNumberFormat="1" applyFont="1" applyFill="1" applyBorder="1" applyAlignment="1">
      <alignment horizontal="center" vertical="center" wrapText="1"/>
    </xf>
    <xf numFmtId="0" fontId="11" fillId="4" borderId="99" xfId="0" applyNumberFormat="1" applyFont="1" applyFill="1" applyBorder="1" applyAlignment="1">
      <alignment horizontal="center" vertical="center" wrapText="1"/>
    </xf>
    <xf numFmtId="0" fontId="11" fillId="4" borderId="26" xfId="0" applyFont="1" applyFill="1" applyBorder="1" applyAlignment="1">
      <alignment horizontal="center" vertical="center"/>
    </xf>
    <xf numFmtId="0" fontId="21" fillId="17" borderId="100" xfId="0" applyFont="1" applyFill="1" applyBorder="1" applyAlignment="1">
      <alignment horizontal="centerContinuous"/>
    </xf>
    <xf numFmtId="164" fontId="4" fillId="0" borderId="101" xfId="0" applyNumberFormat="1" applyFont="1" applyFill="1" applyBorder="1" applyAlignment="1">
      <alignment horizontal="centerContinuous"/>
    </xf>
    <xf numFmtId="0" fontId="65" fillId="16" borderId="23" xfId="0" applyFont="1" applyFill="1" applyBorder="1" applyAlignment="1">
      <alignment horizontal="center" vertical="center"/>
    </xf>
    <xf numFmtId="0" fontId="21" fillId="17" borderId="23" xfId="0" applyFont="1" applyFill="1" applyBorder="1" applyAlignment="1">
      <alignment horizontal="center" vertical="center"/>
    </xf>
    <xf numFmtId="0" fontId="39" fillId="3" borderId="75" xfId="1" applyFont="1" applyFill="1" applyBorder="1" applyAlignment="1" applyProtection="1">
      <alignment horizontal="right" vertical="center"/>
    </xf>
    <xf numFmtId="0" fontId="11" fillId="11" borderId="24" xfId="0" applyFont="1" applyFill="1" applyBorder="1" applyAlignment="1">
      <alignment horizontal="centerContinuous" vertical="center" wrapText="1"/>
    </xf>
    <xf numFmtId="0" fontId="11" fillId="11" borderId="25" xfId="0" applyFont="1" applyFill="1" applyBorder="1" applyAlignment="1">
      <alignment horizontal="center" vertical="center" wrapText="1"/>
    </xf>
    <xf numFmtId="0" fontId="21" fillId="11" borderId="25" xfId="0" applyFont="1" applyFill="1" applyBorder="1" applyAlignment="1">
      <alignment horizontal="center" vertical="center" wrapText="1"/>
    </xf>
    <xf numFmtId="0" fontId="3" fillId="0" borderId="0" xfId="0" applyFont="1" applyBorder="1" applyAlignment="1">
      <alignment vertical="center" wrapText="1"/>
    </xf>
    <xf numFmtId="0" fontId="4" fillId="0" borderId="102" xfId="0" applyFont="1" applyBorder="1" applyAlignment="1">
      <alignment horizontal="center" vertical="center"/>
    </xf>
    <xf numFmtId="0" fontId="4" fillId="0" borderId="83" xfId="0" applyFont="1" applyBorder="1" applyAlignment="1">
      <alignment horizontal="center" vertical="center"/>
    </xf>
    <xf numFmtId="0" fontId="4" fillId="0" borderId="83" xfId="0" quotePrefix="1" applyFont="1" applyBorder="1" applyAlignment="1">
      <alignment horizontal="center" vertical="center" wrapText="1"/>
    </xf>
    <xf numFmtId="49" fontId="1" fillId="0" borderId="83" xfId="2" applyNumberFormat="1" applyFont="1" applyBorder="1" applyAlignment="1">
      <alignment horizontal="center" vertical="center"/>
    </xf>
    <xf numFmtId="49" fontId="4" fillId="0" borderId="83" xfId="2" applyNumberFormat="1" applyFont="1" applyBorder="1" applyAlignment="1">
      <alignment horizontal="center" vertical="center"/>
    </xf>
    <xf numFmtId="0" fontId="4" fillId="0" borderId="83" xfId="0" applyFont="1" applyBorder="1" applyAlignment="1">
      <alignment horizontal="center" vertical="center" shrinkToFit="1"/>
    </xf>
    <xf numFmtId="164" fontId="4" fillId="0" borderId="83" xfId="0" applyNumberFormat="1" applyFont="1" applyBorder="1" applyAlignment="1">
      <alignment horizontal="center" vertical="center"/>
    </xf>
    <xf numFmtId="1" fontId="4" fillId="0" borderId="83" xfId="0" applyNumberFormat="1" applyFont="1" applyBorder="1" applyAlignment="1">
      <alignment horizontal="center" vertical="center"/>
    </xf>
    <xf numFmtId="1" fontId="66" fillId="16" borderId="83" xfId="0" applyNumberFormat="1" applyFont="1" applyFill="1" applyBorder="1" applyAlignment="1">
      <alignment horizontal="center" vertical="center"/>
    </xf>
    <xf numFmtId="1" fontId="1" fillId="0" borderId="83" xfId="0" applyNumberFormat="1"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Fill="1" applyBorder="1" applyAlignment="1">
      <alignment horizontal="center"/>
    </xf>
    <xf numFmtId="0" fontId="4" fillId="0" borderId="105" xfId="0" applyFont="1" applyFill="1" applyBorder="1" applyAlignment="1">
      <alignment horizontal="center"/>
    </xf>
    <xf numFmtId="49" fontId="4" fillId="0" borderId="105" xfId="2" applyNumberFormat="1" applyFont="1" applyFill="1" applyBorder="1" applyAlignment="1">
      <alignment horizontal="center"/>
    </xf>
    <xf numFmtId="0" fontId="4" fillId="0" borderId="105" xfId="0" applyFont="1" applyBorder="1" applyAlignment="1">
      <alignment horizontal="center"/>
    </xf>
    <xf numFmtId="1" fontId="4" fillId="0" borderId="105" xfId="0" applyNumberFormat="1" applyFont="1" applyFill="1" applyBorder="1" applyAlignment="1">
      <alignment horizontal="center"/>
    </xf>
    <xf numFmtId="1" fontId="66" fillId="16" borderId="105" xfId="0" applyNumberFormat="1" applyFont="1" applyFill="1" applyBorder="1" applyAlignment="1">
      <alignment horizontal="center" vertical="center"/>
    </xf>
    <xf numFmtId="1" fontId="1" fillId="0" borderId="105" xfId="0" applyNumberFormat="1" applyFont="1" applyFill="1" applyBorder="1" applyAlignment="1">
      <alignment horizontal="center" vertical="center"/>
    </xf>
    <xf numFmtId="0" fontId="4" fillId="0" borderId="106" xfId="0" applyFont="1" applyFill="1" applyBorder="1" applyAlignment="1">
      <alignment horizontal="center"/>
    </xf>
    <xf numFmtId="0" fontId="6" fillId="8" borderId="31" xfId="0" applyNumberFormat="1" applyFont="1" applyFill="1" applyBorder="1" applyAlignment="1">
      <alignment horizontal="center"/>
    </xf>
    <xf numFmtId="0" fontId="1" fillId="0" borderId="69" xfId="0" applyFont="1" applyFill="1" applyBorder="1" applyAlignment="1">
      <alignment horizontal="center" vertical="center" wrapText="1"/>
    </xf>
    <xf numFmtId="0" fontId="49" fillId="16" borderId="81" xfId="0" applyFont="1" applyFill="1" applyBorder="1" applyAlignment="1">
      <alignment horizontal="center" vertical="center" wrapText="1"/>
    </xf>
    <xf numFmtId="0" fontId="45" fillId="23" borderId="76" xfId="0" applyFont="1" applyFill="1" applyBorder="1" applyAlignment="1">
      <alignment horizontal="right" vertical="center" wrapText="1"/>
    </xf>
    <xf numFmtId="0" fontId="49" fillId="16" borderId="83" xfId="0" applyFont="1" applyFill="1" applyBorder="1" applyAlignment="1">
      <alignment horizontal="center" vertical="center" wrapText="1"/>
    </xf>
    <xf numFmtId="0" fontId="67" fillId="16" borderId="76" xfId="0" applyFont="1" applyFill="1" applyBorder="1" applyAlignment="1">
      <alignment horizontal="right" vertical="center" wrapText="1"/>
    </xf>
    <xf numFmtId="0" fontId="3" fillId="0" borderId="0" xfId="3" applyNumberFormat="1" applyFont="1" applyAlignment="1">
      <alignment horizontal="centerContinuous" vertical="center"/>
    </xf>
    <xf numFmtId="0" fontId="38" fillId="0" borderId="0" xfId="0" applyFont="1" applyAlignment="1">
      <alignment horizontal="centerContinuous" vertical="center"/>
    </xf>
    <xf numFmtId="0" fontId="38" fillId="0" borderId="87" xfId="0" applyFont="1" applyBorder="1" applyAlignment="1">
      <alignment horizontal="center" vertical="center"/>
    </xf>
    <xf numFmtId="0" fontId="38" fillId="0" borderId="59" xfId="0" applyFont="1" applyBorder="1" applyAlignment="1">
      <alignment horizontal="center" vertical="center"/>
    </xf>
    <xf numFmtId="0" fontId="38" fillId="0" borderId="89" xfId="0" applyFont="1" applyBorder="1" applyAlignment="1">
      <alignment horizontal="center" vertical="center"/>
    </xf>
    <xf numFmtId="0" fontId="45" fillId="0" borderId="88" xfId="0" applyFont="1" applyBorder="1" applyAlignment="1">
      <alignment horizontal="center" vertical="center"/>
    </xf>
    <xf numFmtId="0" fontId="1" fillId="0" borderId="78" xfId="0" applyFont="1" applyFill="1" applyBorder="1" applyAlignment="1">
      <alignment horizontal="center" vertical="center" wrapText="1"/>
    </xf>
    <xf numFmtId="0" fontId="5" fillId="0" borderId="27" xfId="0" applyNumberFormat="1" applyFont="1" applyFill="1" applyBorder="1" applyAlignment="1">
      <alignment horizontal="center"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3" fillId="0" borderId="27" xfId="0" applyFont="1" applyBorder="1" applyAlignment="1">
      <alignment horizontal="right" vertical="center" wrapText="1"/>
    </xf>
    <xf numFmtId="0" fontId="1" fillId="0" borderId="72"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68" fillId="0" borderId="57" xfId="0" applyFont="1" applyFill="1" applyBorder="1" applyAlignment="1">
      <alignment horizontal="center" vertical="center" wrapText="1"/>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8" xfId="0" quotePrefix="1" applyFont="1" applyBorder="1" applyAlignment="1">
      <alignment horizontal="center" vertical="center" wrapText="1"/>
    </xf>
    <xf numFmtId="49" fontId="1" fillId="0" borderId="108" xfId="2" applyNumberFormat="1" applyFont="1" applyBorder="1" applyAlignment="1">
      <alignment horizontal="center" vertical="center"/>
    </xf>
    <xf numFmtId="49" fontId="4" fillId="0" borderId="108" xfId="2" applyNumberFormat="1" applyFont="1" applyBorder="1" applyAlignment="1">
      <alignment horizontal="center" vertical="center"/>
    </xf>
    <xf numFmtId="0" fontId="4" fillId="0" borderId="108" xfId="0" applyFont="1" applyBorder="1" applyAlignment="1">
      <alignment horizontal="center" vertical="center" shrinkToFit="1"/>
    </xf>
    <xf numFmtId="164" fontId="4" fillId="0" borderId="108" xfId="0" applyNumberFormat="1" applyFont="1" applyBorder="1" applyAlignment="1">
      <alignment horizontal="center" vertical="center"/>
    </xf>
    <xf numFmtId="1" fontId="4" fillId="0" borderId="108" xfId="0" applyNumberFormat="1" applyFont="1" applyBorder="1" applyAlignment="1">
      <alignment horizontal="center" vertical="center"/>
    </xf>
    <xf numFmtId="1" fontId="66" fillId="16" borderId="108" xfId="0" applyNumberFormat="1" applyFont="1" applyFill="1" applyBorder="1" applyAlignment="1">
      <alignment horizontal="center" vertical="center"/>
    </xf>
    <xf numFmtId="1" fontId="1" fillId="0" borderId="108" xfId="0" applyNumberFormat="1" applyFont="1" applyBorder="1" applyAlignment="1">
      <alignment horizontal="center" vertical="center"/>
    </xf>
    <xf numFmtId="0" fontId="4" fillId="0" borderId="109" xfId="0" applyFont="1" applyBorder="1" applyAlignment="1">
      <alignment horizontal="center" vertical="center"/>
    </xf>
    <xf numFmtId="0" fontId="1" fillId="0" borderId="83" xfId="0" applyFont="1" applyBorder="1" applyAlignment="1">
      <alignment horizontal="center" vertical="center"/>
    </xf>
    <xf numFmtId="0" fontId="1" fillId="0" borderId="83" xfId="0" applyFont="1" applyBorder="1" applyAlignment="1">
      <alignment horizontal="center" vertical="center" shrinkToFit="1"/>
    </xf>
    <xf numFmtId="164" fontId="1" fillId="19" borderId="105" xfId="0" applyNumberFormat="1" applyFont="1" applyFill="1" applyBorder="1" applyAlignment="1">
      <alignment horizontal="center"/>
    </xf>
    <xf numFmtId="164" fontId="1" fillId="19" borderId="83" xfId="0" applyNumberFormat="1" applyFont="1" applyFill="1" applyBorder="1" applyAlignment="1">
      <alignment horizontal="center" vertical="center"/>
    </xf>
    <xf numFmtId="1" fontId="66" fillId="16" borderId="110" xfId="0" applyNumberFormat="1" applyFont="1" applyFill="1" applyBorder="1" applyAlignment="1">
      <alignment horizontal="center" vertical="center"/>
    </xf>
    <xf numFmtId="0" fontId="1" fillId="22" borderId="110" xfId="0" applyNumberFormat="1" applyFont="1" applyFill="1" applyBorder="1" applyAlignment="1">
      <alignment horizontal="center" vertical="center"/>
    </xf>
    <xf numFmtId="0" fontId="4" fillId="0" borderId="104" xfId="0" applyFont="1" applyBorder="1" applyAlignment="1">
      <alignment horizontal="center"/>
    </xf>
    <xf numFmtId="49" fontId="1" fillId="0" borderId="105" xfId="0" applyNumberFormat="1" applyFont="1" applyBorder="1" applyAlignment="1">
      <alignment horizontal="center"/>
    </xf>
    <xf numFmtId="49" fontId="4" fillId="0" borderId="105" xfId="0" applyNumberFormat="1" applyFont="1" applyBorder="1" applyAlignment="1">
      <alignment horizontal="center"/>
    </xf>
    <xf numFmtId="164" fontId="4" fillId="0" borderId="105" xfId="0" applyNumberFormat="1" applyFont="1" applyBorder="1" applyAlignment="1">
      <alignment horizontal="center"/>
    </xf>
    <xf numFmtId="1" fontId="66" fillId="16" borderId="111" xfId="0" applyNumberFormat="1" applyFont="1" applyFill="1" applyBorder="1" applyAlignment="1">
      <alignment horizontal="center" vertical="center"/>
    </xf>
    <xf numFmtId="1" fontId="1" fillId="0" borderId="111" xfId="0" applyNumberFormat="1" applyFont="1" applyFill="1" applyBorder="1" applyAlignment="1">
      <alignment horizontal="center" vertical="center"/>
    </xf>
    <xf numFmtId="0" fontId="4" fillId="0" borderId="106" xfId="0" applyFont="1" applyBorder="1" applyAlignment="1">
      <alignment horizontal="center"/>
    </xf>
    <xf numFmtId="0" fontId="1" fillId="0" borderId="112" xfId="0" applyFont="1" applyBorder="1" applyAlignment="1">
      <alignment horizontal="center" vertical="center"/>
    </xf>
    <xf numFmtId="0" fontId="1" fillId="0" borderId="113" xfId="0" applyFont="1" applyBorder="1" applyAlignment="1">
      <alignment horizontal="center" vertical="center"/>
    </xf>
    <xf numFmtId="0" fontId="4" fillId="0" borderId="113" xfId="0" quotePrefix="1" applyFont="1" applyBorder="1" applyAlignment="1">
      <alignment horizontal="center" vertical="center" wrapText="1"/>
    </xf>
    <xf numFmtId="49" fontId="1" fillId="0" borderId="113" xfId="2" applyNumberFormat="1" applyFont="1" applyBorder="1" applyAlignment="1">
      <alignment horizontal="center" vertical="center"/>
    </xf>
    <xf numFmtId="0" fontId="1" fillId="0" borderId="113" xfId="0" applyFont="1" applyBorder="1" applyAlignment="1">
      <alignment horizontal="center" vertical="center" shrinkToFit="1"/>
    </xf>
    <xf numFmtId="164" fontId="1" fillId="19" borderId="113" xfId="0" applyNumberFormat="1" applyFont="1" applyFill="1" applyBorder="1" applyAlignment="1">
      <alignment horizontal="center" vertical="center"/>
    </xf>
    <xf numFmtId="1" fontId="4" fillId="0" borderId="113" xfId="0" applyNumberFormat="1" applyFont="1" applyBorder="1" applyAlignment="1">
      <alignment horizontal="center" vertical="center"/>
    </xf>
    <xf numFmtId="1" fontId="66" fillId="16" borderId="113" xfId="0" applyNumberFormat="1" applyFont="1" applyFill="1" applyBorder="1" applyAlignment="1">
      <alignment horizontal="center" vertical="center"/>
    </xf>
    <xf numFmtId="1" fontId="1" fillId="0" borderId="113" xfId="0" applyNumberFormat="1" applyFont="1" applyBorder="1" applyAlignment="1">
      <alignment horizontal="center" vertical="center"/>
    </xf>
    <xf numFmtId="0" fontId="4" fillId="0" borderId="114" xfId="0" applyFont="1" applyBorder="1" applyAlignment="1">
      <alignment horizontal="center" vertical="center"/>
    </xf>
    <xf numFmtId="0" fontId="4" fillId="0" borderId="113" xfId="0" applyFont="1" applyBorder="1" applyAlignment="1">
      <alignment horizontal="center" vertical="center"/>
    </xf>
    <xf numFmtId="49" fontId="4" fillId="0" borderId="113" xfId="2" applyNumberFormat="1" applyFont="1" applyBorder="1" applyAlignment="1">
      <alignment horizontal="center" vertical="center"/>
    </xf>
    <xf numFmtId="0" fontId="4" fillId="0" borderId="113" xfId="0" applyFont="1" applyBorder="1" applyAlignment="1">
      <alignment horizontal="center" vertical="center" shrinkToFit="1"/>
    </xf>
    <xf numFmtId="0" fontId="1" fillId="0" borderId="102" xfId="0" applyFont="1" applyBorder="1" applyAlignment="1">
      <alignment horizontal="center"/>
    </xf>
    <xf numFmtId="0" fontId="4" fillId="0" borderId="83" xfId="0" applyFont="1" applyBorder="1" applyAlignment="1">
      <alignment horizontal="center"/>
    </xf>
    <xf numFmtId="9" fontId="4" fillId="0" borderId="83" xfId="0" applyNumberFormat="1" applyFont="1" applyBorder="1" applyAlignment="1">
      <alignment horizontal="center"/>
    </xf>
    <xf numFmtId="164" fontId="4" fillId="0" borderId="83" xfId="0" applyNumberFormat="1" applyFont="1" applyFill="1" applyBorder="1" applyAlignment="1">
      <alignment horizontal="center"/>
    </xf>
    <xf numFmtId="164" fontId="4" fillId="0" borderId="110" xfId="0" applyNumberFormat="1" applyFont="1" applyFill="1" applyBorder="1" applyAlignment="1">
      <alignment horizontal="centerContinuous"/>
    </xf>
    <xf numFmtId="164" fontId="4" fillId="0" borderId="115" xfId="0" applyNumberFormat="1" applyFont="1" applyFill="1" applyBorder="1" applyAlignment="1">
      <alignment horizontal="centerContinuous"/>
    </xf>
    <xf numFmtId="0" fontId="4" fillId="0" borderId="116" xfId="0" quotePrefix="1" applyFont="1" applyFill="1" applyBorder="1" applyAlignment="1">
      <alignment horizontal="centerContinuous"/>
    </xf>
    <xf numFmtId="164" fontId="4" fillId="0" borderId="111" xfId="0" applyNumberFormat="1" applyFont="1" applyFill="1" applyBorder="1" applyAlignment="1">
      <alignment horizontal="centerContinuous"/>
    </xf>
    <xf numFmtId="164" fontId="4" fillId="0" borderId="117" xfId="0" applyNumberFormat="1" applyFont="1" applyFill="1" applyBorder="1" applyAlignment="1">
      <alignment horizontal="centerContinuous"/>
    </xf>
    <xf numFmtId="0" fontId="4" fillId="0" borderId="118" xfId="0" applyFont="1" applyFill="1" applyBorder="1" applyAlignment="1">
      <alignment horizontal="centerContinuous"/>
    </xf>
    <xf numFmtId="0" fontId="1" fillId="0" borderId="68" xfId="0" applyFont="1" applyBorder="1" applyAlignment="1">
      <alignment horizontal="center" shrinkToFit="1"/>
    </xf>
    <xf numFmtId="0" fontId="6" fillId="0" borderId="1" xfId="0" applyFont="1" applyFill="1" applyBorder="1" applyAlignment="1">
      <alignment horizontal="center" vertical="center" shrinkToFit="1"/>
    </xf>
    <xf numFmtId="0" fontId="6" fillId="0" borderId="1" xfId="5" applyFont="1" applyBorder="1" applyAlignment="1">
      <alignment horizontal="center" vertical="center" shrinkToFit="1"/>
    </xf>
    <xf numFmtId="0" fontId="6" fillId="0" borderId="1" xfId="3" applyFont="1" applyFill="1" applyBorder="1" applyAlignment="1">
      <alignment horizontal="center" vertical="center" shrinkToFit="1"/>
    </xf>
    <xf numFmtId="0" fontId="6" fillId="0" borderId="119" xfId="0" applyFont="1" applyFill="1" applyBorder="1" applyAlignment="1">
      <alignment horizontal="center" vertical="center"/>
    </xf>
    <xf numFmtId="0" fontId="6" fillId="0" borderId="30" xfId="3" applyFont="1" applyFill="1" applyBorder="1" applyAlignment="1">
      <alignment horizontal="center" vertical="center"/>
    </xf>
    <xf numFmtId="0" fontId="6" fillId="0" borderId="31" xfId="2" applyNumberFormat="1" applyFont="1" applyBorder="1" applyAlignment="1">
      <alignment horizontal="center" vertical="center" shrinkToFit="1"/>
    </xf>
    <xf numFmtId="9" fontId="6" fillId="0" borderId="31" xfId="2" applyFont="1" applyFill="1" applyBorder="1" applyAlignment="1">
      <alignment horizontal="center" vertical="center" shrinkToFit="1"/>
    </xf>
    <xf numFmtId="0" fontId="6" fillId="0" borderId="31" xfId="0" applyNumberFormat="1" applyFont="1" applyFill="1" applyBorder="1" applyAlignment="1">
      <alignment horizontal="center" vertical="center" shrinkToFit="1"/>
    </xf>
    <xf numFmtId="0" fontId="6" fillId="0" borderId="30" xfId="0" applyFont="1" applyFill="1" applyBorder="1" applyAlignment="1">
      <alignment horizontal="center" vertical="center" shrinkToFit="1"/>
    </xf>
    <xf numFmtId="9" fontId="6" fillId="0" borderId="30" xfId="2" applyFont="1" applyBorder="1" applyAlignment="1">
      <alignment horizontal="center" vertical="center" shrinkToFit="1"/>
    </xf>
    <xf numFmtId="0" fontId="6" fillId="0" borderId="30" xfId="5" applyFont="1" applyBorder="1" applyAlignment="1">
      <alignment horizontal="center" vertical="center" shrinkToFit="1"/>
    </xf>
    <xf numFmtId="9" fontId="6" fillId="0" borderId="31" xfId="2" applyFont="1" applyBorder="1" applyAlignment="1">
      <alignment horizontal="center" vertical="center" shrinkToFit="1"/>
    </xf>
    <xf numFmtId="0" fontId="6" fillId="0" borderId="32" xfId="5" applyNumberFormat="1" applyFont="1" applyBorder="1" applyAlignment="1">
      <alignment horizontal="center" vertical="center" wrapText="1"/>
    </xf>
    <xf numFmtId="0" fontId="6" fillId="0" borderId="32" xfId="0" applyNumberFormat="1" applyFont="1" applyBorder="1" applyAlignment="1">
      <alignment horizontal="center" vertical="center" wrapText="1"/>
    </xf>
    <xf numFmtId="9" fontId="6" fillId="0" borderId="31" xfId="4" applyFont="1" applyFill="1" applyBorder="1" applyAlignment="1">
      <alignment horizontal="center" vertical="center" shrinkToFit="1"/>
    </xf>
    <xf numFmtId="0" fontId="6" fillId="0" borderId="31" xfId="4" applyNumberFormat="1" applyFont="1" applyFill="1" applyBorder="1" applyAlignment="1">
      <alignment horizontal="center" vertical="center" shrinkToFit="1"/>
    </xf>
    <xf numFmtId="0" fontId="6" fillId="0" borderId="32" xfId="0" quotePrefix="1" applyNumberFormat="1" applyFont="1" applyBorder="1" applyAlignment="1">
      <alignment horizontal="center" vertical="center" wrapText="1"/>
    </xf>
    <xf numFmtId="9" fontId="6" fillId="0" borderId="30" xfId="6" applyFont="1" applyFill="1" applyBorder="1" applyAlignment="1">
      <alignment horizontal="center" vertical="center" shrinkToFit="1"/>
    </xf>
    <xf numFmtId="9" fontId="6" fillId="0" borderId="31" xfId="6" applyFont="1" applyFill="1" applyBorder="1" applyAlignment="1">
      <alignment horizontal="center" vertical="center" shrinkToFit="1"/>
    </xf>
    <xf numFmtId="0" fontId="6" fillId="0" borderId="31" xfId="6" applyNumberFormat="1" applyFont="1" applyFill="1" applyBorder="1" applyAlignment="1">
      <alignment horizontal="center" vertical="center" shrinkToFit="1"/>
    </xf>
    <xf numFmtId="0" fontId="6" fillId="0" borderId="32"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shrinkToFit="1"/>
    </xf>
    <xf numFmtId="0" fontId="6" fillId="0" borderId="32" xfId="7" applyNumberFormat="1" applyFont="1" applyFill="1" applyBorder="1" applyAlignment="1">
      <alignment horizontal="center" vertical="center" wrapText="1"/>
    </xf>
    <xf numFmtId="9" fontId="6" fillId="0" borderId="30" xfId="4" applyFont="1" applyFill="1" applyBorder="1" applyAlignment="1">
      <alignment horizontal="center" vertical="center" shrinkToFit="1"/>
    </xf>
    <xf numFmtId="0" fontId="6" fillId="0" borderId="31" xfId="3" applyNumberFormat="1" applyFont="1" applyFill="1" applyBorder="1" applyAlignment="1">
      <alignment horizontal="center" vertical="center"/>
    </xf>
    <xf numFmtId="0" fontId="6" fillId="0" borderId="32" xfId="3" applyNumberFormat="1" applyFont="1" applyFill="1" applyBorder="1" applyAlignment="1">
      <alignment horizontal="center" vertical="center"/>
    </xf>
    <xf numFmtId="0" fontId="6" fillId="0" borderId="31" xfId="0" applyNumberFormat="1" applyFont="1" applyFill="1" applyBorder="1" applyAlignment="1">
      <alignment horizontal="center" vertical="center" wrapText="1"/>
    </xf>
    <xf numFmtId="0" fontId="6" fillId="0" borderId="30" xfId="0" applyFont="1" applyBorder="1" applyAlignment="1">
      <alignment horizontal="center" vertical="center" shrinkToFit="1"/>
    </xf>
    <xf numFmtId="0" fontId="6" fillId="0" borderId="31" xfId="3" applyNumberFormat="1" applyFont="1" applyFill="1" applyBorder="1" applyAlignment="1">
      <alignment horizontal="center" vertical="center" wrapText="1"/>
    </xf>
    <xf numFmtId="9" fontId="6" fillId="0" borderId="119" xfId="2" applyFont="1" applyFill="1" applyBorder="1" applyAlignment="1">
      <alignment horizontal="center" vertical="center" shrinkToFit="1"/>
    </xf>
    <xf numFmtId="0" fontId="6" fillId="0" borderId="32" xfId="3" applyNumberFormat="1" applyFont="1" applyFill="1" applyBorder="1" applyAlignment="1">
      <alignment horizontal="center" vertical="center" wrapText="1"/>
    </xf>
    <xf numFmtId="0" fontId="11" fillId="24" borderId="25" xfId="0" applyFont="1" applyFill="1" applyBorder="1" applyAlignment="1">
      <alignment horizontal="center" vertical="center" wrapText="1"/>
    </xf>
    <xf numFmtId="0" fontId="11" fillId="24" borderId="26" xfId="0" applyNumberFormat="1" applyFont="1" applyFill="1" applyBorder="1" applyAlignment="1">
      <alignment horizontal="centerContinuous" vertical="center" wrapText="1"/>
    </xf>
    <xf numFmtId="0" fontId="6" fillId="0" borderId="33" xfId="0" applyFont="1" applyFill="1" applyBorder="1" applyAlignment="1">
      <alignment horizontal="center" vertical="center"/>
    </xf>
    <xf numFmtId="0" fontId="5" fillId="0" borderId="41" xfId="0" applyFont="1" applyBorder="1" applyAlignment="1">
      <alignment horizontal="right"/>
    </xf>
    <xf numFmtId="0" fontId="6" fillId="0" borderId="42" xfId="0" applyFont="1" applyBorder="1" applyAlignment="1">
      <alignment horizontal="centerContinuous"/>
    </xf>
    <xf numFmtId="0" fontId="5" fillId="0" borderId="120" xfId="0" applyFont="1" applyBorder="1" applyAlignment="1">
      <alignment horizontal="right"/>
    </xf>
    <xf numFmtId="0" fontId="6" fillId="0" borderId="120" xfId="0" applyFont="1" applyBorder="1" applyAlignment="1">
      <alignment horizontal="centerContinuous"/>
    </xf>
    <xf numFmtId="0" fontId="6" fillId="0" borderId="121" xfId="0" applyFont="1" applyBorder="1" applyAlignment="1">
      <alignment horizontal="center"/>
    </xf>
    <xf numFmtId="0" fontId="6" fillId="19" borderId="1" xfId="0" applyFont="1" applyFill="1" applyBorder="1" applyAlignment="1">
      <alignment horizontal="center" vertical="center" shrinkToFit="1"/>
    </xf>
    <xf numFmtId="0" fontId="6" fillId="19" borderId="1" xfId="3" applyFont="1" applyFill="1" applyBorder="1" applyAlignment="1">
      <alignment horizontal="center" vertical="center" shrinkToFit="1"/>
    </xf>
    <xf numFmtId="0" fontId="6" fillId="19" borderId="9" xfId="0" applyFont="1" applyFill="1" applyBorder="1" applyAlignment="1">
      <alignment horizontal="center" vertical="center" shrinkToFit="1"/>
    </xf>
    <xf numFmtId="9" fontId="6" fillId="19" borderId="30" xfId="2" applyFont="1" applyFill="1" applyBorder="1" applyAlignment="1">
      <alignment horizontal="center" vertical="center" shrinkToFit="1"/>
    </xf>
    <xf numFmtId="9" fontId="6" fillId="19" borderId="31" xfId="4" applyFont="1" applyFill="1" applyBorder="1" applyAlignment="1">
      <alignment horizontal="center" vertical="center" shrinkToFit="1"/>
    </xf>
    <xf numFmtId="0" fontId="6" fillId="19" borderId="31" xfId="0" applyNumberFormat="1" applyFont="1" applyFill="1" applyBorder="1" applyAlignment="1">
      <alignment horizontal="center" vertical="center" shrinkToFit="1"/>
    </xf>
    <xf numFmtId="0" fontId="6" fillId="19" borderId="31" xfId="4" applyNumberFormat="1" applyFont="1" applyFill="1" applyBorder="1" applyAlignment="1">
      <alignment horizontal="center" vertical="center" shrinkToFit="1"/>
    </xf>
    <xf numFmtId="0" fontId="6" fillId="19" borderId="31" xfId="2" applyNumberFormat="1" applyFont="1" applyFill="1" applyBorder="1" applyAlignment="1">
      <alignment horizontal="center" vertical="center" shrinkToFit="1"/>
    </xf>
    <xf numFmtId="0" fontId="6" fillId="19" borderId="32" xfId="0" applyNumberFormat="1" applyFont="1" applyFill="1" applyBorder="1" applyAlignment="1">
      <alignment horizontal="center" vertical="center"/>
    </xf>
    <xf numFmtId="9" fontId="6" fillId="19" borderId="31" xfId="2" applyFont="1" applyFill="1" applyBorder="1" applyAlignment="1">
      <alignment horizontal="center" vertical="center" shrinkToFit="1"/>
    </xf>
    <xf numFmtId="0" fontId="6" fillId="19" borderId="32" xfId="0" applyNumberFormat="1" applyFont="1" applyFill="1" applyBorder="1" applyAlignment="1">
      <alignment horizontal="center" vertical="center" wrapText="1"/>
    </xf>
    <xf numFmtId="9" fontId="6" fillId="19" borderId="30" xfId="4" applyFont="1" applyFill="1" applyBorder="1" applyAlignment="1">
      <alignment horizontal="center" vertical="center" shrinkToFit="1"/>
    </xf>
    <xf numFmtId="9" fontId="6" fillId="19" borderId="30" xfId="6" applyFont="1" applyFill="1" applyBorder="1" applyAlignment="1">
      <alignment horizontal="center" vertical="center" shrinkToFit="1"/>
    </xf>
    <xf numFmtId="9" fontId="6" fillId="19" borderId="31" xfId="6" applyFont="1" applyFill="1" applyBorder="1" applyAlignment="1">
      <alignment horizontal="center" vertical="center" shrinkToFit="1"/>
    </xf>
    <xf numFmtId="0" fontId="6" fillId="19" borderId="31" xfId="6" applyNumberFormat="1" applyFont="1" applyFill="1" applyBorder="1" applyAlignment="1">
      <alignment horizontal="center" vertical="center" shrinkToFit="1"/>
    </xf>
    <xf numFmtId="0" fontId="6" fillId="19" borderId="31" xfId="3" applyNumberFormat="1" applyFont="1" applyFill="1" applyBorder="1" applyAlignment="1">
      <alignment horizontal="center" vertical="center"/>
    </xf>
    <xf numFmtId="0" fontId="6" fillId="19" borderId="32" xfId="3" applyNumberFormat="1" applyFont="1" applyFill="1" applyBorder="1" applyAlignment="1">
      <alignment horizontal="center" vertical="center"/>
    </xf>
    <xf numFmtId="0" fontId="6" fillId="19" borderId="31" xfId="0" applyNumberFormat="1" applyFont="1" applyFill="1" applyBorder="1" applyAlignment="1">
      <alignment horizontal="center" vertical="center" wrapText="1"/>
    </xf>
    <xf numFmtId="0" fontId="6" fillId="19" borderId="32" xfId="0" applyNumberFormat="1" applyFont="1" applyFill="1" applyBorder="1" applyAlignment="1">
      <alignment horizontal="center" vertical="center" shrinkToFit="1"/>
    </xf>
    <xf numFmtId="0" fontId="6" fillId="19" borderId="30" xfId="0" applyFont="1" applyFill="1" applyBorder="1" applyAlignment="1">
      <alignment horizontal="center" vertical="center" shrinkToFit="1"/>
    </xf>
    <xf numFmtId="0" fontId="6" fillId="19" borderId="32" xfId="0" quotePrefix="1" applyNumberFormat="1" applyFont="1" applyFill="1" applyBorder="1" applyAlignment="1">
      <alignment horizontal="center" vertical="center" wrapText="1"/>
    </xf>
    <xf numFmtId="0" fontId="6" fillId="19" borderId="31" xfId="3" applyNumberFormat="1" applyFont="1" applyFill="1" applyBorder="1" applyAlignment="1">
      <alignment horizontal="center" vertical="center" wrapText="1"/>
    </xf>
    <xf numFmtId="0" fontId="6" fillId="19" borderId="32" xfId="3" applyNumberFormat="1" applyFont="1" applyFill="1" applyBorder="1" applyAlignment="1">
      <alignment horizontal="center" vertical="center" wrapText="1"/>
    </xf>
    <xf numFmtId="9" fontId="6" fillId="19" borderId="33" xfId="2" applyFont="1" applyFill="1" applyBorder="1" applyAlignment="1">
      <alignment horizontal="center" vertical="center" shrinkToFit="1"/>
    </xf>
    <xf numFmtId="9" fontId="6" fillId="19" borderId="34" xfId="2" applyFont="1" applyFill="1" applyBorder="1" applyAlignment="1">
      <alignment horizontal="center" vertical="center" shrinkToFit="1"/>
    </xf>
    <xf numFmtId="0" fontId="6" fillId="19" borderId="34" xfId="0" applyNumberFormat="1" applyFont="1" applyFill="1" applyBorder="1" applyAlignment="1">
      <alignment horizontal="center" vertical="center" wrapText="1"/>
    </xf>
    <xf numFmtId="0" fontId="6" fillId="19" borderId="34" xfId="2" applyNumberFormat="1" applyFont="1" applyFill="1" applyBorder="1" applyAlignment="1">
      <alignment horizontal="center" vertical="center" shrinkToFit="1"/>
    </xf>
    <xf numFmtId="0" fontId="6" fillId="19" borderId="35" xfId="0" applyNumberFormat="1" applyFont="1" applyFill="1" applyBorder="1" applyAlignment="1">
      <alignment horizontal="center" vertical="center" wrapText="1"/>
    </xf>
    <xf numFmtId="0" fontId="0" fillId="23" borderId="57" xfId="0" applyFill="1" applyBorder="1" applyAlignment="1">
      <alignment horizontal="center" vertical="center" wrapText="1"/>
    </xf>
    <xf numFmtId="0" fontId="0" fillId="23" borderId="76" xfId="0" applyFill="1" applyBorder="1" applyAlignment="1">
      <alignment horizontal="center" vertical="center" wrapText="1"/>
    </xf>
    <xf numFmtId="0" fontId="38" fillId="0" borderId="57" xfId="0" applyFont="1" applyFill="1" applyBorder="1" applyAlignment="1">
      <alignment horizontal="center" vertical="center" wrapText="1"/>
    </xf>
    <xf numFmtId="0" fontId="0" fillId="0" borderId="122" xfId="0" applyNumberFormat="1" applyFill="1" applyBorder="1" applyAlignment="1">
      <alignment horizontal="center" vertical="center" wrapText="1"/>
    </xf>
    <xf numFmtId="0" fontId="0" fillId="0" borderId="123" xfId="0" applyNumberFormat="1" applyFill="1" applyBorder="1" applyAlignment="1">
      <alignment horizontal="center" vertical="center" wrapText="1"/>
    </xf>
    <xf numFmtId="0" fontId="5" fillId="0" borderId="119" xfId="0" applyFont="1" applyFill="1" applyBorder="1" applyAlignment="1">
      <alignment horizontal="center" vertical="center"/>
    </xf>
    <xf numFmtId="0" fontId="0" fillId="0" borderId="124" xfId="0" applyFill="1" applyBorder="1" applyAlignment="1">
      <alignment horizontal="center" vertical="center" wrapText="1"/>
    </xf>
    <xf numFmtId="0" fontId="0" fillId="0" borderId="125" xfId="0" applyFill="1" applyBorder="1" applyAlignment="1">
      <alignment horizontal="center" vertical="center" wrapText="1"/>
    </xf>
    <xf numFmtId="0" fontId="0" fillId="0" borderId="126" xfId="0" applyFill="1" applyBorder="1" applyAlignment="1">
      <alignment horizontal="center" vertical="center" wrapText="1"/>
    </xf>
    <xf numFmtId="0" fontId="0" fillId="0" borderId="127" xfId="0" applyFill="1" applyBorder="1" applyAlignment="1">
      <alignment horizontal="center" vertical="center" wrapText="1"/>
    </xf>
    <xf numFmtId="0" fontId="5" fillId="0" borderId="31" xfId="0" applyFont="1" applyFill="1" applyBorder="1" applyAlignment="1">
      <alignment horizontal="center" vertical="center"/>
    </xf>
    <xf numFmtId="0" fontId="0" fillId="0" borderId="110" xfId="0" applyFill="1" applyBorder="1" applyAlignment="1">
      <alignment horizontal="center" vertical="center" wrapText="1"/>
    </xf>
    <xf numFmtId="0" fontId="0" fillId="0" borderId="128" xfId="0" applyFill="1" applyBorder="1" applyAlignment="1">
      <alignment horizontal="center" vertical="center" wrapText="1"/>
    </xf>
    <xf numFmtId="0" fontId="0" fillId="0" borderId="129" xfId="0"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130" xfId="0" applyFont="1" applyFill="1" applyBorder="1" applyAlignment="1">
      <alignment horizontal="center" vertical="center" shrinkToFit="1"/>
    </xf>
    <xf numFmtId="0" fontId="1" fillId="0" borderId="57" xfId="0" applyFont="1" applyBorder="1" applyAlignment="1">
      <alignment horizontal="center" vertical="center" shrinkToFit="1"/>
    </xf>
    <xf numFmtId="164" fontId="1" fillId="0" borderId="57" xfId="0" applyNumberFormat="1" applyFont="1" applyBorder="1" applyAlignment="1">
      <alignment horizontal="center" vertical="center" shrinkToFit="1"/>
    </xf>
    <xf numFmtId="0" fontId="1" fillId="0" borderId="57" xfId="0" applyFont="1" applyBorder="1" applyAlignment="1">
      <alignment horizontal="left" vertical="center"/>
    </xf>
    <xf numFmtId="0" fontId="1" fillId="0" borderId="59" xfId="0" applyFont="1" applyBorder="1" applyAlignment="1">
      <alignment horizontal="left" vertical="center" shrinkToFit="1"/>
    </xf>
    <xf numFmtId="0" fontId="1" fillId="0" borderId="0" xfId="0" applyFont="1" applyBorder="1" applyAlignment="1">
      <alignment horizontal="center" vertical="center"/>
    </xf>
    <xf numFmtId="1" fontId="1" fillId="0" borderId="131" xfId="0" applyNumberFormat="1" applyFont="1" applyBorder="1" applyAlignment="1">
      <alignment horizontal="center" vertical="center" shrinkToFit="1"/>
    </xf>
    <xf numFmtId="0" fontId="21" fillId="4" borderId="53" xfId="0" applyFont="1" applyFill="1" applyBorder="1" applyAlignment="1">
      <alignment horizontal="center" vertical="center"/>
    </xf>
    <xf numFmtId="0" fontId="1" fillId="0" borderId="69" xfId="0" applyFont="1" applyBorder="1" applyAlignment="1">
      <alignment horizontal="center" vertical="center" shrinkToFit="1"/>
    </xf>
    <xf numFmtId="0" fontId="1" fillId="0" borderId="63" xfId="0" applyFont="1" applyBorder="1" applyAlignment="1">
      <alignment horizontal="center" vertical="center" shrinkToFit="1"/>
    </xf>
    <xf numFmtId="164" fontId="21" fillId="4" borderId="44" xfId="0" applyNumberFormat="1" applyFont="1" applyFill="1" applyBorder="1" applyAlignment="1">
      <alignment horizontal="center" vertical="center"/>
    </xf>
    <xf numFmtId="1" fontId="1" fillId="0" borderId="52" xfId="0" applyNumberFormat="1" applyFont="1" applyBorder="1" applyAlignment="1">
      <alignment horizontal="center" vertical="center" shrinkToFit="1"/>
    </xf>
    <xf numFmtId="0" fontId="1" fillId="0" borderId="60" xfId="0" applyFont="1" applyBorder="1" applyAlignment="1">
      <alignment horizontal="center" vertical="center" shrinkToFit="1"/>
    </xf>
    <xf numFmtId="164" fontId="1" fillId="0" borderId="60" xfId="0" applyNumberFormat="1" applyFont="1" applyBorder="1" applyAlignment="1">
      <alignment horizontal="center" vertical="center" shrinkToFit="1"/>
    </xf>
    <xf numFmtId="0" fontId="1" fillId="0" borderId="60" xfId="0" applyFont="1" applyBorder="1" applyAlignment="1">
      <alignment horizontal="left" vertical="center"/>
    </xf>
    <xf numFmtId="0" fontId="1" fillId="0" borderId="61" xfId="0" applyFont="1" applyBorder="1" applyAlignment="1">
      <alignment horizontal="left" vertical="center" shrinkToFit="1"/>
    </xf>
    <xf numFmtId="0" fontId="62" fillId="16" borderId="28" xfId="0" quotePrefix="1" applyFont="1" applyFill="1" applyBorder="1" applyAlignment="1">
      <alignment horizontal="center"/>
    </xf>
    <xf numFmtId="0" fontId="1" fillId="0" borderId="132" xfId="0" applyFont="1" applyBorder="1" applyAlignment="1">
      <alignment horizontal="center" vertical="center" shrinkToFit="1"/>
    </xf>
    <xf numFmtId="0" fontId="1" fillId="0" borderId="130" xfId="0" applyFont="1" applyBorder="1" applyAlignment="1">
      <alignment horizontal="center" vertical="center" shrinkToFit="1"/>
    </xf>
    <xf numFmtId="0" fontId="62" fillId="16" borderId="52" xfId="0" applyFont="1" applyFill="1" applyBorder="1" applyAlignment="1">
      <alignment horizontal="center" shrinkToFit="1"/>
    </xf>
    <xf numFmtId="0" fontId="0" fillId="25" borderId="123" xfId="0" applyNumberFormat="1" applyFill="1" applyBorder="1" applyAlignment="1">
      <alignment horizontal="center" vertical="center" wrapText="1"/>
    </xf>
    <xf numFmtId="0" fontId="1" fillId="25" borderId="76" xfId="0" applyFont="1" applyFill="1" applyBorder="1" applyAlignment="1">
      <alignment horizontal="center" vertical="center" wrapText="1"/>
    </xf>
    <xf numFmtId="0" fontId="0" fillId="23" borderId="80" xfId="0" applyFill="1" applyBorder="1" applyAlignment="1">
      <alignment horizontal="center" vertical="center" wrapText="1"/>
    </xf>
    <xf numFmtId="0" fontId="0" fillId="23" borderId="58" xfId="0" applyFill="1" applyBorder="1" applyAlignment="1">
      <alignment horizontal="center" vertical="center" wrapText="1"/>
    </xf>
    <xf numFmtId="0" fontId="0" fillId="23" borderId="128" xfId="0" applyFill="1" applyBorder="1" applyAlignment="1">
      <alignment horizontal="center" vertical="center" wrapText="1"/>
    </xf>
    <xf numFmtId="0" fontId="0" fillId="23" borderId="125" xfId="0" applyFill="1" applyBorder="1" applyAlignment="1">
      <alignment horizontal="center" vertical="center" wrapText="1"/>
    </xf>
    <xf numFmtId="0" fontId="59" fillId="0" borderId="57" xfId="0" applyFont="1" applyFill="1" applyBorder="1" applyAlignment="1">
      <alignment horizontal="center" vertical="center" wrapText="1"/>
    </xf>
    <xf numFmtId="0" fontId="0" fillId="23" borderId="127" xfId="0" applyFill="1" applyBorder="1" applyAlignment="1">
      <alignment horizontal="center" vertical="center" wrapText="1"/>
    </xf>
  </cellXfs>
  <cellStyles count="8">
    <cellStyle name="Hyperlink" xfId="1" builtinId="8"/>
    <cellStyle name="Normal" xfId="0" builtinId="0"/>
    <cellStyle name="Normal 2" xfId="3"/>
    <cellStyle name="Normal 2 2" xfId="5"/>
    <cellStyle name="Normal 3" xfId="7"/>
    <cellStyle name="Percent" xfId="2" builtinId="5"/>
    <cellStyle name="Percent 2" xfId="4"/>
    <cellStyle name="Percent 2 2" xfId="6"/>
  </cellStyles>
  <dxfs count="190">
    <dxf>
      <fill>
        <patternFill>
          <bgColor theme="0" tint="-0.24994659260841701"/>
        </patternFill>
      </fill>
    </dxf>
    <dxf>
      <fill>
        <patternFill>
          <bgColor theme="0" tint="-0.2499465926084170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16</xdr:row>
      <xdr:rowOff>47625</xdr:rowOff>
    </xdr:from>
    <xdr:to>
      <xdr:col>6</xdr:col>
      <xdr:colOff>1190625</xdr:colOff>
      <xdr:row>79</xdr:row>
      <xdr:rowOff>180975</xdr:rowOff>
    </xdr:to>
    <xdr:sp macro="" textlink="">
      <xdr:nvSpPr>
        <xdr:cNvPr id="1025" name="Text 6"/>
        <xdr:cNvSpPr txBox="1">
          <a:spLocks noChangeArrowheads="1"/>
        </xdr:cNvSpPr>
      </xdr:nvSpPr>
      <xdr:spPr bwMode="auto">
        <a:xfrm>
          <a:off x="47625" y="4192905"/>
          <a:ext cx="7254240" cy="1379601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000000"/>
              </a:solidFill>
              <a:latin typeface="Times New Roman"/>
              <a:cs typeface="Times New Roman"/>
            </a:rPr>
            <a:t>Larlum is a hunter of the undead whose questionable diabolic lineage poses a conundrum as to his allegiances.  Having been found on the steps of a pagoda during the Year of the Hermit, he was adopted and raised by Oghmans just outside the ruins of Tilverton, but because of his tiefling nature, to say that he was hard to raise would be a gross understatement.  He was diabolical, ripping the eyeballs not only from the pets and livestock of the farmers nearby, but once from two little gnomish girls at the Shrine of Oghma near Castle Crag.  By the age of six he was by far the most notorious denizen of the farmlands north of Immerflow; by the age of ten, he was excommunicated and persecuted for crippling an elderly human woman by inserting a leafy branch into her uterus rather vigorously.</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After his capture in the eastern Storm Horns, incarceration proved ineffective.  Magic only suppressed the symptoms, and Oghma’s graces did little to lighten his mood and make him deny his avarice.  In custody, he made acquaintances with a handful of shady fellows with whom he collaborated in a series of heinous acts of homicide that led to their collective escape.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Months passed as the fugitive band of stray spellcasters and cutthroats lay low, but eventually, they too were found, so the story goes.  None were captured alive this time, and the only two that escaped--Larlum and a winged halfling tiefling named Azaron Thornberry--went their separate ways and never saw each other again.</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That’s one version of the story.  Others hold that Larlum killed Azaron and perhaps a few of the others in the band, stealing the halfling’s newly acquired tome of Velsharoon.  From that day on, he stared deep into the abyss of the Infernal scriptures that henceforth captivated his curiosity and faith.  He was reading about himself, about things he’d intuitively known and felt through his entire, wasted life… thus far.  This was to be his coming of age.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Zealously, he gave up his petty, juvenile pursuits and intrigues and undertook a straighter path towards power.  His sole ambition almost immediately became to serve the will of Velsharoon until the time when his repose at Her side would be requested.  Thence his vigor grew, his true courage was born, and a love-hate fascination with Velsharoon and the forces of undeath defined the young convert.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the passing years, his silhouette became altogether different.  Formerly lean and stealthy, having relied on his powers of observation and creepery, the ex-con sought out the local Velshari Order, and eventually was assisted in an ablution of his former deeds.  He was absolved of his former association with the Oghmans and stripped of their family name, which he would never again utter.  Under the cover of night, he slew the fools who dared call themselves his parents and delivered their tongues to the High Velshar Priestess.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By the time his form had changed from that of a slim youth to one of a more stalwart executioner of Velsharoon’s will, the wayward youth had grown into an imposing man with the presence of a lion among gazelles.  He was not a muscle-bound grunt, though there was not a flaccid muscle in his body, and he no longer crept about on silent soles, but carried himself with a more commanding presence, his chainmail ringing with every step.  He was from that day a hunter of charlatans, deconstructor of their misdeeds, follower of the letter of the Dark Necromance.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Thus, he traversed the narrow path of Velsharoon’s calling, wandering the landscape of Cormyr and sometimes wondering what lay beyond yonder valleys that had harbored his form until now.  Throughout the land, the passing of years had also brought notoriety to Larlum the Redhanded, as he was now known.  To some he was even a hero, having vanquished, for example, Ju’ubnat, a lich witch who had defected from the Coven of Velsharoon and amassed so much power that she sent legions upon legions of zombies and other undead to rape and murder the men and women of the villages surrounding her lands.  Larlum, of course, did this for his goddess, though he did profit from some renown among the local heathen circles.  His reputation as a stalker of self-serving, rogue undead did earn him a place among the Velshari Order and Velsharites in general, although many in Cormyr may still recognize him for the treacherous villain that he is at heart.  Deceit, trickery, and avarice are all to be employed against those who mean to employ them against the executioners of Velsharoon’s will; this is Larlum’s guiding tenet.</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Even as a child, he had always been markedly fiendish in features:  his elven ears pointed upward, unlike most elves whose eartips point back toward the brain, and in recent years, his hair had grown long to hide a pair of horns budding atop his forehead, and his fiercely sharp canines only occasionally showed through a squinting smirk.  He longed to be more charismatic and perhaps even to be shown a bit more favor by the Dark Necromance, though he was patient, and had faith in the process of true evil.</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Usually donning a full suit of chainmail, the ambidextrous cleric of Velsharoon prefers to strike his opponents in the head with two blunt objects.  Morningstars are his favorite, but he also owns a nice pair of spiked flails and is a gruesome sight when he swings six spiked balls simultaneously in a coordinated effort to crush his mark.</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His early rise to power and his subsequent ascent to the Outer Planes is a series of adventures that remain untold for now.  Larlum has claimed that he is not 83 summers old, but 203, although his current flesh is indeed aged 83 years by the reckoning of all diviners who have cared to find out.  An understanding of his relationship with the powers of the undead and the space-time continuum of the Outer Planes is needed to clarify how he comes to reckon his age to be over two centuries.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Larlum is by nature a bit of a recluse when not executing some purpose of the Dark Necromance.  His lair is a grotto masoned out of a few walls of stone and bones built into a rock face.  It has a view of Starwater River to his northeast, the river and wooded landscape offering him a place to hide from trespassers should they prove too powerful for him.  He has built several of these inconspicuous hideouts across the land, but stores most of his belongings in this one, given its strategic location and concealability behind a cluster of juniper bushes and rocks.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Recent news of a surge in the giant population has forced him to divert his attention from his next extermination ploy.  He has been hunting grave-robbing vampires for a few weeks now, and has killed nearly all of them, having tracked their leader to the slums in the northern part of Suzail.  A bit bewildered by the crowds and city sounds, the tiefling has found a passageway leading underground and now the torchless denizen of the dark embarks upon the last leg of his quest with hill and frost giants on the back of his mind.</a:t>
          </a:r>
        </a:p>
      </xdr:txBody>
    </xdr:sp>
    <xdr:clientData/>
  </xdr:twoCellAnchor>
  <xdr:twoCellAnchor editAs="oneCell">
    <xdr:from>
      <xdr:col>5</xdr:col>
      <xdr:colOff>54059</xdr:colOff>
      <xdr:row>1</xdr:row>
      <xdr:rowOff>62865</xdr:rowOff>
    </xdr:from>
    <xdr:to>
      <xdr:col>6</xdr:col>
      <xdr:colOff>1249680</xdr:colOff>
      <xdr:row>15</xdr:row>
      <xdr:rowOff>99060</xdr:rowOff>
    </xdr:to>
    <xdr:pic>
      <xdr:nvPicPr>
        <xdr:cNvPr id="1096" name="Picture 50" descr="tieflingcleri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5159" y="436245"/>
          <a:ext cx="2315761" cy="3068955"/>
        </a:xfrm>
        <a:prstGeom prst="rect">
          <a:avLst/>
        </a:prstGeom>
        <a:noFill/>
        <a:ln w="38100" cmpd="dbl">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6400" name="Rectangle 1"/>
        <xdr:cNvSpPr>
          <a:spLocks noChangeArrowheads="1"/>
        </xdr:cNvSpPr>
      </xdr:nvSpPr>
      <xdr:spPr bwMode="auto">
        <a:xfrm>
          <a:off x="7334250" y="0"/>
          <a:ext cx="20859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158115</xdr:colOff>
      <xdr:row>1</xdr:row>
      <xdr:rowOff>123825</xdr:rowOff>
    </xdr:from>
    <xdr:to>
      <xdr:col>3</xdr:col>
      <xdr:colOff>386715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1"/>
  <sheetViews>
    <sheetView showGridLines="0" tabSelected="1" zoomScaleNormal="100" workbookViewId="0"/>
  </sheetViews>
  <sheetFormatPr defaultColWidth="13" defaultRowHeight="15.6"/>
  <cols>
    <col min="1" max="1" width="15.5" style="21" customWidth="1"/>
    <col min="2" max="2" width="12" style="22" customWidth="1"/>
    <col min="3" max="3" width="6.296875" style="22" customWidth="1"/>
    <col min="4" max="4" width="13.69921875" style="21" bestFit="1" customWidth="1"/>
    <col min="5" max="5" width="11.8984375" style="22" bestFit="1" customWidth="1"/>
    <col min="6" max="6" width="14.69921875" style="21" customWidth="1"/>
    <col min="7" max="7" width="17.09765625" style="22" customWidth="1"/>
    <col min="8" max="16384" width="13" style="1"/>
  </cols>
  <sheetData>
    <row r="1" spans="1:7" ht="29.4" thickTop="1" thickBot="1">
      <c r="A1" s="204" t="s">
        <v>94</v>
      </c>
      <c r="B1" s="205" t="s">
        <v>93</v>
      </c>
      <c r="C1" s="206"/>
      <c r="D1" s="207"/>
      <c r="E1" s="208"/>
      <c r="F1" s="207"/>
      <c r="G1" s="373" t="s">
        <v>386</v>
      </c>
    </row>
    <row r="2" spans="1:7" ht="17.399999999999999" thickTop="1">
      <c r="A2" s="2" t="s">
        <v>0</v>
      </c>
      <c r="B2" s="41" t="s">
        <v>86</v>
      </c>
      <c r="C2" s="41"/>
      <c r="D2" s="4" t="s">
        <v>1</v>
      </c>
      <c r="E2" s="53" t="s">
        <v>78</v>
      </c>
      <c r="F2" s="4"/>
      <c r="G2" s="5"/>
    </row>
    <row r="3" spans="1:7" ht="16.8">
      <c r="A3" s="2" t="s">
        <v>74</v>
      </c>
      <c r="B3" s="41" t="s">
        <v>86</v>
      </c>
      <c r="C3" s="41"/>
      <c r="D3" s="4" t="s">
        <v>75</v>
      </c>
      <c r="E3" s="53">
        <v>1</v>
      </c>
      <c r="F3" s="4"/>
      <c r="G3" s="5"/>
    </row>
    <row r="4" spans="1:7" ht="16.8">
      <c r="A4" s="2" t="s">
        <v>74</v>
      </c>
      <c r="B4" s="41" t="s">
        <v>113</v>
      </c>
      <c r="C4" s="41"/>
      <c r="D4" s="4" t="s">
        <v>75</v>
      </c>
      <c r="E4" s="53">
        <v>3</v>
      </c>
      <c r="F4" s="4"/>
      <c r="G4" s="5"/>
    </row>
    <row r="5" spans="1:7" ht="16.8">
      <c r="A5" s="2" t="s">
        <v>74</v>
      </c>
      <c r="B5" s="348" t="s">
        <v>188</v>
      </c>
      <c r="C5" s="41"/>
      <c r="D5" s="4" t="s">
        <v>75</v>
      </c>
      <c r="E5" s="53">
        <v>8</v>
      </c>
      <c r="F5" s="4"/>
      <c r="G5" s="5"/>
    </row>
    <row r="6" spans="1:7" ht="16.8">
      <c r="A6" s="2" t="s">
        <v>76</v>
      </c>
      <c r="B6" s="41" t="s">
        <v>346</v>
      </c>
      <c r="C6" s="41"/>
      <c r="D6" s="4" t="s">
        <v>2</v>
      </c>
      <c r="E6" s="53" t="s">
        <v>367</v>
      </c>
      <c r="F6" s="4"/>
      <c r="G6" s="5"/>
    </row>
    <row r="7" spans="1:7" ht="16.8">
      <c r="A7" s="2" t="s">
        <v>320</v>
      </c>
      <c r="B7" s="41">
        <v>95</v>
      </c>
      <c r="C7" s="41"/>
      <c r="D7" s="4" t="s">
        <v>3</v>
      </c>
      <c r="E7" s="53" t="s">
        <v>112</v>
      </c>
      <c r="F7" s="4"/>
      <c r="G7" s="5"/>
    </row>
    <row r="8" spans="1:7" ht="17.399999999999999" thickBot="1">
      <c r="A8" s="2" t="s">
        <v>319</v>
      </c>
      <c r="B8" s="41" t="s">
        <v>174</v>
      </c>
      <c r="C8" s="41"/>
      <c r="D8" s="4" t="s">
        <v>387</v>
      </c>
      <c r="E8" s="53" t="s">
        <v>388</v>
      </c>
      <c r="F8" s="4"/>
      <c r="G8" s="5"/>
    </row>
    <row r="9" spans="1:7" ht="18" thickTop="1" thickBot="1">
      <c r="A9" s="499" t="s">
        <v>318</v>
      </c>
      <c r="B9" s="502">
        <v>11</v>
      </c>
      <c r="C9" s="500"/>
      <c r="D9" s="501" t="s">
        <v>111</v>
      </c>
      <c r="E9" s="503" t="s">
        <v>139</v>
      </c>
      <c r="F9" s="4"/>
      <c r="G9" s="5"/>
    </row>
    <row r="10" spans="1:7" ht="17.399999999999999" thickTop="1">
      <c r="A10" s="33" t="s">
        <v>4</v>
      </c>
      <c r="B10" s="34">
        <v>12</v>
      </c>
      <c r="C10" s="329" t="str">
        <f t="shared" ref="C10:C15" si="0">IF(B10&gt;9.9,CONCATENATE("+",ROUNDDOWN((B10-10)/2,0)),ROUNDUP((B10-10)/2,0))</f>
        <v>+1</v>
      </c>
      <c r="D10" s="32" t="s">
        <v>109</v>
      </c>
      <c r="E10" s="133" t="s">
        <v>1078</v>
      </c>
      <c r="F10" s="3"/>
      <c r="G10" s="5"/>
    </row>
    <row r="11" spans="1:7" ht="16.8">
      <c r="A11" s="8" t="s">
        <v>5</v>
      </c>
      <c r="B11" s="131">
        <v>12</v>
      </c>
      <c r="C11" s="50" t="str">
        <f t="shared" si="0"/>
        <v>+1</v>
      </c>
      <c r="D11" s="7" t="s">
        <v>110</v>
      </c>
      <c r="E11" s="93">
        <f>Martial!B20</f>
        <v>81</v>
      </c>
      <c r="F11" s="3"/>
      <c r="G11" s="5"/>
    </row>
    <row r="12" spans="1:7" ht="16.8">
      <c r="A12" s="30" t="s">
        <v>18</v>
      </c>
      <c r="B12" s="132">
        <v>14</v>
      </c>
      <c r="C12" s="42" t="str">
        <f t="shared" si="0"/>
        <v>+2</v>
      </c>
      <c r="D12" s="7" t="s">
        <v>20</v>
      </c>
      <c r="E12" s="276">
        <f>ROUNDUP(((E4*6)*0.75)+((E5*8)*0.75)+(SUM(E3:E4)*C12),0)</f>
        <v>70</v>
      </c>
      <c r="F12" s="3"/>
      <c r="G12" s="5"/>
    </row>
    <row r="13" spans="1:7" ht="16.8">
      <c r="A13" s="328" t="s">
        <v>19</v>
      </c>
      <c r="B13" s="132">
        <v>16</v>
      </c>
      <c r="C13" s="50" t="str">
        <f t="shared" si="0"/>
        <v>+3</v>
      </c>
      <c r="D13" s="40" t="s">
        <v>1075</v>
      </c>
      <c r="E13" s="91">
        <f>10+C11</f>
        <v>11</v>
      </c>
      <c r="F13" s="2"/>
      <c r="G13" s="5"/>
    </row>
    <row r="14" spans="1:7" ht="16.8">
      <c r="A14" s="31" t="s">
        <v>21</v>
      </c>
      <c r="B14" s="6">
        <v>21</v>
      </c>
      <c r="C14" s="50" t="str">
        <f t="shared" si="0"/>
        <v>+5</v>
      </c>
      <c r="D14" s="40" t="s">
        <v>1076</v>
      </c>
      <c r="E14" s="91">
        <f>E15-C11</f>
        <v>16</v>
      </c>
      <c r="F14" s="3"/>
      <c r="G14" s="5"/>
    </row>
    <row r="15" spans="1:7" ht="17.399999999999999" thickBot="1">
      <c r="A15" s="35" t="s">
        <v>17</v>
      </c>
      <c r="B15" s="563">
        <f>16+2</f>
        <v>18</v>
      </c>
      <c r="C15" s="43" t="str">
        <f t="shared" si="0"/>
        <v>+4</v>
      </c>
      <c r="D15" s="49" t="s">
        <v>1077</v>
      </c>
      <c r="E15" s="92">
        <f>E13+Martial!B17</f>
        <v>17</v>
      </c>
      <c r="F15" s="3"/>
      <c r="G15" s="5"/>
    </row>
    <row r="16" spans="1:7" ht="24" thickTop="1" thickBot="1">
      <c r="A16" s="9" t="s">
        <v>32</v>
      </c>
      <c r="B16" s="10"/>
      <c r="C16" s="10"/>
      <c r="D16" s="11"/>
      <c r="E16" s="11"/>
      <c r="F16" s="11"/>
      <c r="G16" s="12"/>
    </row>
    <row r="17" spans="1:7" s="16" customFormat="1" ht="17.399999999999999" thickTop="1">
      <c r="A17" s="13"/>
      <c r="B17" s="14"/>
      <c r="C17" s="14"/>
      <c r="D17" s="14"/>
      <c r="E17" s="14"/>
      <c r="F17" s="14"/>
      <c r="G17" s="15"/>
    </row>
    <row r="18" spans="1:7" s="16" customFormat="1" ht="16.8">
      <c r="A18" s="122"/>
      <c r="B18" s="17"/>
      <c r="C18" s="17"/>
      <c r="D18" s="17"/>
      <c r="E18" s="17"/>
      <c r="F18" s="17"/>
      <c r="G18" s="130"/>
    </row>
    <row r="19" spans="1:7" s="16" customFormat="1" ht="16.8">
      <c r="A19" s="122"/>
      <c r="B19" s="17"/>
      <c r="C19" s="17"/>
      <c r="D19" s="17"/>
      <c r="E19" s="17"/>
      <c r="F19" s="17"/>
      <c r="G19" s="130"/>
    </row>
    <row r="20" spans="1:7" s="16" customFormat="1" ht="16.8">
      <c r="A20" s="122"/>
      <c r="B20" s="17"/>
      <c r="C20" s="17"/>
      <c r="D20" s="17"/>
      <c r="E20" s="17"/>
      <c r="F20" s="17"/>
      <c r="G20" s="130"/>
    </row>
    <row r="21" spans="1:7" s="16" customFormat="1" ht="16.8">
      <c r="A21" s="122"/>
      <c r="B21" s="17"/>
      <c r="C21" s="17"/>
      <c r="D21" s="17"/>
      <c r="E21" s="17"/>
      <c r="F21" s="17"/>
      <c r="G21" s="130"/>
    </row>
    <row r="22" spans="1:7" s="16" customFormat="1" ht="16.8">
      <c r="A22" s="122"/>
      <c r="B22" s="17"/>
      <c r="C22" s="17"/>
      <c r="D22" s="17"/>
      <c r="E22" s="17"/>
      <c r="F22" s="17"/>
      <c r="G22" s="130"/>
    </row>
    <row r="23" spans="1:7" s="16" customFormat="1" ht="16.8">
      <c r="A23" s="122"/>
      <c r="B23" s="17"/>
      <c r="C23" s="17"/>
      <c r="D23" s="17"/>
      <c r="E23" s="17"/>
      <c r="F23" s="17"/>
      <c r="G23" s="130"/>
    </row>
    <row r="24" spans="1:7" s="16" customFormat="1" ht="16.8">
      <c r="A24" s="122"/>
      <c r="B24" s="17"/>
      <c r="C24" s="17"/>
      <c r="D24" s="17"/>
      <c r="E24" s="17"/>
      <c r="F24" s="17"/>
      <c r="G24" s="130"/>
    </row>
    <row r="25" spans="1:7" s="16" customFormat="1" ht="16.8">
      <c r="A25" s="122"/>
      <c r="B25" s="17"/>
      <c r="C25" s="17"/>
      <c r="D25" s="17"/>
      <c r="E25" s="17"/>
      <c r="F25" s="17"/>
      <c r="G25" s="130"/>
    </row>
    <row r="26" spans="1:7" s="16" customFormat="1" ht="16.8">
      <c r="A26" s="122"/>
      <c r="B26" s="17"/>
      <c r="C26" s="17"/>
      <c r="D26" s="17"/>
      <c r="E26" s="17"/>
      <c r="F26" s="17"/>
      <c r="G26" s="130"/>
    </row>
    <row r="27" spans="1:7" s="16" customFormat="1" ht="16.8">
      <c r="A27" s="122"/>
      <c r="B27" s="17"/>
      <c r="C27" s="17"/>
      <c r="D27" s="17"/>
      <c r="E27" s="17"/>
      <c r="F27" s="17"/>
      <c r="G27" s="130"/>
    </row>
    <row r="28" spans="1:7" s="16" customFormat="1" ht="16.8">
      <c r="A28" s="122"/>
      <c r="B28" s="17"/>
      <c r="C28" s="17"/>
      <c r="D28" s="17"/>
      <c r="E28" s="17"/>
      <c r="F28" s="17"/>
      <c r="G28" s="130"/>
    </row>
    <row r="29" spans="1:7" s="16" customFormat="1" ht="16.8">
      <c r="A29" s="122"/>
      <c r="B29" s="17"/>
      <c r="C29" s="17"/>
      <c r="D29" s="17"/>
      <c r="E29" s="17"/>
      <c r="F29" s="17"/>
      <c r="G29" s="130"/>
    </row>
    <row r="30" spans="1:7" s="16" customFormat="1" ht="16.8">
      <c r="A30" s="122"/>
      <c r="B30" s="17"/>
      <c r="C30" s="17"/>
      <c r="D30" s="17"/>
      <c r="E30" s="17"/>
      <c r="F30" s="17"/>
      <c r="G30" s="130"/>
    </row>
    <row r="31" spans="1:7" s="16" customFormat="1" ht="16.8">
      <c r="A31" s="122"/>
      <c r="B31" s="17"/>
      <c r="C31" s="17"/>
      <c r="D31" s="17"/>
      <c r="E31" s="17"/>
      <c r="F31" s="17"/>
      <c r="G31" s="130"/>
    </row>
    <row r="32" spans="1:7" s="16" customFormat="1" ht="16.8">
      <c r="A32" s="122"/>
      <c r="B32" s="17"/>
      <c r="C32" s="17"/>
      <c r="D32" s="17"/>
      <c r="E32" s="17"/>
      <c r="F32" s="17"/>
      <c r="G32" s="130"/>
    </row>
    <row r="33" spans="1:7" s="16" customFormat="1" ht="16.8">
      <c r="A33" s="122"/>
      <c r="B33" s="17"/>
      <c r="C33" s="17"/>
      <c r="D33" s="17"/>
      <c r="E33" s="17"/>
      <c r="F33" s="17"/>
      <c r="G33" s="130"/>
    </row>
    <row r="34" spans="1:7" s="16" customFormat="1" ht="16.8">
      <c r="A34" s="122"/>
      <c r="B34" s="17"/>
      <c r="C34" s="17"/>
      <c r="D34" s="17"/>
      <c r="E34" s="17"/>
      <c r="F34" s="17"/>
      <c r="G34" s="130"/>
    </row>
    <row r="35" spans="1:7" s="16" customFormat="1" ht="16.8">
      <c r="A35" s="122"/>
      <c r="B35" s="17"/>
      <c r="C35" s="17"/>
      <c r="D35" s="17"/>
      <c r="E35" s="17"/>
      <c r="F35" s="17"/>
      <c r="G35" s="130"/>
    </row>
    <row r="36" spans="1:7" s="16" customFormat="1" ht="16.8">
      <c r="A36" s="122"/>
      <c r="B36" s="17"/>
      <c r="C36" s="17"/>
      <c r="D36" s="17"/>
      <c r="E36" s="17"/>
      <c r="F36" s="17"/>
      <c r="G36" s="130"/>
    </row>
    <row r="37" spans="1:7" s="16" customFormat="1" ht="16.8">
      <c r="A37" s="122"/>
      <c r="B37" s="17"/>
      <c r="C37" s="17"/>
      <c r="D37" s="17"/>
      <c r="E37" s="17"/>
      <c r="F37" s="17"/>
      <c r="G37" s="130"/>
    </row>
    <row r="38" spans="1:7" s="16" customFormat="1" ht="16.8">
      <c r="A38" s="122"/>
      <c r="B38" s="17"/>
      <c r="C38" s="17"/>
      <c r="D38" s="17"/>
      <c r="E38" s="17"/>
      <c r="F38" s="17"/>
      <c r="G38" s="130"/>
    </row>
    <row r="39" spans="1:7" s="16" customFormat="1" ht="16.8">
      <c r="A39" s="122"/>
      <c r="B39" s="17"/>
      <c r="C39" s="17"/>
      <c r="D39" s="17"/>
      <c r="E39" s="17"/>
      <c r="F39" s="17"/>
      <c r="G39" s="130"/>
    </row>
    <row r="40" spans="1:7" s="16" customFormat="1" ht="16.8">
      <c r="A40" s="122"/>
      <c r="B40" s="17"/>
      <c r="C40" s="17"/>
      <c r="D40" s="17"/>
      <c r="E40" s="17"/>
      <c r="F40" s="17"/>
      <c r="G40" s="130"/>
    </row>
    <row r="41" spans="1:7" s="16" customFormat="1" ht="16.8">
      <c r="A41" s="122"/>
      <c r="B41" s="17"/>
      <c r="C41" s="17"/>
      <c r="D41" s="17"/>
      <c r="E41" s="17"/>
      <c r="F41" s="17"/>
      <c r="G41" s="130"/>
    </row>
    <row r="42" spans="1:7" s="16" customFormat="1" ht="16.8">
      <c r="A42" s="122"/>
      <c r="B42" s="17"/>
      <c r="C42" s="17"/>
      <c r="D42" s="17"/>
      <c r="E42" s="17"/>
      <c r="F42" s="17"/>
      <c r="G42" s="130"/>
    </row>
    <row r="43" spans="1:7" s="16" customFormat="1" ht="16.8">
      <c r="A43" s="122"/>
      <c r="B43" s="17"/>
      <c r="C43" s="17"/>
      <c r="D43" s="17"/>
      <c r="E43" s="17"/>
      <c r="F43" s="17"/>
      <c r="G43" s="130"/>
    </row>
    <row r="44" spans="1:7" s="16" customFormat="1" ht="16.8">
      <c r="A44" s="122"/>
      <c r="B44" s="17"/>
      <c r="C44" s="17"/>
      <c r="D44" s="17"/>
      <c r="E44" s="17"/>
      <c r="F44" s="17"/>
      <c r="G44" s="130"/>
    </row>
    <row r="45" spans="1:7" s="16" customFormat="1" ht="16.8">
      <c r="A45" s="122"/>
      <c r="B45" s="17"/>
      <c r="C45" s="17"/>
      <c r="D45" s="17"/>
      <c r="E45" s="17"/>
      <c r="F45" s="17"/>
      <c r="G45" s="130"/>
    </row>
    <row r="46" spans="1:7" s="16" customFormat="1" ht="16.8">
      <c r="A46" s="122"/>
      <c r="B46" s="17"/>
      <c r="C46" s="17"/>
      <c r="D46" s="17"/>
      <c r="E46" s="17"/>
      <c r="F46" s="17"/>
      <c r="G46" s="130"/>
    </row>
    <row r="47" spans="1:7" s="16" customFormat="1" ht="16.8">
      <c r="A47" s="122"/>
      <c r="B47" s="17"/>
      <c r="C47" s="17"/>
      <c r="D47" s="17"/>
      <c r="E47" s="17"/>
      <c r="F47" s="17"/>
      <c r="G47" s="130"/>
    </row>
    <row r="48" spans="1:7" s="16" customFormat="1" ht="16.8">
      <c r="A48" s="122"/>
      <c r="B48" s="17"/>
      <c r="C48" s="17"/>
      <c r="D48" s="17"/>
      <c r="E48" s="17"/>
      <c r="F48" s="17"/>
      <c r="G48" s="130"/>
    </row>
    <row r="49" spans="1:7" s="16" customFormat="1" ht="16.8">
      <c r="A49" s="122"/>
      <c r="B49" s="17"/>
      <c r="C49" s="17"/>
      <c r="D49" s="17"/>
      <c r="E49" s="17"/>
      <c r="F49" s="17"/>
      <c r="G49" s="130"/>
    </row>
    <row r="50" spans="1:7" s="16" customFormat="1" ht="16.8">
      <c r="A50" s="122"/>
      <c r="B50" s="17"/>
      <c r="C50" s="17"/>
      <c r="D50" s="17"/>
      <c r="E50" s="17"/>
      <c r="F50" s="17"/>
      <c r="G50" s="130"/>
    </row>
    <row r="51" spans="1:7" s="16" customFormat="1" ht="16.8">
      <c r="A51" s="122"/>
      <c r="B51" s="17"/>
      <c r="C51" s="17"/>
      <c r="D51" s="17"/>
      <c r="E51" s="17"/>
      <c r="F51" s="17"/>
      <c r="G51" s="130"/>
    </row>
    <row r="52" spans="1:7" s="16" customFormat="1" ht="16.8">
      <c r="A52" s="122"/>
      <c r="B52" s="17"/>
      <c r="C52" s="17"/>
      <c r="D52" s="17"/>
      <c r="E52" s="17"/>
      <c r="F52" s="17"/>
      <c r="G52" s="130"/>
    </row>
    <row r="53" spans="1:7" s="16" customFormat="1" ht="16.8">
      <c r="A53" s="122"/>
      <c r="B53" s="17"/>
      <c r="C53" s="17"/>
      <c r="D53" s="17"/>
      <c r="E53" s="17"/>
      <c r="F53" s="17"/>
      <c r="G53" s="130"/>
    </row>
    <row r="54" spans="1:7" s="16" customFormat="1" ht="16.8">
      <c r="A54" s="122"/>
      <c r="B54" s="17"/>
      <c r="C54" s="17"/>
      <c r="D54" s="17"/>
      <c r="E54" s="17"/>
      <c r="F54" s="17"/>
      <c r="G54" s="130"/>
    </row>
    <row r="55" spans="1:7" s="16" customFormat="1" ht="16.8">
      <c r="A55" s="122"/>
      <c r="B55" s="17"/>
      <c r="C55" s="17"/>
      <c r="D55" s="17"/>
      <c r="E55" s="17"/>
      <c r="F55" s="17"/>
      <c r="G55" s="130"/>
    </row>
    <row r="56" spans="1:7" s="16" customFormat="1" ht="16.8">
      <c r="A56" s="122"/>
      <c r="B56" s="17"/>
      <c r="C56" s="17"/>
      <c r="D56" s="17"/>
      <c r="E56" s="17"/>
      <c r="F56" s="17"/>
      <c r="G56" s="130"/>
    </row>
    <row r="57" spans="1:7" s="16" customFormat="1" ht="16.8">
      <c r="A57" s="122"/>
      <c r="B57" s="17"/>
      <c r="C57" s="17"/>
      <c r="D57" s="17"/>
      <c r="E57" s="17"/>
      <c r="F57" s="17"/>
      <c r="G57" s="130"/>
    </row>
    <row r="58" spans="1:7" s="16" customFormat="1" ht="16.8">
      <c r="A58" s="122"/>
      <c r="B58" s="17"/>
      <c r="C58" s="17"/>
      <c r="D58" s="17"/>
      <c r="E58" s="17"/>
      <c r="F58" s="17"/>
      <c r="G58" s="130"/>
    </row>
    <row r="59" spans="1:7" s="16" customFormat="1" ht="16.8">
      <c r="A59" s="122"/>
      <c r="B59" s="17"/>
      <c r="C59" s="17"/>
      <c r="D59" s="17"/>
      <c r="E59" s="17"/>
      <c r="F59" s="17"/>
      <c r="G59" s="130"/>
    </row>
    <row r="60" spans="1:7" s="16" customFormat="1" ht="16.8">
      <c r="A60" s="122"/>
      <c r="B60" s="17"/>
      <c r="C60" s="17"/>
      <c r="D60" s="17"/>
      <c r="E60" s="17"/>
      <c r="F60" s="17"/>
      <c r="G60" s="130"/>
    </row>
    <row r="61" spans="1:7" s="16" customFormat="1" ht="16.8">
      <c r="A61" s="122"/>
      <c r="B61" s="17"/>
      <c r="C61" s="17"/>
      <c r="D61" s="17"/>
      <c r="E61" s="17"/>
      <c r="F61" s="17"/>
      <c r="G61" s="130"/>
    </row>
    <row r="62" spans="1:7" s="16" customFormat="1" ht="16.8">
      <c r="A62" s="122"/>
      <c r="B62" s="17"/>
      <c r="C62" s="17"/>
      <c r="D62" s="17"/>
      <c r="E62" s="17"/>
      <c r="F62" s="17"/>
      <c r="G62" s="130"/>
    </row>
    <row r="63" spans="1:7" s="16" customFormat="1" ht="16.8">
      <c r="A63" s="122"/>
      <c r="B63" s="17"/>
      <c r="C63" s="17"/>
      <c r="D63" s="17"/>
      <c r="E63" s="17"/>
      <c r="F63" s="17"/>
      <c r="G63" s="130"/>
    </row>
    <row r="64" spans="1:7" s="16" customFormat="1" ht="16.8">
      <c r="A64" s="122"/>
      <c r="B64" s="17"/>
      <c r="C64" s="17"/>
      <c r="D64" s="17"/>
      <c r="E64" s="17"/>
      <c r="F64" s="17"/>
      <c r="G64" s="130"/>
    </row>
    <row r="65" spans="1:7" s="16" customFormat="1" ht="16.8">
      <c r="A65" s="122"/>
      <c r="B65" s="17"/>
      <c r="C65" s="17"/>
      <c r="D65" s="17"/>
      <c r="E65" s="17"/>
      <c r="F65" s="17"/>
      <c r="G65" s="130"/>
    </row>
    <row r="66" spans="1:7" s="16" customFormat="1" ht="16.8">
      <c r="A66" s="122"/>
      <c r="B66" s="17"/>
      <c r="C66" s="17"/>
      <c r="D66" s="17"/>
      <c r="E66" s="17"/>
      <c r="F66" s="17"/>
      <c r="G66" s="130"/>
    </row>
    <row r="67" spans="1:7" s="16" customFormat="1" ht="16.8">
      <c r="A67" s="122"/>
      <c r="B67" s="17"/>
      <c r="C67" s="17"/>
      <c r="D67" s="17"/>
      <c r="E67" s="17"/>
      <c r="F67" s="17"/>
      <c r="G67" s="130"/>
    </row>
    <row r="68" spans="1:7" s="16" customFormat="1" ht="16.8">
      <c r="A68" s="122"/>
      <c r="B68" s="17"/>
      <c r="C68" s="17"/>
      <c r="D68" s="17"/>
      <c r="E68" s="17"/>
      <c r="F68" s="17"/>
      <c r="G68" s="130"/>
    </row>
    <row r="69" spans="1:7" s="16" customFormat="1" ht="16.8">
      <c r="A69" s="122"/>
      <c r="B69" s="17"/>
      <c r="C69" s="17"/>
      <c r="D69" s="17"/>
      <c r="E69" s="17"/>
      <c r="F69" s="17"/>
      <c r="G69" s="130"/>
    </row>
    <row r="70" spans="1:7" s="16" customFormat="1" ht="16.8">
      <c r="A70" s="122"/>
      <c r="B70" s="17"/>
      <c r="C70" s="17"/>
      <c r="D70" s="17"/>
      <c r="E70" s="17"/>
      <c r="F70" s="17"/>
      <c r="G70" s="130"/>
    </row>
    <row r="71" spans="1:7" s="16" customFormat="1" ht="16.8">
      <c r="A71" s="122"/>
      <c r="B71" s="17"/>
      <c r="C71" s="17"/>
      <c r="D71" s="17"/>
      <c r="E71" s="17"/>
      <c r="F71" s="17"/>
      <c r="G71" s="130"/>
    </row>
    <row r="72" spans="1:7" s="16" customFormat="1" ht="16.8">
      <c r="A72" s="122"/>
      <c r="B72" s="17"/>
      <c r="C72" s="17"/>
      <c r="D72" s="17"/>
      <c r="E72" s="17"/>
      <c r="F72" s="17"/>
      <c r="G72" s="130"/>
    </row>
    <row r="73" spans="1:7" s="16" customFormat="1" ht="16.8">
      <c r="A73" s="122"/>
      <c r="B73" s="17"/>
      <c r="C73" s="17"/>
      <c r="D73" s="17"/>
      <c r="E73" s="17"/>
      <c r="F73" s="17"/>
      <c r="G73" s="130"/>
    </row>
    <row r="74" spans="1:7" s="16" customFormat="1" ht="16.8">
      <c r="A74" s="122"/>
      <c r="B74" s="17"/>
      <c r="C74" s="17"/>
      <c r="D74" s="17"/>
      <c r="E74" s="17"/>
      <c r="F74" s="17"/>
      <c r="G74" s="130"/>
    </row>
    <row r="75" spans="1:7" s="16" customFormat="1" ht="16.8">
      <c r="A75" s="122"/>
      <c r="B75" s="17"/>
      <c r="C75" s="17"/>
      <c r="D75" s="17"/>
      <c r="E75" s="17"/>
      <c r="F75" s="17"/>
      <c r="G75" s="130"/>
    </row>
    <row r="76" spans="1:7" s="16" customFormat="1" ht="16.8">
      <c r="A76" s="122"/>
      <c r="B76" s="17"/>
      <c r="C76" s="17"/>
      <c r="D76" s="17"/>
      <c r="E76" s="17"/>
      <c r="F76" s="17"/>
      <c r="G76" s="130"/>
    </row>
    <row r="77" spans="1:7" s="16" customFormat="1" ht="16.8">
      <c r="A77" s="122"/>
      <c r="B77" s="17"/>
      <c r="C77" s="17"/>
      <c r="D77" s="17"/>
      <c r="E77" s="17"/>
      <c r="F77" s="17"/>
      <c r="G77" s="130"/>
    </row>
    <row r="78" spans="1:7" s="16" customFormat="1" ht="16.8">
      <c r="A78" s="122"/>
      <c r="B78" s="17"/>
      <c r="C78" s="17"/>
      <c r="D78" s="17"/>
      <c r="E78" s="17"/>
      <c r="F78" s="17"/>
      <c r="G78" s="130"/>
    </row>
    <row r="79" spans="1:7" s="16" customFormat="1" ht="16.8">
      <c r="A79" s="122"/>
      <c r="B79" s="17"/>
      <c r="C79" s="17"/>
      <c r="D79" s="17"/>
      <c r="E79" s="17"/>
      <c r="F79" s="17"/>
      <c r="G79" s="130"/>
    </row>
    <row r="80" spans="1:7" ht="17.399999999999999" thickBot="1">
      <c r="A80" s="18"/>
      <c r="B80" s="19"/>
      <c r="C80" s="19"/>
      <c r="D80" s="19"/>
      <c r="E80" s="19"/>
      <c r="F80" s="19"/>
      <c r="G80" s="20"/>
    </row>
    <row r="81" ht="16.2" thickTop="1"/>
  </sheetData>
  <phoneticPr fontId="0" type="noConversion"/>
  <conditionalFormatting sqref="E11">
    <cfRule type="cellIs" dxfId="189" priority="4" stopIfTrue="1" operator="greaterThan">
      <formula>153</formula>
    </cfRule>
    <cfRule type="cellIs" dxfId="188" priority="5" stopIfTrue="1" operator="between">
      <formula>76</formula>
      <formula>153</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zoomScaleNormal="100" workbookViewId="0"/>
  </sheetViews>
  <sheetFormatPr defaultColWidth="13" defaultRowHeight="15.6"/>
  <cols>
    <col min="1" max="1" width="24.19921875" style="21" bestFit="1" customWidth="1"/>
    <col min="2" max="2" width="5.8984375" style="21" bestFit="1" customWidth="1"/>
    <col min="3" max="3" width="7.09765625" style="22" hidden="1" customWidth="1"/>
    <col min="4" max="4" width="5.796875" style="22" hidden="1" customWidth="1"/>
    <col min="5" max="5" width="9.19921875" style="22" bestFit="1" customWidth="1"/>
    <col min="6" max="6" width="8" style="22" customWidth="1"/>
    <col min="7" max="7" width="5.8984375" style="52" bestFit="1" customWidth="1"/>
    <col min="8" max="8" width="4.69921875" style="52" bestFit="1" customWidth="1"/>
    <col min="9" max="9" width="7.8984375" style="52" customWidth="1"/>
    <col min="10" max="10" width="35.19921875" style="21" bestFit="1" customWidth="1"/>
    <col min="11" max="16384" width="13" style="1"/>
  </cols>
  <sheetData>
    <row r="1" spans="1:10" ht="23.4" thickBot="1">
      <c r="A1" s="39" t="s">
        <v>16</v>
      </c>
      <c r="B1" s="23"/>
      <c r="C1" s="23"/>
      <c r="D1" s="23"/>
      <c r="E1" s="23"/>
      <c r="F1" s="23"/>
      <c r="G1" s="51"/>
      <c r="H1" s="51"/>
      <c r="I1" s="51"/>
      <c r="J1" s="23"/>
    </row>
    <row r="2" spans="1:10" s="357" customFormat="1" ht="33.6">
      <c r="A2" s="363" t="s">
        <v>6</v>
      </c>
      <c r="B2" s="364" t="s">
        <v>37</v>
      </c>
      <c r="C2" s="364" t="s">
        <v>44</v>
      </c>
      <c r="D2" s="364" t="s">
        <v>36</v>
      </c>
      <c r="E2" s="365" t="s">
        <v>72</v>
      </c>
      <c r="F2" s="365" t="s">
        <v>45</v>
      </c>
      <c r="G2" s="366" t="s">
        <v>77</v>
      </c>
      <c r="H2" s="367" t="s">
        <v>366</v>
      </c>
      <c r="I2" s="366" t="s">
        <v>168</v>
      </c>
      <c r="J2" s="368" t="s">
        <v>8</v>
      </c>
    </row>
    <row r="3" spans="1:10" s="16" customFormat="1" ht="16.8">
      <c r="A3" s="330" t="s">
        <v>82</v>
      </c>
      <c r="B3" s="331">
        <v>7</v>
      </c>
      <c r="C3" s="332" t="s">
        <v>39</v>
      </c>
      <c r="D3" s="332" t="str">
        <f>IF(C3="Str",'Personal File'!$C$10,IF(C3="Dex",'Personal File'!$C$11,IF(C3="Con",'Personal File'!$C$12,IF(C3="Int",'Personal File'!$C$13,IF(C3="Wis",'Personal File'!$C$14,IF(C3="Cha",'Personal File'!$C$15))))))</f>
        <v>+2</v>
      </c>
      <c r="E3" s="333" t="str">
        <f t="shared" ref="E3:E5" si="0">CONCATENATE(C3," (",D3,")")</f>
        <v>Con (+2)</v>
      </c>
      <c r="F3" s="343">
        <v>0</v>
      </c>
      <c r="G3" s="334">
        <f t="shared" ref="G3:G5" si="1">B3+D3+F3</f>
        <v>9</v>
      </c>
      <c r="H3" s="335">
        <f t="shared" ref="H3:H5" ca="1" si="2">RANDBETWEEN(1,20)</f>
        <v>10</v>
      </c>
      <c r="I3" s="334">
        <f ca="1">SUM(G3:H3)</f>
        <v>19</v>
      </c>
      <c r="J3" s="344"/>
    </row>
    <row r="4" spans="1:10" s="16" customFormat="1" ht="16.8">
      <c r="A4" s="336" t="s">
        <v>83</v>
      </c>
      <c r="B4" s="331">
        <v>5</v>
      </c>
      <c r="C4" s="332" t="s">
        <v>42</v>
      </c>
      <c r="D4" s="332" t="str">
        <f>IF(C4="Str",'Personal File'!$C$10,IF(C4="Dex",'Personal File'!$C$11,IF(C4="Con",'Personal File'!$C$12,IF(C4="Int",'Personal File'!$C$13,IF(C4="Wis",'Personal File'!$C$14,IF(C4="Cha",'Personal File'!$C$15))))))</f>
        <v>+1</v>
      </c>
      <c r="E4" s="337" t="str">
        <f t="shared" si="0"/>
        <v>Dex (+1)</v>
      </c>
      <c r="F4" s="343">
        <v>0</v>
      </c>
      <c r="G4" s="334">
        <f t="shared" si="1"/>
        <v>6</v>
      </c>
      <c r="H4" s="335">
        <f t="shared" ca="1" si="2"/>
        <v>15</v>
      </c>
      <c r="I4" s="334">
        <f ca="1">SUM(G4:H4)</f>
        <v>21</v>
      </c>
      <c r="J4" s="344"/>
    </row>
    <row r="5" spans="1:10" s="16" customFormat="1" ht="16.8">
      <c r="A5" s="338" t="s">
        <v>84</v>
      </c>
      <c r="B5" s="339">
        <v>7</v>
      </c>
      <c r="C5" s="340" t="s">
        <v>41</v>
      </c>
      <c r="D5" s="340" t="str">
        <f>IF(C5="Str",'Personal File'!$C$10,IF(C5="Dex",'Personal File'!$C$11,IF(C5="Con",'Personal File'!$C$12,IF(C5="Int",'Personal File'!$C$13,IF(C5="Wis",'Personal File'!$C$14,IF(C5="Cha",'Personal File'!$C$15))))))</f>
        <v>+5</v>
      </c>
      <c r="E5" s="345" t="str">
        <f t="shared" si="0"/>
        <v>Wis (+5)</v>
      </c>
      <c r="F5" s="346">
        <v>0</v>
      </c>
      <c r="G5" s="341">
        <f t="shared" si="1"/>
        <v>12</v>
      </c>
      <c r="H5" s="342">
        <f t="shared" ca="1" si="2"/>
        <v>14</v>
      </c>
      <c r="I5" s="341">
        <f ca="1">SUM(G5:H5)</f>
        <v>26</v>
      </c>
      <c r="J5" s="347"/>
    </row>
    <row r="6" spans="1:10" s="44" customFormat="1" ht="16.8">
      <c r="A6" s="64" t="s">
        <v>46</v>
      </c>
      <c r="B6" s="65">
        <v>0</v>
      </c>
      <c r="C6" s="66" t="s">
        <v>40</v>
      </c>
      <c r="D6" s="67" t="str">
        <f>IF(C6="Str",'Personal File'!$C$10,IF(C6="Dex",'Personal File'!$C$11,IF(C6="Con",'Personal File'!$C$12,IF(C6="Int",'Personal File'!$C$13,IF(C6="Wis",'Personal File'!$C$14,IF(C6="Cha",'Personal File'!$C$15))))))</f>
        <v>+3</v>
      </c>
      <c r="E6" s="67" t="str">
        <f t="shared" ref="E6:E42" si="3">CONCATENATE(C6," (",D6,")")</f>
        <v>Int (+3)</v>
      </c>
      <c r="F6" s="114" t="s">
        <v>73</v>
      </c>
      <c r="G6" s="68">
        <f t="shared" ref="G6:G42" si="4">B6+MID(E6,6,2)+F6</f>
        <v>3</v>
      </c>
      <c r="H6" s="68">
        <f t="shared" ref="H6:H42" ca="1" si="5">RANDBETWEEN(1,20)</f>
        <v>5</v>
      </c>
      <c r="I6" s="68">
        <f t="shared" ref="I6:I42" ca="1" si="6">SUM(G6:H6)</f>
        <v>8</v>
      </c>
      <c r="J6" s="69"/>
    </row>
    <row r="7" spans="1:10" s="48" customFormat="1" ht="16.8">
      <c r="A7" s="134" t="s">
        <v>47</v>
      </c>
      <c r="B7" s="79">
        <v>1</v>
      </c>
      <c r="C7" s="135" t="s">
        <v>42</v>
      </c>
      <c r="D7" s="136" t="str">
        <f>IF(C7="Str",'Personal File'!$C$10,IF(C7="Dex",'Personal File'!$C$11,IF(C7="Con",'Personal File'!$C$12,IF(C7="Int",'Personal File'!$C$13,IF(C7="Wis",'Personal File'!$C$14,IF(C7="Cha",'Personal File'!$C$15))))))</f>
        <v>+1</v>
      </c>
      <c r="E7" s="136" t="str">
        <f t="shared" si="3"/>
        <v>Dex (+1)</v>
      </c>
      <c r="F7" s="397">
        <f>Martial!$D$17</f>
        <v>-4</v>
      </c>
      <c r="G7" s="80">
        <f t="shared" si="4"/>
        <v>-2</v>
      </c>
      <c r="H7" s="80">
        <f t="shared" ca="1" si="5"/>
        <v>14</v>
      </c>
      <c r="I7" s="80">
        <f t="shared" ca="1" si="6"/>
        <v>12</v>
      </c>
      <c r="J7" s="81"/>
    </row>
    <row r="8" spans="1:10" s="46" customFormat="1" ht="16.8">
      <c r="A8" s="118" t="s">
        <v>48</v>
      </c>
      <c r="B8" s="79">
        <v>7</v>
      </c>
      <c r="C8" s="119" t="s">
        <v>38</v>
      </c>
      <c r="D8" s="120" t="str">
        <f>IF(C8="Str",'Personal File'!$C$10,IF(C8="Dex",'Personal File'!$C$11,IF(C8="Con",'Personal File'!$C$12,IF(C8="Int",'Personal File'!$C$13,IF(C8="Wis",'Personal File'!$C$14,IF(C8="Cha",'Personal File'!$C$15))))))</f>
        <v>+4</v>
      </c>
      <c r="E8" s="121" t="str">
        <f t="shared" si="3"/>
        <v>Cha (+4)</v>
      </c>
      <c r="F8" s="80" t="s">
        <v>79</v>
      </c>
      <c r="G8" s="80">
        <f t="shared" si="4"/>
        <v>13</v>
      </c>
      <c r="H8" s="80">
        <f t="shared" ca="1" si="5"/>
        <v>10</v>
      </c>
      <c r="I8" s="80">
        <f t="shared" ca="1" si="6"/>
        <v>23</v>
      </c>
      <c r="J8" s="81"/>
    </row>
    <row r="9" spans="1:10" s="45" customFormat="1" ht="16.8">
      <c r="A9" s="175" t="s">
        <v>49</v>
      </c>
      <c r="B9" s="79">
        <v>2</v>
      </c>
      <c r="C9" s="176" t="s">
        <v>43</v>
      </c>
      <c r="D9" s="177" t="str">
        <f>IF(C9="Str",'Personal File'!$C$10,IF(C9="Dex",'Personal File'!$C$11,IF(C9="Con",'Personal File'!$C$12,IF(C9="Int",'Personal File'!$C$13,IF(C9="Wis",'Personal File'!$C$14,IF(C9="Cha",'Personal File'!$C$15))))))</f>
        <v>+1</v>
      </c>
      <c r="E9" s="177" t="str">
        <f t="shared" si="3"/>
        <v>Str (+1)</v>
      </c>
      <c r="F9" s="397">
        <f>Martial!$D$17</f>
        <v>-4</v>
      </c>
      <c r="G9" s="80">
        <f t="shared" si="4"/>
        <v>-1</v>
      </c>
      <c r="H9" s="80">
        <f t="shared" ca="1" si="5"/>
        <v>12</v>
      </c>
      <c r="I9" s="80">
        <f t="shared" ca="1" si="6"/>
        <v>11</v>
      </c>
      <c r="J9" s="81"/>
    </row>
    <row r="10" spans="1:10" s="45" customFormat="1" ht="16.8">
      <c r="A10" s="82" t="s">
        <v>22</v>
      </c>
      <c r="B10" s="79">
        <v>6</v>
      </c>
      <c r="C10" s="83" t="s">
        <v>39</v>
      </c>
      <c r="D10" s="84" t="str">
        <f>IF(C10="Str",'Personal File'!$C$10,IF(C10="Dex",'Personal File'!$C$11,IF(C10="Con",'Personal File'!$C$12,IF(C10="Int",'Personal File'!$C$13,IF(C10="Wis",'Personal File'!$C$14,IF(C10="Cha",'Personal File'!$C$15))))))</f>
        <v>+2</v>
      </c>
      <c r="E10" s="84" t="str">
        <f t="shared" si="3"/>
        <v>Con (+2)</v>
      </c>
      <c r="F10" s="80" t="s">
        <v>73</v>
      </c>
      <c r="G10" s="80">
        <f t="shared" si="4"/>
        <v>8</v>
      </c>
      <c r="H10" s="80">
        <f t="shared" ca="1" si="5"/>
        <v>9</v>
      </c>
      <c r="I10" s="80">
        <f t="shared" ca="1" si="6"/>
        <v>17</v>
      </c>
      <c r="J10" s="81"/>
    </row>
    <row r="11" spans="1:10" s="44" customFormat="1" ht="16.8">
      <c r="A11" s="115" t="s">
        <v>164</v>
      </c>
      <c r="B11" s="79">
        <v>2</v>
      </c>
      <c r="C11" s="116" t="s">
        <v>40</v>
      </c>
      <c r="D11" s="117" t="str">
        <f>IF(C11="Str",'Personal File'!$C$10,IF(C11="Dex",'Personal File'!$C$11,IF(C11="Con",'Personal File'!$C$12,IF(C11="Int",'Personal File'!$C$13,IF(C11="Wis",'Personal File'!$C$14,IF(C11="Cha",'Personal File'!$C$15))))))</f>
        <v>+3</v>
      </c>
      <c r="E11" s="117" t="str">
        <f t="shared" si="3"/>
        <v>Int (+3)</v>
      </c>
      <c r="F11" s="80" t="s">
        <v>73</v>
      </c>
      <c r="G11" s="80">
        <f t="shared" si="4"/>
        <v>5</v>
      </c>
      <c r="H11" s="80">
        <f t="shared" ca="1" si="5"/>
        <v>1</v>
      </c>
      <c r="I11" s="80">
        <f t="shared" ca="1" si="6"/>
        <v>6</v>
      </c>
      <c r="J11" s="81" t="s">
        <v>165</v>
      </c>
    </row>
    <row r="12" spans="1:10" s="47" customFormat="1" ht="16.8">
      <c r="A12" s="54" t="s">
        <v>50</v>
      </c>
      <c r="B12" s="55">
        <v>0</v>
      </c>
      <c r="C12" s="56" t="s">
        <v>40</v>
      </c>
      <c r="D12" s="57" t="str">
        <f>IF(C12="Str",'Personal File'!$C$10,IF(C12="Dex",'Personal File'!$C$11,IF(C12="Con",'Personal File'!$C$12,IF(C12="Int",'Personal File'!$C$13,IF(C12="Wis",'Personal File'!$C$14,IF(C12="Cha",'Personal File'!$C$15))))))</f>
        <v>+3</v>
      </c>
      <c r="E12" s="57" t="str">
        <f t="shared" si="3"/>
        <v>Int (+3)</v>
      </c>
      <c r="F12" s="58" t="s">
        <v>73</v>
      </c>
      <c r="G12" s="59">
        <f t="shared" si="4"/>
        <v>3</v>
      </c>
      <c r="H12" s="59">
        <f t="shared" ca="1" si="5"/>
        <v>9</v>
      </c>
      <c r="I12" s="59">
        <f t="shared" ca="1" si="6"/>
        <v>12</v>
      </c>
      <c r="J12" s="60"/>
    </row>
    <row r="13" spans="1:10" s="48" customFormat="1" ht="16.8">
      <c r="A13" s="118" t="s">
        <v>51</v>
      </c>
      <c r="B13" s="79">
        <v>3</v>
      </c>
      <c r="C13" s="119" t="s">
        <v>38</v>
      </c>
      <c r="D13" s="120" t="str">
        <f>IF(C13="Str",'Personal File'!$C$10,IF(C13="Dex",'Personal File'!$C$11,IF(C13="Con",'Personal File'!$C$12,IF(C13="Int",'Personal File'!$C$13,IF(C13="Wis",'Personal File'!$C$14,IF(C13="Cha",'Personal File'!$C$15))))))</f>
        <v>+4</v>
      </c>
      <c r="E13" s="121" t="str">
        <f t="shared" si="3"/>
        <v>Cha (+4)</v>
      </c>
      <c r="F13" s="80" t="s">
        <v>73</v>
      </c>
      <c r="G13" s="80">
        <f t="shared" si="4"/>
        <v>7</v>
      </c>
      <c r="H13" s="80">
        <f t="shared" ca="1" si="5"/>
        <v>7</v>
      </c>
      <c r="I13" s="80">
        <f t="shared" ca="1" si="6"/>
        <v>14</v>
      </c>
      <c r="J13" s="81"/>
    </row>
    <row r="14" spans="1:10" s="48" customFormat="1" ht="16.8">
      <c r="A14" s="54" t="s">
        <v>52</v>
      </c>
      <c r="B14" s="55">
        <v>0</v>
      </c>
      <c r="C14" s="56" t="s">
        <v>40</v>
      </c>
      <c r="D14" s="57" t="str">
        <f>IF(C14="Str",'Personal File'!$C$10,IF(C14="Dex",'Personal File'!$C$11,IF(C14="Con",'Personal File'!$C$12,IF(C14="Int",'Personal File'!$C$13,IF(C14="Wis",'Personal File'!$C$14,IF(C14="Cha",'Personal File'!$C$15))))))</f>
        <v>+3</v>
      </c>
      <c r="E14" s="57" t="str">
        <f t="shared" si="3"/>
        <v>Int (+3)</v>
      </c>
      <c r="F14" s="58" t="s">
        <v>73</v>
      </c>
      <c r="G14" s="59">
        <f t="shared" si="4"/>
        <v>3</v>
      </c>
      <c r="H14" s="59">
        <f t="shared" ca="1" si="5"/>
        <v>6</v>
      </c>
      <c r="I14" s="59">
        <f t="shared" ca="1" si="6"/>
        <v>9</v>
      </c>
      <c r="J14" s="60"/>
    </row>
    <row r="15" spans="1:10" s="48" customFormat="1" ht="16.8">
      <c r="A15" s="118" t="s">
        <v>53</v>
      </c>
      <c r="B15" s="79">
        <v>5</v>
      </c>
      <c r="C15" s="119" t="s">
        <v>38</v>
      </c>
      <c r="D15" s="120" t="str">
        <f>IF(C15="Str",'Personal File'!$C$10,IF(C15="Dex",'Personal File'!$C$11,IF(C15="Con",'Personal File'!$C$12,IF(C15="Int",'Personal File'!$C$13,IF(C15="Wis",'Personal File'!$C$14,IF(C15="Cha",'Personal File'!$C$15))))))</f>
        <v>+4</v>
      </c>
      <c r="E15" s="121" t="str">
        <f t="shared" si="3"/>
        <v>Cha (+4)</v>
      </c>
      <c r="F15" s="80" t="s">
        <v>73</v>
      </c>
      <c r="G15" s="80">
        <f t="shared" si="4"/>
        <v>9</v>
      </c>
      <c r="H15" s="80">
        <f t="shared" ca="1" si="5"/>
        <v>19</v>
      </c>
      <c r="I15" s="80">
        <f t="shared" ca="1" si="6"/>
        <v>28</v>
      </c>
      <c r="J15" s="81" t="s">
        <v>167</v>
      </c>
    </row>
    <row r="16" spans="1:10" s="48" customFormat="1" ht="16.8">
      <c r="A16" s="134" t="s">
        <v>54</v>
      </c>
      <c r="B16" s="79">
        <v>1</v>
      </c>
      <c r="C16" s="135" t="s">
        <v>42</v>
      </c>
      <c r="D16" s="136" t="str">
        <f>IF(C16="Str",'Personal File'!$C$10,IF(C16="Dex",'Personal File'!$C$11,IF(C16="Con",'Personal File'!$C$12,IF(C16="Int",'Personal File'!$C$13,IF(C16="Wis",'Personal File'!$C$14,IF(C16="Cha",'Personal File'!$C$15))))))</f>
        <v>+1</v>
      </c>
      <c r="E16" s="168" t="str">
        <f t="shared" si="3"/>
        <v>Dex (+1)</v>
      </c>
      <c r="F16" s="397">
        <f>Martial!$D$17</f>
        <v>-4</v>
      </c>
      <c r="G16" s="80">
        <f t="shared" si="4"/>
        <v>-2</v>
      </c>
      <c r="H16" s="80">
        <f t="shared" ca="1" si="5"/>
        <v>14</v>
      </c>
      <c r="I16" s="80">
        <f t="shared" ca="1" si="6"/>
        <v>12</v>
      </c>
      <c r="J16" s="81"/>
    </row>
    <row r="17" spans="1:10" s="48" customFormat="1" ht="16.8">
      <c r="A17" s="64" t="s">
        <v>55</v>
      </c>
      <c r="B17" s="65">
        <v>0</v>
      </c>
      <c r="C17" s="66" t="s">
        <v>40</v>
      </c>
      <c r="D17" s="67" t="str">
        <f>IF(C17="Str",'Personal File'!$C$10,IF(C17="Dex",'Personal File'!$C$11,IF(C17="Con",'Personal File'!$C$12,IF(C17="Int",'Personal File'!$C$13,IF(C17="Wis",'Personal File'!$C$14,IF(C17="Cha",'Personal File'!$C$15))))))</f>
        <v>+3</v>
      </c>
      <c r="E17" s="67" t="str">
        <f t="shared" si="3"/>
        <v>Int (+3)</v>
      </c>
      <c r="F17" s="68" t="s">
        <v>73</v>
      </c>
      <c r="G17" s="68">
        <f t="shared" si="4"/>
        <v>3</v>
      </c>
      <c r="H17" s="68">
        <f t="shared" ca="1" si="5"/>
        <v>10</v>
      </c>
      <c r="I17" s="68">
        <f t="shared" ca="1" si="6"/>
        <v>13</v>
      </c>
      <c r="J17" s="69"/>
    </row>
    <row r="18" spans="1:10" s="48" customFormat="1" ht="16.8">
      <c r="A18" s="104" t="s">
        <v>56</v>
      </c>
      <c r="B18" s="101">
        <v>0</v>
      </c>
      <c r="C18" s="105" t="s">
        <v>38</v>
      </c>
      <c r="D18" s="106" t="str">
        <f>IF(C18="Str",'Personal File'!$C$10,IF(C18="Dex",'Personal File'!$C$11,IF(C18="Con",'Personal File'!$C$12,IF(C18="Int",'Personal File'!$C$13,IF(C18="Wis",'Personal File'!$C$14,IF(C18="Cha",'Personal File'!$C$15))))))</f>
        <v>+4</v>
      </c>
      <c r="E18" s="107" t="str">
        <f t="shared" si="3"/>
        <v>Cha (+4)</v>
      </c>
      <c r="F18" s="102" t="s">
        <v>73</v>
      </c>
      <c r="G18" s="102">
        <f t="shared" si="4"/>
        <v>4</v>
      </c>
      <c r="H18" s="102">
        <f t="shared" ca="1" si="5"/>
        <v>19</v>
      </c>
      <c r="I18" s="102">
        <f t="shared" ca="1" si="6"/>
        <v>23</v>
      </c>
      <c r="J18" s="103"/>
    </row>
    <row r="19" spans="1:10" s="48" customFormat="1" ht="16.8">
      <c r="A19" s="61" t="s">
        <v>24</v>
      </c>
      <c r="B19" s="55">
        <v>0</v>
      </c>
      <c r="C19" s="62" t="s">
        <v>38</v>
      </c>
      <c r="D19" s="63" t="str">
        <f>IF(C19="Str",'Personal File'!$C$10,IF(C19="Dex",'Personal File'!$C$11,IF(C19="Con",'Personal File'!$C$12,IF(C19="Int",'Personal File'!$C$13,IF(C19="Wis",'Personal File'!$C$14,IF(C19="Cha",'Personal File'!$C$15))))))</f>
        <v>+4</v>
      </c>
      <c r="E19" s="63" t="str">
        <f t="shared" si="3"/>
        <v>Cha (+4)</v>
      </c>
      <c r="F19" s="58" t="s">
        <v>73</v>
      </c>
      <c r="G19" s="59">
        <f t="shared" si="4"/>
        <v>4</v>
      </c>
      <c r="H19" s="59">
        <f t="shared" ca="1" si="5"/>
        <v>10</v>
      </c>
      <c r="I19" s="59">
        <f t="shared" ca="1" si="6"/>
        <v>14</v>
      </c>
      <c r="J19" s="60"/>
    </row>
    <row r="20" spans="1:10" s="48" customFormat="1" ht="16.8">
      <c r="A20" s="111" t="s">
        <v>57</v>
      </c>
      <c r="B20" s="101">
        <v>0</v>
      </c>
      <c r="C20" s="112" t="s">
        <v>41</v>
      </c>
      <c r="D20" s="113" t="str">
        <f>IF(C20="Str",'Personal File'!$C$10,IF(C20="Dex",'Personal File'!$C$11,IF(C20="Con",'Personal File'!$C$12,IF(C20="Int",'Personal File'!$C$13,IF(C20="Wis",'Personal File'!$C$14,IF(C20="Cha",'Personal File'!$C$15))))))</f>
        <v>+5</v>
      </c>
      <c r="E20" s="113" t="str">
        <f t="shared" si="3"/>
        <v>Wis (+5)</v>
      </c>
      <c r="F20" s="102" t="s">
        <v>73</v>
      </c>
      <c r="G20" s="102">
        <f t="shared" si="4"/>
        <v>5</v>
      </c>
      <c r="H20" s="102">
        <f t="shared" ca="1" si="5"/>
        <v>18</v>
      </c>
      <c r="I20" s="102">
        <f t="shared" ca="1" si="6"/>
        <v>23</v>
      </c>
      <c r="J20" s="103"/>
    </row>
    <row r="21" spans="1:10" s="48" customFormat="1" ht="16.8">
      <c r="A21" s="134" t="s">
        <v>58</v>
      </c>
      <c r="B21" s="79">
        <v>6</v>
      </c>
      <c r="C21" s="135" t="s">
        <v>42</v>
      </c>
      <c r="D21" s="136" t="str">
        <f>IF(C21="Str",'Personal File'!$C$10,IF(C21="Dex",'Personal File'!$C$11,IF(C21="Con",'Personal File'!$C$12,IF(C21="Int",'Personal File'!$C$13,IF(C21="Wis",'Personal File'!$C$14,IF(C21="Cha",'Personal File'!$C$15))))))</f>
        <v>+1</v>
      </c>
      <c r="E21" s="136" t="str">
        <f t="shared" si="3"/>
        <v>Dex (+1)</v>
      </c>
      <c r="F21" s="80" t="s">
        <v>79</v>
      </c>
      <c r="G21" s="80">
        <f t="shared" si="4"/>
        <v>9</v>
      </c>
      <c r="H21" s="80">
        <f t="shared" ca="1" si="5"/>
        <v>13</v>
      </c>
      <c r="I21" s="80">
        <f t="shared" ca="1" si="6"/>
        <v>22</v>
      </c>
      <c r="J21" s="81"/>
    </row>
    <row r="22" spans="1:10" s="48" customFormat="1" ht="16.8">
      <c r="A22" s="70" t="s">
        <v>59</v>
      </c>
      <c r="B22" s="65">
        <v>0</v>
      </c>
      <c r="C22" s="72" t="s">
        <v>38</v>
      </c>
      <c r="D22" s="73" t="str">
        <f>IF(C22="Str",'Personal File'!$C$10,IF(C22="Dex",'Personal File'!$C$11,IF(C22="Con",'Personal File'!$C$12,IF(C22="Int",'Personal File'!$C$13,IF(C22="Wis",'Personal File'!$C$14,IF(C22="Cha",'Personal File'!$C$15))))))</f>
        <v>+4</v>
      </c>
      <c r="E22" s="71" t="str">
        <f t="shared" si="3"/>
        <v>Cha (+4)</v>
      </c>
      <c r="F22" s="68" t="s">
        <v>73</v>
      </c>
      <c r="G22" s="68">
        <f t="shared" si="4"/>
        <v>4</v>
      </c>
      <c r="H22" s="68">
        <f t="shared" ca="1" si="5"/>
        <v>20</v>
      </c>
      <c r="I22" s="68">
        <f t="shared" ca="1" si="6"/>
        <v>24</v>
      </c>
      <c r="J22" s="69"/>
    </row>
    <row r="23" spans="1:10" s="48" customFormat="1" ht="16.8">
      <c r="A23" s="108" t="s">
        <v>60</v>
      </c>
      <c r="B23" s="101">
        <v>0</v>
      </c>
      <c r="C23" s="109" t="s">
        <v>43</v>
      </c>
      <c r="D23" s="110" t="str">
        <f>IF(C23="Str",'Personal File'!$C$10,IF(C23="Dex",'Personal File'!$C$11,IF(C23="Con",'Personal File'!$C$12,IF(C23="Int",'Personal File'!$C$13,IF(C23="Wis",'Personal File'!$C$14,IF(C23="Cha",'Personal File'!$C$15))))))</f>
        <v>+1</v>
      </c>
      <c r="E23" s="110" t="str">
        <f t="shared" si="3"/>
        <v>Str (+1)</v>
      </c>
      <c r="F23" s="102" t="s">
        <v>73</v>
      </c>
      <c r="G23" s="102">
        <f t="shared" si="4"/>
        <v>1</v>
      </c>
      <c r="H23" s="102">
        <f t="shared" ca="1" si="5"/>
        <v>10</v>
      </c>
      <c r="I23" s="102">
        <f t="shared" ca="1" si="6"/>
        <v>11</v>
      </c>
      <c r="J23" s="103"/>
    </row>
    <row r="24" spans="1:10" s="48" customFormat="1" ht="16.8">
      <c r="A24" s="85" t="s">
        <v>61</v>
      </c>
      <c r="B24" s="86">
        <v>2</v>
      </c>
      <c r="C24" s="87" t="s">
        <v>40</v>
      </c>
      <c r="D24" s="88" t="str">
        <f>IF(C24="Str",'Personal File'!$C$10,IF(C24="Dex",'Personal File'!$C$11,IF(C24="Con",'Personal File'!$C$12,IF(C24="Int",'Personal File'!$C$13,IF(C24="Wis",'Personal File'!$C$14,IF(C24="Cha",'Personal File'!$C$15))))))</f>
        <v>+3</v>
      </c>
      <c r="E24" s="88" t="str">
        <f t="shared" si="3"/>
        <v>Int (+3)</v>
      </c>
      <c r="F24" s="89" t="s">
        <v>73</v>
      </c>
      <c r="G24" s="80">
        <f t="shared" si="4"/>
        <v>5</v>
      </c>
      <c r="H24" s="80">
        <f t="shared" ca="1" si="5"/>
        <v>18</v>
      </c>
      <c r="I24" s="80">
        <f t="shared" ca="1" si="6"/>
        <v>23</v>
      </c>
      <c r="J24" s="90"/>
    </row>
    <row r="25" spans="1:10" s="48" customFormat="1" ht="16.8">
      <c r="A25" s="85" t="s">
        <v>95</v>
      </c>
      <c r="B25" s="86">
        <v>4</v>
      </c>
      <c r="C25" s="87" t="s">
        <v>40</v>
      </c>
      <c r="D25" s="88" t="str">
        <f>IF(C25="Str",'Personal File'!$C$10,IF(C25="Dex",'Personal File'!$C$11,IF(C25="Con",'Personal File'!$C$12,IF(C25="Int",'Personal File'!$C$13,IF(C25="Wis",'Personal File'!$C$14,IF(C25="Cha",'Personal File'!$C$15))))))</f>
        <v>+3</v>
      </c>
      <c r="E25" s="88" t="str">
        <f>CONCATENATE(C25," (",D25,")")</f>
        <v>Int (+3)</v>
      </c>
      <c r="F25" s="89" t="s">
        <v>73</v>
      </c>
      <c r="G25" s="80">
        <f t="shared" si="4"/>
        <v>7</v>
      </c>
      <c r="H25" s="80">
        <f t="shared" ca="1" si="5"/>
        <v>4</v>
      </c>
      <c r="I25" s="80">
        <f t="shared" ca="1" si="6"/>
        <v>11</v>
      </c>
      <c r="J25" s="81"/>
    </row>
    <row r="26" spans="1:10" s="48" customFormat="1" ht="16.8">
      <c r="A26" s="85" t="s">
        <v>62</v>
      </c>
      <c r="B26" s="86">
        <v>8</v>
      </c>
      <c r="C26" s="87" t="s">
        <v>40</v>
      </c>
      <c r="D26" s="88" t="str">
        <f>IF(C26="Str",'Personal File'!$C$10,IF(C26="Dex",'Personal File'!$C$11,IF(C26="Con",'Personal File'!$C$12,IF(C26="Int",'Personal File'!$C$13,IF(C26="Wis",'Personal File'!$C$14,IF(C26="Cha",'Personal File'!$C$15))))))</f>
        <v>+3</v>
      </c>
      <c r="E26" s="88" t="str">
        <f t="shared" si="3"/>
        <v>Int (+3)</v>
      </c>
      <c r="F26" s="89" t="s">
        <v>73</v>
      </c>
      <c r="G26" s="80">
        <f t="shared" si="4"/>
        <v>11</v>
      </c>
      <c r="H26" s="80">
        <f t="shared" ca="1" si="5"/>
        <v>14</v>
      </c>
      <c r="I26" s="80">
        <f t="shared" ca="1" si="6"/>
        <v>25</v>
      </c>
      <c r="J26" s="90"/>
    </row>
    <row r="27" spans="1:10" s="48" customFormat="1" ht="16.8">
      <c r="A27" s="124" t="s">
        <v>63</v>
      </c>
      <c r="B27" s="79">
        <v>5</v>
      </c>
      <c r="C27" s="125" t="s">
        <v>41</v>
      </c>
      <c r="D27" s="126" t="str">
        <f>IF(C27="Str",'Personal File'!$C$10,IF(C27="Dex",'Personal File'!$C$11,IF(C27="Con",'Personal File'!$C$12,IF(C27="Int",'Personal File'!$C$13,IF(C27="Wis",'Personal File'!$C$14,IF(C27="Cha",'Personal File'!$C$15))))))</f>
        <v>+5</v>
      </c>
      <c r="E27" s="127" t="str">
        <f t="shared" si="3"/>
        <v>Wis (+5)</v>
      </c>
      <c r="F27" s="397">
        <f>2+4</f>
        <v>6</v>
      </c>
      <c r="G27" s="80">
        <f t="shared" si="4"/>
        <v>16</v>
      </c>
      <c r="H27" s="80">
        <f t="shared" ca="1" si="5"/>
        <v>5</v>
      </c>
      <c r="I27" s="80">
        <f t="shared" ca="1" si="6"/>
        <v>21</v>
      </c>
      <c r="J27" s="81"/>
    </row>
    <row r="28" spans="1:10" s="48" customFormat="1" ht="16.8">
      <c r="A28" s="134" t="s">
        <v>25</v>
      </c>
      <c r="B28" s="79">
        <v>6</v>
      </c>
      <c r="C28" s="135" t="s">
        <v>42</v>
      </c>
      <c r="D28" s="136" t="str">
        <f>IF(C28="Str",'Personal File'!$C$10,IF(C28="Dex",'Personal File'!$C$11,IF(C28="Con",'Personal File'!$C$12,IF(C28="Int",'Personal File'!$C$13,IF(C28="Wis",'Personal File'!$C$14,IF(C28="Cha",'Personal File'!$C$15))))))</f>
        <v>+1</v>
      </c>
      <c r="E28" s="136" t="str">
        <f t="shared" si="3"/>
        <v>Dex (+1)</v>
      </c>
      <c r="F28" s="397">
        <f>Martial!$D$17</f>
        <v>-4</v>
      </c>
      <c r="G28" s="80">
        <f t="shared" si="4"/>
        <v>3</v>
      </c>
      <c r="H28" s="80">
        <f t="shared" ca="1" si="5"/>
        <v>17</v>
      </c>
      <c r="I28" s="80">
        <f t="shared" ca="1" si="6"/>
        <v>20</v>
      </c>
      <c r="J28" s="81"/>
    </row>
    <row r="29" spans="1:10" s="48" customFormat="1" ht="16.8">
      <c r="A29" s="98" t="s">
        <v>64</v>
      </c>
      <c r="B29" s="55">
        <v>0</v>
      </c>
      <c r="C29" s="99" t="s">
        <v>42</v>
      </c>
      <c r="D29" s="100" t="str">
        <f>IF(C29="Str",'Personal File'!$C$10,IF(C29="Dex",'Personal File'!$C$11,IF(C29="Con",'Personal File'!$C$12,IF(C29="Int",'Personal File'!$C$13,IF(C29="Wis",'Personal File'!$C$14,IF(C29="Cha",'Personal File'!$C$15))))))</f>
        <v>+1</v>
      </c>
      <c r="E29" s="100" t="str">
        <f t="shared" si="3"/>
        <v>Dex (+1)</v>
      </c>
      <c r="F29" s="58" t="s">
        <v>73</v>
      </c>
      <c r="G29" s="59">
        <f t="shared" si="4"/>
        <v>1</v>
      </c>
      <c r="H29" s="59">
        <f t="shared" ca="1" si="5"/>
        <v>13</v>
      </c>
      <c r="I29" s="59">
        <f t="shared" ca="1" si="6"/>
        <v>14</v>
      </c>
      <c r="J29" s="60"/>
    </row>
    <row r="30" spans="1:10" ht="16.8">
      <c r="A30" s="118" t="s">
        <v>153</v>
      </c>
      <c r="B30" s="79">
        <v>3</v>
      </c>
      <c r="C30" s="128" t="s">
        <v>38</v>
      </c>
      <c r="D30" s="129" t="str">
        <f>IF(C30="Str",'Personal File'!$C$10,IF(C30="Dex",'Personal File'!$C$11,IF(C30="Con",'Personal File'!$C$12,IF(C30="Int",'Personal File'!$C$13,IF(C30="Wis",'Personal File'!$C$14,IF(C30="Cha",'Personal File'!$C$15))))))</f>
        <v>+4</v>
      </c>
      <c r="E30" s="120" t="str">
        <f t="shared" si="3"/>
        <v>Cha (+4)</v>
      </c>
      <c r="F30" s="80" t="s">
        <v>73</v>
      </c>
      <c r="G30" s="80">
        <f t="shared" si="4"/>
        <v>7</v>
      </c>
      <c r="H30" s="80">
        <f t="shared" ca="1" si="5"/>
        <v>1</v>
      </c>
      <c r="I30" s="80">
        <f t="shared" ca="1" si="6"/>
        <v>8</v>
      </c>
      <c r="J30" s="81"/>
    </row>
    <row r="31" spans="1:10" ht="16.8">
      <c r="A31" s="202" t="s">
        <v>65</v>
      </c>
      <c r="B31" s="55">
        <v>0</v>
      </c>
      <c r="C31" s="77" t="s">
        <v>41</v>
      </c>
      <c r="D31" s="78" t="str">
        <f>IF(C31="Str",'Personal File'!$C$10,IF(C31="Dex",'Personal File'!$C$11,IF(C31="Con",'Personal File'!$C$12,IF(C31="Int",'Personal File'!$C$13,IF(C31="Wis",'Personal File'!$C$14,IF(C31="Cha",'Personal File'!$C$15))))))</f>
        <v>+5</v>
      </c>
      <c r="E31" s="78" t="str">
        <f t="shared" si="3"/>
        <v>Wis (+5)</v>
      </c>
      <c r="F31" s="58" t="s">
        <v>73</v>
      </c>
      <c r="G31" s="59">
        <f t="shared" si="4"/>
        <v>5</v>
      </c>
      <c r="H31" s="59">
        <f t="shared" ca="1" si="5"/>
        <v>2</v>
      </c>
      <c r="I31" s="59">
        <f t="shared" ca="1" si="6"/>
        <v>7</v>
      </c>
      <c r="J31" s="60"/>
    </row>
    <row r="32" spans="1:10" ht="16.8">
      <c r="A32" s="134" t="s">
        <v>26</v>
      </c>
      <c r="B32" s="203">
        <v>5</v>
      </c>
      <c r="C32" s="135" t="s">
        <v>42</v>
      </c>
      <c r="D32" s="136" t="str">
        <f>IF(C32="Str",'Personal File'!$C$10,IF(C32="Dex",'Personal File'!$C$11,IF(C32="Con",'Personal File'!$C$12,IF(C32="Int",'Personal File'!$C$13,IF(C32="Wis",'Personal File'!$C$14,IF(C32="Cha",'Personal File'!$C$15))))))</f>
        <v>+1</v>
      </c>
      <c r="E32" s="168" t="str">
        <f t="shared" si="3"/>
        <v>Dex (+1)</v>
      </c>
      <c r="F32" s="80" t="s">
        <v>73</v>
      </c>
      <c r="G32" s="80">
        <f t="shared" si="4"/>
        <v>6</v>
      </c>
      <c r="H32" s="80">
        <f t="shared" ca="1" si="5"/>
        <v>16</v>
      </c>
      <c r="I32" s="80">
        <f t="shared" ca="1" si="6"/>
        <v>22</v>
      </c>
      <c r="J32" s="81" t="s">
        <v>152</v>
      </c>
    </row>
    <row r="33" spans="1:10" ht="16.8">
      <c r="A33" s="169" t="s">
        <v>66</v>
      </c>
      <c r="B33" s="101">
        <v>0</v>
      </c>
      <c r="C33" s="170" t="s">
        <v>40</v>
      </c>
      <c r="D33" s="171" t="str">
        <f>IF(C33="Str",'Personal File'!$C$10,IF(C33="Dex",'Personal File'!$C$11,IF(C33="Con",'Personal File'!$C$12,IF(C33="Int",'Personal File'!$C$13,IF(C33="Wis",'Personal File'!$C$14,IF(C33="Cha",'Personal File'!$C$15))))))</f>
        <v>+3</v>
      </c>
      <c r="E33" s="171" t="str">
        <f t="shared" si="3"/>
        <v>Int (+3)</v>
      </c>
      <c r="F33" s="102" t="s">
        <v>73</v>
      </c>
      <c r="G33" s="102">
        <f t="shared" si="4"/>
        <v>3</v>
      </c>
      <c r="H33" s="102">
        <f t="shared" ca="1" si="5"/>
        <v>10</v>
      </c>
      <c r="I33" s="102">
        <f t="shared" ca="1" si="6"/>
        <v>13</v>
      </c>
      <c r="J33" s="103"/>
    </row>
    <row r="34" spans="1:10" ht="16.8">
      <c r="A34" s="115" t="s">
        <v>27</v>
      </c>
      <c r="B34" s="79">
        <v>7</v>
      </c>
      <c r="C34" s="116" t="s">
        <v>40</v>
      </c>
      <c r="D34" s="117" t="str">
        <f>IF(C34="Str",'Personal File'!$C$10,IF(C34="Dex",'Personal File'!$C$11,IF(C34="Con",'Personal File'!$C$12,IF(C34="Int",'Personal File'!$C$13,IF(C34="Wis",'Personal File'!$C$14,IF(C34="Cha",'Personal File'!$C$15))))))</f>
        <v>+3</v>
      </c>
      <c r="E34" s="117" t="str">
        <f t="shared" si="3"/>
        <v>Int (+3)</v>
      </c>
      <c r="F34" s="80" t="s">
        <v>79</v>
      </c>
      <c r="G34" s="80">
        <f t="shared" si="4"/>
        <v>12</v>
      </c>
      <c r="H34" s="80">
        <f t="shared" ca="1" si="5"/>
        <v>15</v>
      </c>
      <c r="I34" s="80">
        <f t="shared" ca="1" si="6"/>
        <v>27</v>
      </c>
      <c r="J34" s="81"/>
    </row>
    <row r="35" spans="1:10" ht="16.8">
      <c r="A35" s="124" t="s">
        <v>67</v>
      </c>
      <c r="B35" s="79">
        <v>7</v>
      </c>
      <c r="C35" s="125" t="s">
        <v>41</v>
      </c>
      <c r="D35" s="126" t="str">
        <f>IF(C35="Str",'Personal File'!$C$10,IF(C35="Dex",'Personal File'!$C$11,IF(C35="Con",'Personal File'!$C$12,IF(C35="Int",'Personal File'!$C$13,IF(C35="Wis",'Personal File'!$C$14,IF(C35="Cha",'Personal File'!$C$15))))))</f>
        <v>+5</v>
      </c>
      <c r="E35" s="126" t="str">
        <f t="shared" si="3"/>
        <v>Wis (+5)</v>
      </c>
      <c r="F35" s="80" t="s">
        <v>73</v>
      </c>
      <c r="G35" s="80">
        <f t="shared" si="4"/>
        <v>12</v>
      </c>
      <c r="H35" s="80">
        <f t="shared" ca="1" si="5"/>
        <v>19</v>
      </c>
      <c r="I35" s="80">
        <f t="shared" ca="1" si="6"/>
        <v>31</v>
      </c>
      <c r="J35" s="81"/>
    </row>
    <row r="36" spans="1:10" ht="16.8">
      <c r="A36" s="352" t="s">
        <v>368</v>
      </c>
      <c r="B36" s="353">
        <v>7</v>
      </c>
      <c r="C36" s="99" t="s">
        <v>42</v>
      </c>
      <c r="D36" s="100" t="str">
        <f>IF(C36="Str",'Personal File'!$C$10,IF(C36="Dex",'Personal File'!$C$11,IF(C36="Con",'Personal File'!$C$12,IF(C36="Int",'Personal File'!$C$13,IF(C36="Wis",'Personal File'!$C$14,IF(C36="Cha",'Personal File'!$C$15))))))</f>
        <v>+1</v>
      </c>
      <c r="E36" s="100" t="str">
        <f t="shared" ref="E36" si="7">CONCATENATE(C36," (",D36,")")</f>
        <v>Dex (+1)</v>
      </c>
      <c r="F36" s="354" t="s">
        <v>73</v>
      </c>
      <c r="G36" s="355">
        <f t="shared" ref="G36" si="8">B36+MID(E36,6,2)+F36</f>
        <v>8</v>
      </c>
      <c r="H36" s="335">
        <f t="shared" ca="1" si="5"/>
        <v>14</v>
      </c>
      <c r="I36" s="355">
        <f t="shared" ref="I36" ca="1" si="9">SUM(G36:H36)</f>
        <v>22</v>
      </c>
      <c r="J36" s="356" t="s">
        <v>166</v>
      </c>
    </row>
    <row r="37" spans="1:10" ht="16.8">
      <c r="A37" s="124" t="s">
        <v>68</v>
      </c>
      <c r="B37" s="79">
        <v>6</v>
      </c>
      <c r="C37" s="125" t="s">
        <v>41</v>
      </c>
      <c r="D37" s="126" t="str">
        <f>IF(C37="Str",'Personal File'!$C$10,IF(C37="Dex",'Personal File'!$C$11,IF(C37="Con",'Personal File'!$C$12,IF(C37="Int",'Personal File'!$C$13,IF(C37="Wis",'Personal File'!$C$14,IF(C37="Cha",'Personal File'!$C$15))))))</f>
        <v>+5</v>
      </c>
      <c r="E37" s="126" t="str">
        <f t="shared" ref="E37" si="10">CONCATENATE(C37," (",D37,")")</f>
        <v>Wis (+5)</v>
      </c>
      <c r="F37" s="80" t="s">
        <v>79</v>
      </c>
      <c r="G37" s="80">
        <f t="shared" ref="G37" si="11">B37+MID(E37,6,2)+F37</f>
        <v>13</v>
      </c>
      <c r="H37" s="80">
        <f t="shared" ca="1" si="5"/>
        <v>5</v>
      </c>
      <c r="I37" s="80">
        <f t="shared" ref="I37" ca="1" si="12">SUM(G37:H37)</f>
        <v>18</v>
      </c>
      <c r="J37" s="81"/>
    </row>
    <row r="38" spans="1:10" ht="16.8">
      <c r="A38" s="124" t="s">
        <v>369</v>
      </c>
      <c r="B38" s="79">
        <v>6</v>
      </c>
      <c r="C38" s="125" t="s">
        <v>41</v>
      </c>
      <c r="D38" s="126" t="str">
        <f>IF(C38="Str",'Personal File'!$C$10,IF(C38="Dex",'Personal File'!$C$11,IF(C38="Con",'Personal File'!$C$12,IF(C38="Int",'Personal File'!$C$13,IF(C38="Wis",'Personal File'!$C$14,IF(C38="Cha",'Personal File'!$C$15))))))</f>
        <v>+5</v>
      </c>
      <c r="E38" s="126" t="str">
        <f t="shared" si="3"/>
        <v>Wis (+5)</v>
      </c>
      <c r="F38" s="80" t="s">
        <v>73</v>
      </c>
      <c r="G38" s="80">
        <f t="shared" si="4"/>
        <v>11</v>
      </c>
      <c r="H38" s="80">
        <f t="shared" ca="1" si="5"/>
        <v>15</v>
      </c>
      <c r="I38" s="80">
        <f t="shared" ca="1" si="6"/>
        <v>26</v>
      </c>
      <c r="J38" s="81"/>
    </row>
    <row r="39" spans="1:10" ht="16.8">
      <c r="A39" s="175" t="s">
        <v>28</v>
      </c>
      <c r="B39" s="79">
        <v>2</v>
      </c>
      <c r="C39" s="176" t="s">
        <v>43</v>
      </c>
      <c r="D39" s="177" t="str">
        <f>IF(C39="Str",'Personal File'!$C$10,IF(C39="Dex",'Personal File'!$C$11,IF(C39="Con",'Personal File'!$C$12,IF(C39="Int",'Personal File'!$C$13,IF(C39="Wis",'Personal File'!$C$14,IF(C39="Cha",'Personal File'!$C$15))))))</f>
        <v>+1</v>
      </c>
      <c r="E39" s="177" t="str">
        <f t="shared" si="3"/>
        <v>Str (+1)</v>
      </c>
      <c r="F39" s="397">
        <f>Martial!$D$17</f>
        <v>-4</v>
      </c>
      <c r="G39" s="80">
        <f t="shared" si="4"/>
        <v>-1</v>
      </c>
      <c r="H39" s="80">
        <f t="shared" ca="1" si="5"/>
        <v>5</v>
      </c>
      <c r="I39" s="80">
        <f t="shared" ca="1" si="6"/>
        <v>4</v>
      </c>
      <c r="J39" s="81"/>
    </row>
    <row r="40" spans="1:10" ht="16.8">
      <c r="A40" s="172" t="s">
        <v>69</v>
      </c>
      <c r="B40" s="86">
        <v>1</v>
      </c>
      <c r="C40" s="173" t="s">
        <v>42</v>
      </c>
      <c r="D40" s="174" t="str">
        <f>IF(C40="Str",'Personal File'!$C$10,IF(C40="Dex",'Personal File'!$C$11,IF(C40="Con",'Personal File'!$C$12,IF(C40="Int",'Personal File'!$C$13,IF(C40="Wis",'Personal File'!$C$14,IF(C40="Cha",'Personal File'!$C$15))))))</f>
        <v>+1</v>
      </c>
      <c r="E40" s="174" t="str">
        <f t="shared" si="3"/>
        <v>Dex (+1)</v>
      </c>
      <c r="F40" s="397">
        <f>Martial!$D$17</f>
        <v>-4</v>
      </c>
      <c r="G40" s="80">
        <f t="shared" si="4"/>
        <v>-2</v>
      </c>
      <c r="H40" s="80">
        <f t="shared" ca="1" si="5"/>
        <v>12</v>
      </c>
      <c r="I40" s="80">
        <f t="shared" ca="1" si="6"/>
        <v>10</v>
      </c>
      <c r="J40" s="90"/>
    </row>
    <row r="41" spans="1:10" ht="16.8">
      <c r="A41" s="61" t="s">
        <v>70</v>
      </c>
      <c r="B41" s="55">
        <v>0</v>
      </c>
      <c r="C41" s="62" t="s">
        <v>38</v>
      </c>
      <c r="D41" s="63" t="str">
        <f>IF(C41="Str",'Personal File'!$C$10,IF(C41="Dex",'Personal File'!$C$11,IF(C41="Con",'Personal File'!$C$12,IF(C41="Int",'Personal File'!$C$13,IF(C41="Wis",'Personal File'!$C$14,IF(C41="Cha",'Personal File'!$C$15))))))</f>
        <v>+4</v>
      </c>
      <c r="E41" s="63" t="str">
        <f t="shared" si="3"/>
        <v>Cha (+4)</v>
      </c>
      <c r="F41" s="58" t="s">
        <v>73</v>
      </c>
      <c r="G41" s="59">
        <f t="shared" si="4"/>
        <v>4</v>
      </c>
      <c r="H41" s="59">
        <f t="shared" ca="1" si="5"/>
        <v>6</v>
      </c>
      <c r="I41" s="59">
        <f t="shared" ca="1" si="6"/>
        <v>10</v>
      </c>
      <c r="J41" s="60"/>
    </row>
    <row r="42" spans="1:10" ht="17.399999999999999" thickBot="1">
      <c r="A42" s="349" t="s">
        <v>71</v>
      </c>
      <c r="B42" s="74">
        <v>0</v>
      </c>
      <c r="C42" s="350" t="s">
        <v>42</v>
      </c>
      <c r="D42" s="351" t="str">
        <f>IF(C42="Str",'Personal File'!$C$10,IF(C42="Dex",'Personal File'!$C$11,IF(C42="Con",'Personal File'!$C$12,IF(C42="Int",'Personal File'!$C$13,IF(C42="Wis",'Personal File'!$C$14,IF(C42="Cha",'Personal File'!$C$15))))))</f>
        <v>+1</v>
      </c>
      <c r="E42" s="351" t="str">
        <f t="shared" si="3"/>
        <v>Dex (+1)</v>
      </c>
      <c r="F42" s="75" t="s">
        <v>73</v>
      </c>
      <c r="G42" s="75">
        <f t="shared" si="4"/>
        <v>1</v>
      </c>
      <c r="H42" s="75">
        <f t="shared" ca="1" si="5"/>
        <v>19</v>
      </c>
      <c r="I42" s="75">
        <f t="shared" ca="1" si="6"/>
        <v>20</v>
      </c>
      <c r="J42" s="76"/>
    </row>
    <row r="43" spans="1:10" ht="16.2" thickTop="1">
      <c r="B43" s="357">
        <f>SUM(B8:B42)+B32</f>
        <v>106</v>
      </c>
      <c r="C43" s="358"/>
      <c r="D43" s="358"/>
      <c r="E43" s="362">
        <f>SUM(E44:E54)</f>
        <v>106</v>
      </c>
      <c r="F43" s="359" t="s">
        <v>77</v>
      </c>
    </row>
    <row r="44" spans="1:10">
      <c r="B44" s="357"/>
      <c r="C44" s="358"/>
      <c r="D44" s="358"/>
      <c r="E44" s="362">
        <f>4*(8+'Personal File'!$C$13)</f>
        <v>44</v>
      </c>
      <c r="F44" s="358" t="s">
        <v>370</v>
      </c>
    </row>
    <row r="45" spans="1:10">
      <c r="B45" s="360"/>
      <c r="C45" s="358"/>
      <c r="D45" s="358"/>
      <c r="E45" s="362">
        <f>8+'Personal File'!$C$13</f>
        <v>11</v>
      </c>
      <c r="F45" s="358" t="s">
        <v>371</v>
      </c>
    </row>
    <row r="46" spans="1:10">
      <c r="B46" s="360"/>
      <c r="C46" s="358"/>
      <c r="D46" s="358"/>
      <c r="E46" s="362">
        <f>8+'Personal File'!$C$13</f>
        <v>11</v>
      </c>
      <c r="F46" s="358" t="s">
        <v>372</v>
      </c>
    </row>
    <row r="47" spans="1:10">
      <c r="B47" s="360"/>
      <c r="C47" s="358"/>
      <c r="D47" s="358"/>
      <c r="E47" s="362">
        <f>2+'Personal File'!$C$13</f>
        <v>5</v>
      </c>
      <c r="F47" s="358" t="s">
        <v>373</v>
      </c>
    </row>
    <row r="48" spans="1:10">
      <c r="B48" s="360"/>
      <c r="C48" s="358"/>
      <c r="D48" s="358"/>
      <c r="E48" s="362">
        <f>2+'Personal File'!$C$13</f>
        <v>5</v>
      </c>
      <c r="F48" s="358" t="s">
        <v>374</v>
      </c>
    </row>
    <row r="49" spans="2:6">
      <c r="B49" s="360"/>
      <c r="C49" s="358"/>
      <c r="D49" s="358"/>
      <c r="E49" s="362">
        <f>2+'Personal File'!$C$13</f>
        <v>5</v>
      </c>
      <c r="F49" s="358" t="s">
        <v>375</v>
      </c>
    </row>
    <row r="50" spans="2:6">
      <c r="B50" s="360"/>
      <c r="C50" s="358"/>
      <c r="D50" s="358"/>
      <c r="E50" s="362">
        <f>2+'Personal File'!$C$13</f>
        <v>5</v>
      </c>
      <c r="F50" s="358" t="s">
        <v>376</v>
      </c>
    </row>
    <row r="51" spans="2:6">
      <c r="B51" s="360"/>
      <c r="C51" s="358"/>
      <c r="D51" s="358"/>
      <c r="E51" s="362">
        <f>2+'Personal File'!$C$13</f>
        <v>5</v>
      </c>
      <c r="F51" s="358" t="s">
        <v>377</v>
      </c>
    </row>
    <row r="52" spans="2:6">
      <c r="E52" s="362">
        <f>2+'Personal File'!$C$13</f>
        <v>5</v>
      </c>
      <c r="F52" s="361" t="s">
        <v>378</v>
      </c>
    </row>
    <row r="53" spans="2:6">
      <c r="E53" s="362">
        <f>2+'Personal File'!$C$13</f>
        <v>5</v>
      </c>
      <c r="F53" s="361" t="s">
        <v>379</v>
      </c>
    </row>
    <row r="54" spans="2:6">
      <c r="E54" s="362">
        <f>2+'Personal File'!$C$13</f>
        <v>5</v>
      </c>
      <c r="F54" s="361" t="s">
        <v>380</v>
      </c>
    </row>
  </sheetData>
  <phoneticPr fontId="0" type="noConversion"/>
  <conditionalFormatting sqref="H38:H42 H6:H35">
    <cfRule type="cellIs" dxfId="187" priority="5" operator="equal">
      <formula>20</formula>
    </cfRule>
    <cfRule type="cellIs" dxfId="186" priority="6" operator="equal">
      <formula>1</formula>
    </cfRule>
  </conditionalFormatting>
  <conditionalFormatting sqref="H36">
    <cfRule type="cellIs" dxfId="185" priority="3" operator="equal">
      <formula>20</formula>
    </cfRule>
    <cfRule type="cellIs" dxfId="184" priority="4" operator="equal">
      <formula>1</formula>
    </cfRule>
  </conditionalFormatting>
  <conditionalFormatting sqref="H37">
    <cfRule type="cellIs" dxfId="183" priority="1" operator="equal">
      <formula>20</formula>
    </cfRule>
    <cfRule type="cellIs" dxfId="18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7"/>
  <sheetViews>
    <sheetView showGridLines="0" zoomScaleNormal="100" workbookViewId="0">
      <pane ySplit="2" topLeftCell="A3" activePane="bottomLeft" state="frozen"/>
      <selection pane="bottomLeft" activeCell="A3" sqref="A3"/>
    </sheetView>
  </sheetViews>
  <sheetFormatPr defaultColWidth="13" defaultRowHeight="15.6"/>
  <cols>
    <col min="1" max="1" width="30.19921875" style="37" bestFit="1" customWidth="1"/>
    <col min="2" max="2" width="6.19921875" style="37" bestFit="1" customWidth="1"/>
    <col min="3" max="3" width="13.59765625" style="275" bestFit="1" customWidth="1"/>
    <col min="4" max="4" width="15.69921875" style="275" bestFit="1" customWidth="1"/>
    <col min="5" max="5" width="10.5" style="275" bestFit="1" customWidth="1"/>
    <col min="6" max="7" width="13.19921875" style="275" bestFit="1" customWidth="1"/>
    <col min="8" max="8" width="23.296875" style="37" bestFit="1" customWidth="1"/>
    <col min="9" max="9" width="5.5" style="271" bestFit="1" customWidth="1"/>
    <col min="10" max="16384" width="13" style="271"/>
  </cols>
  <sheetData>
    <row r="1" spans="1:9" ht="23.4" thickBot="1">
      <c r="A1" s="270" t="s">
        <v>335</v>
      </c>
      <c r="B1" s="36"/>
      <c r="C1" s="36"/>
      <c r="D1" s="36"/>
      <c r="E1" s="36"/>
      <c r="F1" s="36"/>
      <c r="G1" s="36"/>
      <c r="H1" s="36"/>
    </row>
    <row r="2" spans="1:9" s="377" customFormat="1" ht="16.8">
      <c r="A2" s="374" t="s">
        <v>118</v>
      </c>
      <c r="B2" s="375" t="s">
        <v>7</v>
      </c>
      <c r="C2" s="375" t="s">
        <v>125</v>
      </c>
      <c r="D2" s="376" t="s">
        <v>327</v>
      </c>
      <c r="E2" s="376" t="s">
        <v>328</v>
      </c>
      <c r="F2" s="375" t="s">
        <v>81</v>
      </c>
      <c r="G2" s="375" t="s">
        <v>31</v>
      </c>
      <c r="H2" s="496" t="s">
        <v>1073</v>
      </c>
      <c r="I2" s="497" t="s">
        <v>1074</v>
      </c>
    </row>
    <row r="3" spans="1:9" ht="16.8">
      <c r="A3" s="466" t="s">
        <v>442</v>
      </c>
      <c r="B3" s="332">
        <v>0</v>
      </c>
      <c r="C3" s="475" t="s">
        <v>960</v>
      </c>
      <c r="D3" s="476" t="s">
        <v>329</v>
      </c>
      <c r="E3" s="470" t="s">
        <v>330</v>
      </c>
      <c r="F3" s="470" t="s">
        <v>176</v>
      </c>
      <c r="G3" s="470" t="s">
        <v>961</v>
      </c>
      <c r="H3" s="470" t="s">
        <v>962</v>
      </c>
      <c r="I3" s="273">
        <v>9</v>
      </c>
    </row>
    <row r="4" spans="1:9" ht="16.8">
      <c r="A4" s="465" t="s">
        <v>443</v>
      </c>
      <c r="B4" s="332">
        <v>0</v>
      </c>
      <c r="C4" s="123" t="s">
        <v>963</v>
      </c>
      <c r="D4" s="471" t="s">
        <v>329</v>
      </c>
      <c r="E4" s="472" t="s">
        <v>330</v>
      </c>
      <c r="F4" s="272" t="s">
        <v>176</v>
      </c>
      <c r="G4" s="272" t="s">
        <v>100</v>
      </c>
      <c r="H4" s="272" t="s">
        <v>964</v>
      </c>
      <c r="I4" s="273">
        <v>215</v>
      </c>
    </row>
    <row r="5" spans="1:9" ht="16.8">
      <c r="A5" s="465" t="s">
        <v>444</v>
      </c>
      <c r="B5" s="332">
        <v>0</v>
      </c>
      <c r="C5" s="123" t="s">
        <v>965</v>
      </c>
      <c r="D5" s="471" t="s">
        <v>329</v>
      </c>
      <c r="E5" s="472" t="s">
        <v>330</v>
      </c>
      <c r="F5" s="272" t="s">
        <v>97</v>
      </c>
      <c r="G5" s="272" t="s">
        <v>100</v>
      </c>
      <c r="H5" s="272" t="s">
        <v>964</v>
      </c>
      <c r="I5" s="273">
        <v>216</v>
      </c>
    </row>
    <row r="6" spans="1:9" ht="16.8">
      <c r="A6" s="465" t="s">
        <v>98</v>
      </c>
      <c r="B6" s="332">
        <v>0</v>
      </c>
      <c r="C6" s="473" t="s">
        <v>965</v>
      </c>
      <c r="D6" s="471" t="s">
        <v>329</v>
      </c>
      <c r="E6" s="272" t="s">
        <v>330</v>
      </c>
      <c r="F6" s="272" t="s">
        <v>966</v>
      </c>
      <c r="G6" s="272" t="s">
        <v>99</v>
      </c>
      <c r="H6" s="272" t="s">
        <v>964</v>
      </c>
      <c r="I6" s="273">
        <v>219</v>
      </c>
    </row>
    <row r="7" spans="1:9" ht="16.8">
      <c r="A7" s="465" t="s">
        <v>126</v>
      </c>
      <c r="B7" s="332">
        <v>0</v>
      </c>
      <c r="C7" s="123" t="s">
        <v>750</v>
      </c>
      <c r="D7" s="471" t="s">
        <v>329</v>
      </c>
      <c r="E7" s="472" t="s">
        <v>330</v>
      </c>
      <c r="F7" s="272" t="s">
        <v>176</v>
      </c>
      <c r="G7" s="272" t="s">
        <v>100</v>
      </c>
      <c r="H7" s="272" t="s">
        <v>964</v>
      </c>
      <c r="I7" s="273">
        <v>219</v>
      </c>
    </row>
    <row r="8" spans="1:9" ht="16.8">
      <c r="A8" s="465" t="s">
        <v>445</v>
      </c>
      <c r="B8" s="332">
        <v>0</v>
      </c>
      <c r="C8" s="123" t="s">
        <v>750</v>
      </c>
      <c r="D8" s="471" t="s">
        <v>329</v>
      </c>
      <c r="E8" s="472" t="s">
        <v>330</v>
      </c>
      <c r="F8" s="272" t="s">
        <v>97</v>
      </c>
      <c r="G8" s="272" t="s">
        <v>967</v>
      </c>
      <c r="H8" s="272" t="s">
        <v>964</v>
      </c>
      <c r="I8" s="274">
        <v>238</v>
      </c>
    </row>
    <row r="9" spans="1:9" ht="16.8">
      <c r="A9" s="465" t="s">
        <v>135</v>
      </c>
      <c r="B9" s="332">
        <v>0</v>
      </c>
      <c r="C9" s="474" t="s">
        <v>968</v>
      </c>
      <c r="D9" s="471" t="s">
        <v>329</v>
      </c>
      <c r="E9" s="470" t="s">
        <v>330</v>
      </c>
      <c r="F9" s="272" t="s">
        <v>97</v>
      </c>
      <c r="G9" s="470" t="s">
        <v>969</v>
      </c>
      <c r="H9" s="272" t="s">
        <v>964</v>
      </c>
      <c r="I9" s="273">
        <v>244</v>
      </c>
    </row>
    <row r="10" spans="1:9" ht="16.8">
      <c r="A10" s="465" t="s">
        <v>446</v>
      </c>
      <c r="B10" s="332">
        <v>0</v>
      </c>
      <c r="C10" s="123" t="s">
        <v>106</v>
      </c>
      <c r="D10" s="471" t="s">
        <v>970</v>
      </c>
      <c r="E10" s="472" t="s">
        <v>330</v>
      </c>
      <c r="F10" s="272" t="s">
        <v>97</v>
      </c>
      <c r="G10" s="272" t="s">
        <v>961</v>
      </c>
      <c r="H10" s="272" t="s">
        <v>964</v>
      </c>
      <c r="I10" s="273">
        <v>248</v>
      </c>
    </row>
    <row r="11" spans="1:9" ht="16.8">
      <c r="A11" s="465" t="s">
        <v>447</v>
      </c>
      <c r="B11" s="332">
        <v>0</v>
      </c>
      <c r="C11" s="123" t="s">
        <v>960</v>
      </c>
      <c r="D11" s="471" t="s">
        <v>329</v>
      </c>
      <c r="E11" s="472" t="s">
        <v>330</v>
      </c>
      <c r="F11" s="272" t="s">
        <v>136</v>
      </c>
      <c r="G11" s="272" t="s">
        <v>100</v>
      </c>
      <c r="H11" s="272" t="s">
        <v>964</v>
      </c>
      <c r="I11" s="273">
        <v>253</v>
      </c>
    </row>
    <row r="12" spans="1:9" ht="16.8">
      <c r="A12" s="465" t="s">
        <v>448</v>
      </c>
      <c r="B12" s="332">
        <v>0</v>
      </c>
      <c r="C12" s="473" t="s">
        <v>960</v>
      </c>
      <c r="D12" s="471" t="s">
        <v>971</v>
      </c>
      <c r="E12" s="472" t="s">
        <v>330</v>
      </c>
      <c r="F12" s="272" t="s">
        <v>137</v>
      </c>
      <c r="G12" s="272" t="s">
        <v>961</v>
      </c>
      <c r="H12" s="272" t="s">
        <v>964</v>
      </c>
      <c r="I12" s="273">
        <v>253</v>
      </c>
    </row>
    <row r="13" spans="1:9" ht="16.8">
      <c r="A13" s="465" t="s">
        <v>449</v>
      </c>
      <c r="B13" s="332">
        <v>0</v>
      </c>
      <c r="C13" s="475" t="s">
        <v>960</v>
      </c>
      <c r="D13" s="476" t="s">
        <v>329</v>
      </c>
      <c r="E13" s="470" t="s">
        <v>330</v>
      </c>
      <c r="F13" s="470" t="s">
        <v>176</v>
      </c>
      <c r="G13" s="470" t="s">
        <v>99</v>
      </c>
      <c r="H13" s="470" t="s">
        <v>972</v>
      </c>
      <c r="I13" s="477">
        <v>100</v>
      </c>
    </row>
    <row r="14" spans="1:9" ht="16.8">
      <c r="A14" s="465" t="s">
        <v>450</v>
      </c>
      <c r="B14" s="332">
        <v>0</v>
      </c>
      <c r="C14" s="473" t="s">
        <v>968</v>
      </c>
      <c r="D14" s="471" t="s">
        <v>332</v>
      </c>
      <c r="E14" s="472" t="s">
        <v>973</v>
      </c>
      <c r="F14" s="272" t="s">
        <v>97</v>
      </c>
      <c r="G14" s="272" t="s">
        <v>974</v>
      </c>
      <c r="H14" s="272" t="s">
        <v>972</v>
      </c>
      <c r="I14" s="273">
        <v>101</v>
      </c>
    </row>
    <row r="15" spans="1:9" ht="16.8">
      <c r="A15" s="465" t="s">
        <v>451</v>
      </c>
      <c r="B15" s="332">
        <v>0</v>
      </c>
      <c r="C15" s="123" t="s">
        <v>965</v>
      </c>
      <c r="D15" s="471" t="s">
        <v>329</v>
      </c>
      <c r="E15" s="472" t="s">
        <v>330</v>
      </c>
      <c r="F15" s="272" t="s">
        <v>136</v>
      </c>
      <c r="G15" s="272" t="s">
        <v>100</v>
      </c>
      <c r="H15" s="272" t="s">
        <v>964</v>
      </c>
      <c r="I15" s="273">
        <v>267</v>
      </c>
    </row>
    <row r="16" spans="1:9" ht="16.8">
      <c r="A16" s="465" t="s">
        <v>101</v>
      </c>
      <c r="B16" s="332">
        <v>0</v>
      </c>
      <c r="C16" s="123" t="s">
        <v>965</v>
      </c>
      <c r="D16" s="471" t="s">
        <v>971</v>
      </c>
      <c r="E16" s="472" t="s">
        <v>330</v>
      </c>
      <c r="F16" s="272" t="s">
        <v>102</v>
      </c>
      <c r="G16" s="272" t="s">
        <v>961</v>
      </c>
      <c r="H16" s="272" t="s">
        <v>964</v>
      </c>
      <c r="I16" s="273">
        <v>269</v>
      </c>
    </row>
    <row r="17" spans="1:9" ht="16.8">
      <c r="A17" s="465" t="s">
        <v>96</v>
      </c>
      <c r="B17" s="332">
        <v>0</v>
      </c>
      <c r="C17" s="473" t="s">
        <v>975</v>
      </c>
      <c r="D17" s="471" t="s">
        <v>331</v>
      </c>
      <c r="E17" s="472" t="s">
        <v>330</v>
      </c>
      <c r="F17" s="272" t="s">
        <v>97</v>
      </c>
      <c r="G17" s="272" t="s">
        <v>967</v>
      </c>
      <c r="H17" s="272" t="s">
        <v>964</v>
      </c>
      <c r="I17" s="273">
        <v>272</v>
      </c>
    </row>
    <row r="18" spans="1:9" ht="16.8">
      <c r="A18" s="465" t="s">
        <v>452</v>
      </c>
      <c r="B18" s="332">
        <v>0</v>
      </c>
      <c r="C18" s="474" t="s">
        <v>960</v>
      </c>
      <c r="D18" s="471" t="s">
        <v>329</v>
      </c>
      <c r="E18" s="470" t="s">
        <v>330</v>
      </c>
      <c r="F18" s="470" t="s">
        <v>176</v>
      </c>
      <c r="G18" s="470" t="s">
        <v>976</v>
      </c>
      <c r="H18" s="470" t="s">
        <v>972</v>
      </c>
      <c r="I18" s="478">
        <v>103</v>
      </c>
    </row>
    <row r="19" spans="1:9" ht="16.8">
      <c r="A19" s="465" t="s">
        <v>453</v>
      </c>
      <c r="B19" s="332">
        <v>0</v>
      </c>
      <c r="C19" s="123" t="s">
        <v>963</v>
      </c>
      <c r="D19" s="471" t="s">
        <v>329</v>
      </c>
      <c r="E19" s="472" t="s">
        <v>330</v>
      </c>
      <c r="F19" s="272" t="s">
        <v>977</v>
      </c>
      <c r="G19" s="272" t="s">
        <v>104</v>
      </c>
      <c r="H19" s="272" t="s">
        <v>978</v>
      </c>
      <c r="I19" s="273">
        <v>128</v>
      </c>
    </row>
    <row r="20" spans="1:9" ht="16.8">
      <c r="A20" s="465" t="s">
        <v>454</v>
      </c>
      <c r="B20" s="332">
        <v>0</v>
      </c>
      <c r="C20" s="123" t="s">
        <v>960</v>
      </c>
      <c r="D20" s="471" t="s">
        <v>332</v>
      </c>
      <c r="E20" s="472" t="s">
        <v>330</v>
      </c>
      <c r="F20" s="272" t="s">
        <v>97</v>
      </c>
      <c r="G20" s="272" t="s">
        <v>967</v>
      </c>
      <c r="H20" s="272" t="s">
        <v>964</v>
      </c>
      <c r="I20" s="273">
        <v>298</v>
      </c>
    </row>
    <row r="21" spans="1:9" ht="16.8">
      <c r="A21" s="465" t="s">
        <v>455</v>
      </c>
      <c r="B21" s="332">
        <v>1</v>
      </c>
      <c r="C21" s="123" t="s">
        <v>960</v>
      </c>
      <c r="D21" s="479" t="s">
        <v>979</v>
      </c>
      <c r="E21" s="472" t="s">
        <v>967</v>
      </c>
      <c r="F21" s="480" t="s">
        <v>97</v>
      </c>
      <c r="G21" s="272" t="s">
        <v>100</v>
      </c>
      <c r="H21" s="272" t="s">
        <v>980</v>
      </c>
      <c r="I21" s="273">
        <v>93</v>
      </c>
    </row>
    <row r="22" spans="1:9" ht="16.8">
      <c r="A22" s="465" t="s">
        <v>456</v>
      </c>
      <c r="B22" s="332">
        <v>1</v>
      </c>
      <c r="C22" s="123" t="s">
        <v>968</v>
      </c>
      <c r="D22" s="471" t="s">
        <v>329</v>
      </c>
      <c r="E22" s="472" t="s">
        <v>330</v>
      </c>
      <c r="F22" s="272" t="s">
        <v>102</v>
      </c>
      <c r="G22" s="470" t="s">
        <v>176</v>
      </c>
      <c r="H22" s="272" t="s">
        <v>972</v>
      </c>
      <c r="I22" s="273">
        <v>85</v>
      </c>
    </row>
    <row r="23" spans="1:9" ht="16.8">
      <c r="A23" s="465" t="s">
        <v>457</v>
      </c>
      <c r="B23" s="332">
        <v>1</v>
      </c>
      <c r="C23" s="123" t="s">
        <v>960</v>
      </c>
      <c r="D23" s="479" t="s">
        <v>979</v>
      </c>
      <c r="E23" s="472" t="s">
        <v>967</v>
      </c>
      <c r="F23" s="480" t="s">
        <v>97</v>
      </c>
      <c r="G23" s="272" t="s">
        <v>100</v>
      </c>
      <c r="H23" s="272" t="s">
        <v>980</v>
      </c>
      <c r="I23" s="273">
        <v>95</v>
      </c>
    </row>
    <row r="24" spans="1:9" ht="16.8">
      <c r="A24" s="465" t="s">
        <v>458</v>
      </c>
      <c r="B24" s="332">
        <v>1</v>
      </c>
      <c r="C24" s="123" t="s">
        <v>981</v>
      </c>
      <c r="D24" s="471" t="s">
        <v>332</v>
      </c>
      <c r="E24" s="472" t="s">
        <v>330</v>
      </c>
      <c r="F24" s="272" t="s">
        <v>982</v>
      </c>
      <c r="G24" s="272" t="s">
        <v>99</v>
      </c>
      <c r="H24" s="272" t="s">
        <v>964</v>
      </c>
      <c r="I24" s="274">
        <v>203</v>
      </c>
    </row>
    <row r="25" spans="1:9" ht="16.8">
      <c r="A25" s="465" t="s">
        <v>459</v>
      </c>
      <c r="B25" s="332">
        <v>1</v>
      </c>
      <c r="C25" s="474" t="s">
        <v>968</v>
      </c>
      <c r="D25" s="476" t="s">
        <v>329</v>
      </c>
      <c r="E25" s="470" t="s">
        <v>983</v>
      </c>
      <c r="F25" s="470" t="s">
        <v>97</v>
      </c>
      <c r="G25" s="470" t="s">
        <v>104</v>
      </c>
      <c r="H25" s="272" t="s">
        <v>984</v>
      </c>
      <c r="I25" s="481">
        <v>103</v>
      </c>
    </row>
    <row r="26" spans="1:9" ht="16.8">
      <c r="A26" s="465" t="s">
        <v>460</v>
      </c>
      <c r="B26" s="332">
        <v>1</v>
      </c>
      <c r="C26" s="123" t="s">
        <v>981</v>
      </c>
      <c r="D26" s="471" t="s">
        <v>332</v>
      </c>
      <c r="E26" s="472" t="s">
        <v>330</v>
      </c>
      <c r="F26" s="272" t="s">
        <v>982</v>
      </c>
      <c r="G26" s="272" t="s">
        <v>99</v>
      </c>
      <c r="H26" s="272" t="s">
        <v>964</v>
      </c>
      <c r="I26" s="274">
        <v>205</v>
      </c>
    </row>
    <row r="27" spans="1:9" ht="16.8">
      <c r="A27" s="465" t="s">
        <v>461</v>
      </c>
      <c r="B27" s="332">
        <v>1</v>
      </c>
      <c r="C27" s="123" t="s">
        <v>960</v>
      </c>
      <c r="D27" s="471" t="s">
        <v>979</v>
      </c>
      <c r="E27" s="472" t="s">
        <v>330</v>
      </c>
      <c r="F27" s="272" t="s">
        <v>97</v>
      </c>
      <c r="G27" s="272" t="s">
        <v>100</v>
      </c>
      <c r="H27" s="272" t="s">
        <v>964</v>
      </c>
      <c r="I27" s="273">
        <v>205</v>
      </c>
    </row>
    <row r="28" spans="1:9" ht="16.8">
      <c r="A28" s="465" t="s">
        <v>462</v>
      </c>
      <c r="B28" s="332">
        <v>1</v>
      </c>
      <c r="C28" s="123" t="s">
        <v>106</v>
      </c>
      <c r="D28" s="479" t="s">
        <v>329</v>
      </c>
      <c r="E28" s="472" t="s">
        <v>983</v>
      </c>
      <c r="F28" s="272" t="s">
        <v>176</v>
      </c>
      <c r="G28" s="470" t="s">
        <v>976</v>
      </c>
      <c r="H28" s="470" t="s">
        <v>985</v>
      </c>
      <c r="I28" s="274">
        <v>63</v>
      </c>
    </row>
    <row r="29" spans="1:9" ht="16.8">
      <c r="A29" s="465" t="s">
        <v>463</v>
      </c>
      <c r="B29" s="332">
        <v>1</v>
      </c>
      <c r="C29" s="123" t="s">
        <v>975</v>
      </c>
      <c r="D29" s="471" t="s">
        <v>986</v>
      </c>
      <c r="E29" s="472" t="s">
        <v>330</v>
      </c>
      <c r="F29" s="272" t="s">
        <v>97</v>
      </c>
      <c r="G29" s="272" t="s">
        <v>987</v>
      </c>
      <c r="H29" s="272" t="s">
        <v>988</v>
      </c>
      <c r="I29" s="273">
        <v>83</v>
      </c>
    </row>
    <row r="30" spans="1:9" ht="16.8">
      <c r="A30" s="465" t="s">
        <v>464</v>
      </c>
      <c r="B30" s="332">
        <v>1</v>
      </c>
      <c r="C30" s="123" t="s">
        <v>968</v>
      </c>
      <c r="D30" s="471" t="s">
        <v>329</v>
      </c>
      <c r="E30" s="472" t="s">
        <v>330</v>
      </c>
      <c r="F30" s="272" t="s">
        <v>176</v>
      </c>
      <c r="G30" s="272" t="s">
        <v>989</v>
      </c>
      <c r="H30" s="272" t="s">
        <v>964</v>
      </c>
      <c r="I30" s="273">
        <v>208</v>
      </c>
    </row>
    <row r="31" spans="1:9" ht="16.8">
      <c r="A31" s="465" t="s">
        <v>465</v>
      </c>
      <c r="B31" s="332">
        <v>1</v>
      </c>
      <c r="C31" s="123" t="s">
        <v>981</v>
      </c>
      <c r="D31" s="471" t="s">
        <v>990</v>
      </c>
      <c r="E31" s="472" t="s">
        <v>330</v>
      </c>
      <c r="F31" s="272" t="s">
        <v>176</v>
      </c>
      <c r="G31" s="272" t="s">
        <v>976</v>
      </c>
      <c r="H31" s="272" t="s">
        <v>964</v>
      </c>
      <c r="I31" s="273">
        <v>211</v>
      </c>
    </row>
    <row r="32" spans="1:9" ht="16.8">
      <c r="A32" s="465" t="s">
        <v>466</v>
      </c>
      <c r="B32" s="332">
        <v>1</v>
      </c>
      <c r="C32" s="123" t="s">
        <v>750</v>
      </c>
      <c r="D32" s="471" t="s">
        <v>331</v>
      </c>
      <c r="E32" s="472" t="s">
        <v>330</v>
      </c>
      <c r="F32" s="272" t="s">
        <v>102</v>
      </c>
      <c r="G32" s="272" t="s">
        <v>961</v>
      </c>
      <c r="H32" s="272" t="s">
        <v>964</v>
      </c>
      <c r="I32" s="273">
        <v>212</v>
      </c>
    </row>
    <row r="33" spans="1:9" ht="16.8">
      <c r="A33" s="465" t="s">
        <v>467</v>
      </c>
      <c r="B33" s="332">
        <v>1</v>
      </c>
      <c r="C33" s="482" t="s">
        <v>963</v>
      </c>
      <c r="D33" s="483" t="s">
        <v>332</v>
      </c>
      <c r="E33" s="472" t="s">
        <v>991</v>
      </c>
      <c r="F33" s="484" t="s">
        <v>176</v>
      </c>
      <c r="G33" s="484" t="s">
        <v>104</v>
      </c>
      <c r="H33" s="272" t="s">
        <v>761</v>
      </c>
      <c r="I33" s="485">
        <v>91</v>
      </c>
    </row>
    <row r="34" spans="1:9" ht="16.8">
      <c r="A34" s="465" t="s">
        <v>468</v>
      </c>
      <c r="B34" s="332">
        <v>1</v>
      </c>
      <c r="C34" s="123" t="s">
        <v>965</v>
      </c>
      <c r="D34" s="471" t="s">
        <v>329</v>
      </c>
      <c r="E34" s="472" t="s">
        <v>330</v>
      </c>
      <c r="F34" s="272" t="s">
        <v>97</v>
      </c>
      <c r="G34" s="272" t="s">
        <v>100</v>
      </c>
      <c r="H34" s="272" t="s">
        <v>964</v>
      </c>
      <c r="I34" s="273">
        <v>216</v>
      </c>
    </row>
    <row r="35" spans="1:9" ht="16.8">
      <c r="A35" s="465" t="s">
        <v>469</v>
      </c>
      <c r="B35" s="332">
        <v>1</v>
      </c>
      <c r="C35" s="123" t="s">
        <v>960</v>
      </c>
      <c r="D35" s="471" t="s">
        <v>979</v>
      </c>
      <c r="E35" s="472" t="s">
        <v>967</v>
      </c>
      <c r="F35" s="272" t="s">
        <v>97</v>
      </c>
      <c r="G35" s="272" t="s">
        <v>100</v>
      </c>
      <c r="H35" s="272" t="s">
        <v>964</v>
      </c>
      <c r="I35" s="273">
        <v>216</v>
      </c>
    </row>
    <row r="36" spans="1:9" ht="16.8">
      <c r="A36" s="465" t="s">
        <v>470</v>
      </c>
      <c r="B36" s="332">
        <v>1</v>
      </c>
      <c r="C36" s="123" t="s">
        <v>968</v>
      </c>
      <c r="D36" s="471" t="s">
        <v>329</v>
      </c>
      <c r="E36" s="472" t="s">
        <v>330</v>
      </c>
      <c r="F36" s="272" t="s">
        <v>176</v>
      </c>
      <c r="G36" s="272" t="s">
        <v>961</v>
      </c>
      <c r="H36" s="272" t="s">
        <v>964</v>
      </c>
      <c r="I36" s="273">
        <v>217</v>
      </c>
    </row>
    <row r="37" spans="1:9" ht="16.8">
      <c r="A37" s="465" t="s">
        <v>471</v>
      </c>
      <c r="B37" s="332">
        <v>1</v>
      </c>
      <c r="C37" s="123" t="s">
        <v>750</v>
      </c>
      <c r="D37" s="471" t="s">
        <v>332</v>
      </c>
      <c r="E37" s="472" t="s">
        <v>330</v>
      </c>
      <c r="F37" s="272" t="s">
        <v>992</v>
      </c>
      <c r="G37" s="272" t="s">
        <v>961</v>
      </c>
      <c r="H37" s="272" t="s">
        <v>964</v>
      </c>
      <c r="I37" s="273">
        <v>218</v>
      </c>
    </row>
    <row r="38" spans="1:9" ht="16.8">
      <c r="A38" s="465" t="s">
        <v>472</v>
      </c>
      <c r="B38" s="332">
        <v>1</v>
      </c>
      <c r="C38" s="123" t="s">
        <v>750</v>
      </c>
      <c r="D38" s="471" t="s">
        <v>332</v>
      </c>
      <c r="E38" s="472" t="s">
        <v>330</v>
      </c>
      <c r="F38" s="272" t="s">
        <v>966</v>
      </c>
      <c r="G38" s="272" t="s">
        <v>961</v>
      </c>
      <c r="H38" s="272" t="s">
        <v>964</v>
      </c>
      <c r="I38" s="273">
        <v>218</v>
      </c>
    </row>
    <row r="39" spans="1:9" ht="16.8">
      <c r="A39" s="465" t="s">
        <v>473</v>
      </c>
      <c r="B39" s="332">
        <v>1</v>
      </c>
      <c r="C39" s="123" t="s">
        <v>750</v>
      </c>
      <c r="D39" s="471" t="s">
        <v>332</v>
      </c>
      <c r="E39" s="472" t="s">
        <v>330</v>
      </c>
      <c r="F39" s="272" t="s">
        <v>966</v>
      </c>
      <c r="G39" s="272" t="s">
        <v>961</v>
      </c>
      <c r="H39" s="272" t="s">
        <v>761</v>
      </c>
      <c r="I39" s="273">
        <v>92</v>
      </c>
    </row>
    <row r="40" spans="1:9" ht="16.8">
      <c r="A40" s="465" t="s">
        <v>474</v>
      </c>
      <c r="B40" s="332">
        <v>1</v>
      </c>
      <c r="C40" s="123" t="s">
        <v>750</v>
      </c>
      <c r="D40" s="471" t="s">
        <v>331</v>
      </c>
      <c r="E40" s="472" t="s">
        <v>330</v>
      </c>
      <c r="F40" s="272" t="s">
        <v>966</v>
      </c>
      <c r="G40" s="272" t="s">
        <v>99</v>
      </c>
      <c r="H40" s="272" t="s">
        <v>964</v>
      </c>
      <c r="I40" s="273">
        <v>220</v>
      </c>
    </row>
    <row r="41" spans="1:9" ht="16.8">
      <c r="A41" s="465" t="s">
        <v>475</v>
      </c>
      <c r="B41" s="332">
        <v>1</v>
      </c>
      <c r="C41" s="123" t="s">
        <v>750</v>
      </c>
      <c r="D41" s="471" t="s">
        <v>329</v>
      </c>
      <c r="E41" s="472" t="s">
        <v>330</v>
      </c>
      <c r="F41" s="272" t="s">
        <v>176</v>
      </c>
      <c r="G41" s="272" t="s">
        <v>22</v>
      </c>
      <c r="H41" s="272" t="s">
        <v>993</v>
      </c>
      <c r="I41" s="273">
        <v>66</v>
      </c>
    </row>
    <row r="42" spans="1:9" ht="16.8">
      <c r="A42" s="465" t="s">
        <v>476</v>
      </c>
      <c r="B42" s="332">
        <v>1</v>
      </c>
      <c r="C42" s="123" t="s">
        <v>106</v>
      </c>
      <c r="D42" s="471" t="s">
        <v>332</v>
      </c>
      <c r="E42" s="472" t="s">
        <v>330</v>
      </c>
      <c r="F42" s="272" t="s">
        <v>102</v>
      </c>
      <c r="G42" s="272" t="s">
        <v>967</v>
      </c>
      <c r="H42" s="272" t="s">
        <v>964</v>
      </c>
      <c r="I42" s="274">
        <v>224</v>
      </c>
    </row>
    <row r="43" spans="1:9" ht="16.8">
      <c r="A43" s="465" t="s">
        <v>127</v>
      </c>
      <c r="B43" s="332">
        <v>1</v>
      </c>
      <c r="C43" s="123" t="s">
        <v>981</v>
      </c>
      <c r="D43" s="471" t="s">
        <v>332</v>
      </c>
      <c r="E43" s="472" t="s">
        <v>330</v>
      </c>
      <c r="F43" s="272" t="s">
        <v>137</v>
      </c>
      <c r="G43" s="272" t="s">
        <v>99</v>
      </c>
      <c r="H43" s="272" t="s">
        <v>964</v>
      </c>
      <c r="I43" s="273">
        <v>225</v>
      </c>
    </row>
    <row r="44" spans="1:9" ht="16.8">
      <c r="A44" s="465" t="s">
        <v>477</v>
      </c>
      <c r="B44" s="332">
        <v>1</v>
      </c>
      <c r="C44" s="123" t="s">
        <v>968</v>
      </c>
      <c r="D44" s="471" t="s">
        <v>332</v>
      </c>
      <c r="E44" s="472" t="s">
        <v>330</v>
      </c>
      <c r="F44" s="480" t="s">
        <v>97</v>
      </c>
      <c r="G44" s="272" t="s">
        <v>994</v>
      </c>
      <c r="H44" s="272" t="s">
        <v>761</v>
      </c>
      <c r="I44" s="273">
        <v>93</v>
      </c>
    </row>
    <row r="45" spans="1:9" ht="16.8">
      <c r="A45" s="465" t="s">
        <v>478</v>
      </c>
      <c r="B45" s="332">
        <v>1</v>
      </c>
      <c r="C45" s="123" t="s">
        <v>960</v>
      </c>
      <c r="D45" s="476" t="s">
        <v>979</v>
      </c>
      <c r="E45" s="476" t="s">
        <v>330</v>
      </c>
      <c r="F45" s="272" t="s">
        <v>97</v>
      </c>
      <c r="G45" s="272" t="s">
        <v>961</v>
      </c>
      <c r="H45" s="272" t="s">
        <v>962</v>
      </c>
      <c r="I45" s="273">
        <v>77</v>
      </c>
    </row>
    <row r="46" spans="1:9" ht="16.8">
      <c r="A46" s="465" t="s">
        <v>479</v>
      </c>
      <c r="B46" s="332">
        <v>1</v>
      </c>
      <c r="C46" s="123" t="s">
        <v>975</v>
      </c>
      <c r="D46" s="471" t="s">
        <v>329</v>
      </c>
      <c r="E46" s="472" t="s">
        <v>330</v>
      </c>
      <c r="F46" s="272" t="s">
        <v>97</v>
      </c>
      <c r="G46" s="272" t="s">
        <v>974</v>
      </c>
      <c r="H46" s="272" t="s">
        <v>964</v>
      </c>
      <c r="I46" s="273">
        <v>226</v>
      </c>
    </row>
    <row r="47" spans="1:9" ht="16.8">
      <c r="A47" s="465" t="s">
        <v>480</v>
      </c>
      <c r="B47" s="332">
        <v>1</v>
      </c>
      <c r="C47" s="123" t="s">
        <v>975</v>
      </c>
      <c r="D47" s="471" t="s">
        <v>329</v>
      </c>
      <c r="E47" s="472" t="s">
        <v>330</v>
      </c>
      <c r="F47" s="272" t="s">
        <v>102</v>
      </c>
      <c r="G47" s="272" t="s">
        <v>99</v>
      </c>
      <c r="H47" s="272" t="s">
        <v>964</v>
      </c>
      <c r="I47" s="274">
        <v>227</v>
      </c>
    </row>
    <row r="48" spans="1:9" ht="16.8">
      <c r="A48" s="465" t="s">
        <v>481</v>
      </c>
      <c r="B48" s="332">
        <v>1</v>
      </c>
      <c r="C48" s="123" t="s">
        <v>963</v>
      </c>
      <c r="D48" s="471" t="s">
        <v>971</v>
      </c>
      <c r="E48" s="472" t="s">
        <v>967</v>
      </c>
      <c r="F48" s="272" t="s">
        <v>97</v>
      </c>
      <c r="G48" s="272" t="s">
        <v>987</v>
      </c>
      <c r="H48" s="272" t="s">
        <v>972</v>
      </c>
      <c r="I48" s="273">
        <v>93</v>
      </c>
    </row>
    <row r="49" spans="1:9" ht="16.8">
      <c r="A49" s="465" t="s">
        <v>482</v>
      </c>
      <c r="B49" s="332">
        <v>1</v>
      </c>
      <c r="C49" s="123" t="s">
        <v>960</v>
      </c>
      <c r="D49" s="471" t="s">
        <v>332</v>
      </c>
      <c r="E49" s="472" t="s">
        <v>330</v>
      </c>
      <c r="F49" s="480" t="s">
        <v>176</v>
      </c>
      <c r="G49" s="272" t="s">
        <v>104</v>
      </c>
      <c r="H49" s="272" t="s">
        <v>761</v>
      </c>
      <c r="I49" s="273">
        <v>94</v>
      </c>
    </row>
    <row r="50" spans="1:9" ht="16.8">
      <c r="A50" s="465" t="s">
        <v>483</v>
      </c>
      <c r="B50" s="332">
        <v>1</v>
      </c>
      <c r="C50" s="123" t="s">
        <v>750</v>
      </c>
      <c r="D50" s="479" t="s">
        <v>995</v>
      </c>
      <c r="E50" s="472" t="s">
        <v>983</v>
      </c>
      <c r="F50" s="480" t="s">
        <v>102</v>
      </c>
      <c r="G50" s="272" t="s">
        <v>976</v>
      </c>
      <c r="H50" s="272" t="s">
        <v>996</v>
      </c>
      <c r="I50" s="485">
        <v>150</v>
      </c>
    </row>
    <row r="51" spans="1:9" ht="16.8">
      <c r="A51" s="465" t="s">
        <v>484</v>
      </c>
      <c r="B51" s="332">
        <v>1</v>
      </c>
      <c r="C51" s="123" t="s">
        <v>106</v>
      </c>
      <c r="D51" s="471" t="s">
        <v>329</v>
      </c>
      <c r="E51" s="272" t="s">
        <v>330</v>
      </c>
      <c r="F51" s="272" t="s">
        <v>992</v>
      </c>
      <c r="G51" s="272" t="s">
        <v>99</v>
      </c>
      <c r="H51" s="272" t="s">
        <v>962</v>
      </c>
      <c r="I51" s="273">
        <v>108</v>
      </c>
    </row>
    <row r="52" spans="1:9" ht="16.8">
      <c r="A52" s="465" t="s">
        <v>485</v>
      </c>
      <c r="B52" s="332">
        <v>1</v>
      </c>
      <c r="C52" s="123" t="s">
        <v>750</v>
      </c>
      <c r="D52" s="471" t="s">
        <v>329</v>
      </c>
      <c r="E52" s="472" t="s">
        <v>330</v>
      </c>
      <c r="F52" s="480" t="s">
        <v>102</v>
      </c>
      <c r="G52" s="272" t="s">
        <v>104</v>
      </c>
      <c r="H52" s="272" t="s">
        <v>997</v>
      </c>
      <c r="I52" s="273">
        <v>100</v>
      </c>
    </row>
    <row r="53" spans="1:9" ht="16.8">
      <c r="A53" s="465" t="s">
        <v>486</v>
      </c>
      <c r="B53" s="332">
        <v>1</v>
      </c>
      <c r="C53" s="123" t="s">
        <v>963</v>
      </c>
      <c r="D53" s="471" t="s">
        <v>329</v>
      </c>
      <c r="E53" s="472" t="s">
        <v>973</v>
      </c>
      <c r="F53" s="272" t="s">
        <v>176</v>
      </c>
      <c r="G53" s="272" t="s">
        <v>974</v>
      </c>
      <c r="H53" s="272" t="s">
        <v>996</v>
      </c>
      <c r="I53" s="273">
        <v>151</v>
      </c>
    </row>
    <row r="54" spans="1:9" ht="16.8">
      <c r="A54" s="465" t="s">
        <v>487</v>
      </c>
      <c r="B54" s="332">
        <v>1</v>
      </c>
      <c r="C54" s="123" t="s">
        <v>981</v>
      </c>
      <c r="D54" s="471" t="s">
        <v>332</v>
      </c>
      <c r="E54" s="472" t="s">
        <v>330</v>
      </c>
      <c r="F54" s="272" t="s">
        <v>176</v>
      </c>
      <c r="G54" s="272" t="s">
        <v>976</v>
      </c>
      <c r="H54" s="272" t="s">
        <v>972</v>
      </c>
      <c r="I54" s="273">
        <v>97</v>
      </c>
    </row>
    <row r="55" spans="1:9" ht="16.8">
      <c r="A55" s="465" t="s">
        <v>488</v>
      </c>
      <c r="B55" s="332">
        <v>1</v>
      </c>
      <c r="C55" s="474" t="s">
        <v>975</v>
      </c>
      <c r="D55" s="476" t="s">
        <v>332</v>
      </c>
      <c r="E55" s="470" t="s">
        <v>330</v>
      </c>
      <c r="F55" s="470" t="s">
        <v>97</v>
      </c>
      <c r="G55" s="470" t="s">
        <v>961</v>
      </c>
      <c r="H55" s="272" t="s">
        <v>964</v>
      </c>
      <c r="I55" s="478">
        <v>241</v>
      </c>
    </row>
    <row r="56" spans="1:9" ht="16.8">
      <c r="A56" s="465" t="s">
        <v>489</v>
      </c>
      <c r="B56" s="332">
        <v>1</v>
      </c>
      <c r="C56" s="123" t="s">
        <v>963</v>
      </c>
      <c r="D56" s="471" t="s">
        <v>332</v>
      </c>
      <c r="E56" s="472" t="s">
        <v>330</v>
      </c>
      <c r="F56" s="480" t="s">
        <v>176</v>
      </c>
      <c r="G56" s="272" t="s">
        <v>104</v>
      </c>
      <c r="H56" s="272" t="s">
        <v>761</v>
      </c>
      <c r="I56" s="273">
        <v>100</v>
      </c>
    </row>
    <row r="57" spans="1:9" ht="16.8">
      <c r="A57" s="465" t="s">
        <v>490</v>
      </c>
      <c r="B57" s="332">
        <v>1</v>
      </c>
      <c r="C57" s="123" t="s">
        <v>981</v>
      </c>
      <c r="D57" s="471" t="s">
        <v>332</v>
      </c>
      <c r="E57" s="472" t="s">
        <v>330</v>
      </c>
      <c r="F57" s="272" t="s">
        <v>137</v>
      </c>
      <c r="G57" s="272" t="s">
        <v>104</v>
      </c>
      <c r="H57" s="272" t="s">
        <v>978</v>
      </c>
      <c r="I57" s="273">
        <v>122</v>
      </c>
    </row>
    <row r="58" spans="1:9" ht="16.8">
      <c r="A58" s="465" t="s">
        <v>108</v>
      </c>
      <c r="B58" s="332">
        <v>1</v>
      </c>
      <c r="C58" s="474" t="s">
        <v>968</v>
      </c>
      <c r="D58" s="471" t="s">
        <v>329</v>
      </c>
      <c r="E58" s="470" t="s">
        <v>330</v>
      </c>
      <c r="F58" s="272" t="s">
        <v>97</v>
      </c>
      <c r="G58" s="470" t="s">
        <v>969</v>
      </c>
      <c r="H58" s="272" t="s">
        <v>964</v>
      </c>
      <c r="I58" s="273">
        <v>244</v>
      </c>
    </row>
    <row r="59" spans="1:9" ht="16.8">
      <c r="A59" s="465" t="s">
        <v>491</v>
      </c>
      <c r="B59" s="332">
        <v>1</v>
      </c>
      <c r="C59" s="123" t="s">
        <v>963</v>
      </c>
      <c r="D59" s="479" t="s">
        <v>329</v>
      </c>
      <c r="E59" s="472" t="s">
        <v>330</v>
      </c>
      <c r="F59" s="480" t="s">
        <v>97</v>
      </c>
      <c r="G59" s="272" t="s">
        <v>100</v>
      </c>
      <c r="H59" s="272" t="s">
        <v>984</v>
      </c>
      <c r="I59" s="273">
        <v>115</v>
      </c>
    </row>
    <row r="60" spans="1:9" ht="16.8">
      <c r="A60" s="466" t="s">
        <v>492</v>
      </c>
      <c r="B60" s="332">
        <v>1</v>
      </c>
      <c r="C60" s="123" t="s">
        <v>975</v>
      </c>
      <c r="D60" s="471" t="s">
        <v>979</v>
      </c>
      <c r="E60" s="472" t="s">
        <v>330</v>
      </c>
      <c r="F60" s="272" t="s">
        <v>97</v>
      </c>
      <c r="G60" s="470" t="s">
        <v>961</v>
      </c>
      <c r="H60" s="470" t="s">
        <v>962</v>
      </c>
      <c r="I60" s="273">
        <v>126</v>
      </c>
    </row>
    <row r="61" spans="1:9" ht="16.8">
      <c r="A61" s="465" t="s">
        <v>493</v>
      </c>
      <c r="B61" s="332">
        <v>1</v>
      </c>
      <c r="C61" s="123" t="s">
        <v>106</v>
      </c>
      <c r="D61" s="471" t="s">
        <v>329</v>
      </c>
      <c r="E61" s="472" t="s">
        <v>330</v>
      </c>
      <c r="F61" s="470" t="s">
        <v>137</v>
      </c>
      <c r="G61" s="272" t="s">
        <v>961</v>
      </c>
      <c r="H61" s="272" t="s">
        <v>980</v>
      </c>
      <c r="I61" s="273">
        <v>100</v>
      </c>
    </row>
    <row r="62" spans="1:9" ht="16.8">
      <c r="A62" s="465" t="s">
        <v>494</v>
      </c>
      <c r="B62" s="332">
        <v>1</v>
      </c>
      <c r="C62" s="123" t="s">
        <v>960</v>
      </c>
      <c r="D62" s="471" t="s">
        <v>332</v>
      </c>
      <c r="E62" s="472" t="s">
        <v>330</v>
      </c>
      <c r="F62" s="272" t="s">
        <v>97</v>
      </c>
      <c r="G62" s="272" t="s">
        <v>998</v>
      </c>
      <c r="H62" s="272" t="s">
        <v>964</v>
      </c>
      <c r="I62" s="273">
        <v>251</v>
      </c>
    </row>
    <row r="63" spans="1:9" ht="16.8">
      <c r="A63" s="465" t="s">
        <v>128</v>
      </c>
      <c r="B63" s="332">
        <v>1</v>
      </c>
      <c r="C63" s="123" t="s">
        <v>960</v>
      </c>
      <c r="D63" s="471" t="s">
        <v>333</v>
      </c>
      <c r="E63" s="472" t="s">
        <v>330</v>
      </c>
      <c r="F63" s="272" t="s">
        <v>97</v>
      </c>
      <c r="G63" s="272" t="s">
        <v>99</v>
      </c>
      <c r="H63" s="272" t="s">
        <v>964</v>
      </c>
      <c r="I63" s="486">
        <v>251</v>
      </c>
    </row>
    <row r="64" spans="1:9" ht="16.8">
      <c r="A64" s="466" t="s">
        <v>495</v>
      </c>
      <c r="B64" s="332">
        <v>1</v>
      </c>
      <c r="C64" s="123" t="s">
        <v>975</v>
      </c>
      <c r="D64" s="476" t="s">
        <v>329</v>
      </c>
      <c r="E64" s="470" t="s">
        <v>330</v>
      </c>
      <c r="F64" s="272" t="s">
        <v>102</v>
      </c>
      <c r="G64" s="272" t="s">
        <v>99</v>
      </c>
      <c r="H64" s="272" t="s">
        <v>962</v>
      </c>
      <c r="I64" s="487">
        <v>148</v>
      </c>
    </row>
    <row r="65" spans="1:9" ht="16.8">
      <c r="A65" s="465" t="s">
        <v>496</v>
      </c>
      <c r="B65" s="332">
        <v>1</v>
      </c>
      <c r="C65" s="123" t="s">
        <v>106</v>
      </c>
      <c r="D65" s="471" t="s">
        <v>332</v>
      </c>
      <c r="E65" s="472" t="s">
        <v>330</v>
      </c>
      <c r="F65" s="272" t="s">
        <v>102</v>
      </c>
      <c r="G65" s="272" t="s">
        <v>99</v>
      </c>
      <c r="H65" s="272" t="s">
        <v>999</v>
      </c>
      <c r="I65" s="273">
        <v>170</v>
      </c>
    </row>
    <row r="66" spans="1:9" ht="16.8">
      <c r="A66" s="465" t="s">
        <v>129</v>
      </c>
      <c r="B66" s="332">
        <v>1</v>
      </c>
      <c r="C66" s="123" t="s">
        <v>963</v>
      </c>
      <c r="D66" s="471" t="s">
        <v>329</v>
      </c>
      <c r="E66" s="472" t="s">
        <v>330</v>
      </c>
      <c r="F66" s="272" t="s">
        <v>1000</v>
      </c>
      <c r="G66" s="272" t="s">
        <v>99</v>
      </c>
      <c r="H66" s="272" t="s">
        <v>964</v>
      </c>
      <c r="I66" s="273">
        <v>258</v>
      </c>
    </row>
    <row r="67" spans="1:9" ht="16.8">
      <c r="A67" s="465" t="s">
        <v>497</v>
      </c>
      <c r="B67" s="332">
        <v>1</v>
      </c>
      <c r="C67" s="123" t="s">
        <v>750</v>
      </c>
      <c r="D67" s="471" t="s">
        <v>1001</v>
      </c>
      <c r="E67" s="472" t="s">
        <v>991</v>
      </c>
      <c r="F67" s="272" t="s">
        <v>102</v>
      </c>
      <c r="G67" s="272" t="s">
        <v>100</v>
      </c>
      <c r="H67" s="272" t="s">
        <v>999</v>
      </c>
      <c r="I67" s="273">
        <v>171</v>
      </c>
    </row>
    <row r="68" spans="1:9" ht="16.8">
      <c r="A68" s="465" t="s">
        <v>498</v>
      </c>
      <c r="B68" s="332">
        <v>1</v>
      </c>
      <c r="C68" s="123" t="s">
        <v>960</v>
      </c>
      <c r="D68" s="471" t="s">
        <v>971</v>
      </c>
      <c r="E68" s="472" t="s">
        <v>330</v>
      </c>
      <c r="F68" s="272" t="s">
        <v>176</v>
      </c>
      <c r="G68" s="272" t="s">
        <v>961</v>
      </c>
      <c r="H68" s="272" t="s">
        <v>993</v>
      </c>
      <c r="I68" s="273">
        <v>67</v>
      </c>
    </row>
    <row r="69" spans="1:9" ht="16.8">
      <c r="A69" s="465" t="s">
        <v>499</v>
      </c>
      <c r="B69" s="332">
        <v>1</v>
      </c>
      <c r="C69" s="123" t="s">
        <v>975</v>
      </c>
      <c r="D69" s="471" t="s">
        <v>331</v>
      </c>
      <c r="E69" s="472" t="s">
        <v>330</v>
      </c>
      <c r="F69" s="272" t="s">
        <v>97</v>
      </c>
      <c r="G69" s="272" t="s">
        <v>99</v>
      </c>
      <c r="H69" s="272" t="s">
        <v>964</v>
      </c>
      <c r="I69" s="274">
        <v>266</v>
      </c>
    </row>
    <row r="70" spans="1:9" ht="16.8">
      <c r="A70" s="465" t="s">
        <v>500</v>
      </c>
      <c r="B70" s="332">
        <v>1</v>
      </c>
      <c r="C70" s="123" t="s">
        <v>975</v>
      </c>
      <c r="D70" s="471" t="s">
        <v>329</v>
      </c>
      <c r="E70" s="472" t="s">
        <v>330</v>
      </c>
      <c r="F70" s="272" t="s">
        <v>176</v>
      </c>
      <c r="G70" s="272" t="s">
        <v>961</v>
      </c>
      <c r="H70" s="272" t="s">
        <v>964</v>
      </c>
      <c r="I70" s="273">
        <v>271</v>
      </c>
    </row>
    <row r="71" spans="1:9" ht="16.8">
      <c r="A71" s="465" t="s">
        <v>501</v>
      </c>
      <c r="B71" s="332">
        <v>1</v>
      </c>
      <c r="C71" s="488" t="s">
        <v>975</v>
      </c>
      <c r="D71" s="479" t="s">
        <v>332</v>
      </c>
      <c r="E71" s="472" t="s">
        <v>330</v>
      </c>
      <c r="F71" s="480" t="s">
        <v>97</v>
      </c>
      <c r="G71" s="480" t="s">
        <v>961</v>
      </c>
      <c r="H71" s="480" t="s">
        <v>980</v>
      </c>
      <c r="I71" s="273">
        <v>104</v>
      </c>
    </row>
    <row r="72" spans="1:9" ht="16.8">
      <c r="A72" s="465" t="s">
        <v>502</v>
      </c>
      <c r="B72" s="332">
        <v>1</v>
      </c>
      <c r="C72" s="123" t="s">
        <v>975</v>
      </c>
      <c r="D72" s="471" t="s">
        <v>332</v>
      </c>
      <c r="E72" s="472" t="s">
        <v>330</v>
      </c>
      <c r="F72" s="272" t="s">
        <v>97</v>
      </c>
      <c r="G72" s="272" t="s">
        <v>100</v>
      </c>
      <c r="H72" s="272" t="s">
        <v>999</v>
      </c>
      <c r="I72" s="273">
        <v>177</v>
      </c>
    </row>
    <row r="73" spans="1:9" ht="16.8">
      <c r="A73" s="465" t="s">
        <v>503</v>
      </c>
      <c r="B73" s="332">
        <v>1</v>
      </c>
      <c r="C73" s="123" t="s">
        <v>981</v>
      </c>
      <c r="D73" s="471" t="s">
        <v>979</v>
      </c>
      <c r="E73" s="472" t="s">
        <v>330</v>
      </c>
      <c r="F73" s="272" t="s">
        <v>102</v>
      </c>
      <c r="G73" s="272" t="s">
        <v>99</v>
      </c>
      <c r="H73" s="272" t="s">
        <v>972</v>
      </c>
      <c r="I73" s="273">
        <v>103</v>
      </c>
    </row>
    <row r="74" spans="1:9" ht="16.8">
      <c r="A74" s="465" t="s">
        <v>504</v>
      </c>
      <c r="B74" s="332">
        <v>1</v>
      </c>
      <c r="C74" s="123" t="s">
        <v>975</v>
      </c>
      <c r="D74" s="471" t="s">
        <v>332</v>
      </c>
      <c r="E74" s="472" t="s">
        <v>330</v>
      </c>
      <c r="F74" s="272" t="s">
        <v>97</v>
      </c>
      <c r="G74" s="272" t="s">
        <v>104</v>
      </c>
      <c r="H74" s="272" t="s">
        <v>964</v>
      </c>
      <c r="I74" s="273">
        <v>274</v>
      </c>
    </row>
    <row r="75" spans="1:9" ht="16.8">
      <c r="A75" s="465" t="s">
        <v>505</v>
      </c>
      <c r="B75" s="332">
        <v>1</v>
      </c>
      <c r="C75" s="123" t="s">
        <v>975</v>
      </c>
      <c r="D75" s="471" t="s">
        <v>979</v>
      </c>
      <c r="E75" s="472" t="s">
        <v>330</v>
      </c>
      <c r="F75" s="272" t="s">
        <v>97</v>
      </c>
      <c r="G75" s="272" t="s">
        <v>99</v>
      </c>
      <c r="H75" s="272" t="s">
        <v>964</v>
      </c>
      <c r="I75" s="274">
        <v>278</v>
      </c>
    </row>
    <row r="76" spans="1:9" ht="16.8">
      <c r="A76" s="465" t="s">
        <v>506</v>
      </c>
      <c r="B76" s="332">
        <v>1</v>
      </c>
      <c r="C76" s="123" t="s">
        <v>968</v>
      </c>
      <c r="D76" s="479" t="s">
        <v>329</v>
      </c>
      <c r="E76" s="472" t="s">
        <v>330</v>
      </c>
      <c r="F76" s="480" t="s">
        <v>97</v>
      </c>
      <c r="G76" s="272" t="s">
        <v>104</v>
      </c>
      <c r="H76" s="272" t="s">
        <v>761</v>
      </c>
      <c r="I76" s="273">
        <v>104</v>
      </c>
    </row>
    <row r="77" spans="1:9" ht="16.8">
      <c r="A77" s="465" t="s">
        <v>507</v>
      </c>
      <c r="B77" s="332">
        <v>1</v>
      </c>
      <c r="C77" s="123" t="s">
        <v>968</v>
      </c>
      <c r="D77" s="471" t="s">
        <v>1002</v>
      </c>
      <c r="E77" s="472" t="s">
        <v>973</v>
      </c>
      <c r="F77" s="272" t="s">
        <v>97</v>
      </c>
      <c r="G77" s="272" t="s">
        <v>987</v>
      </c>
      <c r="H77" s="272" t="s">
        <v>972</v>
      </c>
      <c r="I77" s="273">
        <v>103</v>
      </c>
    </row>
    <row r="78" spans="1:9" ht="16.8">
      <c r="A78" s="465" t="s">
        <v>508</v>
      </c>
      <c r="B78" s="332">
        <v>1</v>
      </c>
      <c r="C78" s="123" t="s">
        <v>981</v>
      </c>
      <c r="D78" s="471" t="s">
        <v>979</v>
      </c>
      <c r="E78" s="472" t="s">
        <v>330</v>
      </c>
      <c r="F78" s="272" t="s">
        <v>176</v>
      </c>
      <c r="G78" s="272" t="s">
        <v>104</v>
      </c>
      <c r="H78" s="272" t="s">
        <v>972</v>
      </c>
      <c r="I78" s="273">
        <v>104</v>
      </c>
    </row>
    <row r="79" spans="1:9" ht="16.8">
      <c r="A79" s="466" t="s">
        <v>509</v>
      </c>
      <c r="B79" s="332">
        <v>1</v>
      </c>
      <c r="C79" s="123" t="s">
        <v>960</v>
      </c>
      <c r="D79" s="476" t="s">
        <v>329</v>
      </c>
      <c r="E79" s="470" t="s">
        <v>330</v>
      </c>
      <c r="F79" s="470" t="s">
        <v>102</v>
      </c>
      <c r="G79" s="470" t="s">
        <v>104</v>
      </c>
      <c r="H79" s="470" t="s">
        <v>962</v>
      </c>
      <c r="I79" s="273">
        <v>198</v>
      </c>
    </row>
    <row r="80" spans="1:9" ht="16.8">
      <c r="A80" s="465" t="s">
        <v>510</v>
      </c>
      <c r="B80" s="332">
        <v>1</v>
      </c>
      <c r="C80" s="123" t="s">
        <v>960</v>
      </c>
      <c r="D80" s="471" t="s">
        <v>329</v>
      </c>
      <c r="E80" s="472" t="s">
        <v>330</v>
      </c>
      <c r="F80" s="272" t="s">
        <v>102</v>
      </c>
      <c r="G80" s="272" t="s">
        <v>99</v>
      </c>
      <c r="H80" s="272" t="s">
        <v>972</v>
      </c>
      <c r="I80" s="273">
        <v>104</v>
      </c>
    </row>
    <row r="81" spans="1:9" ht="16.8">
      <c r="A81" s="465" t="s">
        <v>511</v>
      </c>
      <c r="B81" s="332">
        <v>1</v>
      </c>
      <c r="C81" s="123" t="s">
        <v>981</v>
      </c>
      <c r="D81" s="471" t="s">
        <v>1003</v>
      </c>
      <c r="E81" s="472" t="s">
        <v>330</v>
      </c>
      <c r="F81" s="272" t="s">
        <v>97</v>
      </c>
      <c r="G81" s="272" t="s">
        <v>994</v>
      </c>
      <c r="H81" s="272" t="s">
        <v>972</v>
      </c>
      <c r="I81" s="273">
        <v>106</v>
      </c>
    </row>
    <row r="82" spans="1:9" ht="16.8">
      <c r="A82" s="465" t="s">
        <v>512</v>
      </c>
      <c r="B82" s="332">
        <v>1</v>
      </c>
      <c r="C82" s="123" t="s">
        <v>963</v>
      </c>
      <c r="D82" s="471" t="s">
        <v>331</v>
      </c>
      <c r="E82" s="472" t="s">
        <v>991</v>
      </c>
      <c r="F82" s="272" t="s">
        <v>176</v>
      </c>
      <c r="G82" s="272" t="s">
        <v>104</v>
      </c>
      <c r="H82" s="272" t="s">
        <v>964</v>
      </c>
      <c r="I82" s="486">
        <v>285</v>
      </c>
    </row>
    <row r="83" spans="1:9" ht="16.8">
      <c r="A83" s="465" t="s">
        <v>513</v>
      </c>
      <c r="B83" s="332">
        <v>1</v>
      </c>
      <c r="C83" s="123" t="s">
        <v>963</v>
      </c>
      <c r="D83" s="471" t="s">
        <v>331</v>
      </c>
      <c r="E83" s="472" t="s">
        <v>991</v>
      </c>
      <c r="F83" s="272" t="s">
        <v>176</v>
      </c>
      <c r="G83" s="272" t="s">
        <v>104</v>
      </c>
      <c r="H83" s="272" t="s">
        <v>1004</v>
      </c>
      <c r="I83" s="486">
        <v>71</v>
      </c>
    </row>
    <row r="84" spans="1:9" ht="16.8">
      <c r="A84" s="465" t="s">
        <v>514</v>
      </c>
      <c r="B84" s="332">
        <v>1</v>
      </c>
      <c r="C84" s="123" t="s">
        <v>975</v>
      </c>
      <c r="D84" s="471" t="s">
        <v>979</v>
      </c>
      <c r="E84" s="472" t="s">
        <v>330</v>
      </c>
      <c r="F84" s="272" t="s">
        <v>97</v>
      </c>
      <c r="G84" s="272" t="s">
        <v>974</v>
      </c>
      <c r="H84" s="272" t="s">
        <v>972</v>
      </c>
      <c r="I84" s="273">
        <v>106</v>
      </c>
    </row>
    <row r="85" spans="1:9" ht="16.8">
      <c r="A85" s="465" t="s">
        <v>515</v>
      </c>
      <c r="B85" s="332">
        <v>1</v>
      </c>
      <c r="C85" s="123" t="s">
        <v>960</v>
      </c>
      <c r="D85" s="479" t="s">
        <v>1005</v>
      </c>
      <c r="E85" s="472" t="s">
        <v>991</v>
      </c>
      <c r="F85" s="480" t="s">
        <v>102</v>
      </c>
      <c r="G85" s="272" t="s">
        <v>994</v>
      </c>
      <c r="H85" s="272" t="s">
        <v>972</v>
      </c>
      <c r="I85" s="273">
        <v>107</v>
      </c>
    </row>
    <row r="86" spans="1:9" ht="16.8">
      <c r="A86" s="465" t="s">
        <v>516</v>
      </c>
      <c r="B86" s="332">
        <v>1</v>
      </c>
      <c r="C86" s="123" t="s">
        <v>963</v>
      </c>
      <c r="D86" s="471" t="s">
        <v>329</v>
      </c>
      <c r="E86" s="472" t="s">
        <v>330</v>
      </c>
      <c r="F86" s="272" t="s">
        <v>97</v>
      </c>
      <c r="G86" s="272" t="s">
        <v>1006</v>
      </c>
      <c r="H86" s="272" t="s">
        <v>999</v>
      </c>
      <c r="I86" s="273">
        <v>186</v>
      </c>
    </row>
    <row r="87" spans="1:9" ht="16.8">
      <c r="A87" s="465" t="s">
        <v>517</v>
      </c>
      <c r="B87" s="332">
        <v>2</v>
      </c>
      <c r="C87" s="123" t="s">
        <v>981</v>
      </c>
      <c r="D87" s="471" t="s">
        <v>1007</v>
      </c>
      <c r="E87" s="472" t="s">
        <v>330</v>
      </c>
      <c r="F87" s="272" t="s">
        <v>97</v>
      </c>
      <c r="G87" s="272" t="s">
        <v>100</v>
      </c>
      <c r="H87" s="272" t="s">
        <v>972</v>
      </c>
      <c r="I87" s="273">
        <v>84</v>
      </c>
    </row>
    <row r="88" spans="1:9" ht="16.8">
      <c r="A88" s="465" t="s">
        <v>518</v>
      </c>
      <c r="B88" s="332">
        <v>2</v>
      </c>
      <c r="C88" s="123" t="s">
        <v>981</v>
      </c>
      <c r="D88" s="471" t="s">
        <v>332</v>
      </c>
      <c r="E88" s="472" t="s">
        <v>330</v>
      </c>
      <c r="F88" s="272" t="s">
        <v>97</v>
      </c>
      <c r="G88" s="272" t="s">
        <v>99</v>
      </c>
      <c r="H88" s="272" t="s">
        <v>964</v>
      </c>
      <c r="I88" s="274">
        <v>196</v>
      </c>
    </row>
    <row r="89" spans="1:9" ht="16.8">
      <c r="A89" s="465" t="s">
        <v>519</v>
      </c>
      <c r="B89" s="332">
        <v>2</v>
      </c>
      <c r="C89" s="123" t="s">
        <v>960</v>
      </c>
      <c r="D89" s="471" t="s">
        <v>332</v>
      </c>
      <c r="E89" s="472" t="s">
        <v>330</v>
      </c>
      <c r="F89" s="480" t="s">
        <v>97</v>
      </c>
      <c r="G89" s="272" t="s">
        <v>99</v>
      </c>
      <c r="H89" s="272" t="s">
        <v>964</v>
      </c>
      <c r="I89" s="485">
        <v>197</v>
      </c>
    </row>
    <row r="90" spans="1:9" ht="16.8">
      <c r="A90" s="465" t="s">
        <v>520</v>
      </c>
      <c r="B90" s="332">
        <v>2</v>
      </c>
      <c r="C90" s="123" t="s">
        <v>960</v>
      </c>
      <c r="D90" s="479" t="s">
        <v>979</v>
      </c>
      <c r="E90" s="472" t="s">
        <v>330</v>
      </c>
      <c r="F90" s="480" t="s">
        <v>97</v>
      </c>
      <c r="G90" s="272" t="s">
        <v>99</v>
      </c>
      <c r="H90" s="272" t="s">
        <v>984</v>
      </c>
      <c r="I90" s="273">
        <v>101</v>
      </c>
    </row>
    <row r="91" spans="1:9" ht="16.8">
      <c r="A91" s="465" t="s">
        <v>521</v>
      </c>
      <c r="B91" s="332">
        <v>2</v>
      </c>
      <c r="C91" s="123" t="s">
        <v>750</v>
      </c>
      <c r="D91" s="471" t="s">
        <v>971</v>
      </c>
      <c r="E91" s="472" t="s">
        <v>330</v>
      </c>
      <c r="F91" s="272" t="s">
        <v>102</v>
      </c>
      <c r="G91" s="272" t="s">
        <v>100</v>
      </c>
      <c r="H91" s="272" t="s">
        <v>964</v>
      </c>
      <c r="I91" s="273">
        <v>202</v>
      </c>
    </row>
    <row r="92" spans="1:9" ht="16.8">
      <c r="A92" s="465" t="s">
        <v>522</v>
      </c>
      <c r="B92" s="332">
        <v>2</v>
      </c>
      <c r="C92" s="123" t="s">
        <v>975</v>
      </c>
      <c r="D92" s="471" t="s">
        <v>990</v>
      </c>
      <c r="E92" s="272" t="s">
        <v>330</v>
      </c>
      <c r="F92" s="272" t="s">
        <v>382</v>
      </c>
      <c r="G92" s="272" t="s">
        <v>99</v>
      </c>
      <c r="H92" s="272" t="s">
        <v>980</v>
      </c>
      <c r="I92" s="485">
        <v>94</v>
      </c>
    </row>
    <row r="93" spans="1:9" ht="16.8">
      <c r="A93" s="465" t="s">
        <v>523</v>
      </c>
      <c r="B93" s="332">
        <v>2</v>
      </c>
      <c r="C93" s="123" t="s">
        <v>960</v>
      </c>
      <c r="D93" s="471" t="s">
        <v>332</v>
      </c>
      <c r="E93" s="472" t="s">
        <v>330</v>
      </c>
      <c r="F93" s="272" t="s">
        <v>97</v>
      </c>
      <c r="G93" s="272" t="s">
        <v>99</v>
      </c>
      <c r="H93" s="272" t="s">
        <v>964</v>
      </c>
      <c r="I93" s="274">
        <v>203</v>
      </c>
    </row>
    <row r="94" spans="1:9" ht="16.8">
      <c r="A94" s="465" t="s">
        <v>524</v>
      </c>
      <c r="B94" s="332">
        <v>2</v>
      </c>
      <c r="C94" s="123" t="s">
        <v>975</v>
      </c>
      <c r="D94" s="471" t="s">
        <v>332</v>
      </c>
      <c r="E94" s="472" t="s">
        <v>991</v>
      </c>
      <c r="F94" s="272" t="s">
        <v>97</v>
      </c>
      <c r="G94" s="272" t="s">
        <v>961</v>
      </c>
      <c r="H94" s="272" t="s">
        <v>978</v>
      </c>
      <c r="I94" s="273">
        <v>116</v>
      </c>
    </row>
    <row r="95" spans="1:9" ht="16.8">
      <c r="A95" s="465" t="s">
        <v>525</v>
      </c>
      <c r="B95" s="332">
        <v>2</v>
      </c>
      <c r="C95" s="123" t="s">
        <v>1008</v>
      </c>
      <c r="D95" s="471" t="s">
        <v>332</v>
      </c>
      <c r="E95" s="472" t="s">
        <v>330</v>
      </c>
      <c r="F95" s="272" t="s">
        <v>176</v>
      </c>
      <c r="G95" s="272" t="s">
        <v>104</v>
      </c>
      <c r="H95" s="272" t="s">
        <v>978</v>
      </c>
      <c r="I95" s="273">
        <v>116</v>
      </c>
    </row>
    <row r="96" spans="1:9" ht="16.8">
      <c r="A96" s="465" t="s">
        <v>526</v>
      </c>
      <c r="B96" s="332">
        <v>2</v>
      </c>
      <c r="C96" s="123" t="s">
        <v>1008</v>
      </c>
      <c r="D96" s="471" t="s">
        <v>332</v>
      </c>
      <c r="E96" s="472" t="s">
        <v>330</v>
      </c>
      <c r="F96" s="272" t="s">
        <v>176</v>
      </c>
      <c r="G96" s="272" t="s">
        <v>104</v>
      </c>
      <c r="H96" s="272" t="s">
        <v>978</v>
      </c>
      <c r="I96" s="273">
        <v>117</v>
      </c>
    </row>
    <row r="97" spans="1:9" ht="16.8">
      <c r="A97" s="465" t="s">
        <v>527</v>
      </c>
      <c r="B97" s="332">
        <v>2</v>
      </c>
      <c r="C97" s="123" t="s">
        <v>981</v>
      </c>
      <c r="D97" s="479" t="s">
        <v>329</v>
      </c>
      <c r="E97" s="472" t="s">
        <v>330</v>
      </c>
      <c r="F97" s="480" t="s">
        <v>176</v>
      </c>
      <c r="G97" s="272" t="s">
        <v>100</v>
      </c>
      <c r="H97" s="272" t="s">
        <v>984</v>
      </c>
      <c r="I97" s="273">
        <v>103</v>
      </c>
    </row>
    <row r="98" spans="1:9" ht="16.8">
      <c r="A98" s="465" t="s">
        <v>528</v>
      </c>
      <c r="B98" s="332">
        <v>2</v>
      </c>
      <c r="C98" s="123" t="s">
        <v>975</v>
      </c>
      <c r="D98" s="479" t="s">
        <v>329</v>
      </c>
      <c r="E98" s="472" t="s">
        <v>330</v>
      </c>
      <c r="F98" s="480" t="s">
        <v>97</v>
      </c>
      <c r="G98" s="272" t="s">
        <v>99</v>
      </c>
      <c r="H98" s="272" t="s">
        <v>984</v>
      </c>
      <c r="I98" s="273">
        <v>103</v>
      </c>
    </row>
    <row r="99" spans="1:9" ht="16.8">
      <c r="A99" s="465" t="s">
        <v>529</v>
      </c>
      <c r="B99" s="332">
        <v>2</v>
      </c>
      <c r="C99" s="123" t="s">
        <v>106</v>
      </c>
      <c r="D99" s="479" t="s">
        <v>332</v>
      </c>
      <c r="E99" s="472" t="s">
        <v>330</v>
      </c>
      <c r="F99" s="480" t="s">
        <v>977</v>
      </c>
      <c r="G99" s="272" t="s">
        <v>99</v>
      </c>
      <c r="H99" s="272" t="s">
        <v>1004</v>
      </c>
      <c r="I99" s="273">
        <v>63</v>
      </c>
    </row>
    <row r="100" spans="1:9" ht="16.8">
      <c r="A100" s="465" t="s">
        <v>530</v>
      </c>
      <c r="B100" s="332">
        <v>2</v>
      </c>
      <c r="C100" s="123" t="s">
        <v>960</v>
      </c>
      <c r="D100" s="479" t="s">
        <v>329</v>
      </c>
      <c r="E100" s="489" t="s">
        <v>330</v>
      </c>
      <c r="F100" s="480" t="s">
        <v>102</v>
      </c>
      <c r="G100" s="480" t="s">
        <v>99</v>
      </c>
      <c r="H100" s="480" t="s">
        <v>1009</v>
      </c>
      <c r="I100" s="485">
        <v>82</v>
      </c>
    </row>
    <row r="101" spans="1:9" ht="16.8">
      <c r="A101" s="465" t="s">
        <v>531</v>
      </c>
      <c r="B101" s="332">
        <v>2</v>
      </c>
      <c r="C101" s="123" t="s">
        <v>975</v>
      </c>
      <c r="D101" s="471" t="s">
        <v>332</v>
      </c>
      <c r="E101" s="472" t="s">
        <v>330</v>
      </c>
      <c r="F101" s="272" t="s">
        <v>97</v>
      </c>
      <c r="G101" s="272" t="s">
        <v>99</v>
      </c>
      <c r="H101" s="272" t="s">
        <v>978</v>
      </c>
      <c r="I101" s="273">
        <v>117</v>
      </c>
    </row>
    <row r="102" spans="1:9" ht="16.8">
      <c r="A102" s="465" t="s">
        <v>532</v>
      </c>
      <c r="B102" s="332">
        <v>2</v>
      </c>
      <c r="C102" s="123" t="s">
        <v>968</v>
      </c>
      <c r="D102" s="471" t="s">
        <v>329</v>
      </c>
      <c r="E102" s="472" t="s">
        <v>330</v>
      </c>
      <c r="F102" s="272" t="s">
        <v>97</v>
      </c>
      <c r="G102" s="272" t="s">
        <v>100</v>
      </c>
      <c r="H102" s="272" t="s">
        <v>972</v>
      </c>
      <c r="I102" s="273">
        <v>86</v>
      </c>
    </row>
    <row r="103" spans="1:9" ht="16.8">
      <c r="A103" s="465" t="s">
        <v>533</v>
      </c>
      <c r="B103" s="332">
        <v>2</v>
      </c>
      <c r="C103" s="123" t="s">
        <v>960</v>
      </c>
      <c r="D103" s="471" t="s">
        <v>979</v>
      </c>
      <c r="E103" s="472" t="s">
        <v>330</v>
      </c>
      <c r="F103" s="272" t="s">
        <v>97</v>
      </c>
      <c r="G103" s="272" t="s">
        <v>104</v>
      </c>
      <c r="H103" s="272" t="s">
        <v>999</v>
      </c>
      <c r="I103" s="273">
        <v>156</v>
      </c>
    </row>
    <row r="104" spans="1:9" ht="16.8">
      <c r="A104" s="465" t="s">
        <v>534</v>
      </c>
      <c r="B104" s="332">
        <v>2</v>
      </c>
      <c r="C104" s="123" t="s">
        <v>960</v>
      </c>
      <c r="D104" s="479" t="s">
        <v>329</v>
      </c>
      <c r="E104" s="472" t="s">
        <v>330</v>
      </c>
      <c r="F104" s="480" t="s">
        <v>176</v>
      </c>
      <c r="G104" s="272" t="s">
        <v>104</v>
      </c>
      <c r="H104" s="272" t="s">
        <v>761</v>
      </c>
      <c r="I104" s="273">
        <v>89</v>
      </c>
    </row>
    <row r="105" spans="1:9" ht="16.8">
      <c r="A105" s="465" t="s">
        <v>138</v>
      </c>
      <c r="B105" s="332">
        <v>2</v>
      </c>
      <c r="C105" s="123" t="s">
        <v>960</v>
      </c>
      <c r="D105" s="471" t="s">
        <v>331</v>
      </c>
      <c r="E105" s="472" t="s">
        <v>330</v>
      </c>
      <c r="F105" s="272" t="s">
        <v>97</v>
      </c>
      <c r="G105" s="272" t="s">
        <v>99</v>
      </c>
      <c r="H105" s="272" t="s">
        <v>964</v>
      </c>
      <c r="I105" s="273">
        <v>207</v>
      </c>
    </row>
    <row r="106" spans="1:9" ht="16.8">
      <c r="A106" s="465" t="s">
        <v>535</v>
      </c>
      <c r="B106" s="332">
        <v>2</v>
      </c>
      <c r="C106" s="123" t="s">
        <v>981</v>
      </c>
      <c r="D106" s="471" t="s">
        <v>332</v>
      </c>
      <c r="E106" s="472" t="s">
        <v>330</v>
      </c>
      <c r="F106" s="272" t="s">
        <v>137</v>
      </c>
      <c r="G106" s="272" t="s">
        <v>104</v>
      </c>
      <c r="H106" s="272" t="s">
        <v>964</v>
      </c>
      <c r="I106" s="273">
        <v>207</v>
      </c>
    </row>
    <row r="107" spans="1:9" ht="16.8">
      <c r="A107" s="465" t="s">
        <v>536</v>
      </c>
      <c r="B107" s="332">
        <v>2</v>
      </c>
      <c r="C107" s="123" t="s">
        <v>960</v>
      </c>
      <c r="D107" s="471" t="s">
        <v>979</v>
      </c>
      <c r="E107" s="472" t="s">
        <v>330</v>
      </c>
      <c r="F107" s="272" t="s">
        <v>97</v>
      </c>
      <c r="G107" s="272" t="s">
        <v>99</v>
      </c>
      <c r="H107" s="272" t="s">
        <v>964</v>
      </c>
      <c r="I107" s="274">
        <v>208</v>
      </c>
    </row>
    <row r="108" spans="1:9" ht="16.8">
      <c r="A108" s="466" t="s">
        <v>537</v>
      </c>
      <c r="B108" s="332">
        <v>2</v>
      </c>
      <c r="C108" s="475" t="s">
        <v>963</v>
      </c>
      <c r="D108" s="476" t="s">
        <v>990</v>
      </c>
      <c r="E108" s="470" t="s">
        <v>1010</v>
      </c>
      <c r="F108" s="470" t="s">
        <v>176</v>
      </c>
      <c r="G108" s="470" t="s">
        <v>100</v>
      </c>
      <c r="H108" s="470" t="s">
        <v>962</v>
      </c>
      <c r="I108" s="477">
        <v>48</v>
      </c>
    </row>
    <row r="109" spans="1:9" ht="16.8">
      <c r="A109" s="465" t="s">
        <v>538</v>
      </c>
      <c r="B109" s="332">
        <v>2</v>
      </c>
      <c r="C109" s="123" t="s">
        <v>963</v>
      </c>
      <c r="D109" s="479" t="s">
        <v>979</v>
      </c>
      <c r="E109" s="472" t="s">
        <v>330</v>
      </c>
      <c r="F109" s="480" t="s">
        <v>102</v>
      </c>
      <c r="G109" s="272" t="s">
        <v>104</v>
      </c>
      <c r="H109" s="272" t="s">
        <v>984</v>
      </c>
      <c r="I109" s="273">
        <v>107</v>
      </c>
    </row>
    <row r="110" spans="1:9" ht="16.8">
      <c r="A110" s="465" t="s">
        <v>539</v>
      </c>
      <c r="B110" s="332">
        <v>2</v>
      </c>
      <c r="C110" s="123" t="s">
        <v>963</v>
      </c>
      <c r="D110" s="471" t="s">
        <v>329</v>
      </c>
      <c r="E110" s="472" t="s">
        <v>330</v>
      </c>
      <c r="F110" s="272" t="s">
        <v>102</v>
      </c>
      <c r="G110" s="272" t="s">
        <v>961</v>
      </c>
      <c r="H110" s="272" t="s">
        <v>978</v>
      </c>
      <c r="I110" s="273">
        <v>118</v>
      </c>
    </row>
    <row r="111" spans="1:9" ht="16.8">
      <c r="A111" s="465" t="s">
        <v>540</v>
      </c>
      <c r="B111" s="332">
        <v>2</v>
      </c>
      <c r="C111" s="482" t="s">
        <v>963</v>
      </c>
      <c r="D111" s="483" t="s">
        <v>332</v>
      </c>
      <c r="E111" s="472" t="s">
        <v>991</v>
      </c>
      <c r="F111" s="484" t="s">
        <v>176</v>
      </c>
      <c r="G111" s="484" t="s">
        <v>104</v>
      </c>
      <c r="H111" s="272" t="s">
        <v>761</v>
      </c>
      <c r="I111" s="485">
        <v>91</v>
      </c>
    </row>
    <row r="112" spans="1:9" ht="16.8">
      <c r="A112" s="465" t="s">
        <v>541</v>
      </c>
      <c r="B112" s="332">
        <v>2</v>
      </c>
      <c r="C112" s="123" t="s">
        <v>963</v>
      </c>
      <c r="D112" s="471" t="s">
        <v>332</v>
      </c>
      <c r="E112" s="472" t="s">
        <v>330</v>
      </c>
      <c r="F112" s="480" t="s">
        <v>102</v>
      </c>
      <c r="G112" s="272" t="s">
        <v>99</v>
      </c>
      <c r="H112" s="272" t="s">
        <v>761</v>
      </c>
      <c r="I112" s="273">
        <v>91</v>
      </c>
    </row>
    <row r="113" spans="1:9" ht="16.8">
      <c r="A113" s="465" t="s">
        <v>542</v>
      </c>
      <c r="B113" s="332">
        <v>2</v>
      </c>
      <c r="C113" s="123" t="s">
        <v>106</v>
      </c>
      <c r="D113" s="471" t="s">
        <v>331</v>
      </c>
      <c r="E113" s="472" t="s">
        <v>330</v>
      </c>
      <c r="F113" s="272" t="s">
        <v>176</v>
      </c>
      <c r="G113" s="272" t="s">
        <v>1011</v>
      </c>
      <c r="H113" s="272" t="s">
        <v>964</v>
      </c>
      <c r="I113" s="273">
        <v>212</v>
      </c>
    </row>
    <row r="114" spans="1:9" ht="16.8">
      <c r="A114" s="465" t="s">
        <v>543</v>
      </c>
      <c r="B114" s="332">
        <v>2</v>
      </c>
      <c r="C114" s="123" t="s">
        <v>965</v>
      </c>
      <c r="D114" s="471" t="s">
        <v>329</v>
      </c>
      <c r="E114" s="472" t="s">
        <v>330</v>
      </c>
      <c r="F114" s="272" t="s">
        <v>97</v>
      </c>
      <c r="G114" s="272" t="s">
        <v>100</v>
      </c>
      <c r="H114" s="272" t="s">
        <v>964</v>
      </c>
      <c r="I114" s="273">
        <v>216</v>
      </c>
    </row>
    <row r="115" spans="1:9" ht="16.8">
      <c r="A115" s="465" t="s">
        <v>544</v>
      </c>
      <c r="B115" s="332">
        <v>2</v>
      </c>
      <c r="C115" s="123" t="s">
        <v>960</v>
      </c>
      <c r="D115" s="471" t="s">
        <v>332</v>
      </c>
      <c r="E115" s="472" t="s">
        <v>330</v>
      </c>
      <c r="F115" s="480" t="s">
        <v>137</v>
      </c>
      <c r="G115" s="272" t="s">
        <v>99</v>
      </c>
      <c r="H115" s="272" t="s">
        <v>999</v>
      </c>
      <c r="I115" s="273">
        <v>160</v>
      </c>
    </row>
    <row r="116" spans="1:9" ht="16.8">
      <c r="A116" s="465" t="s">
        <v>545</v>
      </c>
      <c r="B116" s="332">
        <v>2</v>
      </c>
      <c r="C116" s="123" t="s">
        <v>968</v>
      </c>
      <c r="D116" s="471" t="s">
        <v>329</v>
      </c>
      <c r="E116" s="472" t="s">
        <v>991</v>
      </c>
      <c r="F116" s="272" t="s">
        <v>176</v>
      </c>
      <c r="G116" s="272" t="s">
        <v>100</v>
      </c>
      <c r="H116" s="272" t="s">
        <v>972</v>
      </c>
      <c r="I116" s="273">
        <v>90</v>
      </c>
    </row>
    <row r="117" spans="1:9" ht="16.8">
      <c r="A117" s="465" t="s">
        <v>546</v>
      </c>
      <c r="B117" s="332">
        <v>2</v>
      </c>
      <c r="C117" s="123" t="s">
        <v>106</v>
      </c>
      <c r="D117" s="471" t="s">
        <v>329</v>
      </c>
      <c r="E117" s="272" t="s">
        <v>330</v>
      </c>
      <c r="F117" s="272" t="s">
        <v>176</v>
      </c>
      <c r="G117" s="272" t="s">
        <v>100</v>
      </c>
      <c r="H117" s="272" t="s">
        <v>972</v>
      </c>
      <c r="I117" s="273">
        <v>90</v>
      </c>
    </row>
    <row r="118" spans="1:9" ht="16.8">
      <c r="A118" s="465" t="s">
        <v>547</v>
      </c>
      <c r="B118" s="332">
        <v>2</v>
      </c>
      <c r="C118" s="123" t="s">
        <v>106</v>
      </c>
      <c r="D118" s="471" t="s">
        <v>970</v>
      </c>
      <c r="E118" s="472" t="s">
        <v>330</v>
      </c>
      <c r="F118" s="272" t="s">
        <v>97</v>
      </c>
      <c r="G118" s="272" t="s">
        <v>961</v>
      </c>
      <c r="H118" s="272" t="s">
        <v>964</v>
      </c>
      <c r="I118" s="273">
        <v>216</v>
      </c>
    </row>
    <row r="119" spans="1:9" ht="16.8">
      <c r="A119" s="465" t="s">
        <v>140</v>
      </c>
      <c r="B119" s="332">
        <v>2</v>
      </c>
      <c r="C119" s="123" t="s">
        <v>968</v>
      </c>
      <c r="D119" s="471" t="s">
        <v>329</v>
      </c>
      <c r="E119" s="472" t="s">
        <v>330</v>
      </c>
      <c r="F119" s="272" t="s">
        <v>97</v>
      </c>
      <c r="G119" s="272" t="s">
        <v>1006</v>
      </c>
      <c r="H119" s="272" t="s">
        <v>964</v>
      </c>
      <c r="I119" s="273">
        <v>217</v>
      </c>
    </row>
    <row r="120" spans="1:9" ht="16.8">
      <c r="A120" s="465" t="s">
        <v>548</v>
      </c>
      <c r="B120" s="332">
        <v>2</v>
      </c>
      <c r="C120" s="123" t="s">
        <v>963</v>
      </c>
      <c r="D120" s="471" t="s">
        <v>332</v>
      </c>
      <c r="E120" s="472" t="s">
        <v>330</v>
      </c>
      <c r="F120" s="272" t="s">
        <v>176</v>
      </c>
      <c r="G120" s="272" t="s">
        <v>100</v>
      </c>
      <c r="H120" s="272" t="s">
        <v>999</v>
      </c>
      <c r="I120" s="273">
        <v>161</v>
      </c>
    </row>
    <row r="121" spans="1:9" ht="16.8">
      <c r="A121" s="465" t="s">
        <v>549</v>
      </c>
      <c r="B121" s="332">
        <v>2</v>
      </c>
      <c r="C121" s="123" t="s">
        <v>963</v>
      </c>
      <c r="D121" s="471" t="s">
        <v>332</v>
      </c>
      <c r="E121" s="472" t="s">
        <v>330</v>
      </c>
      <c r="F121" s="272" t="s">
        <v>97</v>
      </c>
      <c r="G121" s="272" t="s">
        <v>994</v>
      </c>
      <c r="H121" s="272" t="s">
        <v>964</v>
      </c>
      <c r="I121" s="273">
        <v>217</v>
      </c>
    </row>
    <row r="122" spans="1:9" ht="16.8">
      <c r="A122" s="465" t="s">
        <v>550</v>
      </c>
      <c r="B122" s="332">
        <v>2</v>
      </c>
      <c r="C122" s="123" t="s">
        <v>106</v>
      </c>
      <c r="D122" s="471" t="s">
        <v>331</v>
      </c>
      <c r="E122" s="472" t="s">
        <v>330</v>
      </c>
      <c r="F122" s="272" t="s">
        <v>176</v>
      </c>
      <c r="G122" s="272" t="s">
        <v>1011</v>
      </c>
      <c r="H122" s="272" t="s">
        <v>964</v>
      </c>
      <c r="I122" s="273">
        <v>218</v>
      </c>
    </row>
    <row r="123" spans="1:9" ht="16.8">
      <c r="A123" s="465" t="s">
        <v>551</v>
      </c>
      <c r="B123" s="332">
        <v>2</v>
      </c>
      <c r="C123" s="123" t="s">
        <v>750</v>
      </c>
      <c r="D123" s="479" t="s">
        <v>329</v>
      </c>
      <c r="E123" s="472" t="s">
        <v>330</v>
      </c>
      <c r="F123" s="480" t="s">
        <v>966</v>
      </c>
      <c r="G123" s="272" t="s">
        <v>1006</v>
      </c>
      <c r="H123" s="272" t="s">
        <v>1012</v>
      </c>
      <c r="I123" s="273">
        <v>210</v>
      </c>
    </row>
    <row r="124" spans="1:9" ht="16.8">
      <c r="A124" s="465" t="s">
        <v>552</v>
      </c>
      <c r="B124" s="332">
        <v>2</v>
      </c>
      <c r="C124" s="123" t="s">
        <v>975</v>
      </c>
      <c r="D124" s="471" t="s">
        <v>329</v>
      </c>
      <c r="E124" s="472" t="s">
        <v>330</v>
      </c>
      <c r="F124" s="272" t="s">
        <v>1013</v>
      </c>
      <c r="G124" s="470" t="s">
        <v>104</v>
      </c>
      <c r="H124" s="470" t="s">
        <v>988</v>
      </c>
      <c r="I124" s="273">
        <v>85</v>
      </c>
    </row>
    <row r="125" spans="1:9" ht="16.8">
      <c r="A125" s="465" t="s">
        <v>553</v>
      </c>
      <c r="B125" s="332">
        <v>2</v>
      </c>
      <c r="C125" s="123" t="s">
        <v>750</v>
      </c>
      <c r="D125" s="471" t="s">
        <v>332</v>
      </c>
      <c r="E125" s="472" t="s">
        <v>330</v>
      </c>
      <c r="F125" s="272" t="s">
        <v>102</v>
      </c>
      <c r="G125" s="272" t="s">
        <v>994</v>
      </c>
      <c r="H125" s="470" t="s">
        <v>996</v>
      </c>
      <c r="I125" s="273">
        <v>146</v>
      </c>
    </row>
    <row r="126" spans="1:9" ht="16.8">
      <c r="A126" s="465" t="s">
        <v>554</v>
      </c>
      <c r="B126" s="332">
        <v>2</v>
      </c>
      <c r="C126" s="123" t="s">
        <v>960</v>
      </c>
      <c r="D126" s="471" t="s">
        <v>329</v>
      </c>
      <c r="E126" s="472" t="s">
        <v>330</v>
      </c>
      <c r="F126" s="272" t="s">
        <v>102</v>
      </c>
      <c r="G126" s="272" t="s">
        <v>961</v>
      </c>
      <c r="H126" s="272" t="s">
        <v>978</v>
      </c>
      <c r="I126" s="273">
        <v>119</v>
      </c>
    </row>
    <row r="127" spans="1:9" ht="16.8">
      <c r="A127" s="465" t="s">
        <v>555</v>
      </c>
      <c r="B127" s="332">
        <v>2</v>
      </c>
      <c r="C127" s="123" t="s">
        <v>975</v>
      </c>
      <c r="D127" s="471" t="s">
        <v>329</v>
      </c>
      <c r="E127" s="472" t="s">
        <v>330</v>
      </c>
      <c r="F127" s="272" t="s">
        <v>1013</v>
      </c>
      <c r="G127" s="470" t="s">
        <v>104</v>
      </c>
      <c r="H127" s="470" t="s">
        <v>988</v>
      </c>
      <c r="I127" s="273">
        <v>85</v>
      </c>
    </row>
    <row r="128" spans="1:9" ht="16.8">
      <c r="A128" s="465" t="s">
        <v>556</v>
      </c>
      <c r="B128" s="332">
        <v>2</v>
      </c>
      <c r="C128" s="123" t="s">
        <v>960</v>
      </c>
      <c r="D128" s="471" t="s">
        <v>331</v>
      </c>
      <c r="E128" s="472" t="s">
        <v>330</v>
      </c>
      <c r="F128" s="272" t="s">
        <v>97</v>
      </c>
      <c r="G128" s="272" t="s">
        <v>99</v>
      </c>
      <c r="H128" s="272" t="s">
        <v>964</v>
      </c>
      <c r="I128" s="273">
        <v>225</v>
      </c>
    </row>
    <row r="129" spans="1:9" ht="16.8">
      <c r="A129" s="465" t="s">
        <v>557</v>
      </c>
      <c r="B129" s="332">
        <v>2</v>
      </c>
      <c r="C129" s="123" t="s">
        <v>981</v>
      </c>
      <c r="D129" s="471" t="s">
        <v>329</v>
      </c>
      <c r="E129" s="472" t="s">
        <v>330</v>
      </c>
      <c r="F129" s="272" t="s">
        <v>137</v>
      </c>
      <c r="G129" s="272" t="s">
        <v>1014</v>
      </c>
      <c r="H129" s="272" t="s">
        <v>964</v>
      </c>
      <c r="I129" s="273">
        <v>227</v>
      </c>
    </row>
    <row r="130" spans="1:9" ht="16.8">
      <c r="A130" s="465" t="s">
        <v>558</v>
      </c>
      <c r="B130" s="332">
        <v>2</v>
      </c>
      <c r="C130" s="123" t="s">
        <v>968</v>
      </c>
      <c r="D130" s="471" t="s">
        <v>332</v>
      </c>
      <c r="E130" s="472" t="s">
        <v>330</v>
      </c>
      <c r="F130" s="272" t="s">
        <v>97</v>
      </c>
      <c r="G130" s="272" t="s">
        <v>961</v>
      </c>
      <c r="H130" s="272" t="s">
        <v>978</v>
      </c>
      <c r="I130" s="273">
        <v>120</v>
      </c>
    </row>
    <row r="131" spans="1:9" ht="16.8">
      <c r="A131" s="465" t="s">
        <v>559</v>
      </c>
      <c r="B131" s="332">
        <v>2</v>
      </c>
      <c r="C131" s="123" t="s">
        <v>750</v>
      </c>
      <c r="D131" s="471" t="s">
        <v>971</v>
      </c>
      <c r="E131" s="472" t="s">
        <v>998</v>
      </c>
      <c r="F131" s="272" t="s">
        <v>102</v>
      </c>
      <c r="G131" s="272" t="s">
        <v>994</v>
      </c>
      <c r="H131" s="272" t="s">
        <v>972</v>
      </c>
      <c r="I131" s="273">
        <v>94</v>
      </c>
    </row>
    <row r="132" spans="1:9" ht="16.8">
      <c r="A132" s="465" t="s">
        <v>560</v>
      </c>
      <c r="B132" s="332">
        <v>2</v>
      </c>
      <c r="C132" s="123" t="s">
        <v>975</v>
      </c>
      <c r="D132" s="471" t="s">
        <v>331</v>
      </c>
      <c r="E132" s="472" t="s">
        <v>330</v>
      </c>
      <c r="F132" s="272" t="s">
        <v>97</v>
      </c>
      <c r="G132" s="272" t="s">
        <v>961</v>
      </c>
      <c r="H132" s="272" t="s">
        <v>1015</v>
      </c>
      <c r="I132" s="273">
        <v>89</v>
      </c>
    </row>
    <row r="133" spans="1:9" ht="16.8">
      <c r="A133" s="465" t="s">
        <v>130</v>
      </c>
      <c r="B133" s="332">
        <v>2</v>
      </c>
      <c r="C133" s="123" t="s">
        <v>750</v>
      </c>
      <c r="D133" s="471" t="s">
        <v>329</v>
      </c>
      <c r="E133" s="472" t="s">
        <v>330</v>
      </c>
      <c r="F133" s="272" t="s">
        <v>137</v>
      </c>
      <c r="G133" s="272" t="s">
        <v>99</v>
      </c>
      <c r="H133" s="272" t="s">
        <v>964</v>
      </c>
      <c r="I133" s="273">
        <v>230</v>
      </c>
    </row>
    <row r="134" spans="1:9" ht="16.8">
      <c r="A134" s="465" t="s">
        <v>561</v>
      </c>
      <c r="B134" s="332">
        <v>2</v>
      </c>
      <c r="C134" s="123" t="s">
        <v>960</v>
      </c>
      <c r="D134" s="479" t="s">
        <v>979</v>
      </c>
      <c r="E134" s="472" t="s">
        <v>330</v>
      </c>
      <c r="F134" s="480" t="s">
        <v>97</v>
      </c>
      <c r="G134" s="272" t="s">
        <v>104</v>
      </c>
      <c r="H134" s="272" t="s">
        <v>761</v>
      </c>
      <c r="I134" s="273">
        <v>95</v>
      </c>
    </row>
    <row r="135" spans="1:9" ht="16.8">
      <c r="A135" s="465" t="s">
        <v>562</v>
      </c>
      <c r="B135" s="332">
        <v>2</v>
      </c>
      <c r="C135" s="123" t="s">
        <v>968</v>
      </c>
      <c r="D135" s="471" t="s">
        <v>332</v>
      </c>
      <c r="E135" s="472" t="s">
        <v>330</v>
      </c>
      <c r="F135" s="480" t="s">
        <v>97</v>
      </c>
      <c r="G135" s="272" t="s">
        <v>100</v>
      </c>
      <c r="H135" s="272" t="s">
        <v>761</v>
      </c>
      <c r="I135" s="273">
        <v>95</v>
      </c>
    </row>
    <row r="136" spans="1:9" ht="16.8">
      <c r="A136" s="465" t="s">
        <v>563</v>
      </c>
      <c r="B136" s="332">
        <v>2</v>
      </c>
      <c r="C136" s="123" t="s">
        <v>975</v>
      </c>
      <c r="D136" s="471" t="s">
        <v>329</v>
      </c>
      <c r="E136" s="472" t="s">
        <v>330</v>
      </c>
      <c r="F136" s="272" t="s">
        <v>97</v>
      </c>
      <c r="G136" s="272" t="s">
        <v>961</v>
      </c>
      <c r="H136" s="272" t="s">
        <v>1015</v>
      </c>
      <c r="I136" s="273">
        <v>90</v>
      </c>
    </row>
    <row r="137" spans="1:9" ht="16.8">
      <c r="A137" s="465" t="s">
        <v>564</v>
      </c>
      <c r="B137" s="332">
        <v>2</v>
      </c>
      <c r="C137" s="123" t="s">
        <v>968</v>
      </c>
      <c r="D137" s="471" t="s">
        <v>331</v>
      </c>
      <c r="E137" s="472" t="s">
        <v>330</v>
      </c>
      <c r="F137" s="272" t="s">
        <v>97</v>
      </c>
      <c r="G137" s="272" t="s">
        <v>1016</v>
      </c>
      <c r="H137" s="272" t="s">
        <v>964</v>
      </c>
      <c r="I137" s="273">
        <v>235</v>
      </c>
    </row>
    <row r="138" spans="1:9" ht="16.8">
      <c r="A138" s="465" t="s">
        <v>565</v>
      </c>
      <c r="B138" s="332">
        <v>2</v>
      </c>
      <c r="C138" s="123" t="s">
        <v>960</v>
      </c>
      <c r="D138" s="479" t="s">
        <v>979</v>
      </c>
      <c r="E138" s="472" t="s">
        <v>330</v>
      </c>
      <c r="F138" s="480" t="s">
        <v>97</v>
      </c>
      <c r="G138" s="272" t="s">
        <v>99</v>
      </c>
      <c r="H138" s="272" t="s">
        <v>1004</v>
      </c>
      <c r="I138" s="273">
        <v>65</v>
      </c>
    </row>
    <row r="139" spans="1:9" ht="16.8">
      <c r="A139" s="465" t="s">
        <v>566</v>
      </c>
      <c r="B139" s="332">
        <v>2</v>
      </c>
      <c r="C139" s="123" t="s">
        <v>750</v>
      </c>
      <c r="D139" s="479" t="s">
        <v>979</v>
      </c>
      <c r="E139" s="472" t="s">
        <v>330</v>
      </c>
      <c r="F139" s="480" t="s">
        <v>102</v>
      </c>
      <c r="G139" s="272" t="s">
        <v>99</v>
      </c>
      <c r="H139" s="272" t="s">
        <v>996</v>
      </c>
      <c r="I139" s="485">
        <v>151</v>
      </c>
    </row>
    <row r="140" spans="1:9" ht="16.8">
      <c r="A140" s="465" t="s">
        <v>567</v>
      </c>
      <c r="B140" s="332">
        <v>2</v>
      </c>
      <c r="C140" s="123" t="s">
        <v>981</v>
      </c>
      <c r="D140" s="471" t="s">
        <v>333</v>
      </c>
      <c r="E140" s="472" t="s">
        <v>330</v>
      </c>
      <c r="F140" s="272" t="s">
        <v>137</v>
      </c>
      <c r="G140" s="272" t="s">
        <v>104</v>
      </c>
      <c r="H140" s="272" t="s">
        <v>964</v>
      </c>
      <c r="I140" s="273">
        <v>241</v>
      </c>
    </row>
    <row r="141" spans="1:9" ht="16.8">
      <c r="A141" s="465" t="s">
        <v>568</v>
      </c>
      <c r="B141" s="332">
        <v>2</v>
      </c>
      <c r="C141" s="474" t="s">
        <v>968</v>
      </c>
      <c r="D141" s="471" t="s">
        <v>329</v>
      </c>
      <c r="E141" s="470" t="s">
        <v>330</v>
      </c>
      <c r="F141" s="272" t="s">
        <v>97</v>
      </c>
      <c r="G141" s="470" t="s">
        <v>969</v>
      </c>
      <c r="H141" s="272" t="s">
        <v>964</v>
      </c>
      <c r="I141" s="273">
        <v>244</v>
      </c>
    </row>
    <row r="142" spans="1:9" ht="16.8">
      <c r="A142" s="465" t="s">
        <v>569</v>
      </c>
      <c r="B142" s="332">
        <v>2</v>
      </c>
      <c r="C142" s="123" t="s">
        <v>750</v>
      </c>
      <c r="D142" s="479" t="s">
        <v>979</v>
      </c>
      <c r="E142" s="472" t="s">
        <v>330</v>
      </c>
      <c r="F142" s="480" t="s">
        <v>176</v>
      </c>
      <c r="G142" s="272" t="s">
        <v>99</v>
      </c>
      <c r="H142" s="272" t="s">
        <v>984</v>
      </c>
      <c r="I142" s="273">
        <v>115</v>
      </c>
    </row>
    <row r="143" spans="1:9" ht="16.8">
      <c r="A143" s="465" t="s">
        <v>570</v>
      </c>
      <c r="B143" s="332">
        <v>2</v>
      </c>
      <c r="C143" s="123" t="s">
        <v>981</v>
      </c>
      <c r="D143" s="471" t="s">
        <v>332</v>
      </c>
      <c r="E143" s="472" t="s">
        <v>991</v>
      </c>
      <c r="F143" s="272" t="s">
        <v>382</v>
      </c>
      <c r="G143" s="272" t="s">
        <v>104</v>
      </c>
      <c r="H143" s="272" t="s">
        <v>978</v>
      </c>
      <c r="I143" s="273">
        <v>123</v>
      </c>
    </row>
    <row r="144" spans="1:9" ht="16.8">
      <c r="A144" s="465" t="s">
        <v>571</v>
      </c>
      <c r="B144" s="332">
        <v>2</v>
      </c>
      <c r="C144" s="123" t="s">
        <v>960</v>
      </c>
      <c r="D144" s="471" t="s">
        <v>332</v>
      </c>
      <c r="E144" s="472" t="s">
        <v>330</v>
      </c>
      <c r="F144" s="480" t="s">
        <v>97</v>
      </c>
      <c r="G144" s="272" t="s">
        <v>994</v>
      </c>
      <c r="H144" s="272" t="s">
        <v>996</v>
      </c>
      <c r="I144" s="273">
        <v>153</v>
      </c>
    </row>
    <row r="145" spans="1:9" ht="16.8">
      <c r="A145" s="465" t="s">
        <v>572</v>
      </c>
      <c r="B145" s="332">
        <v>2</v>
      </c>
      <c r="C145" s="123" t="s">
        <v>106</v>
      </c>
      <c r="D145" s="471" t="s">
        <v>329</v>
      </c>
      <c r="E145" s="472" t="s">
        <v>330</v>
      </c>
      <c r="F145" s="272" t="s">
        <v>176</v>
      </c>
      <c r="G145" s="272" t="s">
        <v>100</v>
      </c>
      <c r="H145" s="272" t="s">
        <v>988</v>
      </c>
      <c r="I145" s="273">
        <v>87</v>
      </c>
    </row>
    <row r="146" spans="1:9" ht="16.8">
      <c r="A146" s="465" t="s">
        <v>573</v>
      </c>
      <c r="B146" s="332">
        <v>2</v>
      </c>
      <c r="C146" s="123" t="s">
        <v>750</v>
      </c>
      <c r="D146" s="471" t="s">
        <v>329</v>
      </c>
      <c r="E146" s="472" t="s">
        <v>330</v>
      </c>
      <c r="F146" s="272" t="s">
        <v>139</v>
      </c>
      <c r="G146" s="272" t="s">
        <v>961</v>
      </c>
      <c r="H146" s="272" t="s">
        <v>988</v>
      </c>
      <c r="I146" s="273">
        <v>87</v>
      </c>
    </row>
    <row r="147" spans="1:9" ht="16.8">
      <c r="A147" s="465" t="s">
        <v>574</v>
      </c>
      <c r="B147" s="332">
        <v>2</v>
      </c>
      <c r="C147" s="123" t="s">
        <v>975</v>
      </c>
      <c r="D147" s="471" t="s">
        <v>332</v>
      </c>
      <c r="E147" s="472" t="s">
        <v>330</v>
      </c>
      <c r="F147" s="272" t="s">
        <v>97</v>
      </c>
      <c r="G147" s="272" t="s">
        <v>104</v>
      </c>
      <c r="H147" s="272" t="s">
        <v>978</v>
      </c>
      <c r="I147" s="273">
        <v>123</v>
      </c>
    </row>
    <row r="148" spans="1:9" ht="16.8">
      <c r="A148" s="465" t="s">
        <v>575</v>
      </c>
      <c r="B148" s="332">
        <v>2</v>
      </c>
      <c r="C148" s="123" t="s">
        <v>106</v>
      </c>
      <c r="D148" s="479" t="s">
        <v>329</v>
      </c>
      <c r="E148" s="472" t="s">
        <v>330</v>
      </c>
      <c r="F148" s="470" t="s">
        <v>137</v>
      </c>
      <c r="G148" s="272" t="s">
        <v>961</v>
      </c>
      <c r="H148" s="272" t="s">
        <v>980</v>
      </c>
      <c r="I148" s="273">
        <v>100</v>
      </c>
    </row>
    <row r="149" spans="1:9" ht="16.8">
      <c r="A149" s="465" t="s">
        <v>576</v>
      </c>
      <c r="B149" s="332">
        <v>2</v>
      </c>
      <c r="C149" s="488" t="s">
        <v>750</v>
      </c>
      <c r="D149" s="479" t="s">
        <v>329</v>
      </c>
      <c r="E149" s="472" t="s">
        <v>330</v>
      </c>
      <c r="F149" s="480" t="s">
        <v>1006</v>
      </c>
      <c r="G149" s="480" t="s">
        <v>100</v>
      </c>
      <c r="H149" s="480" t="s">
        <v>980</v>
      </c>
      <c r="I149" s="485">
        <v>100</v>
      </c>
    </row>
    <row r="150" spans="1:9" ht="16.8">
      <c r="A150" s="465" t="s">
        <v>577</v>
      </c>
      <c r="B150" s="332">
        <v>2</v>
      </c>
      <c r="C150" s="123" t="s">
        <v>750</v>
      </c>
      <c r="D150" s="471" t="s">
        <v>329</v>
      </c>
      <c r="E150" s="472" t="s">
        <v>330</v>
      </c>
      <c r="F150" s="272" t="s">
        <v>97</v>
      </c>
      <c r="G150" s="272" t="s">
        <v>961</v>
      </c>
      <c r="H150" s="272" t="s">
        <v>978</v>
      </c>
      <c r="I150" s="273">
        <v>124</v>
      </c>
    </row>
    <row r="151" spans="1:9" ht="16.8">
      <c r="A151" s="465" t="s">
        <v>578</v>
      </c>
      <c r="B151" s="332">
        <v>2</v>
      </c>
      <c r="C151" s="123" t="s">
        <v>960</v>
      </c>
      <c r="D151" s="471" t="s">
        <v>329</v>
      </c>
      <c r="E151" s="472" t="s">
        <v>330</v>
      </c>
      <c r="F151" s="272" t="s">
        <v>176</v>
      </c>
      <c r="G151" s="272" t="s">
        <v>100</v>
      </c>
      <c r="H151" s="272" t="s">
        <v>964</v>
      </c>
      <c r="I151" s="273">
        <v>252</v>
      </c>
    </row>
    <row r="152" spans="1:9" ht="16.8">
      <c r="A152" s="465" t="s">
        <v>579</v>
      </c>
      <c r="B152" s="332">
        <v>2</v>
      </c>
      <c r="C152" s="123" t="s">
        <v>1008</v>
      </c>
      <c r="D152" s="471" t="s">
        <v>332</v>
      </c>
      <c r="E152" s="472" t="s">
        <v>330</v>
      </c>
      <c r="F152" s="480" t="s">
        <v>102</v>
      </c>
      <c r="G152" s="272" t="s">
        <v>1006</v>
      </c>
      <c r="H152" s="272" t="s">
        <v>997</v>
      </c>
      <c r="I152" s="273">
        <v>101</v>
      </c>
    </row>
    <row r="153" spans="1:9" ht="16.8">
      <c r="A153" s="465" t="s">
        <v>580</v>
      </c>
      <c r="B153" s="332">
        <v>2</v>
      </c>
      <c r="C153" s="123" t="s">
        <v>968</v>
      </c>
      <c r="D153" s="471" t="s">
        <v>332</v>
      </c>
      <c r="E153" s="472" t="s">
        <v>330</v>
      </c>
      <c r="F153" s="480" t="s">
        <v>137</v>
      </c>
      <c r="G153" s="272" t="s">
        <v>104</v>
      </c>
      <c r="H153" s="272" t="s">
        <v>984</v>
      </c>
      <c r="I153" s="273">
        <v>119</v>
      </c>
    </row>
    <row r="154" spans="1:9" ht="16.8">
      <c r="A154" s="465" t="s">
        <v>581</v>
      </c>
      <c r="B154" s="332">
        <v>2</v>
      </c>
      <c r="C154" s="123" t="s">
        <v>960</v>
      </c>
      <c r="D154" s="471" t="s">
        <v>329</v>
      </c>
      <c r="E154" s="472" t="s">
        <v>330</v>
      </c>
      <c r="F154" s="272" t="s">
        <v>102</v>
      </c>
      <c r="G154" s="272" t="s">
        <v>104</v>
      </c>
      <c r="H154" s="272" t="s">
        <v>978</v>
      </c>
      <c r="I154" s="273">
        <v>125</v>
      </c>
    </row>
    <row r="155" spans="1:9" ht="16.8">
      <c r="A155" s="465" t="s">
        <v>582</v>
      </c>
      <c r="B155" s="332">
        <v>2</v>
      </c>
      <c r="C155" s="123" t="s">
        <v>963</v>
      </c>
      <c r="D155" s="479" t="s">
        <v>329</v>
      </c>
      <c r="E155" s="472" t="s">
        <v>330</v>
      </c>
      <c r="F155" s="480" t="s">
        <v>139</v>
      </c>
      <c r="G155" s="272" t="s">
        <v>994</v>
      </c>
      <c r="H155" s="272" t="s">
        <v>761</v>
      </c>
      <c r="I155" s="273">
        <v>103</v>
      </c>
    </row>
    <row r="156" spans="1:9" ht="16.8">
      <c r="A156" s="465" t="s">
        <v>583</v>
      </c>
      <c r="B156" s="332">
        <v>2</v>
      </c>
      <c r="C156" s="123" t="s">
        <v>960</v>
      </c>
      <c r="D156" s="471" t="s">
        <v>331</v>
      </c>
      <c r="E156" s="472" t="s">
        <v>330</v>
      </c>
      <c r="F156" s="272" t="s">
        <v>97</v>
      </c>
      <c r="G156" s="272" t="s">
        <v>99</v>
      </c>
      <c r="H156" s="272" t="s">
        <v>964</v>
      </c>
      <c r="I156" s="273">
        <v>259</v>
      </c>
    </row>
    <row r="157" spans="1:9" ht="16.8">
      <c r="A157" s="467" t="s">
        <v>584</v>
      </c>
      <c r="B157" s="332">
        <v>2</v>
      </c>
      <c r="C157" s="488" t="s">
        <v>960</v>
      </c>
      <c r="D157" s="479" t="s">
        <v>979</v>
      </c>
      <c r="E157" s="489" t="s">
        <v>330</v>
      </c>
      <c r="F157" s="480" t="s">
        <v>97</v>
      </c>
      <c r="G157" s="480" t="s">
        <v>104</v>
      </c>
      <c r="H157" s="480" t="s">
        <v>1017</v>
      </c>
      <c r="I157" s="490">
        <v>56</v>
      </c>
    </row>
    <row r="158" spans="1:9" ht="16.8">
      <c r="A158" s="465" t="s">
        <v>585</v>
      </c>
      <c r="B158" s="332">
        <v>2</v>
      </c>
      <c r="C158" s="123" t="s">
        <v>963</v>
      </c>
      <c r="D158" s="471" t="s">
        <v>329</v>
      </c>
      <c r="E158" s="472" t="s">
        <v>330</v>
      </c>
      <c r="F158" s="272" t="s">
        <v>176</v>
      </c>
      <c r="G158" s="272" t="s">
        <v>100</v>
      </c>
      <c r="H158" s="272" t="s">
        <v>964</v>
      </c>
      <c r="I158" s="273">
        <v>271</v>
      </c>
    </row>
    <row r="159" spans="1:9" ht="16.8">
      <c r="A159" s="465" t="s">
        <v>586</v>
      </c>
      <c r="B159" s="332">
        <v>2</v>
      </c>
      <c r="C159" s="123" t="s">
        <v>975</v>
      </c>
      <c r="D159" s="471" t="s">
        <v>332</v>
      </c>
      <c r="E159" s="472" t="s">
        <v>330</v>
      </c>
      <c r="F159" s="272" t="s">
        <v>97</v>
      </c>
      <c r="G159" s="272" t="s">
        <v>961</v>
      </c>
      <c r="H159" s="272" t="s">
        <v>964</v>
      </c>
      <c r="I159" s="273">
        <v>272</v>
      </c>
    </row>
    <row r="160" spans="1:9" ht="16.8">
      <c r="A160" s="465" t="s">
        <v>587</v>
      </c>
      <c r="B160" s="332">
        <v>2</v>
      </c>
      <c r="C160" s="123" t="s">
        <v>963</v>
      </c>
      <c r="D160" s="471" t="s">
        <v>329</v>
      </c>
      <c r="E160" s="472" t="s">
        <v>330</v>
      </c>
      <c r="F160" s="272" t="s">
        <v>97</v>
      </c>
      <c r="G160" s="272" t="s">
        <v>100</v>
      </c>
      <c r="H160" s="272" t="s">
        <v>964</v>
      </c>
      <c r="I160" s="273">
        <v>272</v>
      </c>
    </row>
    <row r="161" spans="1:9" ht="16.8">
      <c r="A161" s="465" t="s">
        <v>588</v>
      </c>
      <c r="B161" s="332">
        <v>2</v>
      </c>
      <c r="C161" s="123" t="s">
        <v>968</v>
      </c>
      <c r="D161" s="471" t="s">
        <v>1003</v>
      </c>
      <c r="E161" s="472" t="s">
        <v>330</v>
      </c>
      <c r="F161" s="480" t="s">
        <v>97</v>
      </c>
      <c r="G161" s="272" t="s">
        <v>1018</v>
      </c>
      <c r="H161" s="272" t="s">
        <v>1019</v>
      </c>
      <c r="I161" s="273">
        <v>132</v>
      </c>
    </row>
    <row r="162" spans="1:9" ht="16.8">
      <c r="A162" s="465" t="s">
        <v>589</v>
      </c>
      <c r="B162" s="332">
        <v>2</v>
      </c>
      <c r="C162" s="123" t="s">
        <v>981</v>
      </c>
      <c r="D162" s="471" t="s">
        <v>979</v>
      </c>
      <c r="E162" s="472" t="s">
        <v>330</v>
      </c>
      <c r="F162" s="272" t="s">
        <v>97</v>
      </c>
      <c r="G162" s="272" t="s">
        <v>100</v>
      </c>
      <c r="H162" s="272" t="s">
        <v>972</v>
      </c>
      <c r="I162" s="273">
        <v>103</v>
      </c>
    </row>
    <row r="163" spans="1:9" ht="16.8">
      <c r="A163" s="465" t="s">
        <v>590</v>
      </c>
      <c r="B163" s="332">
        <v>2</v>
      </c>
      <c r="C163" s="123" t="s">
        <v>106</v>
      </c>
      <c r="D163" s="471" t="s">
        <v>990</v>
      </c>
      <c r="E163" s="472" t="s">
        <v>1010</v>
      </c>
      <c r="F163" s="480" t="s">
        <v>102</v>
      </c>
      <c r="G163" s="272" t="s">
        <v>104</v>
      </c>
      <c r="H163" s="272" t="s">
        <v>1020</v>
      </c>
      <c r="I163" s="273">
        <v>62</v>
      </c>
    </row>
    <row r="164" spans="1:9" ht="16.8">
      <c r="A164" s="465" t="s">
        <v>591</v>
      </c>
      <c r="B164" s="332">
        <v>2</v>
      </c>
      <c r="C164" s="123" t="s">
        <v>960</v>
      </c>
      <c r="D164" s="479" t="s">
        <v>979</v>
      </c>
      <c r="E164" s="472" t="s">
        <v>330</v>
      </c>
      <c r="F164" s="480" t="s">
        <v>97</v>
      </c>
      <c r="G164" s="272" t="s">
        <v>961</v>
      </c>
      <c r="H164" s="272" t="s">
        <v>984</v>
      </c>
      <c r="I164" s="273">
        <v>124</v>
      </c>
    </row>
    <row r="165" spans="1:9" ht="16.8">
      <c r="A165" s="465" t="s">
        <v>131</v>
      </c>
      <c r="B165" s="332">
        <v>2</v>
      </c>
      <c r="C165" s="123" t="s">
        <v>106</v>
      </c>
      <c r="D165" s="471" t="s">
        <v>331</v>
      </c>
      <c r="E165" s="472" t="s">
        <v>330</v>
      </c>
      <c r="F165" s="272" t="s">
        <v>176</v>
      </c>
      <c r="G165" s="272" t="s">
        <v>100</v>
      </c>
      <c r="H165" s="272" t="s">
        <v>964</v>
      </c>
      <c r="I165" s="273">
        <v>278</v>
      </c>
    </row>
    <row r="166" spans="1:9" ht="16.8">
      <c r="A166" s="465" t="s">
        <v>592</v>
      </c>
      <c r="B166" s="332">
        <v>2</v>
      </c>
      <c r="C166" s="123" t="s">
        <v>975</v>
      </c>
      <c r="D166" s="471" t="s">
        <v>971</v>
      </c>
      <c r="E166" s="472" t="s">
        <v>330</v>
      </c>
      <c r="F166" s="272" t="s">
        <v>176</v>
      </c>
      <c r="G166" s="272" t="s">
        <v>994</v>
      </c>
      <c r="H166" s="272" t="s">
        <v>964</v>
      </c>
      <c r="I166" s="273">
        <v>278</v>
      </c>
    </row>
    <row r="167" spans="1:9" ht="16.8">
      <c r="A167" s="465" t="s">
        <v>593</v>
      </c>
      <c r="B167" s="332">
        <v>2</v>
      </c>
      <c r="C167" s="123" t="s">
        <v>1008</v>
      </c>
      <c r="D167" s="471" t="s">
        <v>329</v>
      </c>
      <c r="E167" s="472" t="s">
        <v>330</v>
      </c>
      <c r="F167" s="272" t="s">
        <v>992</v>
      </c>
      <c r="G167" s="272" t="s">
        <v>99</v>
      </c>
      <c r="H167" s="272" t="s">
        <v>964</v>
      </c>
      <c r="I167" s="273">
        <v>279</v>
      </c>
    </row>
    <row r="168" spans="1:9" ht="16.8">
      <c r="A168" s="465" t="s">
        <v>594</v>
      </c>
      <c r="B168" s="332">
        <v>2</v>
      </c>
      <c r="C168" s="123" t="s">
        <v>975</v>
      </c>
      <c r="D168" s="471" t="s">
        <v>332</v>
      </c>
      <c r="E168" s="472" t="s">
        <v>330</v>
      </c>
      <c r="F168" s="272" t="s">
        <v>97</v>
      </c>
      <c r="G168" s="272" t="s">
        <v>99</v>
      </c>
      <c r="H168" s="272" t="s">
        <v>978</v>
      </c>
      <c r="I168" s="273">
        <v>127</v>
      </c>
    </row>
    <row r="169" spans="1:9" ht="16.8">
      <c r="A169" s="465" t="s">
        <v>595</v>
      </c>
      <c r="B169" s="332">
        <v>2</v>
      </c>
      <c r="C169" s="123" t="s">
        <v>106</v>
      </c>
      <c r="D169" s="471" t="s">
        <v>333</v>
      </c>
      <c r="E169" s="472" t="s">
        <v>330</v>
      </c>
      <c r="F169" s="272" t="s">
        <v>176</v>
      </c>
      <c r="G169" s="272" t="s">
        <v>100</v>
      </c>
      <c r="H169" s="272" t="s">
        <v>964</v>
      </c>
      <c r="I169" s="273">
        <v>281</v>
      </c>
    </row>
    <row r="170" spans="1:9" ht="16.8">
      <c r="A170" s="465" t="s">
        <v>596</v>
      </c>
      <c r="B170" s="332">
        <v>2</v>
      </c>
      <c r="C170" s="123" t="s">
        <v>968</v>
      </c>
      <c r="D170" s="479" t="s">
        <v>332</v>
      </c>
      <c r="E170" s="472" t="s">
        <v>330</v>
      </c>
      <c r="F170" s="480" t="s">
        <v>97</v>
      </c>
      <c r="G170" s="272" t="s">
        <v>994</v>
      </c>
      <c r="H170" s="272" t="s">
        <v>1004</v>
      </c>
      <c r="I170" s="273">
        <v>71</v>
      </c>
    </row>
    <row r="171" spans="1:9" ht="16.8">
      <c r="A171" s="465" t="s">
        <v>597</v>
      </c>
      <c r="B171" s="332">
        <v>2</v>
      </c>
      <c r="C171" s="123" t="s">
        <v>960</v>
      </c>
      <c r="D171" s="471" t="s">
        <v>971</v>
      </c>
      <c r="E171" s="472" t="s">
        <v>330</v>
      </c>
      <c r="F171" s="272" t="s">
        <v>102</v>
      </c>
      <c r="G171" s="272" t="s">
        <v>99</v>
      </c>
      <c r="H171" s="272" t="s">
        <v>972</v>
      </c>
      <c r="I171" s="273">
        <v>105</v>
      </c>
    </row>
    <row r="172" spans="1:9" ht="16.8">
      <c r="A172" s="465" t="s">
        <v>132</v>
      </c>
      <c r="B172" s="332">
        <v>2</v>
      </c>
      <c r="C172" s="123" t="s">
        <v>106</v>
      </c>
      <c r="D172" s="471" t="s">
        <v>332</v>
      </c>
      <c r="E172" s="472" t="s">
        <v>330</v>
      </c>
      <c r="F172" s="272" t="s">
        <v>137</v>
      </c>
      <c r="G172" s="272" t="s">
        <v>104</v>
      </c>
      <c r="H172" s="272" t="s">
        <v>964</v>
      </c>
      <c r="I172" s="273">
        <v>283</v>
      </c>
    </row>
    <row r="173" spans="1:9" ht="16.8">
      <c r="A173" s="465" t="s">
        <v>598</v>
      </c>
      <c r="B173" s="332">
        <v>2</v>
      </c>
      <c r="C173" s="123" t="s">
        <v>963</v>
      </c>
      <c r="D173" s="471" t="s">
        <v>331</v>
      </c>
      <c r="E173" s="472" t="s">
        <v>991</v>
      </c>
      <c r="F173" s="480" t="s">
        <v>1021</v>
      </c>
      <c r="G173" s="272" t="s">
        <v>100</v>
      </c>
      <c r="H173" s="272" t="s">
        <v>972</v>
      </c>
      <c r="I173" s="273">
        <v>105</v>
      </c>
    </row>
    <row r="174" spans="1:9" ht="16.8">
      <c r="A174" s="465" t="s">
        <v>599</v>
      </c>
      <c r="B174" s="332">
        <v>2</v>
      </c>
      <c r="C174" s="123" t="s">
        <v>750</v>
      </c>
      <c r="D174" s="471" t="s">
        <v>329</v>
      </c>
      <c r="E174" s="472" t="s">
        <v>330</v>
      </c>
      <c r="F174" s="272" t="s">
        <v>97</v>
      </c>
      <c r="G174" s="272" t="s">
        <v>994</v>
      </c>
      <c r="H174" s="272" t="s">
        <v>964</v>
      </c>
      <c r="I174" s="273">
        <v>284</v>
      </c>
    </row>
    <row r="175" spans="1:9" ht="16.8">
      <c r="A175" s="465" t="s">
        <v>600</v>
      </c>
      <c r="B175" s="332">
        <v>2</v>
      </c>
      <c r="C175" s="123" t="s">
        <v>981</v>
      </c>
      <c r="D175" s="471" t="s">
        <v>990</v>
      </c>
      <c r="E175" s="491" t="s">
        <v>330</v>
      </c>
      <c r="F175" s="272" t="s">
        <v>137</v>
      </c>
      <c r="G175" s="272" t="s">
        <v>100</v>
      </c>
      <c r="H175" s="272" t="s">
        <v>984</v>
      </c>
      <c r="I175" s="273">
        <v>126</v>
      </c>
    </row>
    <row r="176" spans="1:9" ht="16.8">
      <c r="A176" s="465" t="s">
        <v>601</v>
      </c>
      <c r="B176" s="332">
        <v>2</v>
      </c>
      <c r="C176" s="123" t="s">
        <v>960</v>
      </c>
      <c r="D176" s="471" t="s">
        <v>990</v>
      </c>
      <c r="E176" s="472" t="s">
        <v>330</v>
      </c>
      <c r="F176" s="480" t="s">
        <v>977</v>
      </c>
      <c r="G176" s="272" t="s">
        <v>1022</v>
      </c>
      <c r="H176" s="272" t="s">
        <v>984</v>
      </c>
      <c r="I176" s="273">
        <v>126</v>
      </c>
    </row>
    <row r="177" spans="1:9" ht="16.8">
      <c r="A177" s="465" t="s">
        <v>602</v>
      </c>
      <c r="B177" s="332">
        <v>2</v>
      </c>
      <c r="C177" s="123" t="s">
        <v>960</v>
      </c>
      <c r="D177" s="471" t="s">
        <v>332</v>
      </c>
      <c r="E177" s="472" t="s">
        <v>973</v>
      </c>
      <c r="F177" s="272" t="s">
        <v>102</v>
      </c>
      <c r="G177" s="272" t="s">
        <v>1016</v>
      </c>
      <c r="H177" s="272" t="s">
        <v>978</v>
      </c>
      <c r="I177" s="273">
        <v>128</v>
      </c>
    </row>
    <row r="178" spans="1:9" ht="16.8">
      <c r="A178" s="465" t="s">
        <v>603</v>
      </c>
      <c r="B178" s="332">
        <v>2</v>
      </c>
      <c r="C178" s="123" t="s">
        <v>963</v>
      </c>
      <c r="D178" s="479" t="s">
        <v>332</v>
      </c>
      <c r="E178" s="472" t="s">
        <v>330</v>
      </c>
      <c r="F178" s="480" t="s">
        <v>176</v>
      </c>
      <c r="G178" s="272" t="s">
        <v>1023</v>
      </c>
      <c r="H178" s="272" t="s">
        <v>980</v>
      </c>
      <c r="I178" s="273">
        <v>105</v>
      </c>
    </row>
    <row r="179" spans="1:9" ht="16.8">
      <c r="A179" s="465" t="s">
        <v>604</v>
      </c>
      <c r="B179" s="332">
        <v>2</v>
      </c>
      <c r="C179" s="123" t="s">
        <v>963</v>
      </c>
      <c r="D179" s="471" t="s">
        <v>331</v>
      </c>
      <c r="E179" s="472" t="s">
        <v>991</v>
      </c>
      <c r="F179" s="272" t="s">
        <v>176</v>
      </c>
      <c r="G179" s="272" t="s">
        <v>104</v>
      </c>
      <c r="H179" s="272" t="s">
        <v>964</v>
      </c>
      <c r="I179" s="486">
        <v>286</v>
      </c>
    </row>
    <row r="180" spans="1:9" ht="16.8">
      <c r="A180" s="465" t="s">
        <v>605</v>
      </c>
      <c r="B180" s="332">
        <v>2</v>
      </c>
      <c r="C180" s="123" t="s">
        <v>963</v>
      </c>
      <c r="D180" s="471" t="s">
        <v>331</v>
      </c>
      <c r="E180" s="472" t="s">
        <v>991</v>
      </c>
      <c r="F180" s="272" t="s">
        <v>176</v>
      </c>
      <c r="G180" s="272" t="s">
        <v>104</v>
      </c>
      <c r="H180" s="272" t="s">
        <v>1004</v>
      </c>
      <c r="I180" s="486">
        <v>71</v>
      </c>
    </row>
    <row r="181" spans="1:9" ht="16.8">
      <c r="A181" s="465" t="s">
        <v>606</v>
      </c>
      <c r="B181" s="332">
        <v>2</v>
      </c>
      <c r="C181" s="123" t="s">
        <v>750</v>
      </c>
      <c r="D181" s="471" t="s">
        <v>329</v>
      </c>
      <c r="E181" s="472" t="s">
        <v>330</v>
      </c>
      <c r="F181" s="480" t="s">
        <v>992</v>
      </c>
      <c r="G181" s="272" t="s">
        <v>100</v>
      </c>
      <c r="H181" s="272" t="s">
        <v>988</v>
      </c>
      <c r="I181" s="273">
        <v>90</v>
      </c>
    </row>
    <row r="182" spans="1:9" ht="16.8">
      <c r="A182" s="465" t="s">
        <v>607</v>
      </c>
      <c r="B182" s="332">
        <v>2</v>
      </c>
      <c r="C182" s="123" t="s">
        <v>968</v>
      </c>
      <c r="D182" s="479" t="s">
        <v>329</v>
      </c>
      <c r="E182" s="472" t="s">
        <v>330</v>
      </c>
      <c r="F182" s="480" t="s">
        <v>137</v>
      </c>
      <c r="G182" s="272" t="s">
        <v>99</v>
      </c>
      <c r="H182" s="272" t="s">
        <v>761</v>
      </c>
      <c r="I182" s="273">
        <v>105</v>
      </c>
    </row>
    <row r="183" spans="1:9" ht="16.8">
      <c r="A183" s="465" t="s">
        <v>608</v>
      </c>
      <c r="B183" s="332">
        <v>2</v>
      </c>
      <c r="C183" s="123" t="s">
        <v>981</v>
      </c>
      <c r="D183" s="471" t="s">
        <v>332</v>
      </c>
      <c r="E183" s="472" t="s">
        <v>330</v>
      </c>
      <c r="F183" s="272" t="s">
        <v>102</v>
      </c>
      <c r="G183" s="272" t="s">
        <v>973</v>
      </c>
      <c r="H183" s="272" t="s">
        <v>978</v>
      </c>
      <c r="I183" s="273">
        <v>129</v>
      </c>
    </row>
    <row r="184" spans="1:9" ht="16.8">
      <c r="A184" s="465" t="s">
        <v>609</v>
      </c>
      <c r="B184" s="332">
        <v>2</v>
      </c>
      <c r="C184" s="123" t="s">
        <v>975</v>
      </c>
      <c r="D184" s="471" t="s">
        <v>329</v>
      </c>
      <c r="E184" s="472" t="s">
        <v>330</v>
      </c>
      <c r="F184" s="272" t="s">
        <v>176</v>
      </c>
      <c r="G184" s="272" t="s">
        <v>974</v>
      </c>
      <c r="H184" s="272" t="s">
        <v>964</v>
      </c>
      <c r="I184" s="273">
        <v>297</v>
      </c>
    </row>
    <row r="185" spans="1:9" ht="16.8">
      <c r="A185" s="465" t="s">
        <v>610</v>
      </c>
      <c r="B185" s="332">
        <v>2</v>
      </c>
      <c r="C185" s="123" t="s">
        <v>981</v>
      </c>
      <c r="D185" s="471" t="s">
        <v>1003</v>
      </c>
      <c r="E185" s="472" t="s">
        <v>330</v>
      </c>
      <c r="F185" s="272" t="s">
        <v>176</v>
      </c>
      <c r="G185" s="272" t="s">
        <v>104</v>
      </c>
      <c r="H185" s="272" t="s">
        <v>999</v>
      </c>
      <c r="I185" s="273">
        <v>188</v>
      </c>
    </row>
    <row r="186" spans="1:9" ht="16.8">
      <c r="A186" s="465" t="s">
        <v>611</v>
      </c>
      <c r="B186" s="332">
        <v>2</v>
      </c>
      <c r="C186" s="123" t="s">
        <v>968</v>
      </c>
      <c r="D186" s="471" t="s">
        <v>329</v>
      </c>
      <c r="E186" s="472" t="s">
        <v>330</v>
      </c>
      <c r="F186" s="272" t="s">
        <v>176</v>
      </c>
      <c r="G186" s="272" t="s">
        <v>104</v>
      </c>
      <c r="H186" s="272" t="s">
        <v>972</v>
      </c>
      <c r="I186" s="273">
        <v>110</v>
      </c>
    </row>
    <row r="187" spans="1:9" ht="16.8">
      <c r="A187" s="465" t="s">
        <v>612</v>
      </c>
      <c r="B187" s="332">
        <v>2</v>
      </c>
      <c r="C187" s="123" t="s">
        <v>981</v>
      </c>
      <c r="D187" s="471" t="s">
        <v>331</v>
      </c>
      <c r="E187" s="272" t="s">
        <v>330</v>
      </c>
      <c r="F187" s="272" t="s">
        <v>176</v>
      </c>
      <c r="G187" s="272" t="s">
        <v>99</v>
      </c>
      <c r="H187" s="272" t="s">
        <v>964</v>
      </c>
      <c r="I187" s="273">
        <v>303</v>
      </c>
    </row>
    <row r="188" spans="1:9" ht="16.8">
      <c r="A188" s="465" t="s">
        <v>613</v>
      </c>
      <c r="B188" s="332">
        <v>3</v>
      </c>
      <c r="C188" s="123" t="s">
        <v>981</v>
      </c>
      <c r="D188" s="471" t="s">
        <v>990</v>
      </c>
      <c r="E188" s="472" t="s">
        <v>330</v>
      </c>
      <c r="F188" s="480" t="s">
        <v>966</v>
      </c>
      <c r="G188" s="272" t="s">
        <v>99</v>
      </c>
      <c r="H188" s="272" t="s">
        <v>1024</v>
      </c>
      <c r="I188" s="273">
        <v>64</v>
      </c>
    </row>
    <row r="189" spans="1:9" ht="16.8">
      <c r="A189" s="465" t="s">
        <v>614</v>
      </c>
      <c r="B189" s="332">
        <v>3</v>
      </c>
      <c r="C189" s="492" t="s">
        <v>960</v>
      </c>
      <c r="D189" s="471" t="s">
        <v>1025</v>
      </c>
      <c r="E189" s="470" t="s">
        <v>330</v>
      </c>
      <c r="F189" s="470" t="s">
        <v>97</v>
      </c>
      <c r="G189" s="470" t="s">
        <v>1011</v>
      </c>
      <c r="H189" s="470" t="s">
        <v>1026</v>
      </c>
      <c r="I189" s="478">
        <v>113</v>
      </c>
    </row>
    <row r="190" spans="1:9" ht="16.8">
      <c r="A190" s="465" t="s">
        <v>615</v>
      </c>
      <c r="B190" s="332">
        <v>3</v>
      </c>
      <c r="C190" s="123" t="s">
        <v>960</v>
      </c>
      <c r="D190" s="471" t="s">
        <v>331</v>
      </c>
      <c r="E190" s="472" t="s">
        <v>330</v>
      </c>
      <c r="F190" s="272" t="s">
        <v>176</v>
      </c>
      <c r="G190" s="272" t="s">
        <v>967</v>
      </c>
      <c r="H190" s="272" t="s">
        <v>1027</v>
      </c>
      <c r="I190" s="273">
        <v>27</v>
      </c>
    </row>
    <row r="191" spans="1:9" ht="16.8">
      <c r="A191" s="465" t="s">
        <v>616</v>
      </c>
      <c r="B191" s="332">
        <v>3</v>
      </c>
      <c r="C191" s="123" t="s">
        <v>750</v>
      </c>
      <c r="D191" s="479" t="s">
        <v>329</v>
      </c>
      <c r="E191" s="472" t="s">
        <v>330</v>
      </c>
      <c r="F191" s="480" t="s">
        <v>176</v>
      </c>
      <c r="G191" s="272" t="s">
        <v>100</v>
      </c>
      <c r="H191" s="272" t="s">
        <v>984</v>
      </c>
      <c r="I191" s="273">
        <v>101</v>
      </c>
    </row>
    <row r="192" spans="1:9" ht="16.8">
      <c r="A192" s="465" t="s">
        <v>617</v>
      </c>
      <c r="B192" s="332">
        <v>3</v>
      </c>
      <c r="C192" s="123" t="s">
        <v>750</v>
      </c>
      <c r="D192" s="479" t="s">
        <v>979</v>
      </c>
      <c r="E192" s="472" t="s">
        <v>967</v>
      </c>
      <c r="F192" s="480" t="s">
        <v>966</v>
      </c>
      <c r="G192" s="272" t="s">
        <v>104</v>
      </c>
      <c r="H192" s="272" t="s">
        <v>980</v>
      </c>
      <c r="I192" s="273">
        <v>93</v>
      </c>
    </row>
    <row r="193" spans="1:9" ht="16.8">
      <c r="A193" s="465" t="s">
        <v>618</v>
      </c>
      <c r="B193" s="332">
        <v>3</v>
      </c>
      <c r="C193" s="123" t="s">
        <v>963</v>
      </c>
      <c r="D193" s="479" t="s">
        <v>331</v>
      </c>
      <c r="E193" s="472" t="s">
        <v>330</v>
      </c>
      <c r="F193" s="480" t="s">
        <v>1006</v>
      </c>
      <c r="G193" s="272" t="s">
        <v>104</v>
      </c>
      <c r="H193" s="272" t="s">
        <v>980</v>
      </c>
      <c r="I193" s="273">
        <v>93</v>
      </c>
    </row>
    <row r="194" spans="1:9" ht="16.8">
      <c r="A194" s="465" t="s">
        <v>619</v>
      </c>
      <c r="B194" s="332">
        <v>3</v>
      </c>
      <c r="C194" s="123" t="s">
        <v>968</v>
      </c>
      <c r="D194" s="471" t="s">
        <v>979</v>
      </c>
      <c r="E194" s="472" t="s">
        <v>330</v>
      </c>
      <c r="F194" s="272" t="s">
        <v>97</v>
      </c>
      <c r="G194" s="272" t="s">
        <v>100</v>
      </c>
      <c r="H194" s="272" t="s">
        <v>964</v>
      </c>
      <c r="I194" s="273">
        <v>198</v>
      </c>
    </row>
    <row r="195" spans="1:9" ht="16.8">
      <c r="A195" s="465" t="s">
        <v>620</v>
      </c>
      <c r="B195" s="332">
        <v>3</v>
      </c>
      <c r="C195" s="123" t="s">
        <v>960</v>
      </c>
      <c r="D195" s="479" t="s">
        <v>331</v>
      </c>
      <c r="E195" s="272" t="s">
        <v>330</v>
      </c>
      <c r="F195" s="480" t="s">
        <v>97</v>
      </c>
      <c r="G195" s="272" t="s">
        <v>1011</v>
      </c>
      <c r="H195" s="272" t="s">
        <v>980</v>
      </c>
      <c r="I195" s="485">
        <v>94</v>
      </c>
    </row>
    <row r="196" spans="1:9" ht="16.8">
      <c r="A196" s="465" t="s">
        <v>621</v>
      </c>
      <c r="B196" s="332">
        <v>3</v>
      </c>
      <c r="C196" s="123" t="s">
        <v>960</v>
      </c>
      <c r="D196" s="471" t="s">
        <v>332</v>
      </c>
      <c r="E196" s="472" t="s">
        <v>330</v>
      </c>
      <c r="F196" s="480" t="s">
        <v>1021</v>
      </c>
      <c r="G196" s="272" t="s">
        <v>104</v>
      </c>
      <c r="H196" s="272" t="s">
        <v>761</v>
      </c>
      <c r="I196" s="273">
        <v>88</v>
      </c>
    </row>
    <row r="197" spans="1:9" ht="16.8">
      <c r="A197" s="465" t="s">
        <v>622</v>
      </c>
      <c r="B197" s="332">
        <v>3</v>
      </c>
      <c r="C197" s="123" t="s">
        <v>963</v>
      </c>
      <c r="D197" s="479" t="s">
        <v>331</v>
      </c>
      <c r="E197" s="472" t="s">
        <v>330</v>
      </c>
      <c r="F197" s="480" t="s">
        <v>1006</v>
      </c>
      <c r="G197" s="272" t="s">
        <v>104</v>
      </c>
      <c r="H197" s="272" t="s">
        <v>980</v>
      </c>
      <c r="I197" s="273">
        <v>95</v>
      </c>
    </row>
    <row r="198" spans="1:9" ht="16.8">
      <c r="A198" s="465" t="s">
        <v>623</v>
      </c>
      <c r="B198" s="332">
        <v>3</v>
      </c>
      <c r="C198" s="123" t="s">
        <v>960</v>
      </c>
      <c r="D198" s="471" t="s">
        <v>329</v>
      </c>
      <c r="E198" s="472" t="s">
        <v>330</v>
      </c>
      <c r="F198" s="272" t="s">
        <v>97</v>
      </c>
      <c r="G198" s="272" t="s">
        <v>987</v>
      </c>
      <c r="H198" s="272" t="s">
        <v>964</v>
      </c>
      <c r="I198" s="273">
        <v>203</v>
      </c>
    </row>
    <row r="199" spans="1:9" ht="16.8">
      <c r="A199" s="465" t="s">
        <v>624</v>
      </c>
      <c r="B199" s="332">
        <v>3</v>
      </c>
      <c r="C199" s="123" t="s">
        <v>960</v>
      </c>
      <c r="D199" s="471" t="s">
        <v>1028</v>
      </c>
      <c r="E199" s="472" t="s">
        <v>330</v>
      </c>
      <c r="F199" s="480" t="s">
        <v>137</v>
      </c>
      <c r="G199" s="272" t="s">
        <v>994</v>
      </c>
      <c r="H199" s="272" t="s">
        <v>761</v>
      </c>
      <c r="I199" s="273">
        <v>89</v>
      </c>
    </row>
    <row r="200" spans="1:9" ht="16.8">
      <c r="A200" s="465" t="s">
        <v>625</v>
      </c>
      <c r="B200" s="332">
        <v>3</v>
      </c>
      <c r="C200" s="123" t="s">
        <v>960</v>
      </c>
      <c r="D200" s="479" t="s">
        <v>979</v>
      </c>
      <c r="E200" s="489" t="s">
        <v>330</v>
      </c>
      <c r="F200" s="480" t="s">
        <v>97</v>
      </c>
      <c r="G200" s="480" t="s">
        <v>104</v>
      </c>
      <c r="H200" s="480" t="s">
        <v>1029</v>
      </c>
      <c r="I200" s="485">
        <v>48</v>
      </c>
    </row>
    <row r="201" spans="1:9" ht="16.8">
      <c r="A201" s="465" t="s">
        <v>626</v>
      </c>
      <c r="B201" s="332">
        <v>3</v>
      </c>
      <c r="C201" s="123" t="s">
        <v>750</v>
      </c>
      <c r="D201" s="471" t="s">
        <v>329</v>
      </c>
      <c r="E201" s="472" t="s">
        <v>330</v>
      </c>
      <c r="F201" s="272" t="s">
        <v>966</v>
      </c>
      <c r="G201" s="272" t="s">
        <v>22</v>
      </c>
      <c r="H201" s="272" t="s">
        <v>988</v>
      </c>
      <c r="I201" s="273">
        <v>81</v>
      </c>
    </row>
    <row r="202" spans="1:9" ht="16.8">
      <c r="A202" s="465" t="s">
        <v>133</v>
      </c>
      <c r="B202" s="332">
        <v>3</v>
      </c>
      <c r="C202" s="123" t="s">
        <v>968</v>
      </c>
      <c r="D202" s="471" t="s">
        <v>990</v>
      </c>
      <c r="E202" s="472" t="s">
        <v>330</v>
      </c>
      <c r="F202" s="470" t="s">
        <v>137</v>
      </c>
      <c r="G202" s="272" t="s">
        <v>987</v>
      </c>
      <c r="H202" s="272" t="s">
        <v>964</v>
      </c>
      <c r="I202" s="273">
        <v>206</v>
      </c>
    </row>
    <row r="203" spans="1:9" ht="16.8">
      <c r="A203" s="465" t="s">
        <v>627</v>
      </c>
      <c r="B203" s="332">
        <v>3</v>
      </c>
      <c r="C203" s="123" t="s">
        <v>975</v>
      </c>
      <c r="D203" s="471" t="s">
        <v>329</v>
      </c>
      <c r="E203" s="472" t="s">
        <v>330</v>
      </c>
      <c r="F203" s="272" t="s">
        <v>97</v>
      </c>
      <c r="G203" s="272" t="s">
        <v>961</v>
      </c>
      <c r="H203" s="272" t="s">
        <v>978</v>
      </c>
      <c r="I203" s="273">
        <v>117</v>
      </c>
    </row>
    <row r="204" spans="1:9" ht="16.8">
      <c r="A204" s="465" t="s">
        <v>628</v>
      </c>
      <c r="B204" s="332">
        <v>3</v>
      </c>
      <c r="C204" s="123" t="s">
        <v>960</v>
      </c>
      <c r="D204" s="471" t="s">
        <v>332</v>
      </c>
      <c r="E204" s="472" t="s">
        <v>330</v>
      </c>
      <c r="F204" s="272" t="s">
        <v>137</v>
      </c>
      <c r="G204" s="272" t="s">
        <v>99</v>
      </c>
      <c r="H204" s="272" t="s">
        <v>988</v>
      </c>
      <c r="I204" s="273">
        <v>83</v>
      </c>
    </row>
    <row r="205" spans="1:9" ht="16.8">
      <c r="A205" s="465" t="s">
        <v>629</v>
      </c>
      <c r="B205" s="332">
        <v>3</v>
      </c>
      <c r="C205" s="123" t="s">
        <v>750</v>
      </c>
      <c r="D205" s="471" t="s">
        <v>329</v>
      </c>
      <c r="E205" s="472" t="s">
        <v>330</v>
      </c>
      <c r="F205" s="272" t="s">
        <v>97</v>
      </c>
      <c r="G205" s="470" t="s">
        <v>994</v>
      </c>
      <c r="H205" s="470" t="s">
        <v>988</v>
      </c>
      <c r="I205" s="273">
        <v>84</v>
      </c>
    </row>
    <row r="206" spans="1:9" ht="16.8">
      <c r="A206" s="465" t="s">
        <v>630</v>
      </c>
      <c r="B206" s="332">
        <v>3</v>
      </c>
      <c r="C206" s="123" t="s">
        <v>975</v>
      </c>
      <c r="D206" s="479" t="s">
        <v>329</v>
      </c>
      <c r="E206" s="472" t="s">
        <v>1006</v>
      </c>
      <c r="F206" s="480" t="s">
        <v>102</v>
      </c>
      <c r="G206" s="272" t="s">
        <v>104</v>
      </c>
      <c r="H206" s="272" t="s">
        <v>984</v>
      </c>
      <c r="I206" s="273">
        <v>106</v>
      </c>
    </row>
    <row r="207" spans="1:9" ht="16.8">
      <c r="A207" s="465" t="s">
        <v>631</v>
      </c>
      <c r="B207" s="332">
        <v>3</v>
      </c>
      <c r="C207" s="488" t="s">
        <v>750</v>
      </c>
      <c r="D207" s="479" t="s">
        <v>329</v>
      </c>
      <c r="E207" s="489" t="s">
        <v>967</v>
      </c>
      <c r="F207" s="480" t="s">
        <v>102</v>
      </c>
      <c r="G207" s="480" t="s">
        <v>100</v>
      </c>
      <c r="H207" s="480" t="s">
        <v>1009</v>
      </c>
      <c r="I207" s="490">
        <v>84</v>
      </c>
    </row>
    <row r="208" spans="1:9" ht="16.8">
      <c r="A208" s="465" t="s">
        <v>632</v>
      </c>
      <c r="B208" s="332">
        <v>3</v>
      </c>
      <c r="C208" s="123" t="s">
        <v>106</v>
      </c>
      <c r="D208" s="471" t="s">
        <v>971</v>
      </c>
      <c r="E208" s="472" t="s">
        <v>330</v>
      </c>
      <c r="F208" s="272" t="s">
        <v>102</v>
      </c>
      <c r="G208" s="272" t="s">
        <v>99</v>
      </c>
      <c r="H208" s="272" t="s">
        <v>972</v>
      </c>
      <c r="I208" s="273">
        <v>88</v>
      </c>
    </row>
    <row r="209" spans="1:9" ht="16.8">
      <c r="A209" s="466" t="s">
        <v>633</v>
      </c>
      <c r="B209" s="332">
        <v>3</v>
      </c>
      <c r="C209" s="475" t="s">
        <v>975</v>
      </c>
      <c r="D209" s="476" t="s">
        <v>329</v>
      </c>
      <c r="E209" s="470" t="s">
        <v>330</v>
      </c>
      <c r="F209" s="470" t="s">
        <v>966</v>
      </c>
      <c r="G209" s="470" t="s">
        <v>961</v>
      </c>
      <c r="H209" s="470" t="s">
        <v>962</v>
      </c>
      <c r="I209" s="477">
        <v>47</v>
      </c>
    </row>
    <row r="210" spans="1:9" ht="16.8">
      <c r="A210" s="465" t="s">
        <v>634</v>
      </c>
      <c r="B210" s="332">
        <v>3</v>
      </c>
      <c r="C210" s="123" t="s">
        <v>968</v>
      </c>
      <c r="D210" s="471" t="s">
        <v>329</v>
      </c>
      <c r="E210" s="472" t="s">
        <v>330</v>
      </c>
      <c r="F210" s="480" t="s">
        <v>137</v>
      </c>
      <c r="G210" s="272" t="s">
        <v>22</v>
      </c>
      <c r="H210" s="272" t="s">
        <v>972</v>
      </c>
      <c r="I210" s="273">
        <v>88</v>
      </c>
    </row>
    <row r="211" spans="1:9" ht="16.8">
      <c r="A211" s="465" t="s">
        <v>635</v>
      </c>
      <c r="B211" s="332">
        <v>3</v>
      </c>
      <c r="C211" s="482" t="s">
        <v>963</v>
      </c>
      <c r="D211" s="483" t="s">
        <v>332</v>
      </c>
      <c r="E211" s="472" t="s">
        <v>991</v>
      </c>
      <c r="F211" s="484" t="s">
        <v>176</v>
      </c>
      <c r="G211" s="484" t="s">
        <v>104</v>
      </c>
      <c r="H211" s="272" t="s">
        <v>761</v>
      </c>
      <c r="I211" s="485">
        <v>91</v>
      </c>
    </row>
    <row r="212" spans="1:9" ht="16.8">
      <c r="A212" s="465" t="s">
        <v>143</v>
      </c>
      <c r="B212" s="332">
        <v>3</v>
      </c>
      <c r="C212" s="123" t="s">
        <v>968</v>
      </c>
      <c r="D212" s="471" t="s">
        <v>329</v>
      </c>
      <c r="E212" s="472" t="s">
        <v>330</v>
      </c>
      <c r="F212" s="272" t="s">
        <v>97</v>
      </c>
      <c r="G212" s="272" t="s">
        <v>100</v>
      </c>
      <c r="H212" s="272" t="s">
        <v>964</v>
      </c>
      <c r="I212" s="273">
        <v>213</v>
      </c>
    </row>
    <row r="213" spans="1:9" ht="16.8">
      <c r="A213" s="465" t="s">
        <v>636</v>
      </c>
      <c r="B213" s="332">
        <v>3</v>
      </c>
      <c r="C213" s="123" t="s">
        <v>1008</v>
      </c>
      <c r="D213" s="471" t="s">
        <v>979</v>
      </c>
      <c r="E213" s="472" t="s">
        <v>330</v>
      </c>
      <c r="F213" s="272" t="s">
        <v>97</v>
      </c>
      <c r="G213" s="272" t="s">
        <v>987</v>
      </c>
      <c r="H213" s="272" t="s">
        <v>964</v>
      </c>
      <c r="I213" s="273">
        <v>213</v>
      </c>
    </row>
    <row r="214" spans="1:9" ht="16.8">
      <c r="A214" s="465" t="s">
        <v>637</v>
      </c>
      <c r="B214" s="332">
        <v>3</v>
      </c>
      <c r="C214" s="123" t="s">
        <v>960</v>
      </c>
      <c r="D214" s="471" t="s">
        <v>332</v>
      </c>
      <c r="E214" s="472" t="s">
        <v>330</v>
      </c>
      <c r="F214" s="480" t="s">
        <v>992</v>
      </c>
      <c r="G214" s="272" t="s">
        <v>961</v>
      </c>
      <c r="H214" s="272" t="s">
        <v>761</v>
      </c>
      <c r="I214" s="273">
        <v>92</v>
      </c>
    </row>
    <row r="215" spans="1:9" ht="16.8">
      <c r="A215" s="465" t="s">
        <v>638</v>
      </c>
      <c r="B215" s="332">
        <v>3</v>
      </c>
      <c r="C215" s="123" t="s">
        <v>963</v>
      </c>
      <c r="D215" s="471" t="s">
        <v>329</v>
      </c>
      <c r="E215" s="472" t="s">
        <v>973</v>
      </c>
      <c r="F215" s="272" t="s">
        <v>176</v>
      </c>
      <c r="G215" s="272" t="s">
        <v>974</v>
      </c>
      <c r="H215" s="272" t="s">
        <v>964</v>
      </c>
      <c r="I215" s="273">
        <v>214</v>
      </c>
    </row>
    <row r="216" spans="1:9" ht="16.8">
      <c r="A216" s="465" t="s">
        <v>639</v>
      </c>
      <c r="B216" s="332">
        <v>3</v>
      </c>
      <c r="C216" s="123" t="s">
        <v>960</v>
      </c>
      <c r="D216" s="479" t="s">
        <v>971</v>
      </c>
      <c r="E216" s="472" t="s">
        <v>330</v>
      </c>
      <c r="F216" s="480" t="s">
        <v>97</v>
      </c>
      <c r="G216" s="272" t="s">
        <v>994</v>
      </c>
      <c r="H216" s="272" t="s">
        <v>984</v>
      </c>
      <c r="I216" s="273">
        <v>108</v>
      </c>
    </row>
    <row r="217" spans="1:9" ht="16.8">
      <c r="A217" s="465" t="s">
        <v>640</v>
      </c>
      <c r="B217" s="332">
        <v>3</v>
      </c>
      <c r="C217" s="123" t="s">
        <v>960</v>
      </c>
      <c r="D217" s="479" t="s">
        <v>971</v>
      </c>
      <c r="E217" s="472" t="s">
        <v>330</v>
      </c>
      <c r="F217" s="480" t="s">
        <v>97</v>
      </c>
      <c r="G217" s="272" t="s">
        <v>994</v>
      </c>
      <c r="H217" s="272" t="s">
        <v>984</v>
      </c>
      <c r="I217" s="273">
        <v>108</v>
      </c>
    </row>
    <row r="218" spans="1:9" ht="16.8">
      <c r="A218" s="465" t="s">
        <v>641</v>
      </c>
      <c r="B218" s="332">
        <v>3</v>
      </c>
      <c r="C218" s="123" t="s">
        <v>960</v>
      </c>
      <c r="D218" s="479" t="s">
        <v>971</v>
      </c>
      <c r="E218" s="472" t="s">
        <v>330</v>
      </c>
      <c r="F218" s="480" t="s">
        <v>97</v>
      </c>
      <c r="G218" s="272" t="s">
        <v>994</v>
      </c>
      <c r="H218" s="272" t="s">
        <v>984</v>
      </c>
      <c r="I218" s="273">
        <v>108</v>
      </c>
    </row>
    <row r="219" spans="1:9" ht="16.8">
      <c r="A219" s="465" t="s">
        <v>642</v>
      </c>
      <c r="B219" s="332">
        <v>3</v>
      </c>
      <c r="C219" s="123" t="s">
        <v>968</v>
      </c>
      <c r="D219" s="479" t="s">
        <v>1030</v>
      </c>
      <c r="E219" s="472" t="s">
        <v>330</v>
      </c>
      <c r="F219" s="480" t="s">
        <v>97</v>
      </c>
      <c r="G219" s="272" t="s">
        <v>994</v>
      </c>
      <c r="H219" s="272" t="s">
        <v>984</v>
      </c>
      <c r="I219" s="273">
        <v>107</v>
      </c>
    </row>
    <row r="220" spans="1:9" ht="16.8">
      <c r="A220" s="465" t="s">
        <v>643</v>
      </c>
      <c r="B220" s="332">
        <v>3</v>
      </c>
      <c r="C220" s="123" t="s">
        <v>965</v>
      </c>
      <c r="D220" s="471" t="s">
        <v>329</v>
      </c>
      <c r="E220" s="472" t="s">
        <v>330</v>
      </c>
      <c r="F220" s="272" t="s">
        <v>97</v>
      </c>
      <c r="G220" s="272" t="s">
        <v>100</v>
      </c>
      <c r="H220" s="272" t="s">
        <v>964</v>
      </c>
      <c r="I220" s="273">
        <v>216</v>
      </c>
    </row>
    <row r="221" spans="1:9" ht="16.8">
      <c r="A221" s="465" t="s">
        <v>644</v>
      </c>
      <c r="B221" s="332">
        <v>3</v>
      </c>
      <c r="C221" s="123" t="s">
        <v>960</v>
      </c>
      <c r="D221" s="479" t="s">
        <v>979</v>
      </c>
      <c r="E221" s="472" t="s">
        <v>330</v>
      </c>
      <c r="F221" s="480" t="s">
        <v>137</v>
      </c>
      <c r="G221" s="272" t="s">
        <v>104</v>
      </c>
      <c r="H221" s="272" t="s">
        <v>984</v>
      </c>
      <c r="I221" s="273">
        <v>109</v>
      </c>
    </row>
    <row r="222" spans="1:9" ht="16.8">
      <c r="A222" s="465" t="s">
        <v>645</v>
      </c>
      <c r="B222" s="332">
        <v>3</v>
      </c>
      <c r="C222" s="123" t="s">
        <v>960</v>
      </c>
      <c r="D222" s="471" t="s">
        <v>329</v>
      </c>
      <c r="E222" s="472" t="s">
        <v>330</v>
      </c>
      <c r="F222" s="272" t="s">
        <v>97</v>
      </c>
      <c r="G222" s="470" t="s">
        <v>104</v>
      </c>
      <c r="H222" s="470" t="s">
        <v>988</v>
      </c>
      <c r="I222" s="273">
        <v>84</v>
      </c>
    </row>
    <row r="223" spans="1:9" ht="16.8">
      <c r="A223" s="465" t="s">
        <v>646</v>
      </c>
      <c r="B223" s="332">
        <v>3</v>
      </c>
      <c r="C223" s="123" t="s">
        <v>106</v>
      </c>
      <c r="D223" s="471" t="s">
        <v>329</v>
      </c>
      <c r="E223" s="472" t="s">
        <v>330</v>
      </c>
      <c r="F223" s="272" t="s">
        <v>97</v>
      </c>
      <c r="G223" s="272" t="s">
        <v>961</v>
      </c>
      <c r="H223" s="272" t="s">
        <v>964</v>
      </c>
      <c r="I223" s="273">
        <v>216</v>
      </c>
    </row>
    <row r="224" spans="1:9" ht="16.8">
      <c r="A224" s="465" t="s">
        <v>647</v>
      </c>
      <c r="B224" s="332">
        <v>3</v>
      </c>
      <c r="C224" s="123" t="s">
        <v>106</v>
      </c>
      <c r="D224" s="471" t="s">
        <v>329</v>
      </c>
      <c r="E224" s="472" t="s">
        <v>330</v>
      </c>
      <c r="F224" s="272" t="s">
        <v>97</v>
      </c>
      <c r="G224" s="272" t="s">
        <v>1016</v>
      </c>
      <c r="H224" s="272" t="s">
        <v>964</v>
      </c>
      <c r="I224" s="273">
        <v>217</v>
      </c>
    </row>
    <row r="225" spans="1:9" ht="16.8">
      <c r="A225" s="465" t="s">
        <v>648</v>
      </c>
      <c r="B225" s="332">
        <v>3</v>
      </c>
      <c r="C225" s="123" t="s">
        <v>106</v>
      </c>
      <c r="D225" s="479" t="s">
        <v>329</v>
      </c>
      <c r="E225" s="472" t="s">
        <v>330</v>
      </c>
      <c r="F225" s="480" t="s">
        <v>137</v>
      </c>
      <c r="G225" s="272" t="s">
        <v>99</v>
      </c>
      <c r="H225" s="272" t="s">
        <v>761</v>
      </c>
      <c r="I225" s="273">
        <v>92</v>
      </c>
    </row>
    <row r="226" spans="1:9" ht="16.8">
      <c r="A226" s="465" t="s">
        <v>649</v>
      </c>
      <c r="B226" s="332">
        <v>3</v>
      </c>
      <c r="C226" s="123" t="s">
        <v>960</v>
      </c>
      <c r="D226" s="471" t="s">
        <v>332</v>
      </c>
      <c r="E226" s="472" t="s">
        <v>330</v>
      </c>
      <c r="F226" s="272" t="s">
        <v>97</v>
      </c>
      <c r="G226" s="272" t="s">
        <v>104</v>
      </c>
      <c r="H226" s="272" t="s">
        <v>978</v>
      </c>
      <c r="I226" s="273">
        <v>119</v>
      </c>
    </row>
    <row r="227" spans="1:9" ht="16.8">
      <c r="A227" s="465" t="s">
        <v>650</v>
      </c>
      <c r="B227" s="332">
        <v>3</v>
      </c>
      <c r="C227" s="123" t="s">
        <v>960</v>
      </c>
      <c r="D227" s="479" t="s">
        <v>332</v>
      </c>
      <c r="E227" s="472" t="s">
        <v>330</v>
      </c>
      <c r="F227" s="480" t="s">
        <v>176</v>
      </c>
      <c r="G227" s="272" t="s">
        <v>1031</v>
      </c>
      <c r="H227" s="272" t="s">
        <v>980</v>
      </c>
      <c r="I227" s="273">
        <v>96</v>
      </c>
    </row>
    <row r="228" spans="1:9" ht="16.8">
      <c r="A228" s="465" t="s">
        <v>651</v>
      </c>
      <c r="B228" s="332">
        <v>3</v>
      </c>
      <c r="C228" s="123" t="s">
        <v>750</v>
      </c>
      <c r="D228" s="471" t="s">
        <v>329</v>
      </c>
      <c r="E228" s="472" t="s">
        <v>330</v>
      </c>
      <c r="F228" s="272" t="s">
        <v>102</v>
      </c>
      <c r="G228" s="272" t="s">
        <v>99</v>
      </c>
      <c r="H228" s="272" t="s">
        <v>972</v>
      </c>
      <c r="I228" s="273">
        <v>92</v>
      </c>
    </row>
    <row r="229" spans="1:9" ht="16.8">
      <c r="A229" s="465" t="s">
        <v>652</v>
      </c>
      <c r="B229" s="332">
        <v>3</v>
      </c>
      <c r="C229" s="123" t="s">
        <v>975</v>
      </c>
      <c r="D229" s="471" t="s">
        <v>329</v>
      </c>
      <c r="E229" s="472" t="s">
        <v>330</v>
      </c>
      <c r="F229" s="272" t="s">
        <v>137</v>
      </c>
      <c r="G229" s="272" t="s">
        <v>100</v>
      </c>
      <c r="H229" s="272" t="s">
        <v>964</v>
      </c>
      <c r="I229" s="273">
        <v>223</v>
      </c>
    </row>
    <row r="230" spans="1:9" ht="16.8">
      <c r="A230" s="465" t="s">
        <v>653</v>
      </c>
      <c r="B230" s="332">
        <v>3</v>
      </c>
      <c r="C230" s="123" t="s">
        <v>106</v>
      </c>
      <c r="D230" s="471" t="s">
        <v>332</v>
      </c>
      <c r="E230" s="472" t="s">
        <v>983</v>
      </c>
      <c r="F230" s="480" t="s">
        <v>977</v>
      </c>
      <c r="G230" s="272" t="s">
        <v>976</v>
      </c>
      <c r="H230" s="272" t="s">
        <v>984</v>
      </c>
      <c r="I230" s="273">
        <v>110</v>
      </c>
    </row>
    <row r="231" spans="1:9" ht="16.8">
      <c r="A231" s="465" t="s">
        <v>654</v>
      </c>
      <c r="B231" s="332">
        <v>3</v>
      </c>
      <c r="C231" s="123" t="s">
        <v>975</v>
      </c>
      <c r="D231" s="471" t="s">
        <v>995</v>
      </c>
      <c r="E231" s="472" t="s">
        <v>1010</v>
      </c>
      <c r="F231" s="480" t="s">
        <v>176</v>
      </c>
      <c r="G231" s="272" t="s">
        <v>976</v>
      </c>
      <c r="H231" s="272" t="s">
        <v>984</v>
      </c>
      <c r="I231" s="273">
        <v>111</v>
      </c>
    </row>
    <row r="232" spans="1:9" ht="16.8">
      <c r="A232" s="465" t="s">
        <v>655</v>
      </c>
      <c r="B232" s="332">
        <v>3</v>
      </c>
      <c r="C232" s="123" t="s">
        <v>975</v>
      </c>
      <c r="D232" s="479" t="s">
        <v>331</v>
      </c>
      <c r="E232" s="472" t="s">
        <v>330</v>
      </c>
      <c r="F232" s="480" t="s">
        <v>137</v>
      </c>
      <c r="G232" s="272" t="s">
        <v>104</v>
      </c>
      <c r="H232" s="272" t="s">
        <v>984</v>
      </c>
      <c r="I232" s="273">
        <v>112</v>
      </c>
    </row>
    <row r="233" spans="1:9" ht="16.8">
      <c r="A233" s="465" t="s">
        <v>656</v>
      </c>
      <c r="B233" s="332">
        <v>3</v>
      </c>
      <c r="C233" s="123" t="s">
        <v>106</v>
      </c>
      <c r="D233" s="471" t="s">
        <v>979</v>
      </c>
      <c r="E233" s="472" t="s">
        <v>330</v>
      </c>
      <c r="F233" s="272" t="s">
        <v>97</v>
      </c>
      <c r="G233" s="470" t="s">
        <v>104</v>
      </c>
      <c r="H233" s="470" t="s">
        <v>988</v>
      </c>
      <c r="I233" s="273">
        <v>86</v>
      </c>
    </row>
    <row r="234" spans="1:9" ht="16.8">
      <c r="A234" s="465" t="s">
        <v>657</v>
      </c>
      <c r="B234" s="332">
        <v>3</v>
      </c>
      <c r="C234" s="123" t="s">
        <v>106</v>
      </c>
      <c r="D234" s="471" t="s">
        <v>1032</v>
      </c>
      <c r="E234" s="472" t="s">
        <v>330</v>
      </c>
      <c r="F234" s="272" t="s">
        <v>176</v>
      </c>
      <c r="G234" s="272" t="s">
        <v>100</v>
      </c>
      <c r="H234" s="272" t="s">
        <v>972</v>
      </c>
      <c r="I234" s="273">
        <v>96</v>
      </c>
    </row>
    <row r="235" spans="1:9" ht="16.8">
      <c r="A235" s="465" t="s">
        <v>658</v>
      </c>
      <c r="B235" s="332">
        <v>3</v>
      </c>
      <c r="C235" s="123" t="s">
        <v>960</v>
      </c>
      <c r="D235" s="471" t="s">
        <v>332</v>
      </c>
      <c r="E235" s="472" t="s">
        <v>330</v>
      </c>
      <c r="F235" s="272" t="s">
        <v>102</v>
      </c>
      <c r="G235" s="272" t="s">
        <v>104</v>
      </c>
      <c r="H235" s="272" t="s">
        <v>978</v>
      </c>
      <c r="I235" s="273">
        <v>120</v>
      </c>
    </row>
    <row r="236" spans="1:9" ht="16.8">
      <c r="A236" s="465" t="s">
        <v>659</v>
      </c>
      <c r="B236" s="332">
        <v>3</v>
      </c>
      <c r="C236" s="123" t="s">
        <v>750</v>
      </c>
      <c r="D236" s="471" t="s">
        <v>332</v>
      </c>
      <c r="E236" s="472" t="s">
        <v>967</v>
      </c>
      <c r="F236" s="272" t="s">
        <v>1033</v>
      </c>
      <c r="G236" s="272" t="s">
        <v>99</v>
      </c>
      <c r="H236" s="272" t="s">
        <v>978</v>
      </c>
      <c r="I236" s="273">
        <v>121</v>
      </c>
    </row>
    <row r="237" spans="1:9" ht="16.8">
      <c r="A237" s="465" t="s">
        <v>660</v>
      </c>
      <c r="B237" s="332">
        <v>3</v>
      </c>
      <c r="C237" s="123" t="s">
        <v>975</v>
      </c>
      <c r="D237" s="471" t="s">
        <v>332</v>
      </c>
      <c r="E237" s="472" t="s">
        <v>330</v>
      </c>
      <c r="F237" s="272" t="s">
        <v>97</v>
      </c>
      <c r="G237" s="272" t="s">
        <v>1034</v>
      </c>
      <c r="H237" s="272" t="s">
        <v>964</v>
      </c>
      <c r="I237" s="273">
        <v>236</v>
      </c>
    </row>
    <row r="238" spans="1:9" ht="16.8">
      <c r="A238" s="465" t="s">
        <v>661</v>
      </c>
      <c r="B238" s="332">
        <v>3</v>
      </c>
      <c r="C238" s="123" t="s">
        <v>960</v>
      </c>
      <c r="D238" s="479" t="s">
        <v>331</v>
      </c>
      <c r="E238" s="472" t="s">
        <v>330</v>
      </c>
      <c r="F238" s="480" t="s">
        <v>97</v>
      </c>
      <c r="G238" s="272" t="s">
        <v>961</v>
      </c>
      <c r="H238" s="272" t="s">
        <v>980</v>
      </c>
      <c r="I238" s="273">
        <v>98</v>
      </c>
    </row>
    <row r="239" spans="1:9" ht="16.8">
      <c r="A239" s="465" t="s">
        <v>662</v>
      </c>
      <c r="B239" s="332">
        <v>3</v>
      </c>
      <c r="C239" s="473" t="s">
        <v>981</v>
      </c>
      <c r="D239" s="471" t="s">
        <v>329</v>
      </c>
      <c r="E239" s="491" t="s">
        <v>1035</v>
      </c>
      <c r="F239" s="272" t="s">
        <v>176</v>
      </c>
      <c r="G239" s="272" t="s">
        <v>104</v>
      </c>
      <c r="H239" s="272" t="s">
        <v>984</v>
      </c>
      <c r="I239" s="273">
        <v>114</v>
      </c>
    </row>
    <row r="240" spans="1:9" ht="16.8">
      <c r="A240" s="465" t="s">
        <v>663</v>
      </c>
      <c r="B240" s="332">
        <v>3</v>
      </c>
      <c r="C240" s="123" t="s">
        <v>963</v>
      </c>
      <c r="D240" s="479" t="s">
        <v>331</v>
      </c>
      <c r="E240" s="472" t="s">
        <v>330</v>
      </c>
      <c r="F240" s="480" t="s">
        <v>1006</v>
      </c>
      <c r="G240" s="272" t="s">
        <v>104</v>
      </c>
      <c r="H240" s="272" t="s">
        <v>980</v>
      </c>
      <c r="I240" s="273">
        <v>99</v>
      </c>
    </row>
    <row r="241" spans="1:9" ht="16.8">
      <c r="A241" s="465" t="s">
        <v>664</v>
      </c>
      <c r="B241" s="332">
        <v>3</v>
      </c>
      <c r="C241" s="123" t="s">
        <v>960</v>
      </c>
      <c r="D241" s="479" t="s">
        <v>333</v>
      </c>
      <c r="E241" s="472" t="s">
        <v>330</v>
      </c>
      <c r="F241" s="480" t="s">
        <v>97</v>
      </c>
      <c r="G241" s="272" t="s">
        <v>100</v>
      </c>
      <c r="H241" s="272" t="s">
        <v>761</v>
      </c>
      <c r="I241" s="273">
        <v>99</v>
      </c>
    </row>
    <row r="242" spans="1:9" ht="16.8">
      <c r="A242" s="465" t="s">
        <v>665</v>
      </c>
      <c r="B242" s="332">
        <v>3</v>
      </c>
      <c r="C242" s="123" t="s">
        <v>968</v>
      </c>
      <c r="D242" s="471" t="s">
        <v>331</v>
      </c>
      <c r="E242" s="472" t="s">
        <v>967</v>
      </c>
      <c r="F242" s="480" t="s">
        <v>97</v>
      </c>
      <c r="G242" s="272" t="s">
        <v>994</v>
      </c>
      <c r="H242" s="272" t="s">
        <v>1027</v>
      </c>
      <c r="I242" s="273">
        <v>27</v>
      </c>
    </row>
    <row r="243" spans="1:9" ht="16.8">
      <c r="A243" s="465" t="s">
        <v>141</v>
      </c>
      <c r="B243" s="332">
        <v>3</v>
      </c>
      <c r="C243" s="474" t="s">
        <v>968</v>
      </c>
      <c r="D243" s="471" t="s">
        <v>329</v>
      </c>
      <c r="E243" s="470" t="s">
        <v>330</v>
      </c>
      <c r="F243" s="272" t="s">
        <v>97</v>
      </c>
      <c r="G243" s="470" t="s">
        <v>969</v>
      </c>
      <c r="H243" s="272" t="s">
        <v>964</v>
      </c>
      <c r="I243" s="273">
        <v>244</v>
      </c>
    </row>
    <row r="244" spans="1:9" ht="16.8">
      <c r="A244" s="465" t="s">
        <v>666</v>
      </c>
      <c r="B244" s="332">
        <v>3</v>
      </c>
      <c r="C244" s="123" t="s">
        <v>963</v>
      </c>
      <c r="D244" s="479" t="s">
        <v>329</v>
      </c>
      <c r="E244" s="472" t="s">
        <v>330</v>
      </c>
      <c r="F244" s="480" t="s">
        <v>97</v>
      </c>
      <c r="G244" s="272" t="s">
        <v>100</v>
      </c>
      <c r="H244" s="272" t="s">
        <v>984</v>
      </c>
      <c r="I244" s="273">
        <v>115</v>
      </c>
    </row>
    <row r="245" spans="1:9" ht="16.8">
      <c r="A245" s="465" t="s">
        <v>667</v>
      </c>
      <c r="B245" s="332">
        <v>3</v>
      </c>
      <c r="C245" s="123" t="s">
        <v>106</v>
      </c>
      <c r="D245" s="471" t="s">
        <v>329</v>
      </c>
      <c r="E245" s="472" t="s">
        <v>330</v>
      </c>
      <c r="F245" s="272" t="s">
        <v>102</v>
      </c>
      <c r="G245" s="272" t="s">
        <v>99</v>
      </c>
      <c r="H245" s="272" t="s">
        <v>964</v>
      </c>
      <c r="I245" s="273">
        <v>245</v>
      </c>
    </row>
    <row r="246" spans="1:9" ht="16.8">
      <c r="A246" s="465" t="s">
        <v>668</v>
      </c>
      <c r="B246" s="332">
        <v>3</v>
      </c>
      <c r="C246" s="474" t="s">
        <v>106</v>
      </c>
      <c r="D246" s="471" t="s">
        <v>1037</v>
      </c>
      <c r="E246" s="493" t="s">
        <v>330</v>
      </c>
      <c r="F246" s="470" t="s">
        <v>139</v>
      </c>
      <c r="G246" s="470" t="s">
        <v>100</v>
      </c>
      <c r="H246" s="470" t="s">
        <v>1012</v>
      </c>
      <c r="I246" s="478">
        <v>212</v>
      </c>
    </row>
    <row r="247" spans="1:9" ht="16.8">
      <c r="A247" s="465" t="s">
        <v>669</v>
      </c>
      <c r="B247" s="332">
        <v>3</v>
      </c>
      <c r="C247" s="123" t="s">
        <v>106</v>
      </c>
      <c r="D247" s="471" t="s">
        <v>329</v>
      </c>
      <c r="E247" s="472" t="s">
        <v>330</v>
      </c>
      <c r="F247" s="470" t="s">
        <v>137</v>
      </c>
      <c r="G247" s="272" t="s">
        <v>961</v>
      </c>
      <c r="H247" s="272" t="s">
        <v>980</v>
      </c>
      <c r="I247" s="273">
        <v>100</v>
      </c>
    </row>
    <row r="248" spans="1:9" ht="16.8">
      <c r="A248" s="465" t="s">
        <v>670</v>
      </c>
      <c r="B248" s="332">
        <v>3</v>
      </c>
      <c r="C248" s="123" t="s">
        <v>975</v>
      </c>
      <c r="D248" s="471" t="s">
        <v>332</v>
      </c>
      <c r="E248" s="472" t="s">
        <v>330</v>
      </c>
      <c r="F248" s="272" t="s">
        <v>97</v>
      </c>
      <c r="G248" s="272" t="s">
        <v>104</v>
      </c>
      <c r="H248" s="272" t="s">
        <v>978</v>
      </c>
      <c r="I248" s="273">
        <v>124</v>
      </c>
    </row>
    <row r="249" spans="1:9" ht="16.8">
      <c r="A249" s="465" t="s">
        <v>671</v>
      </c>
      <c r="B249" s="332">
        <v>3</v>
      </c>
      <c r="C249" s="123" t="s">
        <v>750</v>
      </c>
      <c r="D249" s="471" t="s">
        <v>333</v>
      </c>
      <c r="E249" s="472" t="s">
        <v>330</v>
      </c>
      <c r="F249" s="480" t="s">
        <v>1038</v>
      </c>
      <c r="G249" s="272" t="s">
        <v>99</v>
      </c>
      <c r="H249" s="480" t="s">
        <v>1039</v>
      </c>
      <c r="I249" s="485">
        <v>31</v>
      </c>
    </row>
    <row r="250" spans="1:9" ht="16.8">
      <c r="A250" s="465" t="s">
        <v>672</v>
      </c>
      <c r="B250" s="332">
        <v>3</v>
      </c>
      <c r="C250" s="123" t="s">
        <v>750</v>
      </c>
      <c r="D250" s="471" t="s">
        <v>333</v>
      </c>
      <c r="E250" s="472" t="s">
        <v>330</v>
      </c>
      <c r="F250" s="272" t="s">
        <v>992</v>
      </c>
      <c r="G250" s="272" t="s">
        <v>99</v>
      </c>
      <c r="H250" s="272" t="s">
        <v>964</v>
      </c>
      <c r="I250" s="273">
        <v>249</v>
      </c>
    </row>
    <row r="251" spans="1:9" ht="16.8">
      <c r="A251" s="465" t="s">
        <v>673</v>
      </c>
      <c r="B251" s="332">
        <v>3</v>
      </c>
      <c r="C251" s="123" t="s">
        <v>975</v>
      </c>
      <c r="D251" s="471" t="s">
        <v>212</v>
      </c>
      <c r="E251" s="472" t="s">
        <v>330</v>
      </c>
      <c r="F251" s="272" t="s">
        <v>1040</v>
      </c>
      <c r="G251" s="272" t="s">
        <v>961</v>
      </c>
      <c r="H251" s="272" t="s">
        <v>964</v>
      </c>
      <c r="I251" s="273">
        <v>250</v>
      </c>
    </row>
    <row r="252" spans="1:9" ht="16.8">
      <c r="A252" s="465" t="s">
        <v>107</v>
      </c>
      <c r="B252" s="332">
        <v>3</v>
      </c>
      <c r="C252" s="123" t="s">
        <v>960</v>
      </c>
      <c r="D252" s="471" t="s">
        <v>332</v>
      </c>
      <c r="E252" s="472" t="s">
        <v>330</v>
      </c>
      <c r="F252" s="272" t="s">
        <v>97</v>
      </c>
      <c r="G252" s="272" t="s">
        <v>994</v>
      </c>
      <c r="H252" s="272" t="s">
        <v>964</v>
      </c>
      <c r="I252" s="486">
        <v>251</v>
      </c>
    </row>
    <row r="253" spans="1:9" ht="16.8">
      <c r="A253" s="465" t="s">
        <v>674</v>
      </c>
      <c r="B253" s="332">
        <v>3</v>
      </c>
      <c r="C253" s="123" t="s">
        <v>975</v>
      </c>
      <c r="D253" s="479" t="s">
        <v>331</v>
      </c>
      <c r="E253" s="472" t="s">
        <v>330</v>
      </c>
      <c r="F253" s="480" t="s">
        <v>102</v>
      </c>
      <c r="G253" s="272" t="s">
        <v>961</v>
      </c>
      <c r="H253" s="272" t="s">
        <v>980</v>
      </c>
      <c r="I253" s="273">
        <v>100</v>
      </c>
    </row>
    <row r="254" spans="1:9" ht="16.8">
      <c r="A254" s="465" t="s">
        <v>675</v>
      </c>
      <c r="B254" s="332">
        <v>3</v>
      </c>
      <c r="C254" s="123" t="s">
        <v>968</v>
      </c>
      <c r="D254" s="479" t="s">
        <v>332</v>
      </c>
      <c r="E254" s="472" t="s">
        <v>330</v>
      </c>
      <c r="F254" s="480" t="s">
        <v>137</v>
      </c>
      <c r="G254" s="272" t="s">
        <v>104</v>
      </c>
      <c r="H254" s="272" t="s">
        <v>984</v>
      </c>
      <c r="I254" s="273">
        <v>119</v>
      </c>
    </row>
    <row r="255" spans="1:9" ht="16.8">
      <c r="A255" s="465" t="s">
        <v>676</v>
      </c>
      <c r="B255" s="332">
        <v>3</v>
      </c>
      <c r="C255" s="123" t="s">
        <v>981</v>
      </c>
      <c r="D255" s="471" t="s">
        <v>979</v>
      </c>
      <c r="E255" s="472" t="s">
        <v>330</v>
      </c>
      <c r="F255" s="272" t="s">
        <v>102</v>
      </c>
      <c r="G255" s="272" t="s">
        <v>104</v>
      </c>
      <c r="H255" s="272" t="s">
        <v>972</v>
      </c>
      <c r="I255" s="273">
        <v>99</v>
      </c>
    </row>
    <row r="256" spans="1:9" ht="16.8">
      <c r="A256" s="465" t="s">
        <v>677</v>
      </c>
      <c r="B256" s="332">
        <v>3</v>
      </c>
      <c r="C256" s="123" t="s">
        <v>981</v>
      </c>
      <c r="D256" s="471" t="s">
        <v>332</v>
      </c>
      <c r="E256" s="471" t="s">
        <v>330</v>
      </c>
      <c r="F256" s="272" t="s">
        <v>176</v>
      </c>
      <c r="G256" s="272" t="s">
        <v>99</v>
      </c>
      <c r="H256" s="272" t="s">
        <v>962</v>
      </c>
      <c r="I256" s="273">
        <v>8</v>
      </c>
    </row>
    <row r="257" spans="1:9" ht="16.8">
      <c r="A257" s="465" t="s">
        <v>678</v>
      </c>
      <c r="B257" s="332">
        <v>3</v>
      </c>
      <c r="C257" s="123" t="s">
        <v>960</v>
      </c>
      <c r="D257" s="471" t="s">
        <v>332</v>
      </c>
      <c r="E257" s="472" t="s">
        <v>330</v>
      </c>
      <c r="F257" s="480" t="s">
        <v>102</v>
      </c>
      <c r="G257" s="272" t="s">
        <v>961</v>
      </c>
      <c r="H257" s="272" t="s">
        <v>761</v>
      </c>
      <c r="I257" s="273">
        <v>102</v>
      </c>
    </row>
    <row r="258" spans="1:9" ht="16.8">
      <c r="A258" s="465" t="s">
        <v>679</v>
      </c>
      <c r="B258" s="332">
        <v>3</v>
      </c>
      <c r="C258" s="123" t="s">
        <v>960</v>
      </c>
      <c r="D258" s="471" t="s">
        <v>332</v>
      </c>
      <c r="E258" s="472" t="s">
        <v>330</v>
      </c>
      <c r="F258" s="272" t="s">
        <v>102</v>
      </c>
      <c r="G258" s="272" t="s">
        <v>961</v>
      </c>
      <c r="H258" s="272" t="s">
        <v>964</v>
      </c>
      <c r="I258" s="273">
        <v>252</v>
      </c>
    </row>
    <row r="259" spans="1:9" ht="16.8">
      <c r="A259" s="465" t="s">
        <v>680</v>
      </c>
      <c r="B259" s="332">
        <v>3</v>
      </c>
      <c r="C259" s="123" t="s">
        <v>975</v>
      </c>
      <c r="D259" s="471" t="s">
        <v>331</v>
      </c>
      <c r="E259" s="472" t="s">
        <v>330</v>
      </c>
      <c r="F259" s="272" t="s">
        <v>97</v>
      </c>
      <c r="G259" s="272" t="s">
        <v>1023</v>
      </c>
      <c r="H259" s="272" t="s">
        <v>964</v>
      </c>
      <c r="I259" s="273">
        <v>258</v>
      </c>
    </row>
    <row r="260" spans="1:9" ht="16.8">
      <c r="A260" s="465" t="s">
        <v>681</v>
      </c>
      <c r="B260" s="332">
        <v>3</v>
      </c>
      <c r="C260" s="123" t="s">
        <v>963</v>
      </c>
      <c r="D260" s="471" t="s">
        <v>332</v>
      </c>
      <c r="E260" s="472" t="s">
        <v>330</v>
      </c>
      <c r="F260" s="272" t="s">
        <v>139</v>
      </c>
      <c r="G260" s="272" t="s">
        <v>104</v>
      </c>
      <c r="H260" s="272" t="s">
        <v>964</v>
      </c>
      <c r="I260" s="274">
        <v>263</v>
      </c>
    </row>
    <row r="261" spans="1:9" ht="16.8">
      <c r="A261" s="465" t="s">
        <v>682</v>
      </c>
      <c r="B261" s="332">
        <v>3</v>
      </c>
      <c r="C261" s="123" t="s">
        <v>975</v>
      </c>
      <c r="D261" s="471" t="s">
        <v>332</v>
      </c>
      <c r="E261" s="472" t="s">
        <v>330</v>
      </c>
      <c r="F261" s="272" t="s">
        <v>97</v>
      </c>
      <c r="G261" s="272" t="s">
        <v>961</v>
      </c>
      <c r="H261" s="272" t="s">
        <v>964</v>
      </c>
      <c r="I261" s="273">
        <v>266</v>
      </c>
    </row>
    <row r="262" spans="1:9" ht="16.8">
      <c r="A262" s="465" t="s">
        <v>683</v>
      </c>
      <c r="B262" s="332">
        <v>3</v>
      </c>
      <c r="C262" s="123" t="s">
        <v>975</v>
      </c>
      <c r="D262" s="479" t="s">
        <v>329</v>
      </c>
      <c r="E262" s="472" t="s">
        <v>330</v>
      </c>
      <c r="F262" s="480" t="s">
        <v>97</v>
      </c>
      <c r="G262" s="272" t="s">
        <v>961</v>
      </c>
      <c r="H262" s="272" t="s">
        <v>1004</v>
      </c>
      <c r="I262" s="273">
        <v>70</v>
      </c>
    </row>
    <row r="263" spans="1:9" ht="16.8">
      <c r="A263" s="465" t="s">
        <v>684</v>
      </c>
      <c r="B263" s="332">
        <v>3</v>
      </c>
      <c r="C263" s="123" t="s">
        <v>975</v>
      </c>
      <c r="D263" s="479" t="s">
        <v>329</v>
      </c>
      <c r="E263" s="472" t="s">
        <v>330</v>
      </c>
      <c r="F263" s="480" t="s">
        <v>97</v>
      </c>
      <c r="G263" s="272" t="s">
        <v>961</v>
      </c>
      <c r="H263" s="272" t="s">
        <v>1004</v>
      </c>
      <c r="I263" s="273">
        <v>70</v>
      </c>
    </row>
    <row r="264" spans="1:9" ht="16.8">
      <c r="A264" s="465" t="s">
        <v>685</v>
      </c>
      <c r="B264" s="332">
        <v>3</v>
      </c>
      <c r="C264" s="123" t="s">
        <v>963</v>
      </c>
      <c r="D264" s="471" t="s">
        <v>329</v>
      </c>
      <c r="E264" s="472" t="s">
        <v>330</v>
      </c>
      <c r="F264" s="272" t="s">
        <v>97</v>
      </c>
      <c r="G264" s="272" t="s">
        <v>100</v>
      </c>
      <c r="H264" s="272" t="s">
        <v>964</v>
      </c>
      <c r="I264" s="273">
        <v>270</v>
      </c>
    </row>
    <row r="265" spans="1:9" ht="16.8">
      <c r="A265" s="465" t="s">
        <v>686</v>
      </c>
      <c r="B265" s="332">
        <v>3</v>
      </c>
      <c r="C265" s="123" t="s">
        <v>975</v>
      </c>
      <c r="D265" s="471" t="s">
        <v>329</v>
      </c>
      <c r="E265" s="472" t="s">
        <v>330</v>
      </c>
      <c r="F265" s="272" t="s">
        <v>97</v>
      </c>
      <c r="G265" s="272" t="s">
        <v>100</v>
      </c>
      <c r="H265" s="272" t="s">
        <v>964</v>
      </c>
      <c r="I265" s="273">
        <v>270</v>
      </c>
    </row>
    <row r="266" spans="1:9" ht="16.8">
      <c r="A266" s="465" t="s">
        <v>687</v>
      </c>
      <c r="B266" s="332">
        <v>3</v>
      </c>
      <c r="C266" s="123" t="s">
        <v>963</v>
      </c>
      <c r="D266" s="471" t="s">
        <v>329</v>
      </c>
      <c r="E266" s="472" t="s">
        <v>330</v>
      </c>
      <c r="F266" s="272" t="s">
        <v>97</v>
      </c>
      <c r="G266" s="272" t="s">
        <v>100</v>
      </c>
      <c r="H266" s="272" t="s">
        <v>964</v>
      </c>
      <c r="I266" s="273">
        <v>271</v>
      </c>
    </row>
    <row r="267" spans="1:9" ht="16.8">
      <c r="A267" s="465" t="s">
        <v>688</v>
      </c>
      <c r="B267" s="332">
        <v>3</v>
      </c>
      <c r="C267" s="123" t="s">
        <v>975</v>
      </c>
      <c r="D267" s="471" t="s">
        <v>332</v>
      </c>
      <c r="E267" s="472" t="s">
        <v>330</v>
      </c>
      <c r="F267" s="272" t="s">
        <v>176</v>
      </c>
      <c r="G267" s="272" t="s">
        <v>961</v>
      </c>
      <c r="H267" s="272" t="s">
        <v>1041</v>
      </c>
      <c r="I267" s="485">
        <v>120</v>
      </c>
    </row>
    <row r="268" spans="1:9" ht="16.8">
      <c r="A268" s="465" t="s">
        <v>689</v>
      </c>
      <c r="B268" s="332">
        <v>3</v>
      </c>
      <c r="C268" s="123" t="s">
        <v>975</v>
      </c>
      <c r="D268" s="471" t="s">
        <v>332</v>
      </c>
      <c r="E268" s="472" t="s">
        <v>330</v>
      </c>
      <c r="F268" s="480" t="s">
        <v>97</v>
      </c>
      <c r="G268" s="272" t="s">
        <v>961</v>
      </c>
      <c r="H268" s="272" t="s">
        <v>1019</v>
      </c>
      <c r="I268" s="273">
        <v>132</v>
      </c>
    </row>
    <row r="269" spans="1:9" ht="16.8">
      <c r="A269" s="465" t="s">
        <v>690</v>
      </c>
      <c r="B269" s="332">
        <v>3</v>
      </c>
      <c r="C269" s="123" t="s">
        <v>963</v>
      </c>
      <c r="D269" s="471" t="s">
        <v>979</v>
      </c>
      <c r="E269" s="472" t="s">
        <v>330</v>
      </c>
      <c r="F269" s="480" t="s">
        <v>102</v>
      </c>
      <c r="G269" s="272" t="s">
        <v>99</v>
      </c>
      <c r="H269" s="272" t="s">
        <v>1041</v>
      </c>
      <c r="I269" s="485">
        <v>121</v>
      </c>
    </row>
    <row r="270" spans="1:9" ht="16.8">
      <c r="A270" s="465" t="s">
        <v>691</v>
      </c>
      <c r="B270" s="332">
        <v>3</v>
      </c>
      <c r="C270" s="123" t="s">
        <v>981</v>
      </c>
      <c r="D270" s="471" t="s">
        <v>979</v>
      </c>
      <c r="E270" s="472" t="s">
        <v>330</v>
      </c>
      <c r="F270" s="272" t="s">
        <v>102</v>
      </c>
      <c r="G270" s="272" t="s">
        <v>104</v>
      </c>
      <c r="H270" s="272" t="s">
        <v>972</v>
      </c>
      <c r="I270" s="273">
        <v>103</v>
      </c>
    </row>
    <row r="271" spans="1:9" ht="16.8">
      <c r="A271" s="465" t="s">
        <v>692</v>
      </c>
      <c r="B271" s="332">
        <v>3</v>
      </c>
      <c r="C271" s="123" t="s">
        <v>106</v>
      </c>
      <c r="D271" s="471" t="s">
        <v>329</v>
      </c>
      <c r="E271" s="472" t="s">
        <v>330</v>
      </c>
      <c r="F271" s="272" t="s">
        <v>137</v>
      </c>
      <c r="G271" s="272" t="s">
        <v>100</v>
      </c>
      <c r="H271" s="272" t="s">
        <v>964</v>
      </c>
      <c r="I271" s="273">
        <v>275</v>
      </c>
    </row>
    <row r="272" spans="1:9" ht="16.8">
      <c r="A272" s="465" t="s">
        <v>693</v>
      </c>
      <c r="B272" s="332">
        <v>3</v>
      </c>
      <c r="C272" s="123" t="s">
        <v>975</v>
      </c>
      <c r="D272" s="479" t="s">
        <v>332</v>
      </c>
      <c r="E272" s="472" t="s">
        <v>330</v>
      </c>
      <c r="F272" s="480" t="s">
        <v>97</v>
      </c>
      <c r="G272" s="272" t="s">
        <v>99</v>
      </c>
      <c r="H272" s="272" t="s">
        <v>1004</v>
      </c>
      <c r="I272" s="273">
        <v>71</v>
      </c>
    </row>
    <row r="273" spans="1:9" ht="16.8">
      <c r="A273" s="465" t="s">
        <v>694</v>
      </c>
      <c r="B273" s="332">
        <v>3</v>
      </c>
      <c r="C273" s="123" t="s">
        <v>975</v>
      </c>
      <c r="D273" s="471" t="s">
        <v>990</v>
      </c>
      <c r="E273" s="472" t="s">
        <v>330</v>
      </c>
      <c r="F273" s="272" t="s">
        <v>97</v>
      </c>
      <c r="G273" s="272" t="s">
        <v>99</v>
      </c>
      <c r="H273" s="272" t="s">
        <v>1042</v>
      </c>
      <c r="I273" s="273">
        <v>115</v>
      </c>
    </row>
    <row r="274" spans="1:9" ht="16.8">
      <c r="A274" s="465" t="s">
        <v>695</v>
      </c>
      <c r="B274" s="332">
        <v>3</v>
      </c>
      <c r="C274" s="123" t="s">
        <v>968</v>
      </c>
      <c r="D274" s="479" t="s">
        <v>329</v>
      </c>
      <c r="E274" s="472" t="s">
        <v>330</v>
      </c>
      <c r="F274" s="480" t="s">
        <v>97</v>
      </c>
      <c r="G274" s="272" t="s">
        <v>104</v>
      </c>
      <c r="H274" s="272" t="s">
        <v>761</v>
      </c>
      <c r="I274" s="273">
        <v>104</v>
      </c>
    </row>
    <row r="275" spans="1:9" ht="16.8">
      <c r="A275" s="465" t="s">
        <v>696</v>
      </c>
      <c r="B275" s="332">
        <v>3</v>
      </c>
      <c r="C275" s="123" t="s">
        <v>968</v>
      </c>
      <c r="D275" s="471" t="s">
        <v>1043</v>
      </c>
      <c r="E275" s="472" t="s">
        <v>330</v>
      </c>
      <c r="F275" s="272" t="s">
        <v>176</v>
      </c>
      <c r="G275" s="272" t="s">
        <v>100</v>
      </c>
      <c r="H275" s="272" t="s">
        <v>972</v>
      </c>
      <c r="I275" s="273">
        <v>103</v>
      </c>
    </row>
    <row r="276" spans="1:9" ht="16.8">
      <c r="A276" s="465" t="s">
        <v>697</v>
      </c>
      <c r="B276" s="332">
        <v>3</v>
      </c>
      <c r="C276" s="123" t="s">
        <v>968</v>
      </c>
      <c r="D276" s="471" t="s">
        <v>971</v>
      </c>
      <c r="E276" s="489" t="s">
        <v>330</v>
      </c>
      <c r="F276" s="480" t="s">
        <v>97</v>
      </c>
      <c r="G276" s="480" t="s">
        <v>994</v>
      </c>
      <c r="H276" s="480" t="s">
        <v>1044</v>
      </c>
      <c r="I276" s="485">
        <v>111</v>
      </c>
    </row>
    <row r="277" spans="1:9" ht="16.8">
      <c r="A277" s="467" t="s">
        <v>698</v>
      </c>
      <c r="B277" s="332">
        <v>3</v>
      </c>
      <c r="C277" s="488" t="s">
        <v>106</v>
      </c>
      <c r="D277" s="479" t="s">
        <v>329</v>
      </c>
      <c r="E277" s="489" t="s">
        <v>330</v>
      </c>
      <c r="F277" s="480" t="s">
        <v>137</v>
      </c>
      <c r="G277" s="480" t="s">
        <v>100</v>
      </c>
      <c r="H277" s="480" t="s">
        <v>1039</v>
      </c>
      <c r="I277" s="490">
        <v>35</v>
      </c>
    </row>
    <row r="278" spans="1:9" ht="16.8">
      <c r="A278" s="465" t="s">
        <v>699</v>
      </c>
      <c r="B278" s="332">
        <v>3</v>
      </c>
      <c r="C278" s="123" t="s">
        <v>960</v>
      </c>
      <c r="D278" s="471" t="s">
        <v>329</v>
      </c>
      <c r="E278" s="472" t="s">
        <v>330</v>
      </c>
      <c r="F278" s="272" t="s">
        <v>102</v>
      </c>
      <c r="G278" s="272" t="s">
        <v>1014</v>
      </c>
      <c r="H278" s="272" t="s">
        <v>1024</v>
      </c>
      <c r="I278" s="273">
        <v>73</v>
      </c>
    </row>
    <row r="279" spans="1:9" ht="16.8">
      <c r="A279" s="465" t="s">
        <v>700</v>
      </c>
      <c r="B279" s="468">
        <v>3</v>
      </c>
      <c r="C279" s="494" t="s">
        <v>968</v>
      </c>
      <c r="D279" s="471" t="s">
        <v>332</v>
      </c>
      <c r="E279" s="472" t="s">
        <v>330</v>
      </c>
      <c r="F279" s="272" t="s">
        <v>136</v>
      </c>
      <c r="G279" s="272" t="s">
        <v>99</v>
      </c>
      <c r="H279" s="272" t="s">
        <v>964</v>
      </c>
      <c r="I279" s="273">
        <v>281</v>
      </c>
    </row>
    <row r="280" spans="1:9" ht="16.8">
      <c r="A280" s="465" t="s">
        <v>701</v>
      </c>
      <c r="B280" s="332">
        <v>3</v>
      </c>
      <c r="C280" s="123" t="s">
        <v>960</v>
      </c>
      <c r="D280" s="471" t="s">
        <v>329</v>
      </c>
      <c r="E280" s="472" t="s">
        <v>330</v>
      </c>
      <c r="F280" s="272" t="s">
        <v>97</v>
      </c>
      <c r="G280" s="470" t="s">
        <v>994</v>
      </c>
      <c r="H280" s="470" t="s">
        <v>988</v>
      </c>
      <c r="I280" s="273">
        <v>90</v>
      </c>
    </row>
    <row r="281" spans="1:9" ht="16.8">
      <c r="A281" s="465" t="s">
        <v>702</v>
      </c>
      <c r="B281" s="332">
        <v>3</v>
      </c>
      <c r="C281" s="123" t="s">
        <v>968</v>
      </c>
      <c r="D281" s="471" t="s">
        <v>329</v>
      </c>
      <c r="E281" s="472" t="s">
        <v>330</v>
      </c>
      <c r="F281" s="480" t="s">
        <v>97</v>
      </c>
      <c r="G281" s="272" t="s">
        <v>104</v>
      </c>
      <c r="H281" s="272" t="s">
        <v>1027</v>
      </c>
      <c r="I281" s="273">
        <v>28</v>
      </c>
    </row>
    <row r="282" spans="1:9" ht="16.8">
      <c r="A282" s="465" t="s">
        <v>703</v>
      </c>
      <c r="B282" s="332">
        <v>3</v>
      </c>
      <c r="C282" s="123" t="s">
        <v>960</v>
      </c>
      <c r="D282" s="471" t="s">
        <v>331</v>
      </c>
      <c r="E282" s="472" t="s">
        <v>330</v>
      </c>
      <c r="F282" s="272" t="s">
        <v>97</v>
      </c>
      <c r="G282" s="272" t="s">
        <v>100</v>
      </c>
      <c r="H282" s="272" t="s">
        <v>964</v>
      </c>
      <c r="I282" s="273">
        <v>284</v>
      </c>
    </row>
    <row r="283" spans="1:9" ht="16.8">
      <c r="A283" s="465" t="s">
        <v>704</v>
      </c>
      <c r="B283" s="332">
        <v>3</v>
      </c>
      <c r="C283" s="123" t="s">
        <v>975</v>
      </c>
      <c r="D283" s="471" t="s">
        <v>329</v>
      </c>
      <c r="E283" s="472" t="s">
        <v>330</v>
      </c>
      <c r="F283" s="272" t="s">
        <v>97</v>
      </c>
      <c r="G283" s="272" t="s">
        <v>961</v>
      </c>
      <c r="H283" s="272" t="s">
        <v>978</v>
      </c>
      <c r="I283" s="273">
        <v>128</v>
      </c>
    </row>
    <row r="284" spans="1:9" ht="16.8">
      <c r="A284" s="465" t="s">
        <v>705</v>
      </c>
      <c r="B284" s="468">
        <v>3</v>
      </c>
      <c r="C284" s="494" t="s">
        <v>963</v>
      </c>
      <c r="D284" s="471" t="s">
        <v>331</v>
      </c>
      <c r="E284" s="472" t="s">
        <v>991</v>
      </c>
      <c r="F284" s="272" t="s">
        <v>176</v>
      </c>
      <c r="G284" s="272" t="s">
        <v>104</v>
      </c>
      <c r="H284" s="272" t="s">
        <v>964</v>
      </c>
      <c r="I284" s="486">
        <v>286</v>
      </c>
    </row>
    <row r="285" spans="1:9" ht="16.8">
      <c r="A285" s="465" t="s">
        <v>706</v>
      </c>
      <c r="B285" s="332">
        <v>3</v>
      </c>
      <c r="C285" s="474" t="s">
        <v>963</v>
      </c>
      <c r="D285" s="476" t="s">
        <v>333</v>
      </c>
      <c r="E285" s="491" t="s">
        <v>330</v>
      </c>
      <c r="F285" s="272" t="s">
        <v>176</v>
      </c>
      <c r="G285" s="272" t="s">
        <v>104</v>
      </c>
      <c r="H285" s="272" t="s">
        <v>1004</v>
      </c>
      <c r="I285" s="478">
        <v>71</v>
      </c>
    </row>
    <row r="286" spans="1:9" ht="16.8">
      <c r="A286" s="465" t="s">
        <v>707</v>
      </c>
      <c r="B286" s="332">
        <v>3</v>
      </c>
      <c r="C286" s="123" t="s">
        <v>106</v>
      </c>
      <c r="D286" s="471" t="s">
        <v>329</v>
      </c>
      <c r="E286" s="472" t="s">
        <v>330</v>
      </c>
      <c r="F286" s="272" t="s">
        <v>176</v>
      </c>
      <c r="G286" s="272" t="s">
        <v>100</v>
      </c>
      <c r="H286" s="272" t="s">
        <v>988</v>
      </c>
      <c r="I286" s="273">
        <v>90</v>
      </c>
    </row>
    <row r="287" spans="1:9" ht="16.8">
      <c r="A287" s="465" t="s">
        <v>708</v>
      </c>
      <c r="B287" s="332">
        <v>3</v>
      </c>
      <c r="C287" s="123" t="s">
        <v>963</v>
      </c>
      <c r="D287" s="479" t="s">
        <v>331</v>
      </c>
      <c r="E287" s="472" t="s">
        <v>330</v>
      </c>
      <c r="F287" s="480" t="s">
        <v>1006</v>
      </c>
      <c r="G287" s="272" t="s">
        <v>104</v>
      </c>
      <c r="H287" s="272" t="s">
        <v>980</v>
      </c>
      <c r="I287" s="273">
        <v>106</v>
      </c>
    </row>
    <row r="288" spans="1:9" ht="16.8">
      <c r="A288" s="465" t="s">
        <v>709</v>
      </c>
      <c r="B288" s="332">
        <v>3</v>
      </c>
      <c r="C288" s="123" t="s">
        <v>968</v>
      </c>
      <c r="D288" s="471" t="s">
        <v>979</v>
      </c>
      <c r="E288" s="472" t="s">
        <v>991</v>
      </c>
      <c r="F288" s="272" t="s">
        <v>97</v>
      </c>
      <c r="G288" s="272" t="s">
        <v>994</v>
      </c>
      <c r="H288" s="272" t="s">
        <v>972</v>
      </c>
      <c r="I288" s="273">
        <v>108</v>
      </c>
    </row>
    <row r="289" spans="1:9" ht="16.8">
      <c r="A289" s="465" t="s">
        <v>710</v>
      </c>
      <c r="B289" s="332">
        <v>3</v>
      </c>
      <c r="C289" s="123" t="s">
        <v>963</v>
      </c>
      <c r="D289" s="471" t="s">
        <v>329</v>
      </c>
      <c r="E289" s="472" t="s">
        <v>330</v>
      </c>
      <c r="F289" s="272" t="s">
        <v>97</v>
      </c>
      <c r="G289" s="272" t="s">
        <v>1006</v>
      </c>
      <c r="H289" s="272" t="s">
        <v>999</v>
      </c>
      <c r="I289" s="273">
        <v>186</v>
      </c>
    </row>
    <row r="290" spans="1:9" ht="16.8">
      <c r="A290" s="465" t="s">
        <v>711</v>
      </c>
      <c r="B290" s="332">
        <v>3</v>
      </c>
      <c r="C290" s="123" t="s">
        <v>963</v>
      </c>
      <c r="D290" s="471" t="s">
        <v>329</v>
      </c>
      <c r="E290" s="472" t="s">
        <v>330</v>
      </c>
      <c r="F290" s="272" t="s">
        <v>382</v>
      </c>
      <c r="G290" s="272" t="s">
        <v>1006</v>
      </c>
      <c r="H290" s="272" t="s">
        <v>999</v>
      </c>
      <c r="I290" s="273">
        <v>186</v>
      </c>
    </row>
    <row r="291" spans="1:9" ht="16.8">
      <c r="A291" s="465" t="s">
        <v>712</v>
      </c>
      <c r="B291" s="332">
        <v>3</v>
      </c>
      <c r="C291" s="123" t="s">
        <v>106</v>
      </c>
      <c r="D291" s="471" t="s">
        <v>331</v>
      </c>
      <c r="E291" s="472" t="s">
        <v>330</v>
      </c>
      <c r="F291" s="272" t="s">
        <v>97</v>
      </c>
      <c r="G291" s="272" t="s">
        <v>961</v>
      </c>
      <c r="H291" s="272" t="s">
        <v>972</v>
      </c>
      <c r="I291" s="273">
        <v>108</v>
      </c>
    </row>
    <row r="292" spans="1:9" ht="16.8">
      <c r="A292" s="465" t="s">
        <v>713</v>
      </c>
      <c r="B292" s="332">
        <v>3</v>
      </c>
      <c r="C292" s="123" t="s">
        <v>960</v>
      </c>
      <c r="D292" s="471" t="s">
        <v>332</v>
      </c>
      <c r="E292" s="472" t="s">
        <v>330</v>
      </c>
      <c r="F292" s="480" t="s">
        <v>102</v>
      </c>
      <c r="G292" s="272" t="s">
        <v>104</v>
      </c>
      <c r="H292" s="272" t="s">
        <v>999</v>
      </c>
      <c r="I292" s="273">
        <v>187</v>
      </c>
    </row>
    <row r="293" spans="1:9" ht="16.8">
      <c r="A293" s="465" t="s">
        <v>714</v>
      </c>
      <c r="B293" s="332">
        <v>3</v>
      </c>
      <c r="C293" s="123" t="s">
        <v>750</v>
      </c>
      <c r="D293" s="471" t="s">
        <v>329</v>
      </c>
      <c r="E293" s="472" t="s">
        <v>330</v>
      </c>
      <c r="F293" s="480" t="s">
        <v>102</v>
      </c>
      <c r="G293" s="272" t="s">
        <v>99</v>
      </c>
      <c r="H293" s="272" t="s">
        <v>1024</v>
      </c>
      <c r="I293" s="273">
        <v>74</v>
      </c>
    </row>
    <row r="294" spans="1:9" ht="16.8">
      <c r="A294" s="465" t="s">
        <v>715</v>
      </c>
      <c r="B294" s="332">
        <v>3</v>
      </c>
      <c r="C294" s="123" t="s">
        <v>960</v>
      </c>
      <c r="D294" s="471" t="s">
        <v>331</v>
      </c>
      <c r="E294" s="472" t="s">
        <v>330</v>
      </c>
      <c r="F294" s="272" t="s">
        <v>97</v>
      </c>
      <c r="G294" s="272" t="s">
        <v>1011</v>
      </c>
      <c r="H294" s="272" t="s">
        <v>964</v>
      </c>
      <c r="I294" s="273">
        <v>300</v>
      </c>
    </row>
    <row r="295" spans="1:9" ht="16.8">
      <c r="A295" s="465" t="s">
        <v>716</v>
      </c>
      <c r="B295" s="332">
        <v>3</v>
      </c>
      <c r="C295" s="123" t="s">
        <v>960</v>
      </c>
      <c r="D295" s="471" t="s">
        <v>331</v>
      </c>
      <c r="E295" s="472" t="s">
        <v>330</v>
      </c>
      <c r="F295" s="272" t="s">
        <v>97</v>
      </c>
      <c r="G295" s="272" t="s">
        <v>961</v>
      </c>
      <c r="H295" s="272" t="s">
        <v>964</v>
      </c>
      <c r="I295" s="273">
        <v>300</v>
      </c>
    </row>
    <row r="296" spans="1:9" ht="16.8">
      <c r="A296" s="465" t="s">
        <v>717</v>
      </c>
      <c r="B296" s="332">
        <v>3</v>
      </c>
      <c r="C296" s="123" t="s">
        <v>968</v>
      </c>
      <c r="D296" s="471" t="s">
        <v>990</v>
      </c>
      <c r="E296" s="472" t="s">
        <v>983</v>
      </c>
      <c r="F296" s="272" t="s">
        <v>176</v>
      </c>
      <c r="G296" s="272" t="s">
        <v>104</v>
      </c>
      <c r="H296" s="272" t="s">
        <v>1027</v>
      </c>
      <c r="I296" s="273">
        <v>29</v>
      </c>
    </row>
    <row r="297" spans="1:9" ht="16.8">
      <c r="A297" s="465" t="s">
        <v>718</v>
      </c>
      <c r="B297" s="332">
        <v>3</v>
      </c>
      <c r="C297" s="123" t="s">
        <v>106</v>
      </c>
      <c r="D297" s="471" t="s">
        <v>331</v>
      </c>
      <c r="E297" s="472" t="s">
        <v>330</v>
      </c>
      <c r="F297" s="272" t="s">
        <v>137</v>
      </c>
      <c r="G297" s="272" t="s">
        <v>104</v>
      </c>
      <c r="H297" s="272" t="s">
        <v>964</v>
      </c>
      <c r="I297" s="273">
        <v>302</v>
      </c>
    </row>
    <row r="298" spans="1:9" ht="16.8">
      <c r="A298" s="465" t="s">
        <v>719</v>
      </c>
      <c r="B298" s="332">
        <v>3</v>
      </c>
      <c r="C298" s="123" t="s">
        <v>968</v>
      </c>
      <c r="D298" s="471" t="s">
        <v>329</v>
      </c>
      <c r="E298" s="472" t="s">
        <v>330</v>
      </c>
      <c r="F298" s="272" t="s">
        <v>176</v>
      </c>
      <c r="G298" s="272" t="s">
        <v>104</v>
      </c>
      <c r="H298" s="272" t="s">
        <v>972</v>
      </c>
      <c r="I298" s="273">
        <v>110</v>
      </c>
    </row>
    <row r="299" spans="1:9" ht="16.8">
      <c r="A299" s="465" t="s">
        <v>720</v>
      </c>
      <c r="B299" s="332">
        <v>4</v>
      </c>
      <c r="C299" s="123" t="s">
        <v>963</v>
      </c>
      <c r="D299" s="471" t="s">
        <v>1045</v>
      </c>
      <c r="E299" s="472" t="s">
        <v>330</v>
      </c>
      <c r="F299" s="272" t="s">
        <v>102</v>
      </c>
      <c r="G299" s="272" t="s">
        <v>99</v>
      </c>
      <c r="H299" s="272" t="s">
        <v>972</v>
      </c>
      <c r="I299" s="273">
        <v>84</v>
      </c>
    </row>
    <row r="300" spans="1:9" ht="16.8">
      <c r="A300" s="465" t="s">
        <v>721</v>
      </c>
      <c r="B300" s="332">
        <v>4</v>
      </c>
      <c r="C300" s="492" t="s">
        <v>960</v>
      </c>
      <c r="D300" s="471" t="s">
        <v>990</v>
      </c>
      <c r="E300" s="470" t="s">
        <v>983</v>
      </c>
      <c r="F300" s="470" t="s">
        <v>102</v>
      </c>
      <c r="G300" s="470" t="s">
        <v>99</v>
      </c>
      <c r="H300" s="470" t="s">
        <v>1046</v>
      </c>
      <c r="I300" s="478">
        <v>174</v>
      </c>
    </row>
    <row r="301" spans="1:9" ht="16.8">
      <c r="A301" s="465" t="s">
        <v>722</v>
      </c>
      <c r="B301" s="332">
        <v>4</v>
      </c>
      <c r="C301" s="123" t="s">
        <v>960</v>
      </c>
      <c r="D301" s="471" t="s">
        <v>332</v>
      </c>
      <c r="E301" s="472" t="s">
        <v>330</v>
      </c>
      <c r="F301" s="272" t="s">
        <v>97</v>
      </c>
      <c r="G301" s="272" t="s">
        <v>961</v>
      </c>
      <c r="H301" s="272" t="s">
        <v>964</v>
      </c>
      <c r="I301" s="273">
        <v>196</v>
      </c>
    </row>
    <row r="302" spans="1:9" ht="16.8">
      <c r="A302" s="465" t="s">
        <v>723</v>
      </c>
      <c r="B302" s="332">
        <v>4</v>
      </c>
      <c r="C302" s="123" t="s">
        <v>975</v>
      </c>
      <c r="D302" s="471" t="s">
        <v>332</v>
      </c>
      <c r="E302" s="472" t="s">
        <v>330</v>
      </c>
      <c r="F302" s="272" t="s">
        <v>1047</v>
      </c>
      <c r="G302" s="272" t="s">
        <v>104</v>
      </c>
      <c r="H302" s="272" t="s">
        <v>978</v>
      </c>
      <c r="I302" s="273">
        <v>116</v>
      </c>
    </row>
    <row r="303" spans="1:9" ht="16.8">
      <c r="A303" s="465" t="s">
        <v>724</v>
      </c>
      <c r="B303" s="332">
        <v>4</v>
      </c>
      <c r="C303" s="123" t="s">
        <v>750</v>
      </c>
      <c r="D303" s="479" t="s">
        <v>329</v>
      </c>
      <c r="E303" s="472" t="s">
        <v>983</v>
      </c>
      <c r="F303" s="480" t="s">
        <v>102</v>
      </c>
      <c r="G303" s="272" t="s">
        <v>104</v>
      </c>
      <c r="H303" s="272" t="s">
        <v>1041</v>
      </c>
      <c r="I303" s="485">
        <v>98</v>
      </c>
    </row>
    <row r="304" spans="1:9" ht="16.8">
      <c r="A304" s="465" t="s">
        <v>725</v>
      </c>
      <c r="B304" s="332">
        <v>4</v>
      </c>
      <c r="C304" s="492" t="s">
        <v>750</v>
      </c>
      <c r="D304" s="471" t="s">
        <v>329</v>
      </c>
      <c r="E304" s="470" t="s">
        <v>983</v>
      </c>
      <c r="F304" s="470" t="s">
        <v>102</v>
      </c>
      <c r="G304" s="470" t="s">
        <v>104</v>
      </c>
      <c r="H304" s="470" t="s">
        <v>962</v>
      </c>
      <c r="I304" s="478">
        <v>17</v>
      </c>
    </row>
    <row r="305" spans="1:9" ht="16.8">
      <c r="A305" s="465" t="s">
        <v>726</v>
      </c>
      <c r="B305" s="332">
        <v>4</v>
      </c>
      <c r="C305" s="123" t="s">
        <v>963</v>
      </c>
      <c r="D305" s="479" t="s">
        <v>979</v>
      </c>
      <c r="E305" s="272" t="s">
        <v>330</v>
      </c>
      <c r="F305" s="480" t="s">
        <v>176</v>
      </c>
      <c r="G305" s="272" t="s">
        <v>1016</v>
      </c>
      <c r="H305" s="272" t="s">
        <v>980</v>
      </c>
      <c r="I305" s="485">
        <v>93</v>
      </c>
    </row>
    <row r="306" spans="1:9" ht="16.8">
      <c r="A306" s="465" t="s">
        <v>727</v>
      </c>
      <c r="B306" s="332">
        <v>4</v>
      </c>
      <c r="C306" s="123" t="s">
        <v>960</v>
      </c>
      <c r="D306" s="479" t="s">
        <v>331</v>
      </c>
      <c r="E306" s="472" t="s">
        <v>330</v>
      </c>
      <c r="F306" s="480" t="s">
        <v>102</v>
      </c>
      <c r="G306" s="272" t="s">
        <v>104</v>
      </c>
      <c r="H306" s="272" t="s">
        <v>980</v>
      </c>
      <c r="I306" s="273">
        <v>95</v>
      </c>
    </row>
    <row r="307" spans="1:9" ht="16.8">
      <c r="A307" s="465" t="s">
        <v>728</v>
      </c>
      <c r="B307" s="332">
        <v>4</v>
      </c>
      <c r="C307" s="123" t="s">
        <v>106</v>
      </c>
      <c r="D307" s="471" t="s">
        <v>329</v>
      </c>
      <c r="E307" s="472" t="s">
        <v>330</v>
      </c>
      <c r="F307" s="480" t="s">
        <v>992</v>
      </c>
      <c r="G307" s="272" t="s">
        <v>961</v>
      </c>
      <c r="H307" s="272" t="s">
        <v>1048</v>
      </c>
      <c r="I307" s="273">
        <v>125</v>
      </c>
    </row>
    <row r="308" spans="1:9" ht="16.8">
      <c r="A308" s="465" t="s">
        <v>729</v>
      </c>
      <c r="B308" s="332">
        <v>4</v>
      </c>
      <c r="C308" s="123" t="s">
        <v>960</v>
      </c>
      <c r="D308" s="471" t="s">
        <v>979</v>
      </c>
      <c r="E308" s="472" t="s">
        <v>330</v>
      </c>
      <c r="F308" s="272" t="s">
        <v>102</v>
      </c>
      <c r="G308" s="470" t="s">
        <v>104</v>
      </c>
      <c r="H308" s="470" t="s">
        <v>988</v>
      </c>
      <c r="I308" s="273">
        <v>81</v>
      </c>
    </row>
    <row r="309" spans="1:9" ht="16.8">
      <c r="A309" s="465" t="s">
        <v>730</v>
      </c>
      <c r="B309" s="332">
        <v>4</v>
      </c>
      <c r="C309" s="123" t="s">
        <v>106</v>
      </c>
      <c r="D309" s="479" t="s">
        <v>332</v>
      </c>
      <c r="E309" s="472" t="s">
        <v>330</v>
      </c>
      <c r="F309" s="480" t="s">
        <v>176</v>
      </c>
      <c r="G309" s="272" t="s">
        <v>104</v>
      </c>
      <c r="H309" s="272" t="s">
        <v>984</v>
      </c>
      <c r="I309" s="273">
        <v>104</v>
      </c>
    </row>
    <row r="310" spans="1:9" ht="16.8">
      <c r="A310" s="465" t="s">
        <v>731</v>
      </c>
      <c r="B310" s="332">
        <v>4</v>
      </c>
      <c r="C310" s="123" t="s">
        <v>106</v>
      </c>
      <c r="D310" s="479" t="s">
        <v>332</v>
      </c>
      <c r="E310" s="472" t="s">
        <v>330</v>
      </c>
      <c r="F310" s="480" t="s">
        <v>1036</v>
      </c>
      <c r="G310" s="272" t="s">
        <v>104</v>
      </c>
      <c r="H310" s="272" t="s">
        <v>984</v>
      </c>
      <c r="I310" s="273">
        <v>104</v>
      </c>
    </row>
    <row r="311" spans="1:9" ht="16.8">
      <c r="A311" s="465" t="s">
        <v>732</v>
      </c>
      <c r="B311" s="332">
        <v>4</v>
      </c>
      <c r="C311" s="123" t="s">
        <v>968</v>
      </c>
      <c r="D311" s="479" t="s">
        <v>332</v>
      </c>
      <c r="E311" s="472" t="s">
        <v>330</v>
      </c>
      <c r="F311" s="272" t="s">
        <v>97</v>
      </c>
      <c r="G311" s="272" t="s">
        <v>100</v>
      </c>
      <c r="H311" s="272" t="s">
        <v>964</v>
      </c>
      <c r="I311" s="485">
        <v>206</v>
      </c>
    </row>
    <row r="312" spans="1:9" ht="16.8">
      <c r="A312" s="465" t="s">
        <v>733</v>
      </c>
      <c r="B312" s="332">
        <v>4</v>
      </c>
      <c r="C312" s="123" t="s">
        <v>960</v>
      </c>
      <c r="D312" s="479" t="s">
        <v>329</v>
      </c>
      <c r="E312" s="489" t="s">
        <v>330</v>
      </c>
      <c r="F312" s="480" t="s">
        <v>97</v>
      </c>
      <c r="G312" s="480" t="s">
        <v>994</v>
      </c>
      <c r="H312" s="480" t="s">
        <v>1009</v>
      </c>
      <c r="I312" s="485">
        <v>82</v>
      </c>
    </row>
    <row r="313" spans="1:9" ht="16.8">
      <c r="A313" s="465" t="s">
        <v>734</v>
      </c>
      <c r="B313" s="332">
        <v>4</v>
      </c>
      <c r="C313" s="123" t="s">
        <v>106</v>
      </c>
      <c r="D313" s="471" t="s">
        <v>990</v>
      </c>
      <c r="E313" s="472" t="s">
        <v>330</v>
      </c>
      <c r="F313" s="272" t="s">
        <v>136</v>
      </c>
      <c r="G313" s="272" t="s">
        <v>100</v>
      </c>
      <c r="H313" s="272" t="s">
        <v>988</v>
      </c>
      <c r="I313" s="273">
        <v>83</v>
      </c>
    </row>
    <row r="314" spans="1:9" ht="16.8">
      <c r="A314" s="465" t="s">
        <v>735</v>
      </c>
      <c r="B314" s="332">
        <v>4</v>
      </c>
      <c r="C314" s="123" t="s">
        <v>975</v>
      </c>
      <c r="D314" s="479" t="s">
        <v>329</v>
      </c>
      <c r="E314" s="472" t="s">
        <v>1006</v>
      </c>
      <c r="F314" s="480" t="s">
        <v>97</v>
      </c>
      <c r="G314" s="272" t="s">
        <v>100</v>
      </c>
      <c r="H314" s="272" t="s">
        <v>984</v>
      </c>
      <c r="I314" s="273">
        <v>106</v>
      </c>
    </row>
    <row r="315" spans="1:9" ht="16.8">
      <c r="A315" s="465" t="s">
        <v>736</v>
      </c>
      <c r="B315" s="332">
        <v>4</v>
      </c>
      <c r="C315" s="123" t="s">
        <v>960</v>
      </c>
      <c r="D315" s="471" t="s">
        <v>329</v>
      </c>
      <c r="E315" s="472" t="s">
        <v>330</v>
      </c>
      <c r="F315" s="272" t="s">
        <v>97</v>
      </c>
      <c r="G315" s="272" t="s">
        <v>961</v>
      </c>
      <c r="H315" s="272" t="s">
        <v>972</v>
      </c>
      <c r="I315" s="273">
        <v>88</v>
      </c>
    </row>
    <row r="316" spans="1:9" ht="16.8">
      <c r="A316" s="465" t="s">
        <v>737</v>
      </c>
      <c r="B316" s="332">
        <v>4</v>
      </c>
      <c r="C316" s="123" t="s">
        <v>981</v>
      </c>
      <c r="D316" s="471" t="s">
        <v>332</v>
      </c>
      <c r="E316" s="472" t="s">
        <v>330</v>
      </c>
      <c r="F316" s="272" t="s">
        <v>176</v>
      </c>
      <c r="G316" s="272" t="s">
        <v>104</v>
      </c>
      <c r="H316" s="272" t="s">
        <v>978</v>
      </c>
      <c r="I316" s="273">
        <v>118</v>
      </c>
    </row>
    <row r="317" spans="1:9" ht="16.8">
      <c r="A317" s="465" t="s">
        <v>738</v>
      </c>
      <c r="B317" s="332">
        <v>4</v>
      </c>
      <c r="C317" s="482" t="s">
        <v>963</v>
      </c>
      <c r="D317" s="483" t="s">
        <v>332</v>
      </c>
      <c r="E317" s="472" t="s">
        <v>991</v>
      </c>
      <c r="F317" s="484" t="s">
        <v>176</v>
      </c>
      <c r="G317" s="484" t="s">
        <v>104</v>
      </c>
      <c r="H317" s="272" t="s">
        <v>761</v>
      </c>
      <c r="I317" s="485">
        <v>91</v>
      </c>
    </row>
    <row r="318" spans="1:9" ht="16.8">
      <c r="A318" s="465" t="s">
        <v>739</v>
      </c>
      <c r="B318" s="332">
        <v>4</v>
      </c>
      <c r="C318" s="123" t="s">
        <v>968</v>
      </c>
      <c r="D318" s="479" t="s">
        <v>329</v>
      </c>
      <c r="E318" s="472" t="s">
        <v>330</v>
      </c>
      <c r="F318" s="480" t="s">
        <v>102</v>
      </c>
      <c r="G318" s="272" t="s">
        <v>104</v>
      </c>
      <c r="H318" s="272" t="s">
        <v>1004</v>
      </c>
      <c r="I318" s="273">
        <v>63</v>
      </c>
    </row>
    <row r="319" spans="1:9" ht="16.8">
      <c r="A319" s="465" t="s">
        <v>740</v>
      </c>
      <c r="B319" s="332">
        <v>4</v>
      </c>
      <c r="C319" s="123" t="s">
        <v>975</v>
      </c>
      <c r="D319" s="479" t="s">
        <v>979</v>
      </c>
      <c r="E319" s="472" t="s">
        <v>967</v>
      </c>
      <c r="F319" s="480" t="s">
        <v>102</v>
      </c>
      <c r="G319" s="480" t="s">
        <v>994</v>
      </c>
      <c r="H319" s="272" t="s">
        <v>1042</v>
      </c>
      <c r="I319" s="273">
        <v>110</v>
      </c>
    </row>
    <row r="320" spans="1:9" ht="16.8">
      <c r="A320" s="465" t="s">
        <v>741</v>
      </c>
      <c r="B320" s="332">
        <v>4</v>
      </c>
      <c r="C320" s="123" t="s">
        <v>960</v>
      </c>
      <c r="D320" s="471" t="s">
        <v>331</v>
      </c>
      <c r="E320" s="472" t="s">
        <v>330</v>
      </c>
      <c r="F320" s="272" t="s">
        <v>992</v>
      </c>
      <c r="G320" s="272" t="s">
        <v>961</v>
      </c>
      <c r="H320" s="272" t="s">
        <v>964</v>
      </c>
      <c r="I320" s="273">
        <v>214</v>
      </c>
    </row>
    <row r="321" spans="1:9" ht="16.8">
      <c r="A321" s="465" t="s">
        <v>742</v>
      </c>
      <c r="B321" s="332">
        <v>4</v>
      </c>
      <c r="C321" s="488" t="s">
        <v>963</v>
      </c>
      <c r="D321" s="479" t="s">
        <v>329</v>
      </c>
      <c r="E321" s="480" t="s">
        <v>330</v>
      </c>
      <c r="F321" s="480" t="s">
        <v>97</v>
      </c>
      <c r="G321" s="480" t="s">
        <v>100</v>
      </c>
      <c r="H321" s="272" t="s">
        <v>964</v>
      </c>
      <c r="I321" s="485">
        <v>215</v>
      </c>
    </row>
    <row r="322" spans="1:9" ht="16.8">
      <c r="A322" s="465" t="s">
        <v>743</v>
      </c>
      <c r="B322" s="332">
        <v>4</v>
      </c>
      <c r="C322" s="123" t="s">
        <v>106</v>
      </c>
      <c r="D322" s="479" t="s">
        <v>970</v>
      </c>
      <c r="E322" s="472" t="s">
        <v>330</v>
      </c>
      <c r="F322" s="480" t="s">
        <v>97</v>
      </c>
      <c r="G322" s="272" t="s">
        <v>961</v>
      </c>
      <c r="H322" s="272" t="s">
        <v>1012</v>
      </c>
      <c r="I322" s="273">
        <v>210</v>
      </c>
    </row>
    <row r="323" spans="1:9" ht="16.8">
      <c r="A323" s="465" t="s">
        <v>744</v>
      </c>
      <c r="B323" s="332">
        <v>4</v>
      </c>
      <c r="C323" s="123" t="s">
        <v>975</v>
      </c>
      <c r="D323" s="471" t="s">
        <v>332</v>
      </c>
      <c r="E323" s="472" t="s">
        <v>330</v>
      </c>
      <c r="F323" s="272" t="s">
        <v>97</v>
      </c>
      <c r="G323" s="272" t="s">
        <v>104</v>
      </c>
      <c r="H323" s="272" t="s">
        <v>978</v>
      </c>
      <c r="I323" s="273">
        <v>118</v>
      </c>
    </row>
    <row r="324" spans="1:9" ht="16.8">
      <c r="A324" s="465" t="s">
        <v>745</v>
      </c>
      <c r="B324" s="332">
        <v>4</v>
      </c>
      <c r="C324" s="488" t="s">
        <v>968</v>
      </c>
      <c r="D324" s="479" t="s">
        <v>332</v>
      </c>
      <c r="E324" s="480" t="s">
        <v>330</v>
      </c>
      <c r="F324" s="480" t="s">
        <v>97</v>
      </c>
      <c r="G324" s="480" t="s">
        <v>99</v>
      </c>
      <c r="H324" s="272" t="s">
        <v>964</v>
      </c>
      <c r="I324" s="485">
        <v>217</v>
      </c>
    </row>
    <row r="325" spans="1:9" ht="16.8">
      <c r="A325" s="465" t="s">
        <v>746</v>
      </c>
      <c r="B325" s="332">
        <v>4</v>
      </c>
      <c r="C325" s="123" t="s">
        <v>960</v>
      </c>
      <c r="D325" s="479" t="s">
        <v>332</v>
      </c>
      <c r="E325" s="472" t="s">
        <v>330</v>
      </c>
      <c r="F325" s="480" t="s">
        <v>176</v>
      </c>
      <c r="G325" s="272" t="s">
        <v>100</v>
      </c>
      <c r="H325" s="272" t="s">
        <v>980</v>
      </c>
      <c r="I325" s="273">
        <v>97</v>
      </c>
    </row>
    <row r="326" spans="1:9" ht="16.8">
      <c r="A326" s="465" t="s">
        <v>747</v>
      </c>
      <c r="B326" s="332">
        <v>4</v>
      </c>
      <c r="C326" s="123" t="s">
        <v>975</v>
      </c>
      <c r="D326" s="471" t="s">
        <v>329</v>
      </c>
      <c r="E326" s="472" t="s">
        <v>330</v>
      </c>
      <c r="F326" s="272" t="s">
        <v>137</v>
      </c>
      <c r="G326" s="272" t="s">
        <v>99</v>
      </c>
      <c r="H326" s="272" t="s">
        <v>964</v>
      </c>
      <c r="I326" s="273">
        <v>221</v>
      </c>
    </row>
    <row r="327" spans="1:9" ht="16.8">
      <c r="A327" s="465" t="s">
        <v>748</v>
      </c>
      <c r="B327" s="332">
        <v>4</v>
      </c>
      <c r="C327" s="123" t="s">
        <v>750</v>
      </c>
      <c r="D327" s="471" t="s">
        <v>332</v>
      </c>
      <c r="E327" s="472" t="s">
        <v>330</v>
      </c>
      <c r="F327" s="272" t="s">
        <v>176</v>
      </c>
      <c r="G327" s="272" t="s">
        <v>104</v>
      </c>
      <c r="H327" s="272" t="s">
        <v>964</v>
      </c>
      <c r="I327" s="273">
        <v>221</v>
      </c>
    </row>
    <row r="328" spans="1:9" ht="16.8">
      <c r="A328" s="465" t="s">
        <v>749</v>
      </c>
      <c r="B328" s="332">
        <v>4</v>
      </c>
      <c r="C328" s="123" t="s">
        <v>975</v>
      </c>
      <c r="D328" s="471" t="s">
        <v>333</v>
      </c>
      <c r="E328" s="472" t="s">
        <v>330</v>
      </c>
      <c r="F328" s="272" t="s">
        <v>176</v>
      </c>
      <c r="G328" s="272" t="s">
        <v>100</v>
      </c>
      <c r="H328" s="272" t="s">
        <v>964</v>
      </c>
      <c r="I328" s="273">
        <v>222</v>
      </c>
    </row>
    <row r="329" spans="1:9" ht="16.8">
      <c r="A329" s="465" t="s">
        <v>750</v>
      </c>
      <c r="B329" s="332">
        <v>4</v>
      </c>
      <c r="C329" s="123" t="s">
        <v>750</v>
      </c>
      <c r="D329" s="471" t="s">
        <v>979</v>
      </c>
      <c r="E329" s="472" t="s">
        <v>973</v>
      </c>
      <c r="F329" s="272" t="s">
        <v>102</v>
      </c>
      <c r="G329" s="272" t="s">
        <v>100</v>
      </c>
      <c r="H329" s="272" t="s">
        <v>964</v>
      </c>
      <c r="I329" s="273">
        <v>224</v>
      </c>
    </row>
    <row r="330" spans="1:9" ht="16.8">
      <c r="A330" s="465" t="s">
        <v>105</v>
      </c>
      <c r="B330" s="332">
        <v>4</v>
      </c>
      <c r="C330" s="123" t="s">
        <v>106</v>
      </c>
      <c r="D330" s="471" t="s">
        <v>332</v>
      </c>
      <c r="E330" s="472" t="s">
        <v>330</v>
      </c>
      <c r="F330" s="272" t="s">
        <v>102</v>
      </c>
      <c r="G330" s="272" t="s">
        <v>104</v>
      </c>
      <c r="H330" s="272" t="s">
        <v>964</v>
      </c>
      <c r="I330" s="273">
        <v>224</v>
      </c>
    </row>
    <row r="331" spans="1:9" ht="16.8">
      <c r="A331" s="465" t="s">
        <v>751</v>
      </c>
      <c r="B331" s="332">
        <v>4</v>
      </c>
      <c r="C331" s="123" t="s">
        <v>106</v>
      </c>
      <c r="D331" s="471" t="s">
        <v>332</v>
      </c>
      <c r="E331" s="472" t="s">
        <v>991</v>
      </c>
      <c r="F331" s="272" t="s">
        <v>176</v>
      </c>
      <c r="G331" s="272" t="s">
        <v>22</v>
      </c>
      <c r="H331" s="272" t="s">
        <v>988</v>
      </c>
      <c r="I331" s="273">
        <v>85</v>
      </c>
    </row>
    <row r="332" spans="1:9" ht="16.8">
      <c r="A332" s="465" t="s">
        <v>752</v>
      </c>
      <c r="B332" s="332">
        <v>4</v>
      </c>
      <c r="C332" s="123" t="s">
        <v>1008</v>
      </c>
      <c r="D332" s="471" t="s">
        <v>332</v>
      </c>
      <c r="E332" s="472" t="s">
        <v>330</v>
      </c>
      <c r="F332" s="480" t="s">
        <v>381</v>
      </c>
      <c r="G332" s="272" t="s">
        <v>104</v>
      </c>
      <c r="H332" s="272" t="s">
        <v>999</v>
      </c>
      <c r="I332" s="273">
        <v>163</v>
      </c>
    </row>
    <row r="333" spans="1:9" ht="16.8">
      <c r="A333" s="465" t="s">
        <v>753</v>
      </c>
      <c r="B333" s="332">
        <v>4</v>
      </c>
      <c r="C333" s="123" t="s">
        <v>106</v>
      </c>
      <c r="D333" s="479" t="s">
        <v>329</v>
      </c>
      <c r="E333" s="489" t="s">
        <v>330</v>
      </c>
      <c r="F333" s="480" t="s">
        <v>137</v>
      </c>
      <c r="G333" s="480" t="s">
        <v>1006</v>
      </c>
      <c r="H333" s="480" t="s">
        <v>1049</v>
      </c>
      <c r="I333" s="485">
        <v>114</v>
      </c>
    </row>
    <row r="334" spans="1:9" ht="16.8">
      <c r="A334" s="465" t="s">
        <v>754</v>
      </c>
      <c r="B334" s="332">
        <v>4</v>
      </c>
      <c r="C334" s="492" t="s">
        <v>960</v>
      </c>
      <c r="D334" s="471" t="s">
        <v>332</v>
      </c>
      <c r="E334" s="470" t="s">
        <v>330</v>
      </c>
      <c r="F334" s="470" t="s">
        <v>176</v>
      </c>
      <c r="G334" s="470" t="s">
        <v>100</v>
      </c>
      <c r="H334" s="470" t="s">
        <v>1046</v>
      </c>
      <c r="I334" s="478">
        <v>174</v>
      </c>
    </row>
    <row r="335" spans="1:9" ht="16.8">
      <c r="A335" s="465" t="s">
        <v>755</v>
      </c>
      <c r="B335" s="332">
        <v>4</v>
      </c>
      <c r="C335" s="123" t="s">
        <v>106</v>
      </c>
      <c r="D335" s="471" t="s">
        <v>329</v>
      </c>
      <c r="E335" s="472" t="s">
        <v>330</v>
      </c>
      <c r="F335" s="480" t="s">
        <v>382</v>
      </c>
      <c r="G335" s="272" t="s">
        <v>100</v>
      </c>
      <c r="H335" s="272" t="s">
        <v>999</v>
      </c>
      <c r="I335" s="273">
        <v>164</v>
      </c>
    </row>
    <row r="336" spans="1:9" ht="16.8">
      <c r="A336" s="465" t="s">
        <v>756</v>
      </c>
      <c r="B336" s="332">
        <v>4</v>
      </c>
      <c r="C336" s="123" t="s">
        <v>968</v>
      </c>
      <c r="D336" s="479" t="s">
        <v>332</v>
      </c>
      <c r="E336" s="472" t="s">
        <v>330</v>
      </c>
      <c r="F336" s="480" t="s">
        <v>139</v>
      </c>
      <c r="G336" s="272" t="s">
        <v>1006</v>
      </c>
      <c r="H336" s="272" t="s">
        <v>980</v>
      </c>
      <c r="I336" s="273">
        <v>98</v>
      </c>
    </row>
    <row r="337" spans="1:9" ht="16.8">
      <c r="A337" s="465" t="s">
        <v>757</v>
      </c>
      <c r="B337" s="332">
        <v>4</v>
      </c>
      <c r="C337" s="123" t="s">
        <v>960</v>
      </c>
      <c r="D337" s="479" t="s">
        <v>979</v>
      </c>
      <c r="E337" s="472" t="s">
        <v>330</v>
      </c>
      <c r="F337" s="272" t="s">
        <v>97</v>
      </c>
      <c r="G337" s="272" t="s">
        <v>104</v>
      </c>
      <c r="H337" s="272" t="s">
        <v>1042</v>
      </c>
      <c r="I337" s="273">
        <v>113</v>
      </c>
    </row>
    <row r="338" spans="1:9" ht="16.8">
      <c r="A338" s="465" t="s">
        <v>758</v>
      </c>
      <c r="B338" s="332">
        <v>4</v>
      </c>
      <c r="C338" s="123" t="s">
        <v>960</v>
      </c>
      <c r="D338" s="479" t="s">
        <v>329</v>
      </c>
      <c r="E338" s="472" t="s">
        <v>330</v>
      </c>
      <c r="F338" s="480" t="s">
        <v>97</v>
      </c>
      <c r="G338" s="480" t="s">
        <v>99</v>
      </c>
      <c r="H338" s="480" t="s">
        <v>980</v>
      </c>
      <c r="I338" s="485">
        <v>98</v>
      </c>
    </row>
    <row r="339" spans="1:9" ht="16.8">
      <c r="A339" s="465" t="s">
        <v>759</v>
      </c>
      <c r="B339" s="332">
        <v>4</v>
      </c>
      <c r="C339" s="123" t="s">
        <v>975</v>
      </c>
      <c r="D339" s="471" t="s">
        <v>331</v>
      </c>
      <c r="E339" s="472" t="s">
        <v>330</v>
      </c>
      <c r="F339" s="272" t="s">
        <v>97</v>
      </c>
      <c r="G339" s="272" t="s">
        <v>961</v>
      </c>
      <c r="H339" s="272" t="s">
        <v>964</v>
      </c>
      <c r="I339" s="273">
        <v>233</v>
      </c>
    </row>
    <row r="340" spans="1:9" ht="16.8">
      <c r="A340" s="465" t="s">
        <v>760</v>
      </c>
      <c r="B340" s="332">
        <v>4</v>
      </c>
      <c r="C340" s="123" t="s">
        <v>960</v>
      </c>
      <c r="D340" s="479" t="s">
        <v>329</v>
      </c>
      <c r="E340" s="472" t="s">
        <v>330</v>
      </c>
      <c r="F340" s="480" t="s">
        <v>176</v>
      </c>
      <c r="G340" s="272" t="s">
        <v>104</v>
      </c>
      <c r="H340" s="272" t="s">
        <v>761</v>
      </c>
      <c r="I340" s="273">
        <v>94</v>
      </c>
    </row>
    <row r="341" spans="1:9" ht="16.8">
      <c r="A341" s="465" t="s">
        <v>761</v>
      </c>
      <c r="B341" s="332">
        <v>4</v>
      </c>
      <c r="C341" s="123" t="s">
        <v>968</v>
      </c>
      <c r="D341" s="471" t="s">
        <v>332</v>
      </c>
      <c r="E341" s="472" t="s">
        <v>330</v>
      </c>
      <c r="F341" s="480" t="s">
        <v>97</v>
      </c>
      <c r="G341" s="272" t="s">
        <v>100</v>
      </c>
      <c r="H341" s="272" t="s">
        <v>761</v>
      </c>
      <c r="I341" s="273">
        <v>95</v>
      </c>
    </row>
    <row r="342" spans="1:9" ht="16.8">
      <c r="A342" s="465" t="s">
        <v>762</v>
      </c>
      <c r="B342" s="332">
        <v>4</v>
      </c>
      <c r="C342" s="123" t="s">
        <v>960</v>
      </c>
      <c r="D342" s="479" t="s">
        <v>329</v>
      </c>
      <c r="E342" s="472" t="s">
        <v>330</v>
      </c>
      <c r="F342" s="480" t="s">
        <v>176</v>
      </c>
      <c r="G342" s="272" t="s">
        <v>961</v>
      </c>
      <c r="H342" s="272" t="s">
        <v>1004</v>
      </c>
      <c r="I342" s="273">
        <v>65</v>
      </c>
    </row>
    <row r="343" spans="1:9" ht="16.8">
      <c r="A343" s="465" t="s">
        <v>763</v>
      </c>
      <c r="B343" s="332">
        <v>4</v>
      </c>
      <c r="C343" s="123" t="s">
        <v>960</v>
      </c>
      <c r="D343" s="471" t="s">
        <v>332</v>
      </c>
      <c r="E343" s="472" t="s">
        <v>330</v>
      </c>
      <c r="F343" s="272" t="s">
        <v>176</v>
      </c>
      <c r="G343" s="272" t="s">
        <v>99</v>
      </c>
      <c r="H343" s="272" t="s">
        <v>964</v>
      </c>
      <c r="I343" s="273">
        <v>235</v>
      </c>
    </row>
    <row r="344" spans="1:9" ht="16.8">
      <c r="A344" s="465" t="s">
        <v>764</v>
      </c>
      <c r="B344" s="332">
        <v>4</v>
      </c>
      <c r="C344" s="123" t="s">
        <v>975</v>
      </c>
      <c r="D344" s="479" t="s">
        <v>331</v>
      </c>
      <c r="E344" s="472" t="s">
        <v>330</v>
      </c>
      <c r="F344" s="480" t="s">
        <v>136</v>
      </c>
      <c r="G344" s="272" t="s">
        <v>104</v>
      </c>
      <c r="H344" s="272" t="s">
        <v>761</v>
      </c>
      <c r="I344" s="273">
        <v>96</v>
      </c>
    </row>
    <row r="345" spans="1:9" ht="16.8">
      <c r="A345" s="465" t="s">
        <v>765</v>
      </c>
      <c r="B345" s="332">
        <v>4</v>
      </c>
      <c r="C345" s="123" t="s">
        <v>975</v>
      </c>
      <c r="D345" s="471" t="s">
        <v>331</v>
      </c>
      <c r="E345" s="491" t="s">
        <v>330</v>
      </c>
      <c r="F345" s="480" t="s">
        <v>97</v>
      </c>
      <c r="G345" s="480" t="s">
        <v>974</v>
      </c>
      <c r="H345" s="272" t="s">
        <v>962</v>
      </c>
      <c r="I345" s="273">
        <v>174</v>
      </c>
    </row>
    <row r="346" spans="1:9" ht="16.8">
      <c r="A346" s="465" t="s">
        <v>766</v>
      </c>
      <c r="B346" s="332">
        <v>4</v>
      </c>
      <c r="C346" s="123" t="s">
        <v>963</v>
      </c>
      <c r="D346" s="471" t="s">
        <v>329</v>
      </c>
      <c r="E346" s="472" t="s">
        <v>330</v>
      </c>
      <c r="F346" s="272" t="s">
        <v>176</v>
      </c>
      <c r="G346" s="470" t="s">
        <v>104</v>
      </c>
      <c r="H346" s="470" t="s">
        <v>988</v>
      </c>
      <c r="I346" s="273">
        <v>87</v>
      </c>
    </row>
    <row r="347" spans="1:9" ht="16.8">
      <c r="A347" s="465" t="s">
        <v>767</v>
      </c>
      <c r="B347" s="332">
        <v>4</v>
      </c>
      <c r="C347" s="123" t="s">
        <v>963</v>
      </c>
      <c r="D347" s="479" t="s">
        <v>329</v>
      </c>
      <c r="E347" s="472" t="s">
        <v>330</v>
      </c>
      <c r="F347" s="480" t="s">
        <v>176</v>
      </c>
      <c r="G347" s="272" t="s">
        <v>1006</v>
      </c>
      <c r="H347" s="272" t="s">
        <v>984</v>
      </c>
      <c r="I347" s="273">
        <v>114</v>
      </c>
    </row>
    <row r="348" spans="1:9" ht="16.8">
      <c r="A348" s="465" t="s">
        <v>768</v>
      </c>
      <c r="B348" s="332">
        <v>4</v>
      </c>
      <c r="C348" s="123" t="s">
        <v>963</v>
      </c>
      <c r="D348" s="471" t="s">
        <v>1050</v>
      </c>
      <c r="E348" s="472" t="s">
        <v>330</v>
      </c>
      <c r="F348" s="272" t="s">
        <v>102</v>
      </c>
      <c r="G348" s="272" t="s">
        <v>961</v>
      </c>
      <c r="H348" s="272" t="s">
        <v>972</v>
      </c>
      <c r="I348" s="273">
        <v>97</v>
      </c>
    </row>
    <row r="349" spans="1:9" ht="16.8">
      <c r="A349" s="465" t="s">
        <v>769</v>
      </c>
      <c r="B349" s="332">
        <v>4</v>
      </c>
      <c r="C349" s="123" t="s">
        <v>960</v>
      </c>
      <c r="D349" s="471" t="s">
        <v>332</v>
      </c>
      <c r="E349" s="472" t="s">
        <v>330</v>
      </c>
      <c r="F349" s="272" t="s">
        <v>102</v>
      </c>
      <c r="G349" s="272" t="s">
        <v>104</v>
      </c>
      <c r="H349" s="272" t="s">
        <v>962</v>
      </c>
      <c r="I349" s="273">
        <v>116</v>
      </c>
    </row>
    <row r="350" spans="1:9" ht="16.8">
      <c r="A350" s="465" t="s">
        <v>770</v>
      </c>
      <c r="B350" s="332">
        <v>4</v>
      </c>
      <c r="C350" s="123" t="s">
        <v>750</v>
      </c>
      <c r="D350" s="471" t="s">
        <v>1051</v>
      </c>
      <c r="E350" s="472" t="s">
        <v>973</v>
      </c>
      <c r="F350" s="272" t="s">
        <v>102</v>
      </c>
      <c r="G350" s="272" t="s">
        <v>100</v>
      </c>
      <c r="H350" s="272" t="s">
        <v>972</v>
      </c>
      <c r="I350" s="273">
        <v>97</v>
      </c>
    </row>
    <row r="351" spans="1:9" ht="16.8">
      <c r="A351" s="465" t="s">
        <v>771</v>
      </c>
      <c r="B351" s="332">
        <v>4</v>
      </c>
      <c r="C351" s="123" t="s">
        <v>106</v>
      </c>
      <c r="D351" s="471" t="s">
        <v>332</v>
      </c>
      <c r="E351" s="472" t="s">
        <v>330</v>
      </c>
      <c r="F351" s="272" t="s">
        <v>97</v>
      </c>
      <c r="G351" s="272" t="s">
        <v>1006</v>
      </c>
      <c r="H351" s="272" t="s">
        <v>964</v>
      </c>
      <c r="I351" s="273">
        <v>243</v>
      </c>
    </row>
    <row r="352" spans="1:9" ht="16.8">
      <c r="A352" s="465" t="s">
        <v>772</v>
      </c>
      <c r="B352" s="332">
        <v>4</v>
      </c>
      <c r="C352" s="123" t="s">
        <v>960</v>
      </c>
      <c r="D352" s="471" t="s">
        <v>329</v>
      </c>
      <c r="E352" s="472" t="s">
        <v>330</v>
      </c>
      <c r="F352" s="480" t="s">
        <v>97</v>
      </c>
      <c r="G352" s="272" t="s">
        <v>104</v>
      </c>
      <c r="H352" s="272" t="s">
        <v>980</v>
      </c>
      <c r="I352" s="273">
        <v>99</v>
      </c>
    </row>
    <row r="353" spans="1:9" ht="16.8">
      <c r="A353" s="465" t="s">
        <v>142</v>
      </c>
      <c r="B353" s="332">
        <v>4</v>
      </c>
      <c r="C353" s="123" t="s">
        <v>968</v>
      </c>
      <c r="D353" s="471" t="s">
        <v>329</v>
      </c>
      <c r="E353" s="272" t="s">
        <v>330</v>
      </c>
      <c r="F353" s="272" t="s">
        <v>97</v>
      </c>
      <c r="G353" s="272" t="s">
        <v>100</v>
      </c>
      <c r="H353" s="272" t="s">
        <v>964</v>
      </c>
      <c r="I353" s="273">
        <v>244</v>
      </c>
    </row>
    <row r="354" spans="1:9" ht="16.8">
      <c r="A354" s="465" t="s">
        <v>773</v>
      </c>
      <c r="B354" s="332">
        <v>4</v>
      </c>
      <c r="C354" s="123" t="s">
        <v>975</v>
      </c>
      <c r="D354" s="471" t="s">
        <v>332</v>
      </c>
      <c r="E354" s="472" t="s">
        <v>330</v>
      </c>
      <c r="F354" s="272" t="s">
        <v>97</v>
      </c>
      <c r="G354" s="272" t="s">
        <v>104</v>
      </c>
      <c r="H354" s="272" t="s">
        <v>978</v>
      </c>
      <c r="I354" s="273">
        <v>123</v>
      </c>
    </row>
    <row r="355" spans="1:9" ht="16.8">
      <c r="A355" s="465" t="s">
        <v>774</v>
      </c>
      <c r="B355" s="332">
        <v>4</v>
      </c>
      <c r="C355" s="488" t="s">
        <v>960</v>
      </c>
      <c r="D355" s="479" t="s">
        <v>333</v>
      </c>
      <c r="E355" s="480" t="s">
        <v>330</v>
      </c>
      <c r="F355" s="480" t="s">
        <v>176</v>
      </c>
      <c r="G355" s="480" t="s">
        <v>994</v>
      </c>
      <c r="H355" s="272" t="s">
        <v>964</v>
      </c>
      <c r="I355" s="495">
        <v>251</v>
      </c>
    </row>
    <row r="356" spans="1:9" ht="16.8">
      <c r="A356" s="465" t="s">
        <v>775</v>
      </c>
      <c r="B356" s="332">
        <v>4</v>
      </c>
      <c r="C356" s="123" t="s">
        <v>960</v>
      </c>
      <c r="D356" s="471" t="s">
        <v>329</v>
      </c>
      <c r="E356" s="472" t="s">
        <v>983</v>
      </c>
      <c r="F356" s="480" t="s">
        <v>102</v>
      </c>
      <c r="G356" s="272" t="s">
        <v>1052</v>
      </c>
      <c r="H356" s="272" t="s">
        <v>1024</v>
      </c>
      <c r="I356" s="273">
        <v>70</v>
      </c>
    </row>
    <row r="357" spans="1:9" ht="16.8">
      <c r="A357" s="465" t="s">
        <v>776</v>
      </c>
      <c r="B357" s="332">
        <v>4</v>
      </c>
      <c r="C357" s="123" t="s">
        <v>975</v>
      </c>
      <c r="D357" s="471" t="s">
        <v>329</v>
      </c>
      <c r="E357" s="472" t="s">
        <v>330</v>
      </c>
      <c r="F357" s="272" t="s">
        <v>176</v>
      </c>
      <c r="G357" s="272" t="s">
        <v>974</v>
      </c>
      <c r="H357" s="272" t="s">
        <v>978</v>
      </c>
      <c r="I357" s="273">
        <v>125</v>
      </c>
    </row>
    <row r="358" spans="1:9" ht="16.8">
      <c r="A358" s="465" t="s">
        <v>777</v>
      </c>
      <c r="B358" s="332">
        <v>4</v>
      </c>
      <c r="C358" s="123" t="s">
        <v>975</v>
      </c>
      <c r="D358" s="479" t="s">
        <v>995</v>
      </c>
      <c r="E358" s="472" t="s">
        <v>1010</v>
      </c>
      <c r="F358" s="480" t="s">
        <v>102</v>
      </c>
      <c r="G358" s="272" t="s">
        <v>100</v>
      </c>
      <c r="H358" s="272" t="s">
        <v>984</v>
      </c>
      <c r="I358" s="273">
        <v>120</v>
      </c>
    </row>
    <row r="359" spans="1:9" ht="16.8">
      <c r="A359" s="465" t="s">
        <v>778</v>
      </c>
      <c r="B359" s="332">
        <v>4</v>
      </c>
      <c r="C359" s="123" t="s">
        <v>106</v>
      </c>
      <c r="D359" s="471" t="s">
        <v>971</v>
      </c>
      <c r="E359" s="489" t="s">
        <v>330</v>
      </c>
      <c r="F359" s="480" t="s">
        <v>97</v>
      </c>
      <c r="G359" s="480" t="s">
        <v>987</v>
      </c>
      <c r="H359" s="480" t="s">
        <v>1044</v>
      </c>
      <c r="I359" s="485">
        <v>107</v>
      </c>
    </row>
    <row r="360" spans="1:9" ht="16.8">
      <c r="A360" s="465" t="s">
        <v>779</v>
      </c>
      <c r="B360" s="332">
        <v>4</v>
      </c>
      <c r="C360" s="123" t="s">
        <v>968</v>
      </c>
      <c r="D360" s="471" t="s">
        <v>329</v>
      </c>
      <c r="E360" s="472" t="s">
        <v>330</v>
      </c>
      <c r="F360" s="480" t="s">
        <v>102</v>
      </c>
      <c r="G360" s="272" t="s">
        <v>104</v>
      </c>
      <c r="H360" s="272" t="s">
        <v>980</v>
      </c>
      <c r="I360" s="273">
        <v>101</v>
      </c>
    </row>
    <row r="361" spans="1:9" ht="16.8">
      <c r="A361" s="465" t="s">
        <v>780</v>
      </c>
      <c r="B361" s="332">
        <v>4</v>
      </c>
      <c r="C361" s="123" t="s">
        <v>963</v>
      </c>
      <c r="D361" s="471" t="s">
        <v>331</v>
      </c>
      <c r="E361" s="472" t="s">
        <v>330</v>
      </c>
      <c r="F361" s="272" t="s">
        <v>97</v>
      </c>
      <c r="G361" s="272" t="s">
        <v>100</v>
      </c>
      <c r="H361" s="272" t="s">
        <v>964</v>
      </c>
      <c r="I361" s="273">
        <v>257</v>
      </c>
    </row>
    <row r="362" spans="1:9" ht="16.8">
      <c r="A362" s="465" t="s">
        <v>781</v>
      </c>
      <c r="B362" s="332">
        <v>4</v>
      </c>
      <c r="C362" s="123" t="s">
        <v>963</v>
      </c>
      <c r="D362" s="471" t="s">
        <v>332</v>
      </c>
      <c r="E362" s="472" t="s">
        <v>330</v>
      </c>
      <c r="F362" s="272" t="s">
        <v>176</v>
      </c>
      <c r="G362" s="272" t="s">
        <v>100</v>
      </c>
      <c r="H362" s="272" t="s">
        <v>964</v>
      </c>
      <c r="I362" s="273">
        <v>261</v>
      </c>
    </row>
    <row r="363" spans="1:9" ht="16.8">
      <c r="A363" s="465" t="s">
        <v>782</v>
      </c>
      <c r="B363" s="332">
        <v>4</v>
      </c>
      <c r="C363" s="123" t="s">
        <v>963</v>
      </c>
      <c r="D363" s="479" t="s">
        <v>332</v>
      </c>
      <c r="E363" s="472" t="s">
        <v>330</v>
      </c>
      <c r="F363" s="480" t="s">
        <v>977</v>
      </c>
      <c r="G363" s="272" t="s">
        <v>104</v>
      </c>
      <c r="H363" s="272" t="s">
        <v>980</v>
      </c>
      <c r="I363" s="273">
        <v>103</v>
      </c>
    </row>
    <row r="364" spans="1:9" ht="16.8">
      <c r="A364" s="465" t="s">
        <v>783</v>
      </c>
      <c r="B364" s="332">
        <v>4</v>
      </c>
      <c r="C364" s="123" t="s">
        <v>975</v>
      </c>
      <c r="D364" s="471" t="s">
        <v>990</v>
      </c>
      <c r="E364" s="272" t="s">
        <v>330</v>
      </c>
      <c r="F364" s="272" t="s">
        <v>382</v>
      </c>
      <c r="G364" s="272" t="s">
        <v>994</v>
      </c>
      <c r="H364" s="272" t="s">
        <v>980</v>
      </c>
      <c r="I364" s="485">
        <v>101</v>
      </c>
    </row>
    <row r="365" spans="1:9" ht="16.8">
      <c r="A365" s="465" t="s">
        <v>784</v>
      </c>
      <c r="B365" s="332">
        <v>4</v>
      </c>
      <c r="C365" s="123" t="s">
        <v>968</v>
      </c>
      <c r="D365" s="479" t="s">
        <v>332</v>
      </c>
      <c r="E365" s="272" t="s">
        <v>330</v>
      </c>
      <c r="F365" s="272" t="s">
        <v>97</v>
      </c>
      <c r="G365" s="272" t="s">
        <v>100</v>
      </c>
      <c r="H365" s="272" t="s">
        <v>964</v>
      </c>
      <c r="I365" s="485">
        <v>262</v>
      </c>
    </row>
    <row r="366" spans="1:9" ht="16.8">
      <c r="A366" s="465" t="s">
        <v>785</v>
      </c>
      <c r="B366" s="332">
        <v>4</v>
      </c>
      <c r="C366" s="123" t="s">
        <v>963</v>
      </c>
      <c r="D366" s="471" t="s">
        <v>329</v>
      </c>
      <c r="E366" s="472" t="s">
        <v>330</v>
      </c>
      <c r="F366" s="480" t="s">
        <v>102</v>
      </c>
      <c r="G366" s="272" t="s">
        <v>104</v>
      </c>
      <c r="H366" s="272" t="s">
        <v>980</v>
      </c>
      <c r="I366" s="273">
        <v>103</v>
      </c>
    </row>
    <row r="367" spans="1:9" ht="16.8">
      <c r="A367" s="465" t="s">
        <v>786</v>
      </c>
      <c r="B367" s="332">
        <v>4</v>
      </c>
      <c r="C367" s="123" t="s">
        <v>960</v>
      </c>
      <c r="D367" s="471" t="s">
        <v>332</v>
      </c>
      <c r="E367" s="472" t="s">
        <v>991</v>
      </c>
      <c r="F367" s="272" t="s">
        <v>97</v>
      </c>
      <c r="G367" s="272" t="s">
        <v>987</v>
      </c>
      <c r="H367" s="272" t="s">
        <v>978</v>
      </c>
      <c r="I367" s="273">
        <v>126</v>
      </c>
    </row>
    <row r="368" spans="1:9" ht="16.8">
      <c r="A368" s="465" t="s">
        <v>787</v>
      </c>
      <c r="B368" s="332">
        <v>4</v>
      </c>
      <c r="C368" s="123" t="s">
        <v>968</v>
      </c>
      <c r="D368" s="479" t="s">
        <v>329</v>
      </c>
      <c r="E368" s="472" t="s">
        <v>330</v>
      </c>
      <c r="F368" s="480" t="s">
        <v>176</v>
      </c>
      <c r="G368" s="272" t="s">
        <v>104</v>
      </c>
      <c r="H368" s="272" t="s">
        <v>1019</v>
      </c>
      <c r="I368" s="273">
        <v>132</v>
      </c>
    </row>
    <row r="369" spans="1:9" ht="16.8">
      <c r="A369" s="465" t="s">
        <v>788</v>
      </c>
      <c r="B369" s="332">
        <v>4</v>
      </c>
      <c r="C369" s="123" t="s">
        <v>975</v>
      </c>
      <c r="D369" s="471" t="s">
        <v>331</v>
      </c>
      <c r="E369" s="472" t="s">
        <v>973</v>
      </c>
      <c r="F369" s="272" t="s">
        <v>176</v>
      </c>
      <c r="G369" s="272" t="s">
        <v>994</v>
      </c>
      <c r="H369" s="272" t="s">
        <v>972</v>
      </c>
      <c r="I369" s="273">
        <v>101</v>
      </c>
    </row>
    <row r="370" spans="1:9" ht="16.8">
      <c r="A370" s="465" t="s">
        <v>789</v>
      </c>
      <c r="B370" s="332">
        <v>4</v>
      </c>
      <c r="C370" s="123" t="s">
        <v>975</v>
      </c>
      <c r="D370" s="471" t="s">
        <v>971</v>
      </c>
      <c r="E370" s="491" t="s">
        <v>330</v>
      </c>
      <c r="F370" s="480" t="s">
        <v>102</v>
      </c>
      <c r="G370" s="480" t="s">
        <v>99</v>
      </c>
      <c r="H370" s="272" t="s">
        <v>962</v>
      </c>
      <c r="I370" s="273">
        <v>166</v>
      </c>
    </row>
    <row r="371" spans="1:9" ht="16.8">
      <c r="A371" s="465" t="s">
        <v>790</v>
      </c>
      <c r="B371" s="332">
        <v>4</v>
      </c>
      <c r="C371" s="123" t="s">
        <v>963</v>
      </c>
      <c r="D371" s="471" t="s">
        <v>332</v>
      </c>
      <c r="E371" s="472" t="s">
        <v>330</v>
      </c>
      <c r="F371" s="480" t="s">
        <v>966</v>
      </c>
      <c r="G371" s="272" t="s">
        <v>104</v>
      </c>
      <c r="H371" s="272" t="s">
        <v>999</v>
      </c>
      <c r="I371" s="273">
        <v>176</v>
      </c>
    </row>
    <row r="372" spans="1:9" ht="16.8">
      <c r="A372" s="465" t="s">
        <v>790</v>
      </c>
      <c r="B372" s="332">
        <v>4</v>
      </c>
      <c r="C372" s="123" t="s">
        <v>975</v>
      </c>
      <c r="D372" s="471" t="s">
        <v>332</v>
      </c>
      <c r="E372" s="489" t="s">
        <v>330</v>
      </c>
      <c r="F372" s="480" t="s">
        <v>966</v>
      </c>
      <c r="G372" s="480" t="s">
        <v>104</v>
      </c>
      <c r="H372" s="480" t="s">
        <v>1029</v>
      </c>
      <c r="I372" s="485">
        <v>52</v>
      </c>
    </row>
    <row r="373" spans="1:9" ht="16.8">
      <c r="A373" s="465" t="s">
        <v>791</v>
      </c>
      <c r="B373" s="332">
        <v>4</v>
      </c>
      <c r="C373" s="123" t="s">
        <v>960</v>
      </c>
      <c r="D373" s="479" t="s">
        <v>329</v>
      </c>
      <c r="E373" s="472" t="s">
        <v>330</v>
      </c>
      <c r="F373" s="480" t="s">
        <v>139</v>
      </c>
      <c r="G373" s="272" t="s">
        <v>100</v>
      </c>
      <c r="H373" s="272" t="s">
        <v>984</v>
      </c>
      <c r="I373" s="273">
        <v>123</v>
      </c>
    </row>
    <row r="374" spans="1:9" ht="16.8">
      <c r="A374" s="465" t="s">
        <v>792</v>
      </c>
      <c r="B374" s="332">
        <v>4</v>
      </c>
      <c r="C374" s="123" t="s">
        <v>975</v>
      </c>
      <c r="D374" s="471" t="s">
        <v>332</v>
      </c>
      <c r="E374" s="472" t="s">
        <v>330</v>
      </c>
      <c r="F374" s="272" t="s">
        <v>136</v>
      </c>
      <c r="G374" s="272" t="s">
        <v>961</v>
      </c>
      <c r="H374" s="272" t="s">
        <v>964</v>
      </c>
      <c r="I374" s="273">
        <v>271</v>
      </c>
    </row>
    <row r="375" spans="1:9" ht="16.8">
      <c r="A375" s="465" t="s">
        <v>793</v>
      </c>
      <c r="B375" s="332">
        <v>4</v>
      </c>
      <c r="C375" s="123" t="s">
        <v>963</v>
      </c>
      <c r="D375" s="471" t="s">
        <v>979</v>
      </c>
      <c r="E375" s="472" t="s">
        <v>330</v>
      </c>
      <c r="F375" s="272" t="s">
        <v>97</v>
      </c>
      <c r="G375" s="272" t="s">
        <v>100</v>
      </c>
      <c r="H375" s="272" t="s">
        <v>964</v>
      </c>
      <c r="I375" s="273">
        <v>272</v>
      </c>
    </row>
    <row r="376" spans="1:9" ht="16.8">
      <c r="A376" s="465" t="s">
        <v>794</v>
      </c>
      <c r="B376" s="332">
        <v>4</v>
      </c>
      <c r="C376" s="123" t="s">
        <v>975</v>
      </c>
      <c r="D376" s="471" t="s">
        <v>332</v>
      </c>
      <c r="E376" s="472" t="s">
        <v>330</v>
      </c>
      <c r="F376" s="272" t="s">
        <v>176</v>
      </c>
      <c r="G376" s="272" t="s">
        <v>100</v>
      </c>
      <c r="H376" s="272" t="s">
        <v>999</v>
      </c>
      <c r="I376" s="273">
        <v>177</v>
      </c>
    </row>
    <row r="377" spans="1:9" ht="16.8">
      <c r="A377" s="465" t="s">
        <v>795</v>
      </c>
      <c r="B377" s="332">
        <v>4</v>
      </c>
      <c r="C377" s="123" t="s">
        <v>750</v>
      </c>
      <c r="D377" s="479" t="s">
        <v>979</v>
      </c>
      <c r="E377" s="472" t="s">
        <v>991</v>
      </c>
      <c r="F377" s="480" t="s">
        <v>137</v>
      </c>
      <c r="G377" s="480" t="s">
        <v>976</v>
      </c>
      <c r="H377" s="480" t="s">
        <v>1049</v>
      </c>
      <c r="I377" s="485">
        <v>117</v>
      </c>
    </row>
    <row r="378" spans="1:9" ht="16.8">
      <c r="A378" s="465" t="s">
        <v>796</v>
      </c>
      <c r="B378" s="332">
        <v>4</v>
      </c>
      <c r="C378" s="123" t="s">
        <v>963</v>
      </c>
      <c r="D378" s="471" t="s">
        <v>332</v>
      </c>
      <c r="E378" s="472" t="s">
        <v>330</v>
      </c>
      <c r="F378" s="480" t="s">
        <v>97</v>
      </c>
      <c r="G378" s="272" t="s">
        <v>99</v>
      </c>
      <c r="H378" s="272" t="s">
        <v>999</v>
      </c>
      <c r="I378" s="273">
        <v>178</v>
      </c>
    </row>
    <row r="379" spans="1:9" ht="16.8">
      <c r="A379" s="467" t="s">
        <v>797</v>
      </c>
      <c r="B379" s="332">
        <v>4</v>
      </c>
      <c r="C379" s="488" t="s">
        <v>963</v>
      </c>
      <c r="D379" s="479" t="s">
        <v>979</v>
      </c>
      <c r="E379" s="489" t="s">
        <v>330</v>
      </c>
      <c r="F379" s="480" t="s">
        <v>176</v>
      </c>
      <c r="G379" s="480" t="s">
        <v>987</v>
      </c>
      <c r="H379" s="480" t="s">
        <v>1017</v>
      </c>
      <c r="I379" s="490">
        <v>57</v>
      </c>
    </row>
    <row r="380" spans="1:9" ht="16.8">
      <c r="A380" s="465" t="s">
        <v>798</v>
      </c>
      <c r="B380" s="332">
        <v>4</v>
      </c>
      <c r="C380" s="123" t="s">
        <v>960</v>
      </c>
      <c r="D380" s="471" t="s">
        <v>332</v>
      </c>
      <c r="E380" s="472" t="s">
        <v>991</v>
      </c>
      <c r="F380" s="272" t="s">
        <v>97</v>
      </c>
      <c r="G380" s="272" t="s">
        <v>987</v>
      </c>
      <c r="H380" s="272" t="s">
        <v>978</v>
      </c>
      <c r="I380" s="273">
        <v>126</v>
      </c>
    </row>
    <row r="381" spans="1:9" ht="16.8">
      <c r="A381" s="465" t="s">
        <v>799</v>
      </c>
      <c r="B381" s="332">
        <v>4</v>
      </c>
      <c r="C381" s="123" t="s">
        <v>963</v>
      </c>
      <c r="D381" s="471" t="s">
        <v>332</v>
      </c>
      <c r="E381" s="472" t="s">
        <v>330</v>
      </c>
      <c r="F381" s="272" t="s">
        <v>97</v>
      </c>
      <c r="G381" s="272" t="s">
        <v>1053</v>
      </c>
      <c r="H381" s="272" t="s">
        <v>978</v>
      </c>
      <c r="I381" s="273">
        <v>127</v>
      </c>
    </row>
    <row r="382" spans="1:9" ht="16.8">
      <c r="A382" s="465" t="s">
        <v>800</v>
      </c>
      <c r="B382" s="332">
        <v>4</v>
      </c>
      <c r="C382" s="123" t="s">
        <v>106</v>
      </c>
      <c r="D382" s="471" t="s">
        <v>331</v>
      </c>
      <c r="E382" s="472" t="s">
        <v>973</v>
      </c>
      <c r="F382" s="272" t="s">
        <v>176</v>
      </c>
      <c r="G382" s="272" t="s">
        <v>1054</v>
      </c>
      <c r="H382" s="272" t="s">
        <v>964</v>
      </c>
      <c r="I382" s="273">
        <v>275</v>
      </c>
    </row>
    <row r="383" spans="1:9" ht="16.8">
      <c r="A383" s="465" t="s">
        <v>801</v>
      </c>
      <c r="B383" s="332">
        <v>4</v>
      </c>
      <c r="C383" s="123" t="s">
        <v>975</v>
      </c>
      <c r="D383" s="471" t="s">
        <v>979</v>
      </c>
      <c r="E383" s="472" t="s">
        <v>330</v>
      </c>
      <c r="F383" s="272" t="s">
        <v>139</v>
      </c>
      <c r="G383" s="272" t="s">
        <v>99</v>
      </c>
      <c r="H383" s="272" t="s">
        <v>962</v>
      </c>
      <c r="I383" s="274" t="s">
        <v>280</v>
      </c>
    </row>
    <row r="384" spans="1:9" ht="16.8">
      <c r="A384" s="465" t="s">
        <v>802</v>
      </c>
      <c r="B384" s="332">
        <v>4</v>
      </c>
      <c r="C384" s="123" t="s">
        <v>975</v>
      </c>
      <c r="D384" s="471" t="s">
        <v>332</v>
      </c>
      <c r="E384" s="472" t="s">
        <v>330</v>
      </c>
      <c r="F384" s="272" t="s">
        <v>97</v>
      </c>
      <c r="G384" s="272" t="s">
        <v>961</v>
      </c>
      <c r="H384" s="272" t="s">
        <v>964</v>
      </c>
      <c r="I384" s="273">
        <v>282</v>
      </c>
    </row>
    <row r="385" spans="1:9" ht="16.8">
      <c r="A385" s="465" t="s">
        <v>803</v>
      </c>
      <c r="B385" s="332">
        <v>4</v>
      </c>
      <c r="C385" s="123" t="s">
        <v>960</v>
      </c>
      <c r="D385" s="471" t="s">
        <v>329</v>
      </c>
      <c r="E385" s="472" t="s">
        <v>991</v>
      </c>
      <c r="F385" s="480" t="s">
        <v>176</v>
      </c>
      <c r="G385" s="272" t="s">
        <v>99</v>
      </c>
      <c r="H385" s="272" t="s">
        <v>980</v>
      </c>
      <c r="I385" s="273">
        <v>104</v>
      </c>
    </row>
    <row r="386" spans="1:9" ht="16.8">
      <c r="A386" s="465" t="s">
        <v>804</v>
      </c>
      <c r="B386" s="332">
        <v>4</v>
      </c>
      <c r="C386" s="123" t="s">
        <v>750</v>
      </c>
      <c r="D386" s="471" t="s">
        <v>329</v>
      </c>
      <c r="E386" s="472" t="s">
        <v>330</v>
      </c>
      <c r="F386" s="272" t="s">
        <v>102</v>
      </c>
      <c r="G386" s="272" t="s">
        <v>104</v>
      </c>
      <c r="H386" s="272" t="s">
        <v>978</v>
      </c>
      <c r="I386" s="273">
        <v>127</v>
      </c>
    </row>
    <row r="387" spans="1:9" ht="16.8">
      <c r="A387" s="467" t="s">
        <v>805</v>
      </c>
      <c r="B387" s="332">
        <v>4</v>
      </c>
      <c r="C387" s="488" t="s">
        <v>106</v>
      </c>
      <c r="D387" s="479" t="s">
        <v>329</v>
      </c>
      <c r="E387" s="489" t="s">
        <v>330</v>
      </c>
      <c r="F387" s="480" t="s">
        <v>176</v>
      </c>
      <c r="G387" s="480" t="s">
        <v>99</v>
      </c>
      <c r="H387" s="480" t="s">
        <v>1017</v>
      </c>
      <c r="I387" s="490">
        <v>59</v>
      </c>
    </row>
    <row r="388" spans="1:9" ht="16.8">
      <c r="A388" s="467" t="s">
        <v>806</v>
      </c>
      <c r="B388" s="332">
        <v>4</v>
      </c>
      <c r="C388" s="488" t="s">
        <v>106</v>
      </c>
      <c r="D388" s="479" t="s">
        <v>329</v>
      </c>
      <c r="E388" s="489" t="s">
        <v>330</v>
      </c>
      <c r="F388" s="480" t="s">
        <v>176</v>
      </c>
      <c r="G388" s="480" t="s">
        <v>99</v>
      </c>
      <c r="H388" s="480" t="s">
        <v>1017</v>
      </c>
      <c r="I388" s="490">
        <v>59</v>
      </c>
    </row>
    <row r="389" spans="1:9" ht="16.8">
      <c r="A389" s="465" t="s">
        <v>807</v>
      </c>
      <c r="B389" s="332">
        <v>4</v>
      </c>
      <c r="C389" s="123" t="s">
        <v>975</v>
      </c>
      <c r="D389" s="471" t="s">
        <v>990</v>
      </c>
      <c r="E389" s="472" t="s">
        <v>1010</v>
      </c>
      <c r="F389" s="480" t="s">
        <v>176</v>
      </c>
      <c r="G389" s="272" t="s">
        <v>100</v>
      </c>
      <c r="H389" s="272" t="s">
        <v>984</v>
      </c>
      <c r="I389" s="273">
        <v>126</v>
      </c>
    </row>
    <row r="390" spans="1:9" ht="16.8">
      <c r="A390" s="465" t="s">
        <v>808</v>
      </c>
      <c r="B390" s="332">
        <v>4</v>
      </c>
      <c r="C390" s="123" t="s">
        <v>968</v>
      </c>
      <c r="D390" s="471" t="s">
        <v>1055</v>
      </c>
      <c r="E390" s="472" t="s">
        <v>330</v>
      </c>
      <c r="F390" s="272" t="s">
        <v>97</v>
      </c>
      <c r="G390" s="272" t="s">
        <v>100</v>
      </c>
      <c r="H390" s="272" t="s">
        <v>972</v>
      </c>
      <c r="I390" s="273">
        <v>106</v>
      </c>
    </row>
    <row r="391" spans="1:9" ht="16.8">
      <c r="A391" s="465" t="s">
        <v>809</v>
      </c>
      <c r="B391" s="332">
        <v>4</v>
      </c>
      <c r="C391" s="123" t="s">
        <v>963</v>
      </c>
      <c r="D391" s="479" t="s">
        <v>332</v>
      </c>
      <c r="E391" s="472" t="s">
        <v>991</v>
      </c>
      <c r="F391" s="480" t="s">
        <v>176</v>
      </c>
      <c r="G391" s="272" t="s">
        <v>1006</v>
      </c>
      <c r="H391" s="272" t="s">
        <v>980</v>
      </c>
      <c r="I391" s="273">
        <v>105</v>
      </c>
    </row>
    <row r="392" spans="1:9" ht="16.8">
      <c r="A392" s="465" t="s">
        <v>810</v>
      </c>
      <c r="B392" s="332">
        <v>4</v>
      </c>
      <c r="C392" s="123" t="s">
        <v>963</v>
      </c>
      <c r="D392" s="479" t="s">
        <v>332</v>
      </c>
      <c r="E392" s="472" t="s">
        <v>991</v>
      </c>
      <c r="F392" s="480" t="s">
        <v>176</v>
      </c>
      <c r="G392" s="272" t="s">
        <v>1006</v>
      </c>
      <c r="H392" s="272" t="s">
        <v>980</v>
      </c>
      <c r="I392" s="273">
        <v>106</v>
      </c>
    </row>
    <row r="393" spans="1:9" ht="16.8">
      <c r="A393" s="465" t="s">
        <v>811</v>
      </c>
      <c r="B393" s="332">
        <v>4</v>
      </c>
      <c r="C393" s="123" t="s">
        <v>963</v>
      </c>
      <c r="D393" s="471" t="s">
        <v>331</v>
      </c>
      <c r="E393" s="472" t="s">
        <v>991</v>
      </c>
      <c r="F393" s="272" t="s">
        <v>176</v>
      </c>
      <c r="G393" s="272" t="s">
        <v>104</v>
      </c>
      <c r="H393" s="272" t="s">
        <v>964</v>
      </c>
      <c r="I393" s="486">
        <v>286</v>
      </c>
    </row>
    <row r="394" spans="1:9" ht="16.8">
      <c r="A394" s="465" t="s">
        <v>812</v>
      </c>
      <c r="B394" s="332">
        <v>4</v>
      </c>
      <c r="C394" s="123" t="s">
        <v>963</v>
      </c>
      <c r="D394" s="479" t="s">
        <v>979</v>
      </c>
      <c r="E394" s="472" t="s">
        <v>330</v>
      </c>
      <c r="F394" s="480" t="s">
        <v>992</v>
      </c>
      <c r="G394" s="272" t="s">
        <v>104</v>
      </c>
      <c r="H394" s="272" t="s">
        <v>993</v>
      </c>
      <c r="I394" s="273">
        <v>67</v>
      </c>
    </row>
    <row r="395" spans="1:9" ht="16.8">
      <c r="A395" s="465" t="s">
        <v>813</v>
      </c>
      <c r="B395" s="332">
        <v>4</v>
      </c>
      <c r="C395" s="474" t="s">
        <v>963</v>
      </c>
      <c r="D395" s="476" t="s">
        <v>333</v>
      </c>
      <c r="E395" s="491" t="s">
        <v>330</v>
      </c>
      <c r="F395" s="272" t="s">
        <v>176</v>
      </c>
      <c r="G395" s="272" t="s">
        <v>104</v>
      </c>
      <c r="H395" s="272" t="s">
        <v>1004</v>
      </c>
      <c r="I395" s="478">
        <v>72</v>
      </c>
    </row>
    <row r="396" spans="1:9" ht="16.8">
      <c r="A396" s="465" t="s">
        <v>814</v>
      </c>
      <c r="B396" s="332">
        <v>4</v>
      </c>
      <c r="C396" s="123" t="s">
        <v>750</v>
      </c>
      <c r="D396" s="471" t="s">
        <v>970</v>
      </c>
      <c r="E396" s="472" t="s">
        <v>330</v>
      </c>
      <c r="F396" s="272" t="s">
        <v>97</v>
      </c>
      <c r="G396" s="272" t="s">
        <v>961</v>
      </c>
      <c r="H396" s="272" t="s">
        <v>964</v>
      </c>
      <c r="I396" s="273">
        <v>294</v>
      </c>
    </row>
    <row r="397" spans="1:9" ht="16.8">
      <c r="A397" s="465" t="s">
        <v>815</v>
      </c>
      <c r="B397" s="332">
        <v>4</v>
      </c>
      <c r="C397" s="123" t="s">
        <v>960</v>
      </c>
      <c r="D397" s="471" t="s">
        <v>329</v>
      </c>
      <c r="E397" s="472" t="s">
        <v>983</v>
      </c>
      <c r="F397" s="480" t="s">
        <v>102</v>
      </c>
      <c r="G397" s="272" t="s">
        <v>1052</v>
      </c>
      <c r="H397" s="272" t="s">
        <v>1024</v>
      </c>
      <c r="I397" s="273">
        <v>73</v>
      </c>
    </row>
    <row r="398" spans="1:9" ht="16.8">
      <c r="A398" s="465" t="s">
        <v>816</v>
      </c>
      <c r="B398" s="332">
        <v>4</v>
      </c>
      <c r="C398" s="123" t="s">
        <v>960</v>
      </c>
      <c r="D398" s="479" t="s">
        <v>332</v>
      </c>
      <c r="E398" s="472" t="s">
        <v>330</v>
      </c>
      <c r="F398" s="480" t="s">
        <v>97</v>
      </c>
      <c r="G398" s="272" t="s">
        <v>994</v>
      </c>
      <c r="H398" s="272" t="s">
        <v>1004</v>
      </c>
      <c r="I398" s="273">
        <v>72</v>
      </c>
    </row>
    <row r="399" spans="1:9" ht="16.8">
      <c r="A399" s="465" t="s">
        <v>817</v>
      </c>
      <c r="B399" s="332">
        <v>4</v>
      </c>
      <c r="C399" s="123" t="s">
        <v>960</v>
      </c>
      <c r="D399" s="471" t="s">
        <v>329</v>
      </c>
      <c r="E399" s="472" t="s">
        <v>991</v>
      </c>
      <c r="F399" s="272" t="s">
        <v>97</v>
      </c>
      <c r="G399" s="272" t="s">
        <v>1016</v>
      </c>
      <c r="H399" s="272" t="s">
        <v>988</v>
      </c>
      <c r="I399" s="273">
        <v>91</v>
      </c>
    </row>
    <row r="400" spans="1:9" ht="16.8">
      <c r="A400" s="465" t="s">
        <v>818</v>
      </c>
      <c r="B400" s="332">
        <v>4</v>
      </c>
      <c r="C400" s="492" t="s">
        <v>106</v>
      </c>
      <c r="D400" s="471" t="s">
        <v>331</v>
      </c>
      <c r="E400" s="472" t="s">
        <v>330</v>
      </c>
      <c r="F400" s="272" t="s">
        <v>176</v>
      </c>
      <c r="G400" s="470" t="s">
        <v>961</v>
      </c>
      <c r="H400" s="470" t="s">
        <v>962</v>
      </c>
      <c r="I400" s="273">
        <v>233</v>
      </c>
    </row>
    <row r="401" spans="1:9" ht="16.8">
      <c r="A401" s="465" t="s">
        <v>819</v>
      </c>
      <c r="B401" s="332">
        <v>4</v>
      </c>
      <c r="C401" s="123" t="s">
        <v>963</v>
      </c>
      <c r="D401" s="471" t="s">
        <v>331</v>
      </c>
      <c r="E401" s="489" t="s">
        <v>330</v>
      </c>
      <c r="F401" s="480" t="s">
        <v>137</v>
      </c>
      <c r="G401" s="480" t="s">
        <v>1056</v>
      </c>
      <c r="H401" s="480" t="s">
        <v>1044</v>
      </c>
      <c r="I401" s="485">
        <v>118</v>
      </c>
    </row>
    <row r="402" spans="1:9" ht="16.8">
      <c r="A402" s="465" t="s">
        <v>820</v>
      </c>
      <c r="B402" s="332">
        <v>4</v>
      </c>
      <c r="C402" s="123" t="s">
        <v>960</v>
      </c>
      <c r="D402" s="471" t="s">
        <v>995</v>
      </c>
      <c r="E402" s="472" t="s">
        <v>330</v>
      </c>
      <c r="F402" s="272" t="s">
        <v>102</v>
      </c>
      <c r="G402" s="470" t="s">
        <v>104</v>
      </c>
      <c r="H402" s="470" t="s">
        <v>988</v>
      </c>
      <c r="I402" s="273">
        <v>92</v>
      </c>
    </row>
    <row r="403" spans="1:9" ht="16.8">
      <c r="A403" s="465" t="s">
        <v>821</v>
      </c>
      <c r="B403" s="332">
        <v>4</v>
      </c>
      <c r="C403" s="123" t="s">
        <v>750</v>
      </c>
      <c r="D403" s="479" t="s">
        <v>1058</v>
      </c>
      <c r="E403" s="472" t="s">
        <v>1014</v>
      </c>
      <c r="F403" s="480" t="s">
        <v>1059</v>
      </c>
      <c r="G403" s="272" t="s">
        <v>100</v>
      </c>
      <c r="H403" s="272" t="s">
        <v>999</v>
      </c>
      <c r="I403" s="273">
        <v>189</v>
      </c>
    </row>
    <row r="404" spans="1:9" ht="16.8">
      <c r="A404" s="465" t="s">
        <v>821</v>
      </c>
      <c r="B404" s="332">
        <v>4</v>
      </c>
      <c r="C404" s="123" t="s">
        <v>750</v>
      </c>
      <c r="D404" s="471" t="s">
        <v>329</v>
      </c>
      <c r="E404" s="472" t="s">
        <v>330</v>
      </c>
      <c r="F404" s="272" t="s">
        <v>1057</v>
      </c>
      <c r="G404" s="272" t="s">
        <v>100</v>
      </c>
      <c r="H404" s="272" t="s">
        <v>988</v>
      </c>
      <c r="I404" s="273">
        <v>92</v>
      </c>
    </row>
    <row r="405" spans="1:9" ht="16.8">
      <c r="A405" s="465" t="s">
        <v>822</v>
      </c>
      <c r="B405" s="332">
        <v>4</v>
      </c>
      <c r="C405" s="123" t="s">
        <v>106</v>
      </c>
      <c r="D405" s="479" t="s">
        <v>329</v>
      </c>
      <c r="E405" s="472" t="s">
        <v>330</v>
      </c>
      <c r="F405" s="480" t="s">
        <v>176</v>
      </c>
      <c r="G405" s="272" t="s">
        <v>104</v>
      </c>
      <c r="H405" s="272" t="s">
        <v>761</v>
      </c>
      <c r="I405" s="273">
        <v>106</v>
      </c>
    </row>
    <row r="406" spans="1:9" ht="16.8">
      <c r="A406" s="504" t="s">
        <v>823</v>
      </c>
      <c r="B406" s="332">
        <v>5</v>
      </c>
      <c r="C406" s="507" t="s">
        <v>975</v>
      </c>
      <c r="D406" s="508" t="s">
        <v>1060</v>
      </c>
      <c r="E406" s="509" t="s">
        <v>1014</v>
      </c>
      <c r="F406" s="510" t="s">
        <v>97</v>
      </c>
      <c r="G406" s="510" t="s">
        <v>100</v>
      </c>
      <c r="H406" s="511" t="s">
        <v>964</v>
      </c>
      <c r="I406" s="512">
        <v>201</v>
      </c>
    </row>
    <row r="407" spans="1:9" ht="16.8">
      <c r="A407" s="504" t="s">
        <v>824</v>
      </c>
      <c r="B407" s="332">
        <v>5</v>
      </c>
      <c r="C407" s="507" t="s">
        <v>960</v>
      </c>
      <c r="D407" s="513" t="s">
        <v>329</v>
      </c>
      <c r="E407" s="509" t="s">
        <v>330</v>
      </c>
      <c r="F407" s="511" t="s">
        <v>382</v>
      </c>
      <c r="G407" s="511" t="s">
        <v>104</v>
      </c>
      <c r="H407" s="511" t="s">
        <v>988</v>
      </c>
      <c r="I407" s="514">
        <v>81</v>
      </c>
    </row>
    <row r="408" spans="1:9" ht="16.8">
      <c r="A408" s="504" t="s">
        <v>825</v>
      </c>
      <c r="B408" s="332">
        <v>5</v>
      </c>
      <c r="C408" s="507" t="s">
        <v>960</v>
      </c>
      <c r="D408" s="513" t="s">
        <v>332</v>
      </c>
      <c r="E408" s="509" t="s">
        <v>330</v>
      </c>
      <c r="F408" s="511" t="s">
        <v>176</v>
      </c>
      <c r="G408" s="511" t="s">
        <v>104</v>
      </c>
      <c r="H408" s="511" t="s">
        <v>1020</v>
      </c>
      <c r="I408" s="514">
        <v>61</v>
      </c>
    </row>
    <row r="409" spans="1:9" ht="16.8">
      <c r="A409" s="504" t="s">
        <v>826</v>
      </c>
      <c r="B409" s="332">
        <v>5</v>
      </c>
      <c r="C409" s="507" t="s">
        <v>981</v>
      </c>
      <c r="D409" s="513" t="s">
        <v>332</v>
      </c>
      <c r="E409" s="509" t="s">
        <v>330</v>
      </c>
      <c r="F409" s="511" t="s">
        <v>176</v>
      </c>
      <c r="G409" s="511" t="s">
        <v>104</v>
      </c>
      <c r="H409" s="511" t="s">
        <v>978</v>
      </c>
      <c r="I409" s="514">
        <v>116</v>
      </c>
    </row>
    <row r="410" spans="1:9" ht="16.8">
      <c r="A410" s="504" t="s">
        <v>827</v>
      </c>
      <c r="B410" s="332">
        <v>5</v>
      </c>
      <c r="C410" s="507" t="s">
        <v>968</v>
      </c>
      <c r="D410" s="513" t="s">
        <v>329</v>
      </c>
      <c r="E410" s="509" t="s">
        <v>330</v>
      </c>
      <c r="F410" s="511" t="s">
        <v>97</v>
      </c>
      <c r="G410" s="511" t="s">
        <v>104</v>
      </c>
      <c r="H410" s="511" t="s">
        <v>978</v>
      </c>
      <c r="I410" s="514">
        <v>117</v>
      </c>
    </row>
    <row r="411" spans="1:9" ht="16.8">
      <c r="A411" s="504" t="s">
        <v>828</v>
      </c>
      <c r="B411" s="332">
        <v>5</v>
      </c>
      <c r="C411" s="507" t="s">
        <v>106</v>
      </c>
      <c r="D411" s="508" t="s">
        <v>979</v>
      </c>
      <c r="E411" s="509" t="s">
        <v>330</v>
      </c>
      <c r="F411" s="510" t="s">
        <v>992</v>
      </c>
      <c r="G411" s="511" t="s">
        <v>104</v>
      </c>
      <c r="H411" s="511" t="s">
        <v>1041</v>
      </c>
      <c r="I411" s="512">
        <v>99</v>
      </c>
    </row>
    <row r="412" spans="1:9" ht="16.8">
      <c r="A412" s="504" t="s">
        <v>829</v>
      </c>
      <c r="B412" s="332">
        <v>5</v>
      </c>
      <c r="C412" s="507" t="s">
        <v>106</v>
      </c>
      <c r="D412" s="513" t="s">
        <v>332</v>
      </c>
      <c r="E412" s="509" t="s">
        <v>330</v>
      </c>
      <c r="F412" s="510" t="s">
        <v>992</v>
      </c>
      <c r="G412" s="511" t="s">
        <v>1006</v>
      </c>
      <c r="H412" s="511" t="s">
        <v>761</v>
      </c>
      <c r="I412" s="514">
        <v>89</v>
      </c>
    </row>
    <row r="413" spans="1:9" ht="16.8">
      <c r="A413" s="504" t="s">
        <v>830</v>
      </c>
      <c r="B413" s="332">
        <v>5</v>
      </c>
      <c r="C413" s="507" t="s">
        <v>975</v>
      </c>
      <c r="D413" s="508" t="s">
        <v>329</v>
      </c>
      <c r="E413" s="509" t="s">
        <v>967</v>
      </c>
      <c r="F413" s="510" t="s">
        <v>176</v>
      </c>
      <c r="G413" s="511" t="s">
        <v>100</v>
      </c>
      <c r="H413" s="511" t="s">
        <v>964</v>
      </c>
      <c r="I413" s="512">
        <v>207</v>
      </c>
    </row>
    <row r="414" spans="1:9" ht="16.8">
      <c r="A414" s="504" t="s">
        <v>831</v>
      </c>
      <c r="B414" s="332">
        <v>5</v>
      </c>
      <c r="C414" s="507" t="s">
        <v>968</v>
      </c>
      <c r="D414" s="513" t="s">
        <v>329</v>
      </c>
      <c r="E414" s="509" t="s">
        <v>967</v>
      </c>
      <c r="F414" s="511" t="s">
        <v>97</v>
      </c>
      <c r="G414" s="511" t="s">
        <v>100</v>
      </c>
      <c r="H414" s="511" t="s">
        <v>972</v>
      </c>
      <c r="I414" s="514">
        <v>87</v>
      </c>
    </row>
    <row r="415" spans="1:9" ht="16.8">
      <c r="A415" s="504" t="s">
        <v>832</v>
      </c>
      <c r="B415" s="332">
        <v>5</v>
      </c>
      <c r="C415" s="507" t="s">
        <v>981</v>
      </c>
      <c r="D415" s="513" t="s">
        <v>990</v>
      </c>
      <c r="E415" s="509" t="s">
        <v>330</v>
      </c>
      <c r="F415" s="511" t="s">
        <v>176</v>
      </c>
      <c r="G415" s="511" t="s">
        <v>104</v>
      </c>
      <c r="H415" s="511" t="s">
        <v>964</v>
      </c>
      <c r="I415" s="514">
        <v>211</v>
      </c>
    </row>
    <row r="416" spans="1:9" ht="16.8">
      <c r="A416" s="504" t="s">
        <v>833</v>
      </c>
      <c r="B416" s="332">
        <v>5</v>
      </c>
      <c r="C416" s="515" t="s">
        <v>750</v>
      </c>
      <c r="D416" s="513" t="s">
        <v>1062</v>
      </c>
      <c r="E416" s="509" t="s">
        <v>973</v>
      </c>
      <c r="F416" s="510" t="s">
        <v>102</v>
      </c>
      <c r="G416" s="511" t="s">
        <v>104</v>
      </c>
      <c r="H416" s="511" t="s">
        <v>964</v>
      </c>
      <c r="I416" s="512">
        <v>211</v>
      </c>
    </row>
    <row r="417" spans="1:9" ht="16.8">
      <c r="A417" s="504" t="s">
        <v>834</v>
      </c>
      <c r="B417" s="332">
        <v>5</v>
      </c>
      <c r="C417" s="507" t="s">
        <v>975</v>
      </c>
      <c r="D417" s="513" t="s">
        <v>990</v>
      </c>
      <c r="E417" s="509" t="s">
        <v>330</v>
      </c>
      <c r="F417" s="510" t="s">
        <v>176</v>
      </c>
      <c r="G417" s="511" t="s">
        <v>976</v>
      </c>
      <c r="H417" s="511" t="s">
        <v>984</v>
      </c>
      <c r="I417" s="514">
        <v>107</v>
      </c>
    </row>
    <row r="418" spans="1:9" ht="16.8">
      <c r="A418" s="504" t="s">
        <v>835</v>
      </c>
      <c r="B418" s="332">
        <v>5</v>
      </c>
      <c r="C418" s="516" t="s">
        <v>963</v>
      </c>
      <c r="D418" s="517" t="s">
        <v>332</v>
      </c>
      <c r="E418" s="509" t="s">
        <v>991</v>
      </c>
      <c r="F418" s="518" t="s">
        <v>176</v>
      </c>
      <c r="G418" s="518" t="s">
        <v>104</v>
      </c>
      <c r="H418" s="511" t="s">
        <v>761</v>
      </c>
      <c r="I418" s="512">
        <v>91</v>
      </c>
    </row>
    <row r="419" spans="1:9" ht="16.8">
      <c r="A419" s="505" t="s">
        <v>836</v>
      </c>
      <c r="B419" s="332">
        <v>5</v>
      </c>
      <c r="C419" s="515" t="s">
        <v>960</v>
      </c>
      <c r="D419" s="508" t="s">
        <v>329</v>
      </c>
      <c r="E419" s="519" t="s">
        <v>330</v>
      </c>
      <c r="F419" s="510" t="s">
        <v>97</v>
      </c>
      <c r="G419" s="510" t="s">
        <v>99</v>
      </c>
      <c r="H419" s="510" t="s">
        <v>1017</v>
      </c>
      <c r="I419" s="520">
        <v>53</v>
      </c>
    </row>
    <row r="420" spans="1:9" ht="16.8">
      <c r="A420" s="504" t="s">
        <v>837</v>
      </c>
      <c r="B420" s="332">
        <v>5</v>
      </c>
      <c r="C420" s="507" t="s">
        <v>965</v>
      </c>
      <c r="D420" s="513" t="s">
        <v>329</v>
      </c>
      <c r="E420" s="509" t="s">
        <v>330</v>
      </c>
      <c r="F420" s="511" t="s">
        <v>176</v>
      </c>
      <c r="G420" s="511" t="s">
        <v>100</v>
      </c>
      <c r="H420" s="511" t="s">
        <v>964</v>
      </c>
      <c r="I420" s="514">
        <v>216</v>
      </c>
    </row>
    <row r="421" spans="1:9" ht="16.8">
      <c r="A421" s="504" t="s">
        <v>838</v>
      </c>
      <c r="B421" s="332">
        <v>5</v>
      </c>
      <c r="C421" s="507" t="s">
        <v>975</v>
      </c>
      <c r="D421" s="513" t="s">
        <v>329</v>
      </c>
      <c r="E421" s="509" t="s">
        <v>330</v>
      </c>
      <c r="F421" s="510" t="s">
        <v>102</v>
      </c>
      <c r="G421" s="511" t="s">
        <v>99</v>
      </c>
      <c r="H421" s="511" t="s">
        <v>999</v>
      </c>
      <c r="I421" s="514">
        <v>161</v>
      </c>
    </row>
    <row r="422" spans="1:9" ht="16.8">
      <c r="A422" s="504" t="s">
        <v>839</v>
      </c>
      <c r="B422" s="332">
        <v>5</v>
      </c>
      <c r="C422" s="507" t="s">
        <v>963</v>
      </c>
      <c r="D422" s="513" t="s">
        <v>329</v>
      </c>
      <c r="E422" s="509" t="s">
        <v>330</v>
      </c>
      <c r="F422" s="511" t="s">
        <v>176</v>
      </c>
      <c r="G422" s="511" t="s">
        <v>99</v>
      </c>
      <c r="H422" s="511" t="s">
        <v>978</v>
      </c>
      <c r="I422" s="514">
        <v>118</v>
      </c>
    </row>
    <row r="423" spans="1:9" ht="16.8">
      <c r="A423" s="504" t="s">
        <v>840</v>
      </c>
      <c r="B423" s="332">
        <v>5</v>
      </c>
      <c r="C423" s="507" t="s">
        <v>968</v>
      </c>
      <c r="D423" s="513" t="s">
        <v>329</v>
      </c>
      <c r="E423" s="509" t="s">
        <v>330</v>
      </c>
      <c r="F423" s="510" t="s">
        <v>102</v>
      </c>
      <c r="G423" s="511" t="s">
        <v>994</v>
      </c>
      <c r="H423" s="511" t="s">
        <v>980</v>
      </c>
      <c r="I423" s="514">
        <v>97</v>
      </c>
    </row>
    <row r="424" spans="1:9" ht="16.8">
      <c r="A424" s="504" t="s">
        <v>841</v>
      </c>
      <c r="B424" s="332">
        <v>5</v>
      </c>
      <c r="C424" s="507" t="s">
        <v>975</v>
      </c>
      <c r="D424" s="513" t="s">
        <v>332</v>
      </c>
      <c r="E424" s="509" t="s">
        <v>330</v>
      </c>
      <c r="F424" s="510" t="s">
        <v>97</v>
      </c>
      <c r="G424" s="511" t="s">
        <v>104</v>
      </c>
      <c r="H424" s="511" t="s">
        <v>761</v>
      </c>
      <c r="I424" s="514">
        <v>93</v>
      </c>
    </row>
    <row r="425" spans="1:9" ht="16.8">
      <c r="A425" s="504" t="s">
        <v>842</v>
      </c>
      <c r="B425" s="332">
        <v>5</v>
      </c>
      <c r="C425" s="507" t="s">
        <v>975</v>
      </c>
      <c r="D425" s="513" t="s">
        <v>332</v>
      </c>
      <c r="E425" s="509" t="s">
        <v>330</v>
      </c>
      <c r="F425" s="510" t="s">
        <v>97</v>
      </c>
      <c r="G425" s="511" t="s">
        <v>104</v>
      </c>
      <c r="H425" s="511" t="s">
        <v>964</v>
      </c>
      <c r="I425" s="512">
        <v>222</v>
      </c>
    </row>
    <row r="426" spans="1:9" ht="16.8">
      <c r="A426" s="504" t="s">
        <v>843</v>
      </c>
      <c r="B426" s="332">
        <v>5</v>
      </c>
      <c r="C426" s="507" t="s">
        <v>975</v>
      </c>
      <c r="D426" s="513" t="s">
        <v>332</v>
      </c>
      <c r="E426" s="509" t="s">
        <v>330</v>
      </c>
      <c r="F426" s="510" t="s">
        <v>97</v>
      </c>
      <c r="G426" s="511" t="s">
        <v>104</v>
      </c>
      <c r="H426" s="511" t="s">
        <v>761</v>
      </c>
      <c r="I426" s="514">
        <v>93</v>
      </c>
    </row>
    <row r="427" spans="1:9" ht="16.8">
      <c r="A427" s="504" t="s">
        <v>844</v>
      </c>
      <c r="B427" s="332">
        <v>5</v>
      </c>
      <c r="C427" s="507" t="s">
        <v>960</v>
      </c>
      <c r="D427" s="508" t="s">
        <v>329</v>
      </c>
      <c r="E427" s="509" t="s">
        <v>330</v>
      </c>
      <c r="F427" s="510" t="s">
        <v>97</v>
      </c>
      <c r="G427" s="511" t="s">
        <v>104</v>
      </c>
      <c r="H427" s="511" t="s">
        <v>964</v>
      </c>
      <c r="I427" s="512">
        <v>223</v>
      </c>
    </row>
    <row r="428" spans="1:9" ht="16.8">
      <c r="A428" s="504" t="s">
        <v>845</v>
      </c>
      <c r="B428" s="332">
        <v>5</v>
      </c>
      <c r="C428" s="507" t="s">
        <v>960</v>
      </c>
      <c r="D428" s="513" t="s">
        <v>329</v>
      </c>
      <c r="E428" s="509" t="s">
        <v>330</v>
      </c>
      <c r="F428" s="511" t="s">
        <v>97</v>
      </c>
      <c r="G428" s="511" t="s">
        <v>104</v>
      </c>
      <c r="H428" s="511" t="s">
        <v>988</v>
      </c>
      <c r="I428" s="514">
        <v>85</v>
      </c>
    </row>
    <row r="429" spans="1:9" ht="16.8">
      <c r="A429" s="504" t="s">
        <v>846</v>
      </c>
      <c r="B429" s="332">
        <v>5</v>
      </c>
      <c r="C429" s="507" t="s">
        <v>975</v>
      </c>
      <c r="D429" s="513" t="s">
        <v>332</v>
      </c>
      <c r="E429" s="509" t="s">
        <v>330</v>
      </c>
      <c r="F429" s="511" t="s">
        <v>102</v>
      </c>
      <c r="G429" s="511" t="s">
        <v>961</v>
      </c>
      <c r="H429" s="511" t="s">
        <v>978</v>
      </c>
      <c r="I429" s="514">
        <v>119</v>
      </c>
    </row>
    <row r="430" spans="1:9" ht="16.8">
      <c r="A430" s="504" t="s">
        <v>847</v>
      </c>
      <c r="B430" s="332">
        <v>5</v>
      </c>
      <c r="C430" s="507" t="s">
        <v>963</v>
      </c>
      <c r="D430" s="513" t="s">
        <v>329</v>
      </c>
      <c r="E430" s="509" t="s">
        <v>330</v>
      </c>
      <c r="F430" s="511" t="s">
        <v>1063</v>
      </c>
      <c r="G430" s="511" t="s">
        <v>100</v>
      </c>
      <c r="H430" s="511" t="s">
        <v>978</v>
      </c>
      <c r="I430" s="514">
        <v>120</v>
      </c>
    </row>
    <row r="431" spans="1:9" ht="16.8">
      <c r="A431" s="504" t="s">
        <v>848</v>
      </c>
      <c r="B431" s="332">
        <v>5</v>
      </c>
      <c r="C431" s="507" t="s">
        <v>106</v>
      </c>
      <c r="D431" s="513" t="s">
        <v>331</v>
      </c>
      <c r="E431" s="509" t="s">
        <v>330</v>
      </c>
      <c r="F431" s="510" t="s">
        <v>102</v>
      </c>
      <c r="G431" s="511" t="s">
        <v>104</v>
      </c>
      <c r="H431" s="511" t="s">
        <v>999</v>
      </c>
      <c r="I431" s="514">
        <v>164</v>
      </c>
    </row>
    <row r="432" spans="1:9" ht="16.8">
      <c r="A432" s="504" t="s">
        <v>849</v>
      </c>
      <c r="B432" s="332">
        <v>5</v>
      </c>
      <c r="C432" s="507" t="s">
        <v>960</v>
      </c>
      <c r="D432" s="508" t="s">
        <v>329</v>
      </c>
      <c r="E432" s="509" t="s">
        <v>983</v>
      </c>
      <c r="F432" s="510" t="s">
        <v>176</v>
      </c>
      <c r="G432" s="511" t="s">
        <v>976</v>
      </c>
      <c r="H432" s="511" t="s">
        <v>984</v>
      </c>
      <c r="I432" s="514">
        <v>113</v>
      </c>
    </row>
    <row r="433" spans="1:9" ht="16.8">
      <c r="A433" s="504" t="s">
        <v>850</v>
      </c>
      <c r="B433" s="332">
        <v>5</v>
      </c>
      <c r="C433" s="507" t="s">
        <v>1008</v>
      </c>
      <c r="D433" s="513" t="s">
        <v>331</v>
      </c>
      <c r="E433" s="509" t="s">
        <v>973</v>
      </c>
      <c r="F433" s="511" t="s">
        <v>1006</v>
      </c>
      <c r="G433" s="511" t="s">
        <v>976</v>
      </c>
      <c r="H433" s="511" t="s">
        <v>972</v>
      </c>
      <c r="I433" s="514">
        <v>96</v>
      </c>
    </row>
    <row r="434" spans="1:9" ht="16.8">
      <c r="A434" s="504" t="s">
        <v>851</v>
      </c>
      <c r="B434" s="332">
        <v>5</v>
      </c>
      <c r="C434" s="507" t="s">
        <v>960</v>
      </c>
      <c r="D434" s="513" t="s">
        <v>979</v>
      </c>
      <c r="E434" s="509" t="s">
        <v>330</v>
      </c>
      <c r="F434" s="511" t="s">
        <v>102</v>
      </c>
      <c r="G434" s="511" t="s">
        <v>99</v>
      </c>
      <c r="H434" s="511" t="s">
        <v>1019</v>
      </c>
      <c r="I434" s="514">
        <v>129</v>
      </c>
    </row>
    <row r="435" spans="1:9" ht="16.8">
      <c r="A435" s="504" t="s">
        <v>334</v>
      </c>
      <c r="B435" s="332">
        <v>5</v>
      </c>
      <c r="C435" s="507" t="s">
        <v>106</v>
      </c>
      <c r="D435" s="508" t="s">
        <v>332</v>
      </c>
      <c r="E435" s="511" t="s">
        <v>330</v>
      </c>
      <c r="F435" s="510" t="s">
        <v>137</v>
      </c>
      <c r="G435" s="511" t="s">
        <v>100</v>
      </c>
      <c r="H435" s="511" t="s">
        <v>964</v>
      </c>
      <c r="I435" s="512">
        <v>231</v>
      </c>
    </row>
    <row r="436" spans="1:9" ht="16.8">
      <c r="A436" s="504" t="s">
        <v>852</v>
      </c>
      <c r="B436" s="332">
        <v>5</v>
      </c>
      <c r="C436" s="507" t="s">
        <v>963</v>
      </c>
      <c r="D436" s="513" t="s">
        <v>332</v>
      </c>
      <c r="E436" s="509" t="s">
        <v>330</v>
      </c>
      <c r="F436" s="510" t="s">
        <v>176</v>
      </c>
      <c r="G436" s="511" t="s">
        <v>100</v>
      </c>
      <c r="H436" s="511" t="s">
        <v>761</v>
      </c>
      <c r="I436" s="514">
        <v>95</v>
      </c>
    </row>
    <row r="437" spans="1:9" ht="16.8">
      <c r="A437" s="504" t="s">
        <v>853</v>
      </c>
      <c r="B437" s="332">
        <v>5</v>
      </c>
      <c r="C437" s="515" t="s">
        <v>106</v>
      </c>
      <c r="D437" s="508" t="s">
        <v>1058</v>
      </c>
      <c r="E437" s="509" t="s">
        <v>974</v>
      </c>
      <c r="F437" s="510" t="s">
        <v>97</v>
      </c>
      <c r="G437" s="510" t="s">
        <v>100</v>
      </c>
      <c r="H437" s="511" t="s">
        <v>964</v>
      </c>
      <c r="I437" s="512">
        <v>238</v>
      </c>
    </row>
    <row r="438" spans="1:9" ht="16.8">
      <c r="A438" s="504" t="s">
        <v>854</v>
      </c>
      <c r="B438" s="332">
        <v>5</v>
      </c>
      <c r="C438" s="507" t="s">
        <v>968</v>
      </c>
      <c r="D438" s="508" t="s">
        <v>979</v>
      </c>
      <c r="E438" s="509" t="s">
        <v>330</v>
      </c>
      <c r="F438" s="510" t="s">
        <v>137</v>
      </c>
      <c r="G438" s="511" t="s">
        <v>100</v>
      </c>
      <c r="H438" s="511" t="s">
        <v>1004</v>
      </c>
      <c r="I438" s="514">
        <v>66</v>
      </c>
    </row>
    <row r="439" spans="1:9" ht="16.8">
      <c r="A439" s="504" t="s">
        <v>855</v>
      </c>
      <c r="B439" s="332">
        <v>5</v>
      </c>
      <c r="C439" s="507" t="s">
        <v>963</v>
      </c>
      <c r="D439" s="513" t="s">
        <v>329</v>
      </c>
      <c r="E439" s="509" t="s">
        <v>330</v>
      </c>
      <c r="F439" s="511" t="s">
        <v>102</v>
      </c>
      <c r="G439" s="511" t="s">
        <v>99</v>
      </c>
      <c r="H439" s="511" t="s">
        <v>978</v>
      </c>
      <c r="I439" s="514">
        <v>122</v>
      </c>
    </row>
    <row r="440" spans="1:9" ht="16.8">
      <c r="A440" s="504" t="s">
        <v>856</v>
      </c>
      <c r="B440" s="332">
        <v>5</v>
      </c>
      <c r="C440" s="507" t="s">
        <v>960</v>
      </c>
      <c r="D440" s="513" t="s">
        <v>1043</v>
      </c>
      <c r="E440" s="509" t="s">
        <v>330</v>
      </c>
      <c r="F440" s="511" t="s">
        <v>176</v>
      </c>
      <c r="G440" s="511" t="s">
        <v>100</v>
      </c>
      <c r="H440" s="511" t="s">
        <v>972</v>
      </c>
      <c r="I440" s="514">
        <v>97</v>
      </c>
    </row>
    <row r="441" spans="1:9" ht="16.8">
      <c r="A441" s="504" t="s">
        <v>857</v>
      </c>
      <c r="B441" s="332">
        <v>5</v>
      </c>
      <c r="C441" s="507" t="s">
        <v>960</v>
      </c>
      <c r="D441" s="513" t="s">
        <v>1064</v>
      </c>
      <c r="E441" s="509" t="s">
        <v>991</v>
      </c>
      <c r="F441" s="510" t="s">
        <v>102</v>
      </c>
      <c r="G441" s="511" t="s">
        <v>100</v>
      </c>
      <c r="H441" s="511" t="s">
        <v>761</v>
      </c>
      <c r="I441" s="514">
        <v>97</v>
      </c>
    </row>
    <row r="442" spans="1:9" ht="16.8">
      <c r="A442" s="504" t="s">
        <v>858</v>
      </c>
      <c r="B442" s="332">
        <v>5</v>
      </c>
      <c r="C442" s="507" t="s">
        <v>968</v>
      </c>
      <c r="D442" s="513" t="s">
        <v>332</v>
      </c>
      <c r="E442" s="509" t="s">
        <v>330</v>
      </c>
      <c r="F442" s="510" t="s">
        <v>97</v>
      </c>
      <c r="G442" s="511" t="s">
        <v>1065</v>
      </c>
      <c r="H442" s="511" t="s">
        <v>761</v>
      </c>
      <c r="I442" s="514">
        <v>97</v>
      </c>
    </row>
    <row r="443" spans="1:9" ht="16.8">
      <c r="A443" s="504" t="s">
        <v>859</v>
      </c>
      <c r="B443" s="332">
        <v>5</v>
      </c>
      <c r="C443" s="507" t="s">
        <v>968</v>
      </c>
      <c r="D443" s="508" t="s">
        <v>329</v>
      </c>
      <c r="E443" s="509" t="s">
        <v>330</v>
      </c>
      <c r="F443" s="510" t="s">
        <v>137</v>
      </c>
      <c r="G443" s="511" t="s">
        <v>100</v>
      </c>
      <c r="H443" s="511" t="s">
        <v>1004</v>
      </c>
      <c r="I443" s="514">
        <v>67</v>
      </c>
    </row>
    <row r="444" spans="1:9" ht="16.8">
      <c r="A444" s="504" t="s">
        <v>860</v>
      </c>
      <c r="B444" s="332">
        <v>5</v>
      </c>
      <c r="C444" s="515" t="s">
        <v>963</v>
      </c>
      <c r="D444" s="508" t="s">
        <v>332</v>
      </c>
      <c r="E444" s="509" t="s">
        <v>991</v>
      </c>
      <c r="F444" s="510" t="s">
        <v>992</v>
      </c>
      <c r="G444" s="510" t="s">
        <v>99</v>
      </c>
      <c r="H444" s="511" t="s">
        <v>964</v>
      </c>
      <c r="I444" s="512">
        <v>244</v>
      </c>
    </row>
    <row r="445" spans="1:9" ht="16.8">
      <c r="A445" s="504" t="s">
        <v>861</v>
      </c>
      <c r="B445" s="332">
        <v>5</v>
      </c>
      <c r="C445" s="507" t="s">
        <v>963</v>
      </c>
      <c r="D445" s="508" t="s">
        <v>329</v>
      </c>
      <c r="E445" s="509" t="s">
        <v>330</v>
      </c>
      <c r="F445" s="510" t="s">
        <v>97</v>
      </c>
      <c r="G445" s="511" t="s">
        <v>100</v>
      </c>
      <c r="H445" s="511" t="s">
        <v>984</v>
      </c>
      <c r="I445" s="514">
        <v>115</v>
      </c>
    </row>
    <row r="446" spans="1:9" ht="16.8">
      <c r="A446" s="504" t="s">
        <v>862</v>
      </c>
      <c r="B446" s="332">
        <v>5</v>
      </c>
      <c r="C446" s="507" t="s">
        <v>963</v>
      </c>
      <c r="D446" s="508" t="s">
        <v>979</v>
      </c>
      <c r="E446" s="509" t="s">
        <v>330</v>
      </c>
      <c r="F446" s="510" t="s">
        <v>382</v>
      </c>
      <c r="G446" s="511" t="s">
        <v>104</v>
      </c>
      <c r="H446" s="511" t="s">
        <v>984</v>
      </c>
      <c r="I446" s="514">
        <v>118</v>
      </c>
    </row>
    <row r="447" spans="1:9" ht="16.8">
      <c r="A447" s="504" t="s">
        <v>863</v>
      </c>
      <c r="B447" s="332">
        <v>5</v>
      </c>
      <c r="C447" s="507" t="s">
        <v>975</v>
      </c>
      <c r="D447" s="508" t="s">
        <v>329</v>
      </c>
      <c r="E447" s="509" t="s">
        <v>330</v>
      </c>
      <c r="F447" s="510" t="s">
        <v>137</v>
      </c>
      <c r="G447" s="511" t="s">
        <v>104</v>
      </c>
      <c r="H447" s="511" t="s">
        <v>984</v>
      </c>
      <c r="I447" s="514">
        <v>119</v>
      </c>
    </row>
    <row r="448" spans="1:9" ht="16.8">
      <c r="A448" s="504" t="s">
        <v>864</v>
      </c>
      <c r="B448" s="332">
        <v>5</v>
      </c>
      <c r="C448" s="507" t="s">
        <v>981</v>
      </c>
      <c r="D448" s="513" t="s">
        <v>332</v>
      </c>
      <c r="E448" s="509" t="s">
        <v>991</v>
      </c>
      <c r="F448" s="511" t="s">
        <v>97</v>
      </c>
      <c r="G448" s="511" t="s">
        <v>104</v>
      </c>
      <c r="H448" s="511" t="s">
        <v>978</v>
      </c>
      <c r="I448" s="514">
        <v>124</v>
      </c>
    </row>
    <row r="449" spans="1:9" ht="16.8">
      <c r="A449" s="504" t="s">
        <v>865</v>
      </c>
      <c r="B449" s="332">
        <v>5</v>
      </c>
      <c r="C449" s="507" t="s">
        <v>968</v>
      </c>
      <c r="D449" s="513" t="s">
        <v>329</v>
      </c>
      <c r="E449" s="521" t="s">
        <v>330</v>
      </c>
      <c r="F449" s="511" t="s">
        <v>176</v>
      </c>
      <c r="G449" s="511" t="s">
        <v>100</v>
      </c>
      <c r="H449" s="511" t="s">
        <v>964</v>
      </c>
      <c r="I449" s="512">
        <v>244</v>
      </c>
    </row>
    <row r="450" spans="1:9" ht="16.8">
      <c r="A450" s="504" t="s">
        <v>866</v>
      </c>
      <c r="B450" s="332">
        <v>5</v>
      </c>
      <c r="C450" s="507" t="s">
        <v>960</v>
      </c>
      <c r="D450" s="508" t="s">
        <v>329</v>
      </c>
      <c r="E450" s="509" t="s">
        <v>983</v>
      </c>
      <c r="F450" s="510" t="s">
        <v>977</v>
      </c>
      <c r="G450" s="511" t="s">
        <v>1006</v>
      </c>
      <c r="H450" s="511" t="s">
        <v>984</v>
      </c>
      <c r="I450" s="514">
        <v>120</v>
      </c>
    </row>
    <row r="451" spans="1:9" ht="16.8">
      <c r="A451" s="504" t="s">
        <v>867</v>
      </c>
      <c r="B451" s="332">
        <v>5</v>
      </c>
      <c r="C451" s="507" t="s">
        <v>981</v>
      </c>
      <c r="D451" s="513" t="s">
        <v>331</v>
      </c>
      <c r="E451" s="509" t="s">
        <v>330</v>
      </c>
      <c r="F451" s="511" t="s">
        <v>176</v>
      </c>
      <c r="G451" s="511" t="s">
        <v>961</v>
      </c>
      <c r="H451" s="511" t="s">
        <v>972</v>
      </c>
      <c r="I451" s="514">
        <v>99</v>
      </c>
    </row>
    <row r="452" spans="1:9" ht="16.8">
      <c r="A452" s="504" t="s">
        <v>867</v>
      </c>
      <c r="B452" s="332">
        <v>5</v>
      </c>
      <c r="C452" s="507" t="s">
        <v>981</v>
      </c>
      <c r="D452" s="508" t="s">
        <v>331</v>
      </c>
      <c r="E452" s="509" t="s">
        <v>330</v>
      </c>
      <c r="F452" s="510" t="s">
        <v>97</v>
      </c>
      <c r="G452" s="511" t="s">
        <v>961</v>
      </c>
      <c r="H452" s="511" t="s">
        <v>1012</v>
      </c>
      <c r="I452" s="514">
        <v>212</v>
      </c>
    </row>
    <row r="453" spans="1:9" ht="16.8">
      <c r="A453" s="505" t="s">
        <v>868</v>
      </c>
      <c r="B453" s="332">
        <v>5</v>
      </c>
      <c r="C453" s="515" t="s">
        <v>968</v>
      </c>
      <c r="D453" s="508" t="s">
        <v>979</v>
      </c>
      <c r="E453" s="519" t="s">
        <v>330</v>
      </c>
      <c r="F453" s="510" t="s">
        <v>176</v>
      </c>
      <c r="G453" s="510" t="s">
        <v>100</v>
      </c>
      <c r="H453" s="510" t="s">
        <v>1039</v>
      </c>
      <c r="I453" s="520">
        <v>32</v>
      </c>
    </row>
    <row r="454" spans="1:9" ht="16.8">
      <c r="A454" s="504" t="s">
        <v>869</v>
      </c>
      <c r="B454" s="332">
        <v>5</v>
      </c>
      <c r="C454" s="507" t="s">
        <v>968</v>
      </c>
      <c r="D454" s="513" t="s">
        <v>1058</v>
      </c>
      <c r="E454" s="511" t="s">
        <v>967</v>
      </c>
      <c r="F454" s="511" t="s">
        <v>176</v>
      </c>
      <c r="G454" s="511" t="s">
        <v>1006</v>
      </c>
      <c r="H454" s="511" t="s">
        <v>1019</v>
      </c>
      <c r="I454" s="522">
        <v>131</v>
      </c>
    </row>
    <row r="455" spans="1:9" ht="16.8">
      <c r="A455" s="504" t="s">
        <v>870</v>
      </c>
      <c r="B455" s="332">
        <v>5</v>
      </c>
      <c r="C455" s="507" t="s">
        <v>968</v>
      </c>
      <c r="D455" s="508" t="s">
        <v>332</v>
      </c>
      <c r="E455" s="509" t="s">
        <v>330</v>
      </c>
      <c r="F455" s="510" t="s">
        <v>966</v>
      </c>
      <c r="G455" s="511" t="s">
        <v>100</v>
      </c>
      <c r="H455" s="511" t="s">
        <v>980</v>
      </c>
      <c r="I455" s="514">
        <v>101</v>
      </c>
    </row>
    <row r="456" spans="1:9" ht="16.8">
      <c r="A456" s="504" t="s">
        <v>871</v>
      </c>
      <c r="B456" s="332">
        <v>5</v>
      </c>
      <c r="C456" s="507" t="s">
        <v>960</v>
      </c>
      <c r="D456" s="513" t="s">
        <v>332</v>
      </c>
      <c r="E456" s="509" t="s">
        <v>330</v>
      </c>
      <c r="F456" s="510" t="s">
        <v>97</v>
      </c>
      <c r="G456" s="511" t="s">
        <v>104</v>
      </c>
      <c r="H456" s="511" t="s">
        <v>761</v>
      </c>
      <c r="I456" s="514">
        <v>103</v>
      </c>
    </row>
    <row r="457" spans="1:9" ht="16.8">
      <c r="A457" s="504" t="s">
        <v>872</v>
      </c>
      <c r="B457" s="332">
        <v>5</v>
      </c>
      <c r="C457" s="507" t="s">
        <v>106</v>
      </c>
      <c r="D457" s="508" t="s">
        <v>332</v>
      </c>
      <c r="E457" s="509" t="s">
        <v>330</v>
      </c>
      <c r="F457" s="510" t="s">
        <v>966</v>
      </c>
      <c r="G457" s="511" t="s">
        <v>104</v>
      </c>
      <c r="H457" s="511" t="s">
        <v>984</v>
      </c>
      <c r="I457" s="514">
        <v>122</v>
      </c>
    </row>
    <row r="458" spans="1:9" ht="16.8">
      <c r="A458" s="504" t="s">
        <v>873</v>
      </c>
      <c r="B458" s="332">
        <v>5</v>
      </c>
      <c r="C458" s="507" t="s">
        <v>960</v>
      </c>
      <c r="D458" s="513" t="s">
        <v>1066</v>
      </c>
      <c r="E458" s="509" t="s">
        <v>330</v>
      </c>
      <c r="F458" s="511" t="s">
        <v>102</v>
      </c>
      <c r="G458" s="511" t="s">
        <v>99</v>
      </c>
      <c r="H458" s="511" t="s">
        <v>972</v>
      </c>
      <c r="I458" s="514">
        <v>102</v>
      </c>
    </row>
    <row r="459" spans="1:9" ht="16.8">
      <c r="A459" s="504" t="s">
        <v>874</v>
      </c>
      <c r="B459" s="332">
        <v>5</v>
      </c>
      <c r="C459" s="507" t="s">
        <v>960</v>
      </c>
      <c r="D459" s="513" t="s">
        <v>332</v>
      </c>
      <c r="E459" s="509" t="s">
        <v>330</v>
      </c>
      <c r="F459" s="511" t="s">
        <v>102</v>
      </c>
      <c r="G459" s="511" t="s">
        <v>104</v>
      </c>
      <c r="H459" s="511" t="s">
        <v>964</v>
      </c>
      <c r="I459" s="514">
        <v>273</v>
      </c>
    </row>
    <row r="460" spans="1:9" ht="16.8">
      <c r="A460" s="504" t="s">
        <v>875</v>
      </c>
      <c r="B460" s="332">
        <v>5</v>
      </c>
      <c r="C460" s="507" t="s">
        <v>981</v>
      </c>
      <c r="D460" s="513" t="s">
        <v>332</v>
      </c>
      <c r="E460" s="509" t="s">
        <v>330</v>
      </c>
      <c r="F460" s="511" t="s">
        <v>139</v>
      </c>
      <c r="G460" s="511" t="s">
        <v>104</v>
      </c>
      <c r="H460" s="511" t="s">
        <v>962</v>
      </c>
      <c r="I460" s="514">
        <v>177</v>
      </c>
    </row>
    <row r="461" spans="1:9" ht="16.8">
      <c r="A461" s="504" t="s">
        <v>876</v>
      </c>
      <c r="B461" s="332">
        <v>5</v>
      </c>
      <c r="C461" s="507" t="s">
        <v>750</v>
      </c>
      <c r="D461" s="508" t="s">
        <v>1067</v>
      </c>
      <c r="E461" s="511" t="s">
        <v>1014</v>
      </c>
      <c r="F461" s="511" t="s">
        <v>1006</v>
      </c>
      <c r="G461" s="511" t="s">
        <v>99</v>
      </c>
      <c r="H461" s="511" t="s">
        <v>964</v>
      </c>
      <c r="I461" s="512">
        <v>274</v>
      </c>
    </row>
    <row r="462" spans="1:9" ht="16.8">
      <c r="A462" s="504" t="s">
        <v>877</v>
      </c>
      <c r="B462" s="332">
        <v>5</v>
      </c>
      <c r="C462" s="507" t="s">
        <v>968</v>
      </c>
      <c r="D462" s="513" t="s">
        <v>329</v>
      </c>
      <c r="E462" s="521" t="s">
        <v>330</v>
      </c>
      <c r="F462" s="511" t="s">
        <v>97</v>
      </c>
      <c r="G462" s="511" t="s">
        <v>100</v>
      </c>
      <c r="H462" s="511" t="s">
        <v>964</v>
      </c>
      <c r="I462" s="522">
        <v>280</v>
      </c>
    </row>
    <row r="463" spans="1:9" ht="16.8">
      <c r="A463" s="504" t="s">
        <v>878</v>
      </c>
      <c r="B463" s="332">
        <v>5</v>
      </c>
      <c r="C463" s="507" t="s">
        <v>968</v>
      </c>
      <c r="D463" s="508" t="s">
        <v>979</v>
      </c>
      <c r="E463" s="519" t="s">
        <v>330</v>
      </c>
      <c r="F463" s="510" t="s">
        <v>97</v>
      </c>
      <c r="G463" s="510" t="s">
        <v>100</v>
      </c>
      <c r="H463" s="510" t="s">
        <v>1029</v>
      </c>
      <c r="I463" s="512">
        <v>52</v>
      </c>
    </row>
    <row r="464" spans="1:9" ht="16.8">
      <c r="A464" s="504" t="s">
        <v>879</v>
      </c>
      <c r="B464" s="332">
        <v>5</v>
      </c>
      <c r="C464" s="523" t="s">
        <v>975</v>
      </c>
      <c r="D464" s="513" t="s">
        <v>329</v>
      </c>
      <c r="E464" s="509" t="s">
        <v>330</v>
      </c>
      <c r="F464" s="511" t="s">
        <v>176</v>
      </c>
      <c r="G464" s="511" t="s">
        <v>100</v>
      </c>
      <c r="H464" s="511" t="s">
        <v>997</v>
      </c>
      <c r="I464" s="514">
        <v>104</v>
      </c>
    </row>
    <row r="465" spans="1:9" ht="16.8">
      <c r="A465" s="504" t="s">
        <v>880</v>
      </c>
      <c r="B465" s="332">
        <v>5</v>
      </c>
      <c r="C465" s="507" t="s">
        <v>106</v>
      </c>
      <c r="D465" s="508" t="s">
        <v>1061</v>
      </c>
      <c r="E465" s="509" t="s">
        <v>330</v>
      </c>
      <c r="F465" s="510" t="s">
        <v>97</v>
      </c>
      <c r="G465" s="511" t="s">
        <v>1006</v>
      </c>
      <c r="H465" s="511" t="s">
        <v>999</v>
      </c>
      <c r="I465" s="514">
        <v>181</v>
      </c>
    </row>
    <row r="466" spans="1:9" ht="16.8">
      <c r="A466" s="504" t="s">
        <v>881</v>
      </c>
      <c r="B466" s="332">
        <v>5</v>
      </c>
      <c r="C466" s="507" t="s">
        <v>960</v>
      </c>
      <c r="D466" s="513" t="s">
        <v>331</v>
      </c>
      <c r="E466" s="509" t="s">
        <v>330</v>
      </c>
      <c r="F466" s="510" t="s">
        <v>137</v>
      </c>
      <c r="G466" s="511" t="s">
        <v>104</v>
      </c>
      <c r="H466" s="511" t="s">
        <v>999</v>
      </c>
      <c r="I466" s="514">
        <v>183</v>
      </c>
    </row>
    <row r="467" spans="1:9" ht="16.8">
      <c r="A467" s="504" t="s">
        <v>882</v>
      </c>
      <c r="B467" s="332">
        <v>5</v>
      </c>
      <c r="C467" s="507" t="s">
        <v>963</v>
      </c>
      <c r="D467" s="508" t="s">
        <v>332</v>
      </c>
      <c r="E467" s="509" t="s">
        <v>330</v>
      </c>
      <c r="F467" s="510" t="s">
        <v>176</v>
      </c>
      <c r="G467" s="511" t="s">
        <v>1006</v>
      </c>
      <c r="H467" s="511" t="s">
        <v>980</v>
      </c>
      <c r="I467" s="514">
        <v>105</v>
      </c>
    </row>
    <row r="468" spans="1:9" ht="16.8">
      <c r="A468" s="504" t="s">
        <v>883</v>
      </c>
      <c r="B468" s="332">
        <v>5</v>
      </c>
      <c r="C468" s="507" t="s">
        <v>963</v>
      </c>
      <c r="D468" s="513" t="s">
        <v>331</v>
      </c>
      <c r="E468" s="509" t="s">
        <v>991</v>
      </c>
      <c r="F468" s="511" t="s">
        <v>176</v>
      </c>
      <c r="G468" s="511" t="s">
        <v>104</v>
      </c>
      <c r="H468" s="511" t="s">
        <v>964</v>
      </c>
      <c r="I468" s="522">
        <v>286</v>
      </c>
    </row>
    <row r="469" spans="1:9" ht="16.8">
      <c r="A469" s="504" t="s">
        <v>884</v>
      </c>
      <c r="B469" s="332">
        <v>5</v>
      </c>
      <c r="C469" s="507" t="s">
        <v>963</v>
      </c>
      <c r="D469" s="513" t="s">
        <v>333</v>
      </c>
      <c r="E469" s="521" t="s">
        <v>330</v>
      </c>
      <c r="F469" s="511" t="s">
        <v>176</v>
      </c>
      <c r="G469" s="511" t="s">
        <v>104</v>
      </c>
      <c r="H469" s="511" t="s">
        <v>1004</v>
      </c>
      <c r="I469" s="514">
        <v>72</v>
      </c>
    </row>
    <row r="470" spans="1:9" ht="16.8">
      <c r="A470" s="504" t="s">
        <v>885</v>
      </c>
      <c r="B470" s="332">
        <v>5</v>
      </c>
      <c r="C470" s="507" t="s">
        <v>960</v>
      </c>
      <c r="D470" s="513" t="s">
        <v>332</v>
      </c>
      <c r="E470" s="509" t="s">
        <v>330</v>
      </c>
      <c r="F470" s="511" t="s">
        <v>102</v>
      </c>
      <c r="G470" s="511" t="s">
        <v>104</v>
      </c>
      <c r="H470" s="511" t="s">
        <v>978</v>
      </c>
      <c r="I470" s="514">
        <v>128</v>
      </c>
    </row>
    <row r="471" spans="1:9" ht="16.8">
      <c r="A471" s="504" t="s">
        <v>886</v>
      </c>
      <c r="B471" s="332">
        <v>5</v>
      </c>
      <c r="C471" s="507" t="s">
        <v>960</v>
      </c>
      <c r="D471" s="513" t="s">
        <v>329</v>
      </c>
      <c r="E471" s="509" t="s">
        <v>330</v>
      </c>
      <c r="F471" s="511" t="s">
        <v>176</v>
      </c>
      <c r="G471" s="511" t="s">
        <v>976</v>
      </c>
      <c r="H471" s="511" t="s">
        <v>984</v>
      </c>
      <c r="I471" s="514">
        <v>113</v>
      </c>
    </row>
    <row r="472" spans="1:9" ht="16.8">
      <c r="A472" s="504" t="s">
        <v>887</v>
      </c>
      <c r="B472" s="332">
        <v>5</v>
      </c>
      <c r="C472" s="507" t="s">
        <v>968</v>
      </c>
      <c r="D472" s="508" t="s">
        <v>979</v>
      </c>
      <c r="E472" s="509" t="s">
        <v>973</v>
      </c>
      <c r="F472" s="510" t="s">
        <v>977</v>
      </c>
      <c r="G472" s="511" t="s">
        <v>1006</v>
      </c>
      <c r="H472" s="511" t="s">
        <v>964</v>
      </c>
      <c r="I472" s="514">
        <v>289</v>
      </c>
    </row>
    <row r="473" spans="1:9" ht="16.8">
      <c r="A473" s="504" t="s">
        <v>888</v>
      </c>
      <c r="B473" s="332">
        <v>5</v>
      </c>
      <c r="C473" s="507" t="s">
        <v>968</v>
      </c>
      <c r="D473" s="508" t="s">
        <v>979</v>
      </c>
      <c r="E473" s="509" t="s">
        <v>973</v>
      </c>
      <c r="F473" s="510" t="s">
        <v>977</v>
      </c>
      <c r="G473" s="511" t="s">
        <v>1006</v>
      </c>
      <c r="H473" s="511" t="s">
        <v>964</v>
      </c>
      <c r="I473" s="514">
        <v>291</v>
      </c>
    </row>
    <row r="474" spans="1:9" ht="16.8">
      <c r="A474" s="504" t="s">
        <v>889</v>
      </c>
      <c r="B474" s="332">
        <v>5</v>
      </c>
      <c r="C474" s="515" t="s">
        <v>106</v>
      </c>
      <c r="D474" s="508" t="s">
        <v>979</v>
      </c>
      <c r="E474" s="509" t="s">
        <v>974</v>
      </c>
      <c r="F474" s="510" t="s">
        <v>97</v>
      </c>
      <c r="G474" s="510" t="s">
        <v>100</v>
      </c>
      <c r="H474" s="511" t="s">
        <v>964</v>
      </c>
      <c r="I474" s="512">
        <v>297</v>
      </c>
    </row>
    <row r="475" spans="1:9" ht="16.8">
      <c r="A475" s="504" t="s">
        <v>890</v>
      </c>
      <c r="B475" s="332">
        <v>5</v>
      </c>
      <c r="C475" s="507" t="s">
        <v>963</v>
      </c>
      <c r="D475" s="513" t="s">
        <v>329</v>
      </c>
      <c r="E475" s="509" t="s">
        <v>330</v>
      </c>
      <c r="F475" s="511" t="s">
        <v>97</v>
      </c>
      <c r="G475" s="511" t="s">
        <v>1006</v>
      </c>
      <c r="H475" s="511" t="s">
        <v>999</v>
      </c>
      <c r="I475" s="514">
        <v>186</v>
      </c>
    </row>
    <row r="476" spans="1:9" ht="16.8">
      <c r="A476" s="504" t="s">
        <v>891</v>
      </c>
      <c r="B476" s="332">
        <v>5</v>
      </c>
      <c r="C476" s="507" t="s">
        <v>963</v>
      </c>
      <c r="D476" s="513" t="s">
        <v>331</v>
      </c>
      <c r="E476" s="509" t="s">
        <v>330</v>
      </c>
      <c r="F476" s="510" t="s">
        <v>137</v>
      </c>
      <c r="G476" s="511" t="s">
        <v>1056</v>
      </c>
      <c r="H476" s="511" t="s">
        <v>972</v>
      </c>
      <c r="I476" s="514">
        <v>109</v>
      </c>
    </row>
    <row r="477" spans="1:9" ht="16.8">
      <c r="A477" s="504" t="s">
        <v>892</v>
      </c>
      <c r="B477" s="332">
        <v>5</v>
      </c>
      <c r="C477" s="507" t="s">
        <v>963</v>
      </c>
      <c r="D477" s="513" t="s">
        <v>331</v>
      </c>
      <c r="E477" s="511" t="s">
        <v>330</v>
      </c>
      <c r="F477" s="511" t="s">
        <v>137</v>
      </c>
      <c r="G477" s="511" t="s">
        <v>100</v>
      </c>
      <c r="H477" s="511" t="s">
        <v>964</v>
      </c>
      <c r="I477" s="522">
        <v>299</v>
      </c>
    </row>
    <row r="478" spans="1:9" ht="16.8">
      <c r="A478" s="504" t="s">
        <v>893</v>
      </c>
      <c r="B478" s="332">
        <v>5</v>
      </c>
      <c r="C478" s="507" t="s">
        <v>960</v>
      </c>
      <c r="D478" s="513" t="s">
        <v>971</v>
      </c>
      <c r="E478" s="509" t="s">
        <v>330</v>
      </c>
      <c r="F478" s="511" t="s">
        <v>176</v>
      </c>
      <c r="G478" s="511" t="s">
        <v>967</v>
      </c>
      <c r="H478" s="511" t="s">
        <v>993</v>
      </c>
      <c r="I478" s="514">
        <v>68</v>
      </c>
    </row>
    <row r="479" spans="1:9" ht="16.8">
      <c r="A479" s="504" t="s">
        <v>894</v>
      </c>
      <c r="B479" s="332">
        <v>6</v>
      </c>
      <c r="C479" s="507" t="s">
        <v>960</v>
      </c>
      <c r="D479" s="508" t="s">
        <v>1068</v>
      </c>
      <c r="E479" s="509" t="s">
        <v>330</v>
      </c>
      <c r="F479" s="510" t="s">
        <v>176</v>
      </c>
      <c r="G479" s="511" t="s">
        <v>974</v>
      </c>
      <c r="H479" s="511" t="s">
        <v>761</v>
      </c>
      <c r="I479" s="514">
        <v>88</v>
      </c>
    </row>
    <row r="480" spans="1:9" ht="16.8">
      <c r="A480" s="504" t="s">
        <v>895</v>
      </c>
      <c r="B480" s="332">
        <v>6</v>
      </c>
      <c r="C480" s="507" t="s">
        <v>960</v>
      </c>
      <c r="D480" s="513" t="s">
        <v>329</v>
      </c>
      <c r="E480" s="509" t="s">
        <v>330</v>
      </c>
      <c r="F480" s="510" t="s">
        <v>137</v>
      </c>
      <c r="G480" s="511" t="s">
        <v>104</v>
      </c>
      <c r="H480" s="511" t="s">
        <v>964</v>
      </c>
      <c r="I480" s="514">
        <v>199</v>
      </c>
    </row>
    <row r="481" spans="1:9" ht="16.8">
      <c r="A481" s="504" t="s">
        <v>896</v>
      </c>
      <c r="B481" s="332">
        <v>6</v>
      </c>
      <c r="C481" s="507" t="s">
        <v>975</v>
      </c>
      <c r="D481" s="513" t="s">
        <v>332</v>
      </c>
      <c r="E481" s="509" t="s">
        <v>991</v>
      </c>
      <c r="F481" s="510" t="s">
        <v>136</v>
      </c>
      <c r="G481" s="511" t="s">
        <v>961</v>
      </c>
      <c r="H481" s="511" t="s">
        <v>964</v>
      </c>
      <c r="I481" s="514">
        <v>199</v>
      </c>
    </row>
    <row r="482" spans="1:9" ht="16.8">
      <c r="A482" s="504" t="s">
        <v>897</v>
      </c>
      <c r="B482" s="332">
        <v>6</v>
      </c>
      <c r="C482" s="507" t="s">
        <v>975</v>
      </c>
      <c r="D482" s="513" t="s">
        <v>971</v>
      </c>
      <c r="E482" s="509" t="s">
        <v>330</v>
      </c>
      <c r="F482" s="511" t="s">
        <v>176</v>
      </c>
      <c r="G482" s="511" t="s">
        <v>100</v>
      </c>
      <c r="H482" s="511" t="s">
        <v>964</v>
      </c>
      <c r="I482" s="514">
        <v>203</v>
      </c>
    </row>
    <row r="483" spans="1:9" ht="16.8">
      <c r="A483" s="504" t="s">
        <v>898</v>
      </c>
      <c r="B483" s="332">
        <v>6</v>
      </c>
      <c r="C483" s="507" t="s">
        <v>968</v>
      </c>
      <c r="D483" s="508" t="s">
        <v>979</v>
      </c>
      <c r="E483" s="509" t="s">
        <v>330</v>
      </c>
      <c r="F483" s="510" t="s">
        <v>97</v>
      </c>
      <c r="G483" s="511" t="s">
        <v>100</v>
      </c>
      <c r="H483" s="511" t="s">
        <v>980</v>
      </c>
      <c r="I483" s="514">
        <v>95</v>
      </c>
    </row>
    <row r="484" spans="1:9" ht="16.8">
      <c r="A484" s="504" t="s">
        <v>899</v>
      </c>
      <c r="B484" s="332">
        <v>6</v>
      </c>
      <c r="C484" s="507" t="s">
        <v>960</v>
      </c>
      <c r="D484" s="513" t="s">
        <v>332</v>
      </c>
      <c r="E484" s="509" t="s">
        <v>330</v>
      </c>
      <c r="F484" s="511" t="s">
        <v>176</v>
      </c>
      <c r="G484" s="511" t="s">
        <v>99</v>
      </c>
      <c r="H484" s="511" t="s">
        <v>964</v>
      </c>
      <c r="I484" s="514">
        <v>203</v>
      </c>
    </row>
    <row r="485" spans="1:9" ht="16.8">
      <c r="A485" s="504" t="s">
        <v>900</v>
      </c>
      <c r="B485" s="332">
        <v>6</v>
      </c>
      <c r="C485" s="507" t="s">
        <v>106</v>
      </c>
      <c r="D485" s="513" t="s">
        <v>329</v>
      </c>
      <c r="E485" s="509" t="s">
        <v>330</v>
      </c>
      <c r="F485" s="510" t="s">
        <v>137</v>
      </c>
      <c r="G485" s="511" t="s">
        <v>99</v>
      </c>
      <c r="H485" s="511" t="s">
        <v>964</v>
      </c>
      <c r="I485" s="514">
        <v>205</v>
      </c>
    </row>
    <row r="486" spans="1:9" ht="16.8">
      <c r="A486" s="504" t="s">
        <v>901</v>
      </c>
      <c r="B486" s="332">
        <v>6</v>
      </c>
      <c r="C486" s="507" t="s">
        <v>960</v>
      </c>
      <c r="D486" s="513" t="s">
        <v>331</v>
      </c>
      <c r="E486" s="509" t="s">
        <v>330</v>
      </c>
      <c r="F486" s="511" t="s">
        <v>176</v>
      </c>
      <c r="G486" s="511" t="s">
        <v>99</v>
      </c>
      <c r="H486" s="511" t="s">
        <v>964</v>
      </c>
      <c r="I486" s="514">
        <v>207</v>
      </c>
    </row>
    <row r="487" spans="1:9" ht="16.8">
      <c r="A487" s="504" t="s">
        <v>902</v>
      </c>
      <c r="B487" s="332">
        <v>6</v>
      </c>
      <c r="C487" s="507" t="s">
        <v>960</v>
      </c>
      <c r="D487" s="513" t="s">
        <v>979</v>
      </c>
      <c r="E487" s="509" t="s">
        <v>330</v>
      </c>
      <c r="F487" s="511" t="s">
        <v>176</v>
      </c>
      <c r="G487" s="511" t="s">
        <v>99</v>
      </c>
      <c r="H487" s="511" t="s">
        <v>964</v>
      </c>
      <c r="I487" s="524">
        <v>208</v>
      </c>
    </row>
    <row r="488" spans="1:9" ht="16.8">
      <c r="A488" s="504" t="s">
        <v>903</v>
      </c>
      <c r="B488" s="332">
        <v>6</v>
      </c>
      <c r="C488" s="507" t="s">
        <v>960</v>
      </c>
      <c r="D488" s="508" t="s">
        <v>979</v>
      </c>
      <c r="E488" s="509" t="s">
        <v>330</v>
      </c>
      <c r="F488" s="510" t="s">
        <v>97</v>
      </c>
      <c r="G488" s="511" t="s">
        <v>99</v>
      </c>
      <c r="H488" s="511" t="s">
        <v>984</v>
      </c>
      <c r="I488" s="514">
        <v>106</v>
      </c>
    </row>
    <row r="489" spans="1:9" ht="16.8">
      <c r="A489" s="504" t="s">
        <v>904</v>
      </c>
      <c r="B489" s="332">
        <v>6</v>
      </c>
      <c r="C489" s="507" t="s">
        <v>981</v>
      </c>
      <c r="D489" s="508" t="s">
        <v>1058</v>
      </c>
      <c r="E489" s="509" t="s">
        <v>330</v>
      </c>
      <c r="F489" s="510" t="s">
        <v>176</v>
      </c>
      <c r="G489" s="511" t="s">
        <v>1016</v>
      </c>
      <c r="H489" s="511" t="s">
        <v>1019</v>
      </c>
      <c r="I489" s="514">
        <v>128</v>
      </c>
    </row>
    <row r="490" spans="1:9" ht="16.8">
      <c r="A490" s="504" t="s">
        <v>905</v>
      </c>
      <c r="B490" s="332">
        <v>6</v>
      </c>
      <c r="C490" s="507" t="s">
        <v>963</v>
      </c>
      <c r="D490" s="513" t="s">
        <v>1043</v>
      </c>
      <c r="E490" s="509" t="s">
        <v>330</v>
      </c>
      <c r="F490" s="510" t="s">
        <v>102</v>
      </c>
      <c r="G490" s="511" t="s">
        <v>961</v>
      </c>
      <c r="H490" s="511" t="s">
        <v>972</v>
      </c>
      <c r="I490" s="514">
        <v>88</v>
      </c>
    </row>
    <row r="491" spans="1:9" ht="16.8">
      <c r="A491" s="504" t="s">
        <v>906</v>
      </c>
      <c r="B491" s="332">
        <v>6</v>
      </c>
      <c r="C491" s="507" t="s">
        <v>963</v>
      </c>
      <c r="D491" s="513" t="s">
        <v>332</v>
      </c>
      <c r="E491" s="509" t="s">
        <v>330</v>
      </c>
      <c r="F491" s="510" t="s">
        <v>137</v>
      </c>
      <c r="G491" s="511" t="s">
        <v>100</v>
      </c>
      <c r="H491" s="511" t="s">
        <v>999</v>
      </c>
      <c r="I491" s="514">
        <v>159</v>
      </c>
    </row>
    <row r="492" spans="1:9" ht="16.8">
      <c r="A492" s="504" t="s">
        <v>907</v>
      </c>
      <c r="B492" s="332">
        <v>6</v>
      </c>
      <c r="C492" s="516" t="s">
        <v>963</v>
      </c>
      <c r="D492" s="517" t="s">
        <v>332</v>
      </c>
      <c r="E492" s="509" t="s">
        <v>991</v>
      </c>
      <c r="F492" s="518" t="s">
        <v>176</v>
      </c>
      <c r="G492" s="518" t="s">
        <v>104</v>
      </c>
      <c r="H492" s="511" t="s">
        <v>761</v>
      </c>
      <c r="I492" s="512">
        <v>91</v>
      </c>
    </row>
    <row r="493" spans="1:9" ht="16.8">
      <c r="A493" s="504" t="s">
        <v>908</v>
      </c>
      <c r="B493" s="332">
        <v>6</v>
      </c>
      <c r="C493" s="507" t="s">
        <v>963</v>
      </c>
      <c r="D493" s="513" t="s">
        <v>979</v>
      </c>
      <c r="E493" s="509" t="s">
        <v>1014</v>
      </c>
      <c r="F493" s="511" t="s">
        <v>176</v>
      </c>
      <c r="G493" s="511" t="s">
        <v>100</v>
      </c>
      <c r="H493" s="511" t="s">
        <v>964</v>
      </c>
      <c r="I493" s="514">
        <v>215</v>
      </c>
    </row>
    <row r="494" spans="1:9" ht="16.8">
      <c r="A494" s="504" t="s">
        <v>909</v>
      </c>
      <c r="B494" s="332">
        <v>6</v>
      </c>
      <c r="C494" s="507" t="s">
        <v>965</v>
      </c>
      <c r="D494" s="513" t="s">
        <v>329</v>
      </c>
      <c r="E494" s="509" t="s">
        <v>330</v>
      </c>
      <c r="F494" s="511" t="s">
        <v>176</v>
      </c>
      <c r="G494" s="511" t="s">
        <v>100</v>
      </c>
      <c r="H494" s="511" t="s">
        <v>964</v>
      </c>
      <c r="I494" s="514">
        <v>216</v>
      </c>
    </row>
    <row r="495" spans="1:9" ht="16.8">
      <c r="A495" s="504" t="s">
        <v>910</v>
      </c>
      <c r="B495" s="332">
        <v>6</v>
      </c>
      <c r="C495" s="507" t="s">
        <v>975</v>
      </c>
      <c r="D495" s="513" t="s">
        <v>329</v>
      </c>
      <c r="E495" s="511" t="s">
        <v>330</v>
      </c>
      <c r="F495" s="511" t="s">
        <v>137</v>
      </c>
      <c r="G495" s="511" t="s">
        <v>100</v>
      </c>
      <c r="H495" s="511" t="s">
        <v>964</v>
      </c>
      <c r="I495" s="512">
        <v>221</v>
      </c>
    </row>
    <row r="496" spans="1:9" ht="16.8">
      <c r="A496" s="504" t="s">
        <v>911</v>
      </c>
      <c r="B496" s="332">
        <v>6</v>
      </c>
      <c r="C496" s="507" t="s">
        <v>960</v>
      </c>
      <c r="D496" s="513" t="s">
        <v>331</v>
      </c>
      <c r="E496" s="509" t="s">
        <v>330</v>
      </c>
      <c r="F496" s="510" t="s">
        <v>176</v>
      </c>
      <c r="G496" s="511" t="s">
        <v>99</v>
      </c>
      <c r="H496" s="511" t="s">
        <v>964</v>
      </c>
      <c r="I496" s="514">
        <v>225</v>
      </c>
    </row>
    <row r="497" spans="1:9" ht="16.8">
      <c r="A497" s="504" t="s">
        <v>912</v>
      </c>
      <c r="B497" s="332">
        <v>6</v>
      </c>
      <c r="C497" s="507" t="s">
        <v>975</v>
      </c>
      <c r="D497" s="508" t="s">
        <v>329</v>
      </c>
      <c r="E497" s="509" t="s">
        <v>330</v>
      </c>
      <c r="F497" s="510" t="s">
        <v>97</v>
      </c>
      <c r="G497" s="511" t="s">
        <v>974</v>
      </c>
      <c r="H497" s="511" t="s">
        <v>1041</v>
      </c>
      <c r="I497" s="512">
        <v>105</v>
      </c>
    </row>
    <row r="498" spans="1:9" ht="16.8">
      <c r="A498" s="504" t="s">
        <v>913</v>
      </c>
      <c r="B498" s="332">
        <v>6</v>
      </c>
      <c r="C498" s="507" t="s">
        <v>750</v>
      </c>
      <c r="D498" s="508" t="s">
        <v>979</v>
      </c>
      <c r="E498" s="509" t="s">
        <v>330</v>
      </c>
      <c r="F498" s="510" t="s">
        <v>102</v>
      </c>
      <c r="G498" s="511" t="s">
        <v>104</v>
      </c>
      <c r="H498" s="511" t="s">
        <v>1024</v>
      </c>
      <c r="I498" s="514">
        <v>66</v>
      </c>
    </row>
    <row r="499" spans="1:9" ht="16.8">
      <c r="A499" s="504" t="s">
        <v>914</v>
      </c>
      <c r="B499" s="332">
        <v>6</v>
      </c>
      <c r="C499" s="507" t="s">
        <v>960</v>
      </c>
      <c r="D499" s="513" t="s">
        <v>1069</v>
      </c>
      <c r="E499" s="509" t="s">
        <v>991</v>
      </c>
      <c r="F499" s="510" t="s">
        <v>102</v>
      </c>
      <c r="G499" s="511" t="s">
        <v>104</v>
      </c>
      <c r="H499" s="511" t="s">
        <v>972</v>
      </c>
      <c r="I499" s="514">
        <v>95</v>
      </c>
    </row>
    <row r="500" spans="1:9" ht="16.8">
      <c r="A500" s="504" t="s">
        <v>915</v>
      </c>
      <c r="B500" s="332">
        <v>6</v>
      </c>
      <c r="C500" s="507" t="s">
        <v>750</v>
      </c>
      <c r="D500" s="513" t="s">
        <v>971</v>
      </c>
      <c r="E500" s="509" t="s">
        <v>1070</v>
      </c>
      <c r="F500" s="510" t="s">
        <v>97</v>
      </c>
      <c r="G500" s="511" t="s">
        <v>961</v>
      </c>
      <c r="H500" s="511" t="s">
        <v>964</v>
      </c>
      <c r="I500" s="514">
        <v>230</v>
      </c>
    </row>
    <row r="501" spans="1:9" ht="16.8">
      <c r="A501" s="504" t="s">
        <v>916</v>
      </c>
      <c r="B501" s="332">
        <v>6</v>
      </c>
      <c r="C501" s="507" t="s">
        <v>975</v>
      </c>
      <c r="D501" s="508" t="s">
        <v>331</v>
      </c>
      <c r="E501" s="509" t="s">
        <v>1071</v>
      </c>
      <c r="F501" s="510" t="s">
        <v>137</v>
      </c>
      <c r="G501" s="511" t="s">
        <v>987</v>
      </c>
      <c r="H501" s="511" t="s">
        <v>964</v>
      </c>
      <c r="I501" s="514">
        <v>232</v>
      </c>
    </row>
    <row r="502" spans="1:9" ht="16.8">
      <c r="A502" s="504" t="s">
        <v>917</v>
      </c>
      <c r="B502" s="332">
        <v>6</v>
      </c>
      <c r="C502" s="507" t="s">
        <v>968</v>
      </c>
      <c r="D502" s="513" t="s">
        <v>332</v>
      </c>
      <c r="E502" s="509" t="s">
        <v>330</v>
      </c>
      <c r="F502" s="510" t="s">
        <v>176</v>
      </c>
      <c r="G502" s="511" t="s">
        <v>100</v>
      </c>
      <c r="H502" s="511" t="s">
        <v>761</v>
      </c>
      <c r="I502" s="514">
        <v>95</v>
      </c>
    </row>
    <row r="503" spans="1:9" ht="16.8">
      <c r="A503" s="504" t="s">
        <v>918</v>
      </c>
      <c r="B503" s="332">
        <v>6</v>
      </c>
      <c r="C503" s="507" t="s">
        <v>981</v>
      </c>
      <c r="D503" s="513" t="s">
        <v>990</v>
      </c>
      <c r="E503" s="509" t="s">
        <v>973</v>
      </c>
      <c r="F503" s="511" t="s">
        <v>176</v>
      </c>
      <c r="G503" s="511" t="s">
        <v>1016</v>
      </c>
      <c r="H503" s="511" t="s">
        <v>964</v>
      </c>
      <c r="I503" s="514">
        <v>234</v>
      </c>
    </row>
    <row r="504" spans="1:9" ht="16.8">
      <c r="A504" s="504" t="s">
        <v>919</v>
      </c>
      <c r="B504" s="332">
        <v>6</v>
      </c>
      <c r="C504" s="507" t="s">
        <v>975</v>
      </c>
      <c r="D504" s="508" t="s">
        <v>329</v>
      </c>
      <c r="E504" s="509" t="s">
        <v>330</v>
      </c>
      <c r="F504" s="510" t="s">
        <v>102</v>
      </c>
      <c r="G504" s="511" t="s">
        <v>99</v>
      </c>
      <c r="H504" s="511" t="s">
        <v>1004</v>
      </c>
      <c r="I504" s="514">
        <v>65</v>
      </c>
    </row>
    <row r="505" spans="1:9" ht="16.8">
      <c r="A505" s="504" t="s">
        <v>660</v>
      </c>
      <c r="B505" s="332">
        <v>6</v>
      </c>
      <c r="C505" s="507" t="s">
        <v>975</v>
      </c>
      <c r="D505" s="508" t="s">
        <v>979</v>
      </c>
      <c r="E505" s="509" t="s">
        <v>973</v>
      </c>
      <c r="F505" s="510" t="s">
        <v>97</v>
      </c>
      <c r="G505" s="511" t="s">
        <v>987</v>
      </c>
      <c r="H505" s="511" t="s">
        <v>964</v>
      </c>
      <c r="I505" s="514">
        <v>236</v>
      </c>
    </row>
    <row r="506" spans="1:9" ht="16.8">
      <c r="A506" s="504" t="s">
        <v>920</v>
      </c>
      <c r="B506" s="332">
        <v>6</v>
      </c>
      <c r="C506" s="507" t="s">
        <v>975</v>
      </c>
      <c r="D506" s="508" t="s">
        <v>979</v>
      </c>
      <c r="E506" s="509" t="s">
        <v>973</v>
      </c>
      <c r="F506" s="510" t="s">
        <v>97</v>
      </c>
      <c r="G506" s="511" t="s">
        <v>987</v>
      </c>
      <c r="H506" s="511" t="s">
        <v>964</v>
      </c>
      <c r="I506" s="514">
        <v>237</v>
      </c>
    </row>
    <row r="507" spans="1:9" ht="16.8">
      <c r="A507" s="504" t="s">
        <v>921</v>
      </c>
      <c r="B507" s="332">
        <v>6</v>
      </c>
      <c r="C507" s="507" t="s">
        <v>968</v>
      </c>
      <c r="D507" s="513" t="s">
        <v>329</v>
      </c>
      <c r="E507" s="519" t="s">
        <v>330</v>
      </c>
      <c r="F507" s="510" t="s">
        <v>97</v>
      </c>
      <c r="G507" s="511" t="s">
        <v>100</v>
      </c>
      <c r="H507" s="511" t="s">
        <v>964</v>
      </c>
      <c r="I507" s="514">
        <v>239</v>
      </c>
    </row>
    <row r="508" spans="1:9" ht="16.8">
      <c r="A508" s="504" t="s">
        <v>57</v>
      </c>
      <c r="B508" s="332">
        <v>6</v>
      </c>
      <c r="C508" s="507" t="s">
        <v>963</v>
      </c>
      <c r="D508" s="513" t="s">
        <v>329</v>
      </c>
      <c r="E508" s="519" t="s">
        <v>330</v>
      </c>
      <c r="F508" s="510" t="s">
        <v>97</v>
      </c>
      <c r="G508" s="511" t="s">
        <v>100</v>
      </c>
      <c r="H508" s="511" t="s">
        <v>964</v>
      </c>
      <c r="I508" s="514">
        <v>239</v>
      </c>
    </row>
    <row r="509" spans="1:9" ht="16.8">
      <c r="A509" s="504" t="s">
        <v>922</v>
      </c>
      <c r="B509" s="332">
        <v>6</v>
      </c>
      <c r="C509" s="507" t="s">
        <v>963</v>
      </c>
      <c r="D509" s="513" t="s">
        <v>332</v>
      </c>
      <c r="E509" s="509" t="s">
        <v>973</v>
      </c>
      <c r="F509" s="511" t="s">
        <v>176</v>
      </c>
      <c r="G509" s="511" t="s">
        <v>1006</v>
      </c>
      <c r="H509" s="511" t="s">
        <v>964</v>
      </c>
      <c r="I509" s="514">
        <v>240</v>
      </c>
    </row>
    <row r="510" spans="1:9" ht="16.8">
      <c r="A510" s="504" t="s">
        <v>923</v>
      </c>
      <c r="B510" s="332">
        <v>6</v>
      </c>
      <c r="C510" s="507" t="s">
        <v>106</v>
      </c>
      <c r="D510" s="508" t="s">
        <v>1058</v>
      </c>
      <c r="E510" s="509" t="s">
        <v>330</v>
      </c>
      <c r="F510" s="510" t="s">
        <v>992</v>
      </c>
      <c r="G510" s="511" t="s">
        <v>976</v>
      </c>
      <c r="H510" s="511" t="s">
        <v>761</v>
      </c>
      <c r="I510" s="514">
        <v>99</v>
      </c>
    </row>
    <row r="511" spans="1:9" ht="16.8">
      <c r="A511" s="504" t="s">
        <v>924</v>
      </c>
      <c r="B511" s="332">
        <v>6</v>
      </c>
      <c r="C511" s="507" t="s">
        <v>968</v>
      </c>
      <c r="D511" s="513" t="s">
        <v>329</v>
      </c>
      <c r="E511" s="511" t="s">
        <v>330</v>
      </c>
      <c r="F511" s="511" t="s">
        <v>97</v>
      </c>
      <c r="G511" s="511" t="s">
        <v>969</v>
      </c>
      <c r="H511" s="511" t="s">
        <v>964</v>
      </c>
      <c r="I511" s="514">
        <v>244</v>
      </c>
    </row>
    <row r="512" spans="1:9" ht="16.8">
      <c r="A512" s="504" t="s">
        <v>925</v>
      </c>
      <c r="B512" s="332">
        <v>6</v>
      </c>
      <c r="C512" s="507" t="s">
        <v>975</v>
      </c>
      <c r="D512" s="513" t="s">
        <v>332</v>
      </c>
      <c r="E512" s="509" t="s">
        <v>983</v>
      </c>
      <c r="F512" s="510" t="s">
        <v>97</v>
      </c>
      <c r="G512" s="511" t="s">
        <v>104</v>
      </c>
      <c r="H512" s="511" t="s">
        <v>978</v>
      </c>
      <c r="I512" s="514">
        <v>123</v>
      </c>
    </row>
    <row r="513" spans="1:9" ht="16.8">
      <c r="A513" s="504" t="s">
        <v>926</v>
      </c>
      <c r="B513" s="332">
        <v>6</v>
      </c>
      <c r="C513" s="507" t="s">
        <v>960</v>
      </c>
      <c r="D513" s="508" t="s">
        <v>1058</v>
      </c>
      <c r="E513" s="509" t="s">
        <v>330</v>
      </c>
      <c r="F513" s="510" t="s">
        <v>97</v>
      </c>
      <c r="G513" s="511" t="s">
        <v>100</v>
      </c>
      <c r="H513" s="511" t="s">
        <v>761</v>
      </c>
      <c r="I513" s="514">
        <v>101</v>
      </c>
    </row>
    <row r="514" spans="1:9" ht="16.8">
      <c r="A514" s="504" t="s">
        <v>927</v>
      </c>
      <c r="B514" s="332">
        <v>6</v>
      </c>
      <c r="C514" s="507" t="s">
        <v>960</v>
      </c>
      <c r="D514" s="513" t="s">
        <v>331</v>
      </c>
      <c r="E514" s="509" t="s">
        <v>330</v>
      </c>
      <c r="F514" s="511" t="s">
        <v>176</v>
      </c>
      <c r="G514" s="511" t="s">
        <v>99</v>
      </c>
      <c r="H514" s="511" t="s">
        <v>964</v>
      </c>
      <c r="I514" s="514">
        <v>259</v>
      </c>
    </row>
    <row r="515" spans="1:9" ht="16.8">
      <c r="A515" s="504" t="s">
        <v>928</v>
      </c>
      <c r="B515" s="332">
        <v>6</v>
      </c>
      <c r="C515" s="507" t="s">
        <v>963</v>
      </c>
      <c r="D515" s="513" t="s">
        <v>332</v>
      </c>
      <c r="E515" s="509" t="s">
        <v>330</v>
      </c>
      <c r="F515" s="511" t="s">
        <v>176</v>
      </c>
      <c r="G515" s="511" t="s">
        <v>100</v>
      </c>
      <c r="H515" s="511" t="s">
        <v>964</v>
      </c>
      <c r="I515" s="514">
        <v>261</v>
      </c>
    </row>
    <row r="516" spans="1:9" ht="16.8">
      <c r="A516" s="504" t="s">
        <v>929</v>
      </c>
      <c r="B516" s="332">
        <v>6</v>
      </c>
      <c r="C516" s="507" t="s">
        <v>963</v>
      </c>
      <c r="D516" s="508" t="s">
        <v>332</v>
      </c>
      <c r="E516" s="509" t="s">
        <v>330</v>
      </c>
      <c r="F516" s="510" t="s">
        <v>977</v>
      </c>
      <c r="G516" s="511" t="s">
        <v>104</v>
      </c>
      <c r="H516" s="511" t="s">
        <v>980</v>
      </c>
      <c r="I516" s="514">
        <v>102</v>
      </c>
    </row>
    <row r="517" spans="1:9" ht="16.8">
      <c r="A517" s="504" t="s">
        <v>930</v>
      </c>
      <c r="B517" s="332">
        <v>6</v>
      </c>
      <c r="C517" s="507" t="s">
        <v>975</v>
      </c>
      <c r="D517" s="513" t="s">
        <v>329</v>
      </c>
      <c r="E517" s="509" t="s">
        <v>330</v>
      </c>
      <c r="F517" s="510" t="s">
        <v>137</v>
      </c>
      <c r="G517" s="511" t="s">
        <v>104</v>
      </c>
      <c r="H517" s="511" t="s">
        <v>972</v>
      </c>
      <c r="I517" s="514">
        <v>104</v>
      </c>
    </row>
    <row r="518" spans="1:9" ht="16.8">
      <c r="A518" s="504" t="s">
        <v>931</v>
      </c>
      <c r="B518" s="332">
        <v>6</v>
      </c>
      <c r="C518" s="507" t="s">
        <v>106</v>
      </c>
      <c r="D518" s="513" t="s">
        <v>332</v>
      </c>
      <c r="E518" s="509" t="s">
        <v>330</v>
      </c>
      <c r="F518" s="510" t="s">
        <v>1021</v>
      </c>
      <c r="G518" s="511" t="s">
        <v>1006</v>
      </c>
      <c r="H518" s="511" t="s">
        <v>978</v>
      </c>
      <c r="I518" s="514">
        <v>127</v>
      </c>
    </row>
    <row r="519" spans="1:9" ht="16.8">
      <c r="A519" s="504" t="s">
        <v>932</v>
      </c>
      <c r="B519" s="332">
        <v>6</v>
      </c>
      <c r="C519" s="507" t="s">
        <v>963</v>
      </c>
      <c r="D519" s="508" t="s">
        <v>332</v>
      </c>
      <c r="E519" s="509" t="s">
        <v>991</v>
      </c>
      <c r="F519" s="510" t="s">
        <v>176</v>
      </c>
      <c r="G519" s="511" t="s">
        <v>1006</v>
      </c>
      <c r="H519" s="511" t="s">
        <v>980</v>
      </c>
      <c r="I519" s="514">
        <v>104</v>
      </c>
    </row>
    <row r="520" spans="1:9" ht="16.8">
      <c r="A520" s="504" t="s">
        <v>933</v>
      </c>
      <c r="B520" s="332">
        <v>6</v>
      </c>
      <c r="C520" s="507" t="s">
        <v>963</v>
      </c>
      <c r="D520" s="513" t="s">
        <v>331</v>
      </c>
      <c r="E520" s="509" t="s">
        <v>991</v>
      </c>
      <c r="F520" s="511" t="s">
        <v>176</v>
      </c>
      <c r="G520" s="511" t="s">
        <v>104</v>
      </c>
      <c r="H520" s="511" t="s">
        <v>964</v>
      </c>
      <c r="I520" s="522">
        <v>287</v>
      </c>
    </row>
    <row r="521" spans="1:9" ht="16.8">
      <c r="A521" s="504" t="s">
        <v>934</v>
      </c>
      <c r="B521" s="332">
        <v>6</v>
      </c>
      <c r="C521" s="507" t="s">
        <v>963</v>
      </c>
      <c r="D521" s="513" t="s">
        <v>333</v>
      </c>
      <c r="E521" s="521" t="s">
        <v>330</v>
      </c>
      <c r="F521" s="511" t="s">
        <v>176</v>
      </c>
      <c r="G521" s="511" t="s">
        <v>104</v>
      </c>
      <c r="H521" s="511" t="s">
        <v>1004</v>
      </c>
      <c r="I521" s="514">
        <v>72</v>
      </c>
    </row>
    <row r="522" spans="1:9" ht="16.8">
      <c r="A522" s="504" t="s">
        <v>935</v>
      </c>
      <c r="B522" s="332">
        <v>6</v>
      </c>
      <c r="C522" s="507" t="s">
        <v>968</v>
      </c>
      <c r="D522" s="508" t="s">
        <v>979</v>
      </c>
      <c r="E522" s="509" t="s">
        <v>973</v>
      </c>
      <c r="F522" s="510" t="s">
        <v>977</v>
      </c>
      <c r="G522" s="511" t="s">
        <v>1006</v>
      </c>
      <c r="H522" s="511" t="s">
        <v>964</v>
      </c>
      <c r="I522" s="514">
        <v>290</v>
      </c>
    </row>
    <row r="523" spans="1:9" ht="16.8">
      <c r="A523" s="504" t="s">
        <v>936</v>
      </c>
      <c r="B523" s="332">
        <v>6</v>
      </c>
      <c r="C523" s="507" t="s">
        <v>968</v>
      </c>
      <c r="D523" s="508" t="s">
        <v>979</v>
      </c>
      <c r="E523" s="509" t="s">
        <v>973</v>
      </c>
      <c r="F523" s="510" t="s">
        <v>977</v>
      </c>
      <c r="G523" s="511" t="s">
        <v>1006</v>
      </c>
      <c r="H523" s="511" t="s">
        <v>964</v>
      </c>
      <c r="I523" s="514">
        <v>290</v>
      </c>
    </row>
    <row r="524" spans="1:9" ht="16.8">
      <c r="A524" s="504" t="s">
        <v>937</v>
      </c>
      <c r="B524" s="332">
        <v>6</v>
      </c>
      <c r="C524" s="507" t="s">
        <v>963</v>
      </c>
      <c r="D524" s="508" t="s">
        <v>979</v>
      </c>
      <c r="E524" s="509" t="s">
        <v>330</v>
      </c>
      <c r="F524" s="510" t="s">
        <v>137</v>
      </c>
      <c r="G524" s="511" t="s">
        <v>99</v>
      </c>
      <c r="H524" s="511" t="s">
        <v>972</v>
      </c>
      <c r="I524" s="514">
        <v>106</v>
      </c>
    </row>
    <row r="525" spans="1:9" ht="16.8">
      <c r="A525" s="504" t="s">
        <v>938</v>
      </c>
      <c r="B525" s="332">
        <v>6</v>
      </c>
      <c r="C525" s="507" t="s">
        <v>968</v>
      </c>
      <c r="D525" s="513" t="s">
        <v>331</v>
      </c>
      <c r="E525" s="521" t="s">
        <v>330</v>
      </c>
      <c r="F525" s="511" t="s">
        <v>137</v>
      </c>
      <c r="G525" s="511" t="s">
        <v>100</v>
      </c>
      <c r="H525" s="511" t="s">
        <v>964</v>
      </c>
      <c r="I525" s="512">
        <v>297</v>
      </c>
    </row>
    <row r="526" spans="1:9" ht="16.8">
      <c r="A526" s="504" t="s">
        <v>939</v>
      </c>
      <c r="B526" s="332">
        <v>6</v>
      </c>
      <c r="C526" s="507" t="s">
        <v>963</v>
      </c>
      <c r="D526" s="513" t="s">
        <v>329</v>
      </c>
      <c r="E526" s="509" t="s">
        <v>330</v>
      </c>
      <c r="F526" s="510" t="s">
        <v>382</v>
      </c>
      <c r="G526" s="511" t="s">
        <v>1072</v>
      </c>
      <c r="H526" s="511" t="s">
        <v>999</v>
      </c>
      <c r="I526" s="514">
        <v>187</v>
      </c>
    </row>
    <row r="527" spans="1:9" ht="16.8">
      <c r="A527" s="504" t="s">
        <v>940</v>
      </c>
      <c r="B527" s="332">
        <v>6</v>
      </c>
      <c r="C527" s="507" t="s">
        <v>960</v>
      </c>
      <c r="D527" s="513" t="s">
        <v>332</v>
      </c>
      <c r="E527" s="509" t="s">
        <v>330</v>
      </c>
      <c r="F527" s="510" t="s">
        <v>102</v>
      </c>
      <c r="G527" s="511" t="s">
        <v>104</v>
      </c>
      <c r="H527" s="511" t="s">
        <v>999</v>
      </c>
      <c r="I527" s="514">
        <v>187</v>
      </c>
    </row>
    <row r="528" spans="1:9" ht="16.8">
      <c r="A528" s="504" t="s">
        <v>941</v>
      </c>
      <c r="B528" s="332">
        <v>6</v>
      </c>
      <c r="C528" s="507" t="s">
        <v>106</v>
      </c>
      <c r="D528" s="513" t="s">
        <v>329</v>
      </c>
      <c r="E528" s="509" t="s">
        <v>330</v>
      </c>
      <c r="F528" s="510" t="s">
        <v>137</v>
      </c>
      <c r="G528" s="511" t="s">
        <v>1006</v>
      </c>
      <c r="H528" s="511" t="s">
        <v>978</v>
      </c>
      <c r="I528" s="514">
        <v>129</v>
      </c>
    </row>
    <row r="529" spans="1:9" ht="16.8">
      <c r="A529" s="504" t="s">
        <v>942</v>
      </c>
      <c r="B529" s="332">
        <v>6</v>
      </c>
      <c r="C529" s="507" t="s">
        <v>960</v>
      </c>
      <c r="D529" s="513" t="s">
        <v>332</v>
      </c>
      <c r="E529" s="509" t="s">
        <v>330</v>
      </c>
      <c r="F529" s="510" t="s">
        <v>97</v>
      </c>
      <c r="G529" s="511" t="s">
        <v>994</v>
      </c>
      <c r="H529" s="511" t="s">
        <v>964</v>
      </c>
      <c r="I529" s="514">
        <v>302</v>
      </c>
    </row>
    <row r="530" spans="1:9" ht="16.8">
      <c r="A530" s="504" t="s">
        <v>943</v>
      </c>
      <c r="B530" s="332">
        <v>6</v>
      </c>
      <c r="C530" s="507" t="s">
        <v>963</v>
      </c>
      <c r="D530" s="513" t="s">
        <v>990</v>
      </c>
      <c r="E530" s="509" t="s">
        <v>330</v>
      </c>
      <c r="F530" s="510" t="s">
        <v>1033</v>
      </c>
      <c r="G530" s="511" t="s">
        <v>100</v>
      </c>
      <c r="H530" s="511" t="s">
        <v>964</v>
      </c>
      <c r="I530" s="514">
        <v>303</v>
      </c>
    </row>
    <row r="531" spans="1:9" ht="16.8">
      <c r="A531" s="504" t="s">
        <v>944</v>
      </c>
      <c r="B531" s="332">
        <v>6</v>
      </c>
      <c r="C531" s="507" t="s">
        <v>106</v>
      </c>
      <c r="D531" s="508" t="s">
        <v>1061</v>
      </c>
      <c r="E531" s="509" t="s">
        <v>973</v>
      </c>
      <c r="F531" s="510" t="s">
        <v>97</v>
      </c>
      <c r="G531" s="511" t="s">
        <v>1006</v>
      </c>
      <c r="H531" s="511" t="s">
        <v>999</v>
      </c>
      <c r="I531" s="514">
        <v>187</v>
      </c>
    </row>
    <row r="532" spans="1:9" ht="16.8">
      <c r="A532" s="504" t="s">
        <v>945</v>
      </c>
      <c r="B532" s="332">
        <v>7</v>
      </c>
      <c r="C532" s="516" t="s">
        <v>963</v>
      </c>
      <c r="D532" s="517" t="s">
        <v>332</v>
      </c>
      <c r="E532" s="509" t="s">
        <v>991</v>
      </c>
      <c r="F532" s="518" t="s">
        <v>176</v>
      </c>
      <c r="G532" s="518" t="s">
        <v>104</v>
      </c>
      <c r="H532" s="511" t="s">
        <v>761</v>
      </c>
      <c r="I532" s="512">
        <v>91</v>
      </c>
    </row>
    <row r="533" spans="1:9" ht="16.8">
      <c r="A533" s="504" t="s">
        <v>946</v>
      </c>
      <c r="B533" s="332">
        <v>7</v>
      </c>
      <c r="C533" s="507" t="s">
        <v>965</v>
      </c>
      <c r="D533" s="513" t="s">
        <v>329</v>
      </c>
      <c r="E533" s="509" t="s">
        <v>330</v>
      </c>
      <c r="F533" s="511" t="s">
        <v>176</v>
      </c>
      <c r="G533" s="511" t="s">
        <v>100</v>
      </c>
      <c r="H533" s="511" t="s">
        <v>964</v>
      </c>
      <c r="I533" s="514">
        <v>216</v>
      </c>
    </row>
    <row r="534" spans="1:9" ht="16.8">
      <c r="A534" s="505" t="s">
        <v>947</v>
      </c>
      <c r="B534" s="469">
        <v>7</v>
      </c>
      <c r="C534" s="515" t="s">
        <v>106</v>
      </c>
      <c r="D534" s="508" t="s">
        <v>990</v>
      </c>
      <c r="E534" s="525" t="s">
        <v>330</v>
      </c>
      <c r="F534" s="510" t="s">
        <v>1036</v>
      </c>
      <c r="G534" s="510" t="s">
        <v>100</v>
      </c>
      <c r="H534" s="511" t="s">
        <v>964</v>
      </c>
      <c r="I534" s="526">
        <v>220</v>
      </c>
    </row>
    <row r="535" spans="1:9" ht="16.8">
      <c r="A535" s="504" t="s">
        <v>948</v>
      </c>
      <c r="B535" s="332">
        <v>7</v>
      </c>
      <c r="C535" s="507" t="s">
        <v>750</v>
      </c>
      <c r="D535" s="513" t="s">
        <v>1067</v>
      </c>
      <c r="E535" s="509" t="s">
        <v>1014</v>
      </c>
      <c r="F535" s="510" t="s">
        <v>1006</v>
      </c>
      <c r="G535" s="511" t="s">
        <v>99</v>
      </c>
      <c r="H535" s="511" t="s">
        <v>997</v>
      </c>
      <c r="I535" s="514">
        <v>102</v>
      </c>
    </row>
    <row r="536" spans="1:9" ht="16.8">
      <c r="A536" s="504" t="s">
        <v>949</v>
      </c>
      <c r="B536" s="332">
        <v>7</v>
      </c>
      <c r="C536" s="507" t="s">
        <v>963</v>
      </c>
      <c r="D536" s="513" t="s">
        <v>331</v>
      </c>
      <c r="E536" s="509" t="s">
        <v>991</v>
      </c>
      <c r="F536" s="511" t="s">
        <v>176</v>
      </c>
      <c r="G536" s="511" t="s">
        <v>104</v>
      </c>
      <c r="H536" s="511" t="s">
        <v>964</v>
      </c>
      <c r="I536" s="522">
        <v>286</v>
      </c>
    </row>
    <row r="537" spans="1:9" ht="16.8">
      <c r="A537" s="504" t="s">
        <v>950</v>
      </c>
      <c r="B537" s="332">
        <v>7</v>
      </c>
      <c r="C537" s="507" t="s">
        <v>963</v>
      </c>
      <c r="D537" s="513" t="s">
        <v>333</v>
      </c>
      <c r="E537" s="521" t="s">
        <v>330</v>
      </c>
      <c r="F537" s="511" t="s">
        <v>176</v>
      </c>
      <c r="G537" s="511" t="s">
        <v>104</v>
      </c>
      <c r="H537" s="511" t="s">
        <v>1004</v>
      </c>
      <c r="I537" s="514">
        <v>72</v>
      </c>
    </row>
    <row r="538" spans="1:9" ht="16.8">
      <c r="A538" s="504" t="s">
        <v>951</v>
      </c>
      <c r="B538" s="332">
        <v>7</v>
      </c>
      <c r="C538" s="507" t="s">
        <v>968</v>
      </c>
      <c r="D538" s="508" t="s">
        <v>979</v>
      </c>
      <c r="E538" s="509" t="s">
        <v>973</v>
      </c>
      <c r="F538" s="510" t="s">
        <v>977</v>
      </c>
      <c r="G538" s="511" t="s">
        <v>1006</v>
      </c>
      <c r="H538" s="511" t="s">
        <v>964</v>
      </c>
      <c r="I538" s="514">
        <v>291</v>
      </c>
    </row>
    <row r="539" spans="1:9" ht="16.8">
      <c r="A539" s="504" t="s">
        <v>952</v>
      </c>
      <c r="B539" s="332">
        <v>7</v>
      </c>
      <c r="C539" s="507" t="s">
        <v>968</v>
      </c>
      <c r="D539" s="508" t="s">
        <v>979</v>
      </c>
      <c r="E539" s="509" t="s">
        <v>973</v>
      </c>
      <c r="F539" s="510" t="s">
        <v>977</v>
      </c>
      <c r="G539" s="511" t="s">
        <v>1006</v>
      </c>
      <c r="H539" s="511" t="s">
        <v>964</v>
      </c>
      <c r="I539" s="514">
        <v>291</v>
      </c>
    </row>
    <row r="540" spans="1:9" ht="16.8">
      <c r="A540" s="504" t="s">
        <v>953</v>
      </c>
      <c r="B540" s="332">
        <v>8</v>
      </c>
      <c r="C540" s="516" t="s">
        <v>963</v>
      </c>
      <c r="D540" s="517" t="s">
        <v>332</v>
      </c>
      <c r="E540" s="509" t="s">
        <v>991</v>
      </c>
      <c r="F540" s="518" t="s">
        <v>176</v>
      </c>
      <c r="G540" s="518" t="s">
        <v>104</v>
      </c>
      <c r="H540" s="511" t="s">
        <v>761</v>
      </c>
      <c r="I540" s="512">
        <v>91</v>
      </c>
    </row>
    <row r="541" spans="1:9" ht="16.8">
      <c r="A541" s="504" t="s">
        <v>954</v>
      </c>
      <c r="B541" s="332">
        <v>8</v>
      </c>
      <c r="C541" s="507" t="s">
        <v>963</v>
      </c>
      <c r="D541" s="513" t="s">
        <v>331</v>
      </c>
      <c r="E541" s="509" t="s">
        <v>991</v>
      </c>
      <c r="F541" s="511" t="s">
        <v>176</v>
      </c>
      <c r="G541" s="511" t="s">
        <v>104</v>
      </c>
      <c r="H541" s="511" t="s">
        <v>964</v>
      </c>
      <c r="I541" s="522">
        <v>286</v>
      </c>
    </row>
    <row r="542" spans="1:9" ht="16.8">
      <c r="A542" s="504" t="s">
        <v>955</v>
      </c>
      <c r="B542" s="332">
        <v>8</v>
      </c>
      <c r="C542" s="507" t="s">
        <v>963</v>
      </c>
      <c r="D542" s="513" t="s">
        <v>333</v>
      </c>
      <c r="E542" s="521" t="s">
        <v>330</v>
      </c>
      <c r="F542" s="511" t="s">
        <v>176</v>
      </c>
      <c r="G542" s="511" t="s">
        <v>104</v>
      </c>
      <c r="H542" s="511" t="s">
        <v>1004</v>
      </c>
      <c r="I542" s="514">
        <v>72</v>
      </c>
    </row>
    <row r="543" spans="1:9" ht="16.8">
      <c r="A543" s="504" t="s">
        <v>956</v>
      </c>
      <c r="B543" s="332">
        <v>8</v>
      </c>
      <c r="C543" s="507" t="s">
        <v>968</v>
      </c>
      <c r="D543" s="508" t="s">
        <v>979</v>
      </c>
      <c r="E543" s="509" t="s">
        <v>973</v>
      </c>
      <c r="F543" s="510" t="s">
        <v>977</v>
      </c>
      <c r="G543" s="511" t="s">
        <v>1006</v>
      </c>
      <c r="H543" s="511" t="s">
        <v>964</v>
      </c>
      <c r="I543" s="514">
        <v>289</v>
      </c>
    </row>
    <row r="544" spans="1:9" ht="16.8">
      <c r="A544" s="504" t="s">
        <v>957</v>
      </c>
      <c r="B544" s="332">
        <v>9</v>
      </c>
      <c r="C544" s="516" t="s">
        <v>963</v>
      </c>
      <c r="D544" s="517" t="s">
        <v>332</v>
      </c>
      <c r="E544" s="509" t="s">
        <v>991</v>
      </c>
      <c r="F544" s="518" t="s">
        <v>176</v>
      </c>
      <c r="G544" s="518" t="s">
        <v>104</v>
      </c>
      <c r="H544" s="511" t="s">
        <v>761</v>
      </c>
      <c r="I544" s="512">
        <v>91</v>
      </c>
    </row>
    <row r="545" spans="1:9" ht="16.8">
      <c r="A545" s="504" t="s">
        <v>958</v>
      </c>
      <c r="B545" s="332">
        <v>9</v>
      </c>
      <c r="C545" s="507" t="s">
        <v>963</v>
      </c>
      <c r="D545" s="513" t="s">
        <v>331</v>
      </c>
      <c r="E545" s="509" t="s">
        <v>991</v>
      </c>
      <c r="F545" s="511" t="s">
        <v>176</v>
      </c>
      <c r="G545" s="511" t="s">
        <v>104</v>
      </c>
      <c r="H545" s="511" t="s">
        <v>964</v>
      </c>
      <c r="I545" s="522">
        <v>286</v>
      </c>
    </row>
    <row r="546" spans="1:9" ht="17.399999999999999" thickBot="1">
      <c r="A546" s="506" t="s">
        <v>959</v>
      </c>
      <c r="B546" s="498">
        <v>9</v>
      </c>
      <c r="C546" s="527" t="s">
        <v>963</v>
      </c>
      <c r="D546" s="528" t="s">
        <v>333</v>
      </c>
      <c r="E546" s="529" t="s">
        <v>330</v>
      </c>
      <c r="F546" s="530" t="s">
        <v>176</v>
      </c>
      <c r="G546" s="530" t="s">
        <v>104</v>
      </c>
      <c r="H546" s="530" t="s">
        <v>1004</v>
      </c>
      <c r="I546" s="531">
        <v>72</v>
      </c>
    </row>
    <row r="547" spans="1:9" ht="16.2" thickTop="1"/>
  </sheetData>
  <sortState ref="A3:I547">
    <sortCondition ref="B3:B547"/>
    <sortCondition ref="A3:A547"/>
  </sortState>
  <conditionalFormatting sqref="B195:B217 B219:B271 B348:B373 B375:B384 B386:B401 B456:B459 B461:B479 B276:B304 B306:B346 B422:B454 B484:B546 B24:B193 B3:B22 B403:B417">
    <cfRule type="cellIs" dxfId="181" priority="155" operator="equal">
      <formula>9</formula>
    </cfRule>
    <cfRule type="cellIs" dxfId="180" priority="156" operator="equal">
      <formula>8</formula>
    </cfRule>
    <cfRule type="cellIs" dxfId="179" priority="157" operator="equal">
      <formula>7</formula>
    </cfRule>
    <cfRule type="cellIs" dxfId="178" priority="158" operator="equal">
      <formula>6</formula>
    </cfRule>
    <cfRule type="cellIs" dxfId="177" priority="159" operator="equal">
      <formula>5</formula>
    </cfRule>
    <cfRule type="cellIs" dxfId="176" priority="160" operator="equal">
      <formula>4</formula>
    </cfRule>
    <cfRule type="cellIs" dxfId="175" priority="161" operator="equal">
      <formula>3</formula>
    </cfRule>
    <cfRule type="cellIs" dxfId="174" priority="162" operator="equal">
      <formula>2</formula>
    </cfRule>
    <cfRule type="cellIs" dxfId="173" priority="163" operator="equal">
      <formula>1</formula>
    </cfRule>
    <cfRule type="containsBlanks" dxfId="172" priority="164">
      <formula>LEN(TRIM(B3))=0</formula>
    </cfRule>
    <cfRule type="cellIs" dxfId="171" priority="165" operator="equal">
      <formula>0</formula>
    </cfRule>
  </conditionalFormatting>
  <conditionalFormatting sqref="B480:B483">
    <cfRule type="cellIs" dxfId="170" priority="144" operator="equal">
      <formula>9</formula>
    </cfRule>
    <cfRule type="cellIs" dxfId="169" priority="145" operator="equal">
      <formula>8</formula>
    </cfRule>
    <cfRule type="cellIs" dxfId="168" priority="146" operator="equal">
      <formula>7</formula>
    </cfRule>
    <cfRule type="cellIs" dxfId="167" priority="147" operator="equal">
      <formula>6</formula>
    </cfRule>
    <cfRule type="cellIs" dxfId="166" priority="148" operator="equal">
      <formula>5</formula>
    </cfRule>
    <cfRule type="cellIs" dxfId="165" priority="149" operator="equal">
      <formula>4</formula>
    </cfRule>
    <cfRule type="cellIs" dxfId="164" priority="150" operator="equal">
      <formula>3</formula>
    </cfRule>
    <cfRule type="cellIs" dxfId="163" priority="151" operator="equal">
      <formula>2</formula>
    </cfRule>
    <cfRule type="cellIs" dxfId="162" priority="152" operator="equal">
      <formula>1</formula>
    </cfRule>
    <cfRule type="containsBlanks" dxfId="161" priority="153">
      <formula>LEN(TRIM(B480))=0</formula>
    </cfRule>
    <cfRule type="cellIs" dxfId="160" priority="154" operator="equal">
      <formula>0</formula>
    </cfRule>
  </conditionalFormatting>
  <conditionalFormatting sqref="B194">
    <cfRule type="cellIs" dxfId="159" priority="133" operator="equal">
      <formula>9</formula>
    </cfRule>
    <cfRule type="cellIs" dxfId="158" priority="134" operator="equal">
      <formula>8</formula>
    </cfRule>
    <cfRule type="cellIs" dxfId="157" priority="135" operator="equal">
      <formula>7</formula>
    </cfRule>
    <cfRule type="cellIs" dxfId="156" priority="136" operator="equal">
      <formula>6</formula>
    </cfRule>
    <cfRule type="cellIs" dxfId="155" priority="137" operator="equal">
      <formula>5</formula>
    </cfRule>
    <cfRule type="cellIs" dxfId="154" priority="138" operator="equal">
      <formula>4</formula>
    </cfRule>
    <cfRule type="cellIs" dxfId="153" priority="139" operator="equal">
      <formula>3</formula>
    </cfRule>
    <cfRule type="cellIs" dxfId="152" priority="140" operator="equal">
      <formula>2</formula>
    </cfRule>
    <cfRule type="cellIs" dxfId="151" priority="141" operator="equal">
      <formula>1</formula>
    </cfRule>
    <cfRule type="containsBlanks" dxfId="150" priority="142">
      <formula>LEN(TRIM(B194))=0</formula>
    </cfRule>
    <cfRule type="cellIs" dxfId="149" priority="143" operator="equal">
      <formula>0</formula>
    </cfRule>
  </conditionalFormatting>
  <conditionalFormatting sqref="B218">
    <cfRule type="cellIs" dxfId="148" priority="122" operator="equal">
      <formula>9</formula>
    </cfRule>
    <cfRule type="cellIs" dxfId="147" priority="123" operator="equal">
      <formula>8</formula>
    </cfRule>
    <cfRule type="cellIs" dxfId="146" priority="124" operator="equal">
      <formula>7</formula>
    </cfRule>
    <cfRule type="cellIs" dxfId="145" priority="125" operator="equal">
      <formula>6</formula>
    </cfRule>
    <cfRule type="cellIs" dxfId="144" priority="126" operator="equal">
      <formula>5</formula>
    </cfRule>
    <cfRule type="cellIs" dxfId="143" priority="127" operator="equal">
      <formula>4</formula>
    </cfRule>
    <cfRule type="cellIs" dxfId="142" priority="128" operator="equal">
      <formula>3</formula>
    </cfRule>
    <cfRule type="cellIs" dxfId="141" priority="129" operator="equal">
      <formula>2</formula>
    </cfRule>
    <cfRule type="cellIs" dxfId="140" priority="130" operator="equal">
      <formula>1</formula>
    </cfRule>
    <cfRule type="containsBlanks" dxfId="139" priority="131">
      <formula>LEN(TRIM(B218))=0</formula>
    </cfRule>
    <cfRule type="cellIs" dxfId="138" priority="132" operator="equal">
      <formula>0</formula>
    </cfRule>
  </conditionalFormatting>
  <conditionalFormatting sqref="B347">
    <cfRule type="cellIs" dxfId="137" priority="111" operator="equal">
      <formula>9</formula>
    </cfRule>
    <cfRule type="cellIs" dxfId="136" priority="112" operator="equal">
      <formula>8</formula>
    </cfRule>
    <cfRule type="cellIs" dxfId="135" priority="113" operator="equal">
      <formula>7</formula>
    </cfRule>
    <cfRule type="cellIs" dxfId="134" priority="114" operator="equal">
      <formula>6</formula>
    </cfRule>
    <cfRule type="cellIs" dxfId="133" priority="115" operator="equal">
      <formula>5</formula>
    </cfRule>
    <cfRule type="cellIs" dxfId="132" priority="116" operator="equal">
      <formula>4</formula>
    </cfRule>
    <cfRule type="cellIs" dxfId="131" priority="117" operator="equal">
      <formula>3</formula>
    </cfRule>
    <cfRule type="cellIs" dxfId="130" priority="118" operator="equal">
      <formula>2</formula>
    </cfRule>
    <cfRule type="cellIs" dxfId="129" priority="119" operator="equal">
      <formula>1</formula>
    </cfRule>
    <cfRule type="containsBlanks" dxfId="128" priority="120">
      <formula>LEN(TRIM(B347))=0</formula>
    </cfRule>
    <cfRule type="cellIs" dxfId="127" priority="121" operator="equal">
      <formula>0</formula>
    </cfRule>
  </conditionalFormatting>
  <conditionalFormatting sqref="B374">
    <cfRule type="cellIs" dxfId="126" priority="100" operator="equal">
      <formula>9</formula>
    </cfRule>
    <cfRule type="cellIs" dxfId="125" priority="101" operator="equal">
      <formula>8</formula>
    </cfRule>
    <cfRule type="cellIs" dxfId="124" priority="102" operator="equal">
      <formula>7</formula>
    </cfRule>
    <cfRule type="cellIs" dxfId="123" priority="103" operator="equal">
      <formula>6</formula>
    </cfRule>
    <cfRule type="cellIs" dxfId="122" priority="104" operator="equal">
      <formula>5</formula>
    </cfRule>
    <cfRule type="cellIs" dxfId="121" priority="105" operator="equal">
      <formula>4</formula>
    </cfRule>
    <cfRule type="cellIs" dxfId="120" priority="106" operator="equal">
      <formula>3</formula>
    </cfRule>
    <cfRule type="cellIs" dxfId="119" priority="107" operator="equal">
      <formula>2</formula>
    </cfRule>
    <cfRule type="cellIs" dxfId="118" priority="108" operator="equal">
      <formula>1</formula>
    </cfRule>
    <cfRule type="containsBlanks" dxfId="117" priority="109">
      <formula>LEN(TRIM(B374))=0</formula>
    </cfRule>
    <cfRule type="cellIs" dxfId="116" priority="110" operator="equal">
      <formula>0</formula>
    </cfRule>
  </conditionalFormatting>
  <conditionalFormatting sqref="B385">
    <cfRule type="cellIs" dxfId="115" priority="89" operator="equal">
      <formula>9</formula>
    </cfRule>
    <cfRule type="cellIs" dxfId="114" priority="90" operator="equal">
      <formula>8</formula>
    </cfRule>
    <cfRule type="cellIs" dxfId="113" priority="91" operator="equal">
      <formula>7</formula>
    </cfRule>
    <cfRule type="cellIs" dxfId="112" priority="92" operator="equal">
      <formula>6</formula>
    </cfRule>
    <cfRule type="cellIs" dxfId="111" priority="93" operator="equal">
      <formula>5</formula>
    </cfRule>
    <cfRule type="cellIs" dxfId="110" priority="94" operator="equal">
      <formula>4</formula>
    </cfRule>
    <cfRule type="cellIs" dxfId="109" priority="95" operator="equal">
      <formula>3</formula>
    </cfRule>
    <cfRule type="cellIs" dxfId="108" priority="96" operator="equal">
      <formula>2</formula>
    </cfRule>
    <cfRule type="cellIs" dxfId="107" priority="97" operator="equal">
      <formula>1</formula>
    </cfRule>
    <cfRule type="containsBlanks" dxfId="106" priority="98">
      <formula>LEN(TRIM(B385))=0</formula>
    </cfRule>
    <cfRule type="cellIs" dxfId="105" priority="99" operator="equal">
      <formula>0</formula>
    </cfRule>
  </conditionalFormatting>
  <conditionalFormatting sqref="B455">
    <cfRule type="cellIs" dxfId="104" priority="78" operator="equal">
      <formula>9</formula>
    </cfRule>
    <cfRule type="cellIs" dxfId="103" priority="79" operator="equal">
      <formula>8</formula>
    </cfRule>
    <cfRule type="cellIs" dxfId="102" priority="80" operator="equal">
      <formula>7</formula>
    </cfRule>
    <cfRule type="cellIs" dxfId="101" priority="81" operator="equal">
      <formula>6</formula>
    </cfRule>
    <cfRule type="cellIs" dxfId="100" priority="82" operator="equal">
      <formula>5</formula>
    </cfRule>
    <cfRule type="cellIs" dxfId="99" priority="83" operator="equal">
      <formula>4</formula>
    </cfRule>
    <cfRule type="cellIs" dxfId="98" priority="84" operator="equal">
      <formula>3</formula>
    </cfRule>
    <cfRule type="cellIs" dxfId="97" priority="85" operator="equal">
      <formula>2</formula>
    </cfRule>
    <cfRule type="cellIs" dxfId="96" priority="86" operator="equal">
      <formula>1</formula>
    </cfRule>
    <cfRule type="containsBlanks" dxfId="95" priority="87">
      <formula>LEN(TRIM(B455))=0</formula>
    </cfRule>
    <cfRule type="cellIs" dxfId="94" priority="88" operator="equal">
      <formula>0</formula>
    </cfRule>
  </conditionalFormatting>
  <conditionalFormatting sqref="B460">
    <cfRule type="cellIs" dxfId="93" priority="67" operator="equal">
      <formula>9</formula>
    </cfRule>
    <cfRule type="cellIs" dxfId="92" priority="68" operator="equal">
      <formula>8</formula>
    </cfRule>
    <cfRule type="cellIs" dxfId="91" priority="69" operator="equal">
      <formula>7</formula>
    </cfRule>
    <cfRule type="cellIs" dxfId="90" priority="70" operator="equal">
      <formula>6</formula>
    </cfRule>
    <cfRule type="cellIs" dxfId="89" priority="71" operator="equal">
      <formula>5</formula>
    </cfRule>
    <cfRule type="cellIs" dxfId="88" priority="72" operator="equal">
      <formula>4</formula>
    </cfRule>
    <cfRule type="cellIs" dxfId="87" priority="73" operator="equal">
      <formula>3</formula>
    </cfRule>
    <cfRule type="cellIs" dxfId="86" priority="74" operator="equal">
      <formula>2</formula>
    </cfRule>
    <cfRule type="cellIs" dxfId="85" priority="75" operator="equal">
      <formula>1</formula>
    </cfRule>
    <cfRule type="containsBlanks" dxfId="84" priority="76">
      <formula>LEN(TRIM(B460))=0</formula>
    </cfRule>
    <cfRule type="cellIs" dxfId="83" priority="77" operator="equal">
      <formula>0</formula>
    </cfRule>
  </conditionalFormatting>
  <conditionalFormatting sqref="B23">
    <cfRule type="cellIs" dxfId="82" priority="56" operator="equal">
      <formula>9</formula>
    </cfRule>
    <cfRule type="cellIs" dxfId="81" priority="57" operator="equal">
      <formula>8</formula>
    </cfRule>
    <cfRule type="cellIs" dxfId="80" priority="58" operator="equal">
      <formula>7</formula>
    </cfRule>
    <cfRule type="cellIs" dxfId="79" priority="59" operator="equal">
      <formula>6</formula>
    </cfRule>
    <cfRule type="cellIs" dxfId="78" priority="60" operator="equal">
      <formula>5</formula>
    </cfRule>
    <cfRule type="cellIs" dxfId="77" priority="61" operator="equal">
      <formula>4</formula>
    </cfRule>
    <cfRule type="cellIs" dxfId="76" priority="62" operator="equal">
      <formula>3</formula>
    </cfRule>
    <cfRule type="cellIs" dxfId="75" priority="63" operator="equal">
      <formula>2</formula>
    </cfRule>
    <cfRule type="cellIs" dxfId="74" priority="64" operator="equal">
      <formula>1</formula>
    </cfRule>
    <cfRule type="containsBlanks" dxfId="73" priority="65">
      <formula>LEN(TRIM(B23))=0</formula>
    </cfRule>
    <cfRule type="cellIs" dxfId="72" priority="66" operator="equal">
      <formula>0</formula>
    </cfRule>
  </conditionalFormatting>
  <conditionalFormatting sqref="B272">
    <cfRule type="cellIs" dxfId="71" priority="45" operator="equal">
      <formula>9</formula>
    </cfRule>
    <cfRule type="cellIs" dxfId="70" priority="46" operator="equal">
      <formula>8</formula>
    </cfRule>
    <cfRule type="cellIs" dxfId="69" priority="47" operator="equal">
      <formula>7</formula>
    </cfRule>
    <cfRule type="cellIs" dxfId="68" priority="48" operator="equal">
      <formula>6</formula>
    </cfRule>
    <cfRule type="cellIs" dxfId="67" priority="49" operator="equal">
      <formula>5</formula>
    </cfRule>
    <cfRule type="cellIs" dxfId="66" priority="50" operator="equal">
      <formula>4</formula>
    </cfRule>
    <cfRule type="cellIs" dxfId="65" priority="51" operator="equal">
      <formula>3</formula>
    </cfRule>
    <cfRule type="cellIs" dxfId="64" priority="52" operator="equal">
      <formula>2</formula>
    </cfRule>
    <cfRule type="cellIs" dxfId="63" priority="53" operator="equal">
      <formula>1</formula>
    </cfRule>
    <cfRule type="containsBlanks" dxfId="62" priority="54">
      <formula>LEN(TRIM(B272))=0</formula>
    </cfRule>
    <cfRule type="cellIs" dxfId="61" priority="55" operator="equal">
      <formula>0</formula>
    </cfRule>
  </conditionalFormatting>
  <conditionalFormatting sqref="B305">
    <cfRule type="cellIs" dxfId="60" priority="34" operator="equal">
      <formula>9</formula>
    </cfRule>
    <cfRule type="cellIs" dxfId="59" priority="35" operator="equal">
      <formula>8</formula>
    </cfRule>
    <cfRule type="cellIs" dxfId="58" priority="36" operator="equal">
      <formula>7</formula>
    </cfRule>
    <cfRule type="cellIs" dxfId="57" priority="37" operator="equal">
      <formula>6</formula>
    </cfRule>
    <cfRule type="cellIs" dxfId="56" priority="38" operator="equal">
      <formula>5</formula>
    </cfRule>
    <cfRule type="cellIs" dxfId="55" priority="39" operator="equal">
      <formula>4</formula>
    </cfRule>
    <cfRule type="cellIs" dxfId="54" priority="40" operator="equal">
      <formula>3</formula>
    </cfRule>
    <cfRule type="cellIs" dxfId="53" priority="41" operator="equal">
      <formula>2</formula>
    </cfRule>
    <cfRule type="cellIs" dxfId="52" priority="42" operator="equal">
      <formula>1</formula>
    </cfRule>
    <cfRule type="containsBlanks" dxfId="51" priority="43">
      <formula>LEN(TRIM(B305))=0</formula>
    </cfRule>
    <cfRule type="cellIs" dxfId="50" priority="44" operator="equal">
      <formula>0</formula>
    </cfRule>
  </conditionalFormatting>
  <conditionalFormatting sqref="B273:B275">
    <cfRule type="cellIs" dxfId="49" priority="23" operator="equal">
      <formula>9</formula>
    </cfRule>
    <cfRule type="cellIs" dxfId="48" priority="24" operator="equal">
      <formula>8</formula>
    </cfRule>
    <cfRule type="cellIs" dxfId="47" priority="25" operator="equal">
      <formula>7</formula>
    </cfRule>
    <cfRule type="cellIs" dxfId="46" priority="26" operator="equal">
      <formula>6</formula>
    </cfRule>
    <cfRule type="cellIs" dxfId="45" priority="27" operator="equal">
      <formula>5</formula>
    </cfRule>
    <cfRule type="cellIs" dxfId="44" priority="28" operator="equal">
      <formula>4</formula>
    </cfRule>
    <cfRule type="cellIs" dxfId="43" priority="29" operator="equal">
      <formula>3</formula>
    </cfRule>
    <cfRule type="cellIs" dxfId="42" priority="30" operator="equal">
      <formula>2</formula>
    </cfRule>
    <cfRule type="cellIs" dxfId="41" priority="31" operator="equal">
      <formula>1</formula>
    </cfRule>
    <cfRule type="containsBlanks" dxfId="40" priority="32">
      <formula>LEN(TRIM(B273))=0</formula>
    </cfRule>
    <cfRule type="cellIs" dxfId="39" priority="33" operator="equal">
      <formula>0</formula>
    </cfRule>
  </conditionalFormatting>
  <conditionalFormatting sqref="B402:B406">
    <cfRule type="cellIs" dxfId="38" priority="12" operator="equal">
      <formula>9</formula>
    </cfRule>
    <cfRule type="cellIs" dxfId="37" priority="13" operator="equal">
      <formula>8</formula>
    </cfRule>
    <cfRule type="cellIs" dxfId="36" priority="14" operator="equal">
      <formula>7</formula>
    </cfRule>
    <cfRule type="cellIs" dxfId="35" priority="15" operator="equal">
      <formula>6</formula>
    </cfRule>
    <cfRule type="cellIs" dxfId="34" priority="16" operator="equal">
      <formula>5</formula>
    </cfRule>
    <cfRule type="cellIs" dxfId="33" priority="17" operator="equal">
      <formula>4</formula>
    </cfRule>
    <cfRule type="cellIs" dxfId="32" priority="18" operator="equal">
      <formula>3</formula>
    </cfRule>
    <cfRule type="cellIs" dxfId="31" priority="19" operator="equal">
      <formula>2</formula>
    </cfRule>
    <cfRule type="cellIs" dxfId="30" priority="20" operator="equal">
      <formula>1</formula>
    </cfRule>
    <cfRule type="containsBlanks" dxfId="29" priority="21">
      <formula>LEN(TRIM(B402))=0</formula>
    </cfRule>
    <cfRule type="cellIs" dxfId="28" priority="22" operator="equal">
      <formula>0</formula>
    </cfRule>
  </conditionalFormatting>
  <conditionalFormatting sqref="B418:B421">
    <cfRule type="cellIs" dxfId="27" priority="1" operator="equal">
      <formula>9</formula>
    </cfRule>
    <cfRule type="cellIs" dxfId="26" priority="2" operator="equal">
      <formula>8</formula>
    </cfRule>
    <cfRule type="cellIs" dxfId="25" priority="3" operator="equal">
      <formula>7</formula>
    </cfRule>
    <cfRule type="cellIs" dxfId="24" priority="4" operator="equal">
      <formula>6</formula>
    </cfRule>
    <cfRule type="cellIs" dxfId="23" priority="5" operator="equal">
      <formula>5</formula>
    </cfRule>
    <cfRule type="cellIs" dxfId="22" priority="6" operator="equal">
      <formula>4</formula>
    </cfRule>
    <cfRule type="cellIs" dxfId="21" priority="7" operator="equal">
      <formula>3</formula>
    </cfRule>
    <cfRule type="cellIs" dxfId="20" priority="8" operator="equal">
      <formula>2</formula>
    </cfRule>
    <cfRule type="cellIs" dxfId="19" priority="9" operator="equal">
      <formula>1</formula>
    </cfRule>
    <cfRule type="containsBlanks" dxfId="18" priority="10">
      <formula>LEN(TRIM(B418))=0</formula>
    </cfRule>
    <cfRule type="cellIs" dxfId="17" priority="11" operator="equal">
      <formula>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showGridLines="0" zoomScaleNormal="100" workbookViewId="0"/>
  </sheetViews>
  <sheetFormatPr defaultColWidth="14.5" defaultRowHeight="15.6"/>
  <cols>
    <col min="1" max="1" width="24.09765625" style="37" bestFit="1" customWidth="1"/>
    <col min="2" max="2" width="6.19921875" style="37" bestFit="1" customWidth="1"/>
    <col min="3" max="3" width="4.09765625" style="37" bestFit="1" customWidth="1"/>
    <col min="4" max="4" width="6.296875" style="38" bestFit="1" customWidth="1"/>
    <col min="5" max="5" width="2.59765625" style="38" customWidth="1"/>
    <col min="6" max="6" width="13.296875" style="38" bestFit="1" customWidth="1"/>
    <col min="7" max="7" width="3.59765625" style="37" bestFit="1" customWidth="1"/>
    <col min="8" max="8" width="3.3984375" style="29" bestFit="1" customWidth="1"/>
    <col min="9" max="9" width="3.8984375" style="29" bestFit="1" customWidth="1"/>
    <col min="10" max="10" width="3.69921875" style="29" bestFit="1" customWidth="1"/>
    <col min="11" max="16" width="3.59765625" style="29" bestFit="1" customWidth="1"/>
    <col min="17" max="17" width="2.59765625" style="29" customWidth="1"/>
    <col min="18" max="18" width="37.796875" style="29" bestFit="1" customWidth="1"/>
    <col min="19" max="16384" width="14.5" style="29"/>
  </cols>
  <sheetData>
    <row r="1" spans="1:18" ht="24" thickTop="1" thickBot="1">
      <c r="A1" s="137" t="s">
        <v>116</v>
      </c>
      <c r="B1" s="138"/>
      <c r="C1" s="138"/>
      <c r="D1" s="139"/>
      <c r="E1" s="29"/>
      <c r="F1" s="271"/>
      <c r="G1" s="286" t="s">
        <v>336</v>
      </c>
      <c r="H1" s="36"/>
      <c r="I1" s="36"/>
      <c r="J1" s="286"/>
      <c r="K1" s="36"/>
      <c r="L1" s="36"/>
      <c r="M1" s="36"/>
      <c r="N1" s="286"/>
      <c r="O1" s="36"/>
      <c r="P1" s="36"/>
      <c r="R1" s="140" t="s">
        <v>117</v>
      </c>
    </row>
    <row r="2" spans="1:18" ht="17.399999999999999" thickTop="1">
      <c r="A2" s="141" t="s">
        <v>118</v>
      </c>
      <c r="B2" s="142" t="s">
        <v>7</v>
      </c>
      <c r="C2" s="142" t="s">
        <v>345</v>
      </c>
      <c r="D2" s="143" t="s">
        <v>119</v>
      </c>
      <c r="E2" s="22"/>
      <c r="F2" s="271"/>
      <c r="G2" s="287" t="s">
        <v>337</v>
      </c>
      <c r="H2" s="288"/>
      <c r="I2" s="288"/>
      <c r="J2" s="288"/>
      <c r="K2" s="288"/>
      <c r="L2" s="288"/>
      <c r="M2" s="288"/>
      <c r="N2" s="288"/>
      <c r="O2" s="288"/>
      <c r="P2" s="289"/>
      <c r="R2" s="160" t="s">
        <v>148</v>
      </c>
    </row>
    <row r="3" spans="1:18" ht="17.399999999999999" thickBot="1">
      <c r="A3" s="145" t="s">
        <v>98</v>
      </c>
      <c r="B3" s="146">
        <v>0</v>
      </c>
      <c r="C3" s="311">
        <f>10+B3+'Personal File'!$C$14</f>
        <v>15</v>
      </c>
      <c r="D3" s="147" t="s">
        <v>120</v>
      </c>
      <c r="E3" s="22"/>
      <c r="F3" s="271"/>
      <c r="G3" s="290" t="s">
        <v>338</v>
      </c>
      <c r="H3" s="291" t="s">
        <v>196</v>
      </c>
      <c r="I3" s="291" t="s">
        <v>198</v>
      </c>
      <c r="J3" s="291" t="s">
        <v>200</v>
      </c>
      <c r="K3" s="291" t="s">
        <v>202</v>
      </c>
      <c r="L3" s="291" t="s">
        <v>204</v>
      </c>
      <c r="M3" s="291" t="s">
        <v>207</v>
      </c>
      <c r="N3" s="291" t="s">
        <v>211</v>
      </c>
      <c r="O3" s="291" t="s">
        <v>339</v>
      </c>
      <c r="P3" s="292" t="s">
        <v>340</v>
      </c>
      <c r="R3" s="160" t="s">
        <v>147</v>
      </c>
    </row>
    <row r="4" spans="1:18" ht="17.399999999999999" thickTop="1">
      <c r="A4" s="145" t="s">
        <v>126</v>
      </c>
      <c r="B4" s="146">
        <v>0</v>
      </c>
      <c r="C4" s="312">
        <f>10+B4+'Personal File'!$C$14</f>
        <v>15</v>
      </c>
      <c r="D4" s="147" t="s">
        <v>120</v>
      </c>
      <c r="E4" s="22"/>
      <c r="F4" s="293" t="s">
        <v>341</v>
      </c>
      <c r="G4" s="294">
        <v>6</v>
      </c>
      <c r="H4" s="295">
        <v>4</v>
      </c>
      <c r="I4" s="295">
        <v>3</v>
      </c>
      <c r="J4" s="295">
        <v>3</v>
      </c>
      <c r="K4" s="295">
        <v>2</v>
      </c>
      <c r="L4" s="296">
        <v>0</v>
      </c>
      <c r="M4" s="296">
        <v>0</v>
      </c>
      <c r="N4" s="296">
        <v>0</v>
      </c>
      <c r="O4" s="297"/>
      <c r="P4" s="298"/>
      <c r="R4" s="144" t="s">
        <v>115</v>
      </c>
    </row>
    <row r="5" spans="1:18" ht="16.8">
      <c r="A5" s="145" t="s">
        <v>135</v>
      </c>
      <c r="B5" s="146">
        <v>0</v>
      </c>
      <c r="C5" s="312">
        <f>10+B5+'Personal File'!$C$14</f>
        <v>15</v>
      </c>
      <c r="D5" s="147" t="s">
        <v>120</v>
      </c>
      <c r="E5" s="22"/>
      <c r="F5" s="299" t="s">
        <v>342</v>
      </c>
      <c r="G5" s="300">
        <v>0</v>
      </c>
      <c r="H5" s="301">
        <v>1</v>
      </c>
      <c r="I5" s="301">
        <v>1</v>
      </c>
      <c r="J5" s="301">
        <v>1</v>
      </c>
      <c r="K5" s="301">
        <v>1</v>
      </c>
      <c r="L5" s="302">
        <v>0</v>
      </c>
      <c r="M5" s="302">
        <v>0</v>
      </c>
      <c r="N5" s="302">
        <v>0</v>
      </c>
      <c r="O5" s="303"/>
      <c r="P5" s="304"/>
      <c r="R5" s="144" t="s">
        <v>389</v>
      </c>
    </row>
    <row r="6" spans="1:18" ht="16.8">
      <c r="A6" s="145" t="s">
        <v>135</v>
      </c>
      <c r="B6" s="146">
        <v>0</v>
      </c>
      <c r="C6" s="312">
        <f>10+B6+'Personal File'!$C$14</f>
        <v>15</v>
      </c>
      <c r="D6" s="147" t="s">
        <v>120</v>
      </c>
      <c r="E6" s="22"/>
      <c r="F6" s="299" t="s">
        <v>343</v>
      </c>
      <c r="G6" s="300">
        <v>0</v>
      </c>
      <c r="H6" s="301">
        <v>1</v>
      </c>
      <c r="I6" s="301">
        <v>1</v>
      </c>
      <c r="J6" s="301">
        <v>1</v>
      </c>
      <c r="K6" s="301">
        <v>0</v>
      </c>
      <c r="L6" s="302">
        <v>0</v>
      </c>
      <c r="M6" s="302">
        <v>0</v>
      </c>
      <c r="N6" s="302">
        <v>0</v>
      </c>
      <c r="O6" s="303"/>
      <c r="P6" s="304"/>
      <c r="R6" s="160" t="s">
        <v>144</v>
      </c>
    </row>
    <row r="7" spans="1:18" ht="17.399999999999999" thickBot="1">
      <c r="A7" s="145" t="s">
        <v>96</v>
      </c>
      <c r="B7" s="146">
        <v>0</v>
      </c>
      <c r="C7" s="312">
        <f>10+B7+'Personal File'!$C$14</f>
        <v>15</v>
      </c>
      <c r="D7" s="147" t="s">
        <v>120</v>
      </c>
      <c r="E7" s="22"/>
      <c r="F7" s="305" t="s">
        <v>344</v>
      </c>
      <c r="G7" s="306">
        <f t="shared" ref="G7:N7" si="0">SUM(G4:G6)</f>
        <v>6</v>
      </c>
      <c r="H7" s="307">
        <f t="shared" si="0"/>
        <v>6</v>
      </c>
      <c r="I7" s="307">
        <f t="shared" si="0"/>
        <v>5</v>
      </c>
      <c r="J7" s="307">
        <f t="shared" si="0"/>
        <v>5</v>
      </c>
      <c r="K7" s="307">
        <f t="shared" si="0"/>
        <v>3</v>
      </c>
      <c r="L7" s="308">
        <f t="shared" si="0"/>
        <v>0</v>
      </c>
      <c r="M7" s="308">
        <f t="shared" si="0"/>
        <v>0</v>
      </c>
      <c r="N7" s="308">
        <f t="shared" si="0"/>
        <v>0</v>
      </c>
      <c r="O7" s="309"/>
      <c r="P7" s="310"/>
      <c r="R7" s="148" t="s">
        <v>124</v>
      </c>
    </row>
    <row r="8" spans="1:18" ht="17.399999999999999" thickTop="1">
      <c r="A8" s="149" t="s">
        <v>101</v>
      </c>
      <c r="B8" s="150">
        <v>0</v>
      </c>
      <c r="C8" s="313">
        <f>10+B8+'Personal File'!$C$14</f>
        <v>15</v>
      </c>
      <c r="D8" s="151" t="s">
        <v>120</v>
      </c>
      <c r="E8" s="22"/>
      <c r="G8" s="29"/>
      <c r="R8" s="148" t="s">
        <v>123</v>
      </c>
    </row>
    <row r="9" spans="1:18" ht="16.8">
      <c r="A9" s="145" t="s">
        <v>383</v>
      </c>
      <c r="B9" s="146">
        <v>1</v>
      </c>
      <c r="C9" s="312">
        <f>10+B9+'Personal File'!$C$14</f>
        <v>16</v>
      </c>
      <c r="D9" s="147" t="s">
        <v>120</v>
      </c>
      <c r="E9" s="22"/>
      <c r="G9" s="29"/>
      <c r="R9" s="144" t="s">
        <v>149</v>
      </c>
    </row>
    <row r="10" spans="1:18" ht="16.8">
      <c r="A10" s="145" t="s">
        <v>384</v>
      </c>
      <c r="B10" s="146">
        <v>1</v>
      </c>
      <c r="C10" s="312">
        <f>10+B10+'Personal File'!$C$14</f>
        <v>16</v>
      </c>
      <c r="D10" s="147" t="s">
        <v>120</v>
      </c>
      <c r="E10" s="22"/>
      <c r="G10" s="29"/>
      <c r="R10" s="161" t="s">
        <v>87</v>
      </c>
    </row>
    <row r="11" spans="1:18" ht="16.8">
      <c r="A11" s="145" t="s">
        <v>385</v>
      </c>
      <c r="B11" s="146">
        <v>1</v>
      </c>
      <c r="C11" s="312">
        <f>10+B11+'Personal File'!$C$14</f>
        <v>16</v>
      </c>
      <c r="D11" s="147" t="s">
        <v>120</v>
      </c>
      <c r="E11" s="22"/>
      <c r="G11" s="29"/>
      <c r="R11" s="160" t="s">
        <v>150</v>
      </c>
    </row>
    <row r="12" spans="1:18" ht="16.8">
      <c r="A12" s="145" t="s">
        <v>127</v>
      </c>
      <c r="B12" s="146">
        <v>1</v>
      </c>
      <c r="C12" s="312">
        <f>10+B12+'Personal File'!$C$14</f>
        <v>16</v>
      </c>
      <c r="D12" s="147" t="s">
        <v>120</v>
      </c>
      <c r="E12" s="22"/>
      <c r="G12" s="29"/>
      <c r="R12" s="160" t="s">
        <v>91</v>
      </c>
    </row>
    <row r="13" spans="1:18" ht="16.8">
      <c r="A13" s="145" t="s">
        <v>103</v>
      </c>
      <c r="B13" s="146">
        <v>1</v>
      </c>
      <c r="C13" s="312">
        <f>10+B13+'Personal File'!$C$14</f>
        <v>16</v>
      </c>
      <c r="D13" s="147" t="s">
        <v>120</v>
      </c>
      <c r="E13" s="22"/>
      <c r="G13" s="29"/>
      <c r="R13" s="160" t="s">
        <v>151</v>
      </c>
    </row>
    <row r="14" spans="1:18" ht="17.399999999999999" thickBot="1">
      <c r="A14" s="162" t="s">
        <v>129</v>
      </c>
      <c r="B14" s="163">
        <v>1</v>
      </c>
      <c r="C14" s="313">
        <f>10+B14+'Personal File'!$C$14</f>
        <v>16</v>
      </c>
      <c r="D14" s="151" t="s">
        <v>120</v>
      </c>
      <c r="E14" s="22"/>
      <c r="G14" s="29"/>
      <c r="R14" s="566" t="s">
        <v>365</v>
      </c>
    </row>
    <row r="15" spans="1:18" ht="18" thickTop="1" thickBot="1">
      <c r="A15" s="145" t="s">
        <v>138</v>
      </c>
      <c r="B15" s="155">
        <v>2</v>
      </c>
      <c r="C15" s="102">
        <f>10+B15+'Personal File'!$C$14</f>
        <v>17</v>
      </c>
      <c r="D15" s="147" t="s">
        <v>120</v>
      </c>
      <c r="E15" s="22"/>
      <c r="R15" s="38"/>
    </row>
    <row r="16" spans="1:18" ht="19.2" thickTop="1" thickBot="1">
      <c r="A16" s="156" t="s">
        <v>130</v>
      </c>
      <c r="B16" s="155">
        <v>2</v>
      </c>
      <c r="C16" s="102">
        <f>10+B16+'Personal File'!$C$14</f>
        <v>17</v>
      </c>
      <c r="D16" s="147" t="s">
        <v>120</v>
      </c>
      <c r="E16" s="22"/>
      <c r="R16" s="152" t="s">
        <v>121</v>
      </c>
    </row>
    <row r="17" spans="1:18" ht="16.8">
      <c r="A17" s="156" t="s">
        <v>130</v>
      </c>
      <c r="B17" s="155">
        <v>2</v>
      </c>
      <c r="C17" s="102">
        <f>10+B17+'Personal File'!$C$14</f>
        <v>17</v>
      </c>
      <c r="D17" s="147" t="s">
        <v>120</v>
      </c>
      <c r="E17" s="22"/>
      <c r="R17" s="153" t="s">
        <v>122</v>
      </c>
    </row>
    <row r="18" spans="1:18" ht="17.399999999999999" thickBot="1">
      <c r="A18" s="145" t="s">
        <v>140</v>
      </c>
      <c r="B18" s="146">
        <v>2</v>
      </c>
      <c r="C18" s="312">
        <f>10+B18+'Personal File'!$C$14</f>
        <v>17</v>
      </c>
      <c r="D18" s="147" t="s">
        <v>120</v>
      </c>
      <c r="E18" s="22"/>
      <c r="R18" s="154" t="s">
        <v>175</v>
      </c>
    </row>
    <row r="19" spans="1:18" ht="17.399999999999999" thickTop="1">
      <c r="A19" s="162" t="s">
        <v>133</v>
      </c>
      <c r="B19" s="163">
        <v>2</v>
      </c>
      <c r="C19" s="313">
        <f>10+B19+'Personal File'!$C$14</f>
        <v>17</v>
      </c>
      <c r="D19" s="151" t="s">
        <v>120</v>
      </c>
      <c r="E19" s="22"/>
    </row>
    <row r="20" spans="1:18" ht="16.8">
      <c r="A20" s="145" t="s">
        <v>141</v>
      </c>
      <c r="B20" s="146">
        <v>3</v>
      </c>
      <c r="C20" s="312">
        <f>10+B20+'Personal File'!$C$14</f>
        <v>18</v>
      </c>
      <c r="D20" s="147" t="s">
        <v>120</v>
      </c>
      <c r="E20" s="22"/>
    </row>
    <row r="21" spans="1:18" ht="16.8">
      <c r="A21" s="145" t="s">
        <v>141</v>
      </c>
      <c r="B21" s="146">
        <v>3</v>
      </c>
      <c r="C21" s="312">
        <f>10+B21+'Personal File'!$C$14</f>
        <v>18</v>
      </c>
      <c r="D21" s="147" t="s">
        <v>120</v>
      </c>
      <c r="E21" s="22"/>
    </row>
    <row r="22" spans="1:18" ht="16.8">
      <c r="A22" s="145" t="s">
        <v>141</v>
      </c>
      <c r="B22" s="146">
        <v>3</v>
      </c>
      <c r="C22" s="312">
        <f>10+B22+'Personal File'!$C$14</f>
        <v>18</v>
      </c>
      <c r="D22" s="147" t="s">
        <v>120</v>
      </c>
      <c r="E22" s="22"/>
    </row>
    <row r="23" spans="1:18" ht="16.8">
      <c r="A23" s="145" t="s">
        <v>107</v>
      </c>
      <c r="B23" s="146">
        <v>3</v>
      </c>
      <c r="C23" s="312">
        <f>10+B23+'Personal File'!$C$14</f>
        <v>18</v>
      </c>
      <c r="D23" s="147" t="s">
        <v>120</v>
      </c>
      <c r="E23" s="22"/>
    </row>
    <row r="24" spans="1:18" ht="16.8">
      <c r="A24" s="162" t="s">
        <v>145</v>
      </c>
      <c r="B24" s="163">
        <v>3</v>
      </c>
      <c r="C24" s="313">
        <f>10+B24+'Personal File'!$C$14</f>
        <v>18</v>
      </c>
      <c r="D24" s="151" t="s">
        <v>120</v>
      </c>
      <c r="E24" s="22"/>
    </row>
    <row r="25" spans="1:18" ht="16.8">
      <c r="A25" s="156" t="s">
        <v>134</v>
      </c>
      <c r="B25" s="155">
        <v>4</v>
      </c>
      <c r="C25" s="102">
        <f>10+B25+'Personal File'!$C$14</f>
        <v>19</v>
      </c>
      <c r="D25" s="147" t="s">
        <v>120</v>
      </c>
      <c r="E25" s="22"/>
    </row>
    <row r="26" spans="1:18" ht="16.8">
      <c r="A26" s="156" t="s">
        <v>105</v>
      </c>
      <c r="B26" s="155">
        <v>4</v>
      </c>
      <c r="C26" s="102">
        <f>10+B26+'Personal File'!$C$14</f>
        <v>19</v>
      </c>
      <c r="D26" s="147" t="s">
        <v>120</v>
      </c>
      <c r="E26" s="22"/>
    </row>
    <row r="27" spans="1:18" ht="16.8">
      <c r="A27" s="217" t="s">
        <v>146</v>
      </c>
      <c r="B27" s="218">
        <v>4</v>
      </c>
      <c r="C27" s="314">
        <f>10+B27+'Personal File'!$C$14</f>
        <v>19</v>
      </c>
      <c r="D27" s="151" t="s">
        <v>120</v>
      </c>
    </row>
    <row r="28" spans="1:18" ht="16.8">
      <c r="A28" s="158"/>
      <c r="B28" s="159">
        <v>5</v>
      </c>
      <c r="C28" s="315">
        <f>10+B28+'Personal File'!$C$14</f>
        <v>20</v>
      </c>
      <c r="D28" s="147" t="s">
        <v>120</v>
      </c>
    </row>
    <row r="29" spans="1:18" ht="16.8">
      <c r="A29" s="166"/>
      <c r="B29" s="164">
        <v>5</v>
      </c>
      <c r="C29" s="316">
        <f>10+B29+'Personal File'!$C$14</f>
        <v>20</v>
      </c>
      <c r="D29" s="151" t="s">
        <v>120</v>
      </c>
      <c r="E29" s="22"/>
    </row>
    <row r="30" spans="1:18" ht="16.8">
      <c r="A30" s="158"/>
      <c r="B30" s="159">
        <v>6</v>
      </c>
      <c r="C30" s="315">
        <f>10+B30+'Personal File'!$C$14</f>
        <v>21</v>
      </c>
      <c r="D30" s="147" t="s">
        <v>120</v>
      </c>
    </row>
    <row r="31" spans="1:18" ht="17.399999999999999" thickBot="1">
      <c r="A31" s="167"/>
      <c r="B31" s="165">
        <v>6</v>
      </c>
      <c r="C31" s="317">
        <f>10+B31+'Personal File'!$C$14</f>
        <v>21</v>
      </c>
      <c r="D31" s="157" t="s">
        <v>120</v>
      </c>
    </row>
    <row r="32" spans="1:18" ht="16.2" thickTop="1"/>
  </sheetData>
  <phoneticPr fontId="0" type="noConversion"/>
  <conditionalFormatting sqref="D3:D31">
    <cfRule type="cellIs" dxfId="16"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zoomScaleNormal="100" workbookViewId="0"/>
  </sheetViews>
  <sheetFormatPr defaultColWidth="13" defaultRowHeight="15.6"/>
  <cols>
    <col min="1" max="1" width="21.796875" style="25" bestFit="1" customWidth="1"/>
    <col min="2" max="2" width="8.59765625" style="25" customWidth="1"/>
    <col min="3" max="3" width="6.09765625" style="25" customWidth="1"/>
    <col min="4" max="4" width="8.19921875" style="25" customWidth="1"/>
    <col min="5" max="5" width="8.3984375" style="25" customWidth="1"/>
    <col min="6" max="6" width="8.3984375" style="25" bestFit="1" customWidth="1"/>
    <col min="7" max="10" width="5.59765625" style="25" customWidth="1"/>
    <col min="11" max="11" width="29" style="25" customWidth="1"/>
    <col min="12" max="16384" width="13" style="1"/>
  </cols>
  <sheetData>
    <row r="1" spans="1:11" ht="23.4" thickBot="1">
      <c r="A1" s="24" t="s">
        <v>29</v>
      </c>
      <c r="B1" s="24"/>
      <c r="C1" s="24"/>
      <c r="D1" s="24"/>
      <c r="E1" s="24"/>
      <c r="F1" s="24"/>
      <c r="G1" s="24"/>
      <c r="H1" s="24"/>
      <c r="I1" s="24"/>
      <c r="J1" s="24"/>
      <c r="K1" s="24"/>
    </row>
    <row r="2" spans="1:11" ht="16.8" thickTop="1" thickBot="1">
      <c r="A2" s="277" t="s">
        <v>9</v>
      </c>
      <c r="B2" s="278" t="s">
        <v>10</v>
      </c>
      <c r="C2" s="278" t="s">
        <v>33</v>
      </c>
      <c r="D2" s="278" t="s">
        <v>34</v>
      </c>
      <c r="E2" s="279" t="s">
        <v>80</v>
      </c>
      <c r="F2" s="278" t="s">
        <v>30</v>
      </c>
      <c r="G2" s="278" t="s">
        <v>35</v>
      </c>
      <c r="H2" s="280" t="s">
        <v>317</v>
      </c>
      <c r="I2" s="371" t="s">
        <v>366</v>
      </c>
      <c r="J2" s="372" t="s">
        <v>168</v>
      </c>
      <c r="K2" s="281" t="s">
        <v>8</v>
      </c>
    </row>
    <row r="3" spans="1:11">
      <c r="A3" s="378" t="s">
        <v>311</v>
      </c>
      <c r="B3" s="428" t="s">
        <v>88</v>
      </c>
      <c r="C3" s="380">
        <f t="shared" ref="C3:C4" ca="1" si="0">(RANDBETWEEN(1,6))+(RANDBETWEEN(1,6))</f>
        <v>8</v>
      </c>
      <c r="D3" s="381" t="s">
        <v>390</v>
      </c>
      <c r="E3" s="381" t="s">
        <v>172</v>
      </c>
      <c r="F3" s="429" t="s">
        <v>90</v>
      </c>
      <c r="G3" s="384">
        <v>10</v>
      </c>
      <c r="H3" s="385">
        <f>CONCATENATE("+",'Personal File'!$B$9)+'Personal File'!$C$10+D3</f>
        <v>13</v>
      </c>
      <c r="I3" s="386">
        <f t="shared" ref="I3:I9" ca="1" si="1">RANDBETWEEN(1,20)</f>
        <v>14</v>
      </c>
      <c r="J3" s="387">
        <f t="shared" ref="J3:J5" ca="1" si="2">I3+H3</f>
        <v>27</v>
      </c>
      <c r="K3" s="388"/>
    </row>
    <row r="4" spans="1:11">
      <c r="A4" s="441" t="s">
        <v>437</v>
      </c>
      <c r="B4" s="442" t="s">
        <v>88</v>
      </c>
      <c r="C4" s="443">
        <f t="shared" ca="1" si="0"/>
        <v>8</v>
      </c>
      <c r="D4" s="444" t="s">
        <v>390</v>
      </c>
      <c r="E4" s="444" t="s">
        <v>172</v>
      </c>
      <c r="F4" s="445" t="s">
        <v>90</v>
      </c>
      <c r="G4" s="446" t="s">
        <v>251</v>
      </c>
      <c r="H4" s="447">
        <f>CONCATENATE("+",'Personal File'!$B$9)+'Personal File'!$C$10+D4-5</f>
        <v>8</v>
      </c>
      <c r="I4" s="448">
        <f t="shared" ca="1" si="1"/>
        <v>9</v>
      </c>
      <c r="J4" s="449">
        <f t="shared" ref="J4" ca="1" si="3">I4+H4</f>
        <v>17</v>
      </c>
      <c r="K4" s="450"/>
    </row>
    <row r="5" spans="1:11">
      <c r="A5" s="417" t="s">
        <v>312</v>
      </c>
      <c r="B5" s="418" t="s">
        <v>88</v>
      </c>
      <c r="C5" s="419">
        <v>0</v>
      </c>
      <c r="D5" s="420" t="s">
        <v>390</v>
      </c>
      <c r="E5" s="421" t="s">
        <v>172</v>
      </c>
      <c r="F5" s="422" t="s">
        <v>90</v>
      </c>
      <c r="G5" s="423">
        <v>10</v>
      </c>
      <c r="H5" s="424">
        <f>CONCATENATE("+",'Personal File'!$B$9)+'Personal File'!$C$10+D5</f>
        <v>13</v>
      </c>
      <c r="I5" s="425">
        <f t="shared" ca="1" si="1"/>
        <v>13</v>
      </c>
      <c r="J5" s="426">
        <f t="shared" ca="1" si="2"/>
        <v>26</v>
      </c>
      <c r="K5" s="427"/>
    </row>
    <row r="6" spans="1:11">
      <c r="A6" s="441" t="s">
        <v>437</v>
      </c>
      <c r="B6" s="451" t="s">
        <v>88</v>
      </c>
      <c r="C6" s="443">
        <v>0</v>
      </c>
      <c r="D6" s="444" t="s">
        <v>390</v>
      </c>
      <c r="E6" s="452" t="s">
        <v>172</v>
      </c>
      <c r="F6" s="453" t="s">
        <v>90</v>
      </c>
      <c r="G6" s="446" t="s">
        <v>251</v>
      </c>
      <c r="H6" s="447">
        <f>CONCATENATE("+",'Personal File'!$B$9)+'Personal File'!$C$10+D6-5</f>
        <v>8</v>
      </c>
      <c r="I6" s="448">
        <f t="shared" ca="1" si="1"/>
        <v>11</v>
      </c>
      <c r="J6" s="449">
        <f t="shared" ref="J6:J9" ca="1" si="4">I6+H6</f>
        <v>19</v>
      </c>
      <c r="K6" s="450"/>
    </row>
    <row r="7" spans="1:11">
      <c r="A7" s="417" t="s">
        <v>314</v>
      </c>
      <c r="B7" s="418" t="s">
        <v>171</v>
      </c>
      <c r="C7" s="419" t="s">
        <v>73</v>
      </c>
      <c r="D7" s="420" t="s">
        <v>390</v>
      </c>
      <c r="E7" s="421" t="s">
        <v>89</v>
      </c>
      <c r="F7" s="422" t="s">
        <v>90</v>
      </c>
      <c r="G7" s="423">
        <v>6</v>
      </c>
      <c r="H7" s="424">
        <f>CONCATENATE("+",'Personal File'!$B$9)+'Personal File'!$C$10+D7</f>
        <v>13</v>
      </c>
      <c r="I7" s="425">
        <f t="shared" ca="1" si="1"/>
        <v>15</v>
      </c>
      <c r="J7" s="426">
        <f t="shared" ca="1" si="4"/>
        <v>28</v>
      </c>
      <c r="K7" s="427" t="s">
        <v>313</v>
      </c>
    </row>
    <row r="8" spans="1:11">
      <c r="A8" s="441" t="s">
        <v>437</v>
      </c>
      <c r="B8" s="451" t="s">
        <v>171</v>
      </c>
      <c r="C8" s="443" t="s">
        <v>73</v>
      </c>
      <c r="D8" s="444" t="s">
        <v>390</v>
      </c>
      <c r="E8" s="452" t="s">
        <v>89</v>
      </c>
      <c r="F8" s="453" t="s">
        <v>90</v>
      </c>
      <c r="G8" s="446" t="s">
        <v>251</v>
      </c>
      <c r="H8" s="447">
        <f>CONCATENATE("+",'Personal File'!$B$9)+'Personal File'!$C$10+D8-5</f>
        <v>8</v>
      </c>
      <c r="I8" s="448">
        <f t="shared" ca="1" si="1"/>
        <v>18</v>
      </c>
      <c r="J8" s="449">
        <f t="shared" ca="1" si="4"/>
        <v>26</v>
      </c>
      <c r="K8" s="450"/>
    </row>
    <row r="9" spans="1:11">
      <c r="A9" s="417" t="s">
        <v>315</v>
      </c>
      <c r="B9" s="418" t="s">
        <v>171</v>
      </c>
      <c r="C9" s="419" t="s">
        <v>73</v>
      </c>
      <c r="D9" s="420">
        <v>1</v>
      </c>
      <c r="E9" s="421" t="s">
        <v>89</v>
      </c>
      <c r="F9" s="422" t="s">
        <v>90</v>
      </c>
      <c r="G9" s="423">
        <v>6</v>
      </c>
      <c r="H9" s="424">
        <f>CONCATENATE("+",'Personal File'!$B$9)+'Personal File'!$C$10+D9</f>
        <v>13</v>
      </c>
      <c r="I9" s="425">
        <f t="shared" ca="1" si="1"/>
        <v>2</v>
      </c>
      <c r="J9" s="426">
        <f t="shared" ca="1" si="4"/>
        <v>15</v>
      </c>
      <c r="K9" s="427"/>
    </row>
    <row r="10" spans="1:11" ht="16.2" thickBot="1">
      <c r="A10" s="389" t="s">
        <v>437</v>
      </c>
      <c r="B10" s="390" t="s">
        <v>171</v>
      </c>
      <c r="C10" s="391" t="s">
        <v>73</v>
      </c>
      <c r="D10" s="390">
        <v>1</v>
      </c>
      <c r="E10" s="392" t="s">
        <v>89</v>
      </c>
      <c r="F10" s="390" t="s">
        <v>90</v>
      </c>
      <c r="G10" s="430" t="s">
        <v>251</v>
      </c>
      <c r="H10" s="393">
        <f>CONCATENATE("+",'Personal File'!$B$9)+'Personal File'!$C$10+D10-5</f>
        <v>8</v>
      </c>
      <c r="I10" s="394">
        <f ca="1">RANDBETWEEN(1,20)</f>
        <v>14</v>
      </c>
      <c r="J10" s="395">
        <f t="shared" ref="J10" ca="1" si="5">I10+H10</f>
        <v>22</v>
      </c>
      <c r="K10" s="396"/>
    </row>
    <row r="11" spans="1:11" ht="6" customHeight="1" thickTop="1" thickBot="1"/>
    <row r="12" spans="1:11" ht="16.8" thickTop="1" thickBot="1">
      <c r="A12" s="277" t="s">
        <v>12</v>
      </c>
      <c r="B12" s="278" t="s">
        <v>13</v>
      </c>
      <c r="C12" s="278" t="s">
        <v>33</v>
      </c>
      <c r="D12" s="278" t="s">
        <v>34</v>
      </c>
      <c r="E12" s="279" t="s">
        <v>80</v>
      </c>
      <c r="F12" s="278" t="s">
        <v>14</v>
      </c>
      <c r="G12" s="278" t="s">
        <v>35</v>
      </c>
      <c r="H12" s="280" t="s">
        <v>317</v>
      </c>
      <c r="I12" s="371" t="s">
        <v>366</v>
      </c>
      <c r="J12" s="372" t="s">
        <v>168</v>
      </c>
      <c r="K12" s="281" t="s">
        <v>8</v>
      </c>
    </row>
    <row r="13" spans="1:11">
      <c r="A13" s="378" t="s">
        <v>312</v>
      </c>
      <c r="B13" s="379" t="s">
        <v>88</v>
      </c>
      <c r="C13" s="380">
        <v>0</v>
      </c>
      <c r="D13" s="381" t="s">
        <v>390</v>
      </c>
      <c r="E13" s="382" t="s">
        <v>172</v>
      </c>
      <c r="F13" s="383" t="s">
        <v>136</v>
      </c>
      <c r="G13" s="431" t="s">
        <v>251</v>
      </c>
      <c r="H13" s="385">
        <f>CONCATENATE("+",'Personal File'!$B$9)+'Personal File'!$C$11+D13</f>
        <v>13</v>
      </c>
      <c r="I13" s="432">
        <f t="shared" ref="I13:I14" ca="1" si="6">RANDBETWEEN(1,20)</f>
        <v>7</v>
      </c>
      <c r="J13" s="433">
        <f t="shared" ref="J13:J14" ca="1" si="7">I13+H13</f>
        <v>20</v>
      </c>
      <c r="K13" s="388"/>
    </row>
    <row r="14" spans="1:11" ht="16.2" thickBot="1">
      <c r="A14" s="434" t="s">
        <v>316</v>
      </c>
      <c r="B14" s="392" t="s">
        <v>171</v>
      </c>
      <c r="C14" s="435" t="s">
        <v>390</v>
      </c>
      <c r="D14" s="435" t="s">
        <v>390</v>
      </c>
      <c r="E14" s="392" t="s">
        <v>172</v>
      </c>
      <c r="F14" s="436" t="s">
        <v>381</v>
      </c>
      <c r="G14" s="437">
        <v>4</v>
      </c>
      <c r="H14" s="393">
        <f>CONCATENATE("+",'Personal File'!$B$9)+'Personal File'!$C$11+D14</f>
        <v>13</v>
      </c>
      <c r="I14" s="438">
        <f t="shared" ca="1" si="6"/>
        <v>13</v>
      </c>
      <c r="J14" s="439">
        <f t="shared" ca="1" si="7"/>
        <v>26</v>
      </c>
      <c r="K14" s="440"/>
    </row>
    <row r="15" spans="1:11" ht="6" customHeight="1" thickTop="1" thickBot="1">
      <c r="D15" s="26"/>
      <c r="E15" s="26"/>
      <c r="G15" s="27"/>
      <c r="H15" s="27"/>
      <c r="I15" s="27"/>
      <c r="J15" s="27"/>
    </row>
    <row r="16" spans="1:11" ht="16.8" thickTop="1" thickBot="1">
      <c r="A16" s="277" t="s">
        <v>85</v>
      </c>
      <c r="B16" s="278" t="s">
        <v>23</v>
      </c>
      <c r="C16" s="278" t="s">
        <v>42</v>
      </c>
      <c r="D16" s="278" t="s">
        <v>168</v>
      </c>
      <c r="E16" s="278" t="s">
        <v>169</v>
      </c>
      <c r="F16" s="278" t="s">
        <v>170</v>
      </c>
      <c r="G16" s="278" t="s">
        <v>35</v>
      </c>
      <c r="H16" s="282" t="s">
        <v>8</v>
      </c>
      <c r="I16" s="369"/>
      <c r="J16" s="369"/>
      <c r="K16" s="283"/>
    </row>
    <row r="17" spans="1:11">
      <c r="A17" s="454" t="s">
        <v>391</v>
      </c>
      <c r="B17" s="455">
        <v>6</v>
      </c>
      <c r="C17" s="455">
        <v>2</v>
      </c>
      <c r="D17" s="455">
        <v>-4</v>
      </c>
      <c r="E17" s="456">
        <v>0.3</v>
      </c>
      <c r="F17" s="455" t="s">
        <v>382</v>
      </c>
      <c r="G17" s="457">
        <v>40</v>
      </c>
      <c r="H17" s="458"/>
      <c r="I17" s="459"/>
      <c r="J17" s="459"/>
      <c r="K17" s="460"/>
    </row>
    <row r="18" spans="1:11" ht="16.2" thickBot="1">
      <c r="A18" s="434"/>
      <c r="B18" s="392"/>
      <c r="C18" s="392"/>
      <c r="D18" s="392"/>
      <c r="E18" s="392"/>
      <c r="F18" s="392"/>
      <c r="G18" s="437"/>
      <c r="H18" s="461"/>
      <c r="I18" s="462"/>
      <c r="J18" s="462"/>
      <c r="K18" s="463"/>
    </row>
    <row r="19" spans="1:11" ht="6.75" customHeight="1" thickTop="1" thickBot="1"/>
    <row r="20" spans="1:11" ht="16.8" thickTop="1" thickBot="1">
      <c r="A20" s="28" t="s">
        <v>15</v>
      </c>
      <c r="B20" s="27">
        <f>SUM(G3:G21)</f>
        <v>81</v>
      </c>
      <c r="D20" s="284" t="s">
        <v>92</v>
      </c>
      <c r="E20" s="285"/>
      <c r="F20" s="282" t="s">
        <v>11</v>
      </c>
      <c r="G20" s="278" t="s">
        <v>35</v>
      </c>
      <c r="H20" s="280" t="s">
        <v>317</v>
      </c>
      <c r="I20" s="282" t="s">
        <v>8</v>
      </c>
      <c r="J20" s="369"/>
      <c r="K20" s="283"/>
    </row>
    <row r="21" spans="1:11" ht="16.2" thickBot="1">
      <c r="A21" s="28"/>
      <c r="B21" s="27"/>
      <c r="D21" s="94" t="s">
        <v>173</v>
      </c>
      <c r="E21" s="95"/>
      <c r="F21" s="96">
        <v>50</v>
      </c>
      <c r="G21" s="97">
        <f>F21/10</f>
        <v>5</v>
      </c>
      <c r="H21" s="268" t="s">
        <v>114</v>
      </c>
      <c r="I21" s="266"/>
      <c r="J21" s="370"/>
      <c r="K21" s="267"/>
    </row>
    <row r="22" spans="1:11" ht="16.2" thickTop="1"/>
  </sheetData>
  <phoneticPr fontId="0" type="noConversion"/>
  <conditionalFormatting sqref="I3">
    <cfRule type="cellIs" dxfId="15" priority="15" operator="equal">
      <formula>20</formula>
    </cfRule>
    <cfRule type="cellIs" dxfId="14" priority="16" operator="equal">
      <formula>1</formula>
    </cfRule>
  </conditionalFormatting>
  <conditionalFormatting sqref="I5">
    <cfRule type="cellIs" dxfId="13" priority="13" operator="equal">
      <formula>20</formula>
    </cfRule>
    <cfRule type="cellIs" dxfId="12" priority="14" operator="equal">
      <formula>1</formula>
    </cfRule>
  </conditionalFormatting>
  <conditionalFormatting sqref="I10">
    <cfRule type="cellIs" dxfId="11" priority="11" operator="equal">
      <formula>20</formula>
    </cfRule>
    <cfRule type="cellIs" dxfId="10" priority="12" operator="equal">
      <formula>1</formula>
    </cfRule>
  </conditionalFormatting>
  <conditionalFormatting sqref="I14">
    <cfRule type="cellIs" dxfId="9" priority="7" operator="equal">
      <formula>20</formula>
    </cfRule>
    <cfRule type="cellIs" dxfId="8" priority="8" operator="equal">
      <formula>1</formula>
    </cfRule>
  </conditionalFormatting>
  <conditionalFormatting sqref="I13">
    <cfRule type="cellIs" dxfId="7" priority="5" operator="equal">
      <formula>20</formula>
    </cfRule>
    <cfRule type="cellIs" dxfId="6" priority="6" operator="equal">
      <formula>1</formula>
    </cfRule>
  </conditionalFormatting>
  <conditionalFormatting sqref="I4">
    <cfRule type="cellIs" dxfId="5" priority="3" operator="equal">
      <formula>20</formula>
    </cfRule>
    <cfRule type="cellIs" dxfId="4" priority="4" operator="equal">
      <formula>1</formula>
    </cfRule>
  </conditionalFormatting>
  <conditionalFormatting sqref="I6:I9">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showGridLines="0" zoomScaleNormal="100" workbookViewId="0"/>
  </sheetViews>
  <sheetFormatPr defaultColWidth="13" defaultRowHeight="15.6"/>
  <cols>
    <col min="1" max="1" width="24.8984375" style="25" bestFit="1" customWidth="1"/>
    <col min="2" max="2" width="4.69921875" style="25" bestFit="1" customWidth="1"/>
    <col min="3" max="3" width="5.59765625" style="27" bestFit="1" customWidth="1"/>
    <col min="4" max="5" width="26.59765625" style="1" customWidth="1"/>
    <col min="6" max="6" width="2.796875" style="1" customWidth="1"/>
    <col min="7" max="7" width="5.796875" style="1" bestFit="1" customWidth="1"/>
    <col min="8" max="16384" width="13" style="1"/>
  </cols>
  <sheetData>
    <row r="1" spans="1:7" ht="23.4" thickBot="1">
      <c r="A1" s="24" t="s">
        <v>154</v>
      </c>
      <c r="B1" s="24"/>
      <c r="C1" s="178"/>
      <c r="D1" s="24"/>
      <c r="E1" s="24"/>
    </row>
    <row r="2" spans="1:7" s="25" customFormat="1" ht="16.8" thickTop="1" thickBot="1">
      <c r="A2" s="179" t="s">
        <v>155</v>
      </c>
      <c r="B2" s="554" t="s">
        <v>11</v>
      </c>
      <c r="C2" s="180" t="s">
        <v>156</v>
      </c>
      <c r="D2" s="181" t="s">
        <v>157</v>
      </c>
      <c r="E2" s="182" t="s">
        <v>158</v>
      </c>
      <c r="G2" s="557" t="s">
        <v>1097</v>
      </c>
    </row>
    <row r="3" spans="1:7">
      <c r="A3" s="183" t="s">
        <v>159</v>
      </c>
      <c r="B3" s="555"/>
      <c r="C3" s="184">
        <v>0</v>
      </c>
      <c r="D3" s="185" t="s">
        <v>174</v>
      </c>
      <c r="E3" s="186"/>
      <c r="G3" s="553"/>
    </row>
    <row r="4" spans="1:7">
      <c r="A4" s="547" t="s">
        <v>1096</v>
      </c>
      <c r="B4" s="548"/>
      <c r="C4" s="548">
        <v>1</v>
      </c>
      <c r="D4" s="549">
        <v>0.5</v>
      </c>
      <c r="E4" s="551"/>
      <c r="F4" s="552"/>
      <c r="G4" s="553">
        <v>750</v>
      </c>
    </row>
    <row r="5" spans="1:7">
      <c r="A5" s="547" t="s">
        <v>1098</v>
      </c>
      <c r="B5" s="559">
        <v>1</v>
      </c>
      <c r="C5" s="560">
        <v>0</v>
      </c>
      <c r="D5" s="561"/>
      <c r="E5" s="562"/>
      <c r="F5" s="552"/>
      <c r="G5" s="553">
        <v>800</v>
      </c>
    </row>
    <row r="6" spans="1:7" ht="16.2" thickBot="1">
      <c r="A6" s="187" t="s">
        <v>1099</v>
      </c>
      <c r="B6" s="556">
        <v>1</v>
      </c>
      <c r="C6" s="188">
        <v>0</v>
      </c>
      <c r="D6" s="189"/>
      <c r="E6" s="190"/>
      <c r="G6" s="558">
        <v>6000</v>
      </c>
    </row>
    <row r="7" spans="1:7" ht="24" thickTop="1" thickBot="1">
      <c r="A7" s="24" t="s">
        <v>160</v>
      </c>
      <c r="B7" s="24"/>
      <c r="C7" s="191"/>
      <c r="D7" s="24"/>
      <c r="E7" s="192"/>
    </row>
    <row r="8" spans="1:7" ht="16.8" thickTop="1" thickBot="1">
      <c r="A8" s="179" t="s">
        <v>155</v>
      </c>
      <c r="B8" s="554" t="s">
        <v>11</v>
      </c>
      <c r="C8" s="180" t="s">
        <v>156</v>
      </c>
      <c r="D8" s="181" t="s">
        <v>157</v>
      </c>
      <c r="E8" s="182" t="s">
        <v>158</v>
      </c>
      <c r="G8" s="557" t="s">
        <v>1097</v>
      </c>
    </row>
    <row r="9" spans="1:7">
      <c r="A9" s="565" t="s">
        <v>1101</v>
      </c>
      <c r="B9" s="548">
        <v>1</v>
      </c>
      <c r="C9" s="549">
        <v>1</v>
      </c>
      <c r="D9" s="550"/>
      <c r="E9" s="551"/>
      <c r="F9" s="552"/>
      <c r="G9" s="553">
        <v>50</v>
      </c>
    </row>
    <row r="10" spans="1:7">
      <c r="A10" s="564" t="s">
        <v>1100</v>
      </c>
      <c r="B10" s="559">
        <v>4</v>
      </c>
      <c r="C10" s="560">
        <f>B10</f>
        <v>4</v>
      </c>
      <c r="D10" s="185"/>
      <c r="E10" s="186"/>
      <c r="G10" s="553"/>
    </row>
    <row r="11" spans="1:7">
      <c r="A11" s="564" t="s">
        <v>1102</v>
      </c>
      <c r="B11" s="559">
        <v>20</v>
      </c>
      <c r="C11" s="560">
        <v>1</v>
      </c>
      <c r="D11" s="185"/>
      <c r="E11" s="186"/>
      <c r="G11" s="553"/>
    </row>
    <row r="12" spans="1:7">
      <c r="A12" s="183"/>
      <c r="B12" s="548"/>
      <c r="C12" s="184"/>
      <c r="D12" s="185"/>
      <c r="E12" s="186"/>
      <c r="G12" s="553"/>
    </row>
    <row r="13" spans="1:7" ht="16.2" thickBot="1">
      <c r="A13" s="187"/>
      <c r="B13" s="556"/>
      <c r="C13" s="188"/>
      <c r="D13" s="189"/>
      <c r="E13" s="190"/>
      <c r="G13" s="558"/>
    </row>
    <row r="14" spans="1:7" ht="24" thickTop="1" thickBot="1">
      <c r="A14" s="21" t="s">
        <v>161</v>
      </c>
      <c r="B14" s="21"/>
      <c r="C14" s="27">
        <f>SUM(C3:C13)</f>
        <v>7</v>
      </c>
      <c r="D14" s="269" t="s">
        <v>321</v>
      </c>
      <c r="E14" s="192"/>
    </row>
    <row r="15" spans="1:7" s="25" customFormat="1" ht="16.8" thickTop="1" thickBot="1">
      <c r="A15" s="179" t="s">
        <v>155</v>
      </c>
      <c r="B15" s="554" t="s">
        <v>11</v>
      </c>
      <c r="C15" s="180" t="s">
        <v>156</v>
      </c>
      <c r="D15" s="179" t="s">
        <v>162</v>
      </c>
      <c r="E15" s="194" t="s">
        <v>158</v>
      </c>
      <c r="G15" s="557" t="s">
        <v>1097</v>
      </c>
    </row>
    <row r="16" spans="1:7">
      <c r="A16" s="183"/>
      <c r="B16" s="555"/>
      <c r="C16" s="184"/>
      <c r="D16" s="185"/>
      <c r="E16" s="195"/>
      <c r="G16" s="553"/>
    </row>
    <row r="17" spans="1:7">
      <c r="A17" s="183"/>
      <c r="B17" s="548"/>
      <c r="C17" s="184"/>
      <c r="D17" s="185"/>
      <c r="E17" s="196"/>
      <c r="G17" s="553"/>
    </row>
    <row r="18" spans="1:7">
      <c r="A18" s="183"/>
      <c r="B18" s="548"/>
      <c r="C18" s="184"/>
      <c r="D18" s="185"/>
      <c r="E18" s="196"/>
      <c r="G18" s="553"/>
    </row>
    <row r="19" spans="1:7">
      <c r="A19" s="183"/>
      <c r="B19" s="548"/>
      <c r="C19" s="184"/>
      <c r="D19" s="185"/>
      <c r="E19" s="196"/>
      <c r="G19" s="553"/>
    </row>
    <row r="20" spans="1:7">
      <c r="A20" s="183"/>
      <c r="B20" s="548"/>
      <c r="C20" s="184"/>
      <c r="D20" s="185"/>
      <c r="E20" s="196"/>
      <c r="G20" s="553"/>
    </row>
    <row r="21" spans="1:7" ht="16.2" thickBot="1">
      <c r="A21" s="187"/>
      <c r="B21" s="556"/>
      <c r="C21" s="188"/>
      <c r="D21" s="189"/>
      <c r="E21" s="190"/>
      <c r="G21" s="558"/>
    </row>
    <row r="22" spans="1:7" ht="24" thickTop="1" thickBot="1">
      <c r="A22" s="21" t="s">
        <v>322</v>
      </c>
      <c r="B22" s="21"/>
      <c r="C22" s="27">
        <f>(SUM(C16:C21)/600)*5</f>
        <v>0</v>
      </c>
      <c r="D22" s="193" t="s">
        <v>288</v>
      </c>
      <c r="E22" s="192"/>
    </row>
    <row r="23" spans="1:7" ht="16.8" thickTop="1" thickBot="1">
      <c r="A23" s="179" t="s">
        <v>155</v>
      </c>
      <c r="B23" s="554" t="s">
        <v>11</v>
      </c>
      <c r="C23" s="180" t="s">
        <v>156</v>
      </c>
      <c r="D23" s="179" t="s">
        <v>162</v>
      </c>
      <c r="E23" s="194" t="s">
        <v>158</v>
      </c>
      <c r="G23" s="557" t="s">
        <v>1097</v>
      </c>
    </row>
    <row r="24" spans="1:7">
      <c r="A24" s="197" t="s">
        <v>323</v>
      </c>
      <c r="B24" s="555"/>
      <c r="C24" s="198">
        <v>50</v>
      </c>
      <c r="D24" s="199"/>
      <c r="E24" s="195"/>
      <c r="G24" s="553"/>
    </row>
    <row r="25" spans="1:7">
      <c r="A25" s="464" t="s">
        <v>438</v>
      </c>
      <c r="B25" s="548"/>
      <c r="C25" s="200">
        <v>6</v>
      </c>
      <c r="D25" s="201"/>
      <c r="E25" s="196"/>
      <c r="G25" s="553"/>
    </row>
    <row r="26" spans="1:7">
      <c r="A26" s="464" t="s">
        <v>439</v>
      </c>
      <c r="B26" s="548"/>
      <c r="C26" s="200">
        <v>3</v>
      </c>
      <c r="D26" s="201"/>
      <c r="E26" s="196"/>
      <c r="G26" s="553"/>
    </row>
    <row r="27" spans="1:7">
      <c r="A27" s="464" t="s">
        <v>440</v>
      </c>
      <c r="B27" s="548"/>
      <c r="C27" s="200">
        <v>1</v>
      </c>
      <c r="D27" s="201"/>
      <c r="E27" s="196"/>
      <c r="G27" s="553"/>
    </row>
    <row r="28" spans="1:7" ht="16.2" thickBot="1">
      <c r="A28" s="187"/>
      <c r="B28" s="556"/>
      <c r="C28" s="188"/>
      <c r="D28" s="189"/>
      <c r="E28" s="190"/>
      <c r="G28" s="558"/>
    </row>
    <row r="29" spans="1:7" ht="24" thickTop="1" thickBot="1">
      <c r="A29" s="21" t="s">
        <v>163</v>
      </c>
      <c r="B29" s="21"/>
      <c r="C29" s="27">
        <f>SUM(C24:C28)</f>
        <v>60</v>
      </c>
      <c r="D29" s="193" t="s">
        <v>287</v>
      </c>
      <c r="E29" s="24"/>
    </row>
    <row r="30" spans="1:7" s="25" customFormat="1" ht="16.8" thickTop="1" thickBot="1">
      <c r="A30" s="179" t="s">
        <v>155</v>
      </c>
      <c r="B30" s="554" t="s">
        <v>11</v>
      </c>
      <c r="C30" s="180" t="s">
        <v>156</v>
      </c>
      <c r="D30" s="179" t="s">
        <v>162</v>
      </c>
      <c r="E30" s="194" t="s">
        <v>158</v>
      </c>
      <c r="G30" s="557" t="s">
        <v>1097</v>
      </c>
    </row>
    <row r="31" spans="1:7">
      <c r="A31" s="197"/>
      <c r="B31" s="555"/>
      <c r="C31" s="198"/>
      <c r="D31" s="199"/>
      <c r="E31" s="195"/>
      <c r="G31" s="553"/>
    </row>
    <row r="32" spans="1:7">
      <c r="A32" s="197"/>
      <c r="B32" s="548"/>
      <c r="C32" s="200"/>
      <c r="D32" s="201"/>
      <c r="E32" s="196"/>
      <c r="G32" s="553"/>
    </row>
    <row r="33" spans="1:7">
      <c r="A33" s="197"/>
      <c r="B33" s="548"/>
      <c r="C33" s="200"/>
      <c r="D33" s="201"/>
      <c r="E33" s="196"/>
      <c r="G33" s="553"/>
    </row>
    <row r="34" spans="1:7" ht="16.2" thickBot="1">
      <c r="A34" s="187"/>
      <c r="B34" s="556"/>
      <c r="C34" s="188"/>
      <c r="D34" s="189"/>
      <c r="E34" s="190"/>
      <c r="G34" s="558"/>
    </row>
    <row r="35" spans="1:7" ht="16.2" thickTop="1"/>
    <row r="36" spans="1:7">
      <c r="A36" s="1"/>
      <c r="B36"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showGridLines="0" zoomScaleNormal="100" workbookViewId="0">
      <pane xSplit="4" ySplit="1" topLeftCell="E2" activePane="bottomRight" state="frozen"/>
      <selection pane="topRight" activeCell="E1" sqref="E1"/>
      <selection pane="bottomLeft" activeCell="A2" sqref="A2"/>
      <selection pane="bottomRight" activeCell="E2" sqref="E2"/>
    </sheetView>
  </sheetViews>
  <sheetFormatPr defaultColWidth="31.3984375" defaultRowHeight="16.2"/>
  <cols>
    <col min="1" max="1" width="22.8984375" style="211" bestFit="1" customWidth="1"/>
    <col min="2" max="2" width="10.19921875" style="210" bestFit="1" customWidth="1"/>
    <col min="3" max="3" width="17.09765625" style="210" bestFit="1" customWidth="1"/>
    <col min="4" max="4" width="5.69921875" style="210" bestFit="1" customWidth="1"/>
    <col min="5" max="5" width="4" style="210" bestFit="1" customWidth="1"/>
    <col min="6" max="6" width="5.296875" style="209" bestFit="1" customWidth="1"/>
    <col min="7" max="7" width="12" style="210" bestFit="1" customWidth="1"/>
    <col min="8" max="8" width="10.69921875" style="210" bestFit="1" customWidth="1"/>
    <col min="9" max="9" width="33.69921875" style="210" bestFit="1" customWidth="1"/>
    <col min="10" max="10" width="3.69921875" style="210" bestFit="1" customWidth="1"/>
    <col min="11" max="11" width="4.59765625" style="210" bestFit="1" customWidth="1"/>
    <col min="12" max="12" width="4.796875" style="209" bestFit="1" customWidth="1"/>
    <col min="13" max="13" width="3.69921875" style="209" bestFit="1" customWidth="1"/>
    <col min="14" max="14" width="4.59765625" style="209" bestFit="1" customWidth="1"/>
    <col min="15" max="15" width="4.796875" style="209" bestFit="1" customWidth="1"/>
    <col min="16" max="16" width="4.3984375" style="209" bestFit="1" customWidth="1"/>
    <col min="17" max="17" width="4.296875" style="209" bestFit="1" customWidth="1"/>
    <col min="18" max="18" width="5" style="209" bestFit="1" customWidth="1"/>
    <col min="19" max="19" width="4.09765625" style="209" bestFit="1" customWidth="1"/>
    <col min="20" max="20" width="4.296875" style="209" bestFit="1" customWidth="1"/>
    <col min="21" max="21" width="5.3984375" style="209" bestFit="1" customWidth="1"/>
    <col min="22" max="22" width="5.5" style="209" bestFit="1" customWidth="1"/>
    <col min="23" max="23" width="6.796875" style="209" bestFit="1" customWidth="1"/>
    <col min="24" max="24" width="4" style="209" bestFit="1" customWidth="1"/>
    <col min="25" max="25" width="4" style="412" bestFit="1" customWidth="1"/>
    <col min="26" max="26" width="32.19921875" style="210" bestFit="1" customWidth="1"/>
    <col min="27" max="27" width="38.796875" style="210" bestFit="1" customWidth="1"/>
    <col min="28" max="28" width="39.09765625" style="210" customWidth="1"/>
    <col min="29" max="29" width="27.09765625" style="210" bestFit="1" customWidth="1"/>
    <col min="30" max="30" width="18.59765625" style="210" bestFit="1" customWidth="1"/>
    <col min="31" max="31" width="9.296875" style="210" bestFit="1" customWidth="1"/>
    <col min="32" max="32" width="27.796875" style="210" bestFit="1" customWidth="1"/>
    <col min="33" max="40" width="6.5" style="210" customWidth="1"/>
    <col min="41" max="16384" width="31.3984375" style="210"/>
  </cols>
  <sheetData>
    <row r="1" spans="1:32" s="209" customFormat="1" ht="17.399999999999999" thickBot="1">
      <c r="A1" s="413" t="s">
        <v>430</v>
      </c>
      <c r="B1" s="243" t="s">
        <v>177</v>
      </c>
      <c r="C1" s="243" t="s">
        <v>216</v>
      </c>
      <c r="D1" s="243" t="s">
        <v>7</v>
      </c>
      <c r="E1" s="243" t="s">
        <v>178</v>
      </c>
      <c r="F1" s="243" t="s">
        <v>179</v>
      </c>
      <c r="G1" s="243" t="s">
        <v>180</v>
      </c>
      <c r="H1" s="243" t="s">
        <v>181</v>
      </c>
      <c r="I1" s="243" t="s">
        <v>182</v>
      </c>
      <c r="J1" s="248" t="s">
        <v>43</v>
      </c>
      <c r="K1" s="249" t="s">
        <v>42</v>
      </c>
      <c r="L1" s="250" t="s">
        <v>39</v>
      </c>
      <c r="M1" s="251" t="s">
        <v>40</v>
      </c>
      <c r="N1" s="252" t="s">
        <v>41</v>
      </c>
      <c r="O1" s="253" t="s">
        <v>38</v>
      </c>
      <c r="P1" s="263" t="s">
        <v>308</v>
      </c>
      <c r="Q1" s="254" t="s">
        <v>244</v>
      </c>
      <c r="R1" s="254" t="s">
        <v>245</v>
      </c>
      <c r="S1" s="254" t="s">
        <v>246</v>
      </c>
      <c r="T1" s="254" t="s">
        <v>247</v>
      </c>
      <c r="U1" s="254" t="s">
        <v>433</v>
      </c>
      <c r="V1" s="542" t="s">
        <v>431</v>
      </c>
      <c r="W1" s="254" t="s">
        <v>432</v>
      </c>
      <c r="X1" s="537" t="s">
        <v>183</v>
      </c>
      <c r="Y1" s="410" t="s">
        <v>184</v>
      </c>
      <c r="Z1" s="324" t="s">
        <v>351</v>
      </c>
      <c r="AA1" s="325" t="s">
        <v>1131</v>
      </c>
      <c r="AB1" s="325" t="s">
        <v>353</v>
      </c>
      <c r="AC1" s="244" t="s">
        <v>185</v>
      </c>
      <c r="AD1" s="244" t="s">
        <v>186</v>
      </c>
      <c r="AE1" s="244" t="s">
        <v>434</v>
      </c>
      <c r="AF1" s="325" t="s">
        <v>429</v>
      </c>
    </row>
    <row r="2" spans="1:32" ht="31.2">
      <c r="A2" s="262" t="s">
        <v>252</v>
      </c>
      <c r="B2" s="245" t="s">
        <v>219</v>
      </c>
      <c r="C2" s="398" t="s">
        <v>393</v>
      </c>
      <c r="D2" s="401">
        <v>11</v>
      </c>
      <c r="E2" s="228" t="s">
        <v>212</v>
      </c>
      <c r="F2" s="246" t="s">
        <v>213</v>
      </c>
      <c r="G2" s="245" t="s">
        <v>269</v>
      </c>
      <c r="H2" s="247" t="s">
        <v>214</v>
      </c>
      <c r="I2" s="229" t="s">
        <v>281</v>
      </c>
      <c r="J2" s="230">
        <v>14</v>
      </c>
      <c r="K2" s="228">
        <v>12</v>
      </c>
      <c r="L2" s="228">
        <v>12</v>
      </c>
      <c r="M2" s="228">
        <v>15</v>
      </c>
      <c r="N2" s="228">
        <v>19</v>
      </c>
      <c r="O2" s="231">
        <v>18</v>
      </c>
      <c r="P2" s="265">
        <f t="shared" ref="P2:P12" si="0">AVERAGE(J2:O2)</f>
        <v>15</v>
      </c>
      <c r="Q2" s="255">
        <f t="shared" ref="Q2:Q12" si="1">ROUNDDOWN((K2-10)/2,0)</f>
        <v>1</v>
      </c>
      <c r="R2" s="242">
        <v>3</v>
      </c>
      <c r="S2" s="228">
        <v>2</v>
      </c>
      <c r="T2" s="231">
        <v>5</v>
      </c>
      <c r="U2" s="540">
        <v>3</v>
      </c>
      <c r="V2" s="543">
        <f>ROUNDDOWN(10+((K2-10)/2),0)</f>
        <v>11</v>
      </c>
      <c r="W2" s="231">
        <f t="shared" ref="W2:W12" si="2">ROUNDDOWN(X2-((K2-10)/2),0)</f>
        <v>18</v>
      </c>
      <c r="X2" s="538">
        <f t="shared" ref="X2:X12" si="3">V2+AE2</f>
        <v>19</v>
      </c>
      <c r="Y2" s="535">
        <f>ROUNDUP(10*(0.75*D2)+(D2*(L2-10)/2),0)</f>
        <v>94</v>
      </c>
      <c r="Z2" s="398" t="s">
        <v>284</v>
      </c>
      <c r="AA2" s="398"/>
      <c r="AB2" s="214"/>
      <c r="AC2" s="409" t="s">
        <v>403</v>
      </c>
      <c r="AD2" s="398" t="s">
        <v>422</v>
      </c>
      <c r="AE2" s="398">
        <f>5+3</f>
        <v>8</v>
      </c>
      <c r="AF2" s="215" t="s">
        <v>1089</v>
      </c>
    </row>
    <row r="3" spans="1:32" ht="32.4">
      <c r="A3" s="212" t="s">
        <v>436</v>
      </c>
      <c r="B3" s="214" t="s">
        <v>215</v>
      </c>
      <c r="C3" s="319" t="s">
        <v>392</v>
      </c>
      <c r="D3" s="399">
        <v>11</v>
      </c>
      <c r="E3" s="319" t="s">
        <v>229</v>
      </c>
      <c r="F3" s="216" t="s">
        <v>213</v>
      </c>
      <c r="G3" s="214" t="s">
        <v>388</v>
      </c>
      <c r="H3" s="214" t="s">
        <v>214</v>
      </c>
      <c r="I3" s="233" t="s">
        <v>291</v>
      </c>
      <c r="J3" s="234">
        <v>10</v>
      </c>
      <c r="K3" s="213">
        <v>14</v>
      </c>
      <c r="L3" s="213">
        <v>10</v>
      </c>
      <c r="M3" s="213">
        <v>19</v>
      </c>
      <c r="N3" s="213">
        <v>16</v>
      </c>
      <c r="O3" s="233">
        <v>17</v>
      </c>
      <c r="P3" s="264">
        <f t="shared" si="0"/>
        <v>14.333333333333334</v>
      </c>
      <c r="Q3" s="256">
        <f t="shared" si="1"/>
        <v>2</v>
      </c>
      <c r="R3" s="241"/>
      <c r="S3" s="213"/>
      <c r="T3" s="233"/>
      <c r="U3" s="541"/>
      <c r="V3" s="544">
        <f>ROUNDDOWN(10+((K3-10)/2),0)+1</f>
        <v>13</v>
      </c>
      <c r="W3" s="233">
        <f t="shared" si="2"/>
        <v>12</v>
      </c>
      <c r="X3" s="539">
        <f t="shared" si="3"/>
        <v>14</v>
      </c>
      <c r="Y3" s="535">
        <f>ROUNDUP(10*(0.75*D3)+(D3*(L3-10)/2),0)</f>
        <v>83</v>
      </c>
      <c r="Z3" s="319" t="s">
        <v>406</v>
      </c>
      <c r="AA3" s="214"/>
      <c r="AB3" s="214"/>
      <c r="AC3" s="320" t="s">
        <v>404</v>
      </c>
      <c r="AD3" s="319" t="s">
        <v>405</v>
      </c>
      <c r="AE3" s="415">
        <f>1</f>
        <v>1</v>
      </c>
      <c r="AF3" s="546" t="s">
        <v>1091</v>
      </c>
    </row>
    <row r="4" spans="1:32" ht="31.2">
      <c r="A4" s="212" t="s">
        <v>283</v>
      </c>
      <c r="B4" s="214" t="s">
        <v>217</v>
      </c>
      <c r="C4" s="214" t="s">
        <v>282</v>
      </c>
      <c r="D4" s="240">
        <v>10</v>
      </c>
      <c r="E4" s="213" t="s">
        <v>212</v>
      </c>
      <c r="F4" s="216" t="s">
        <v>213</v>
      </c>
      <c r="G4" s="214" t="s">
        <v>231</v>
      </c>
      <c r="H4" s="214" t="s">
        <v>300</v>
      </c>
      <c r="I4" s="213" t="s">
        <v>398</v>
      </c>
      <c r="J4" s="234">
        <v>11</v>
      </c>
      <c r="K4" s="213">
        <v>11</v>
      </c>
      <c r="L4" s="213">
        <v>11</v>
      </c>
      <c r="M4" s="213">
        <v>14</v>
      </c>
      <c r="N4" s="213">
        <v>16</v>
      </c>
      <c r="O4" s="233">
        <v>19</v>
      </c>
      <c r="P4" s="264">
        <f t="shared" si="0"/>
        <v>13.666666666666666</v>
      </c>
      <c r="Q4" s="256">
        <f t="shared" si="1"/>
        <v>0</v>
      </c>
      <c r="R4" s="241">
        <v>2</v>
      </c>
      <c r="S4" s="213">
        <v>2</v>
      </c>
      <c r="T4" s="233">
        <v>5</v>
      </c>
      <c r="U4" s="541">
        <v>4</v>
      </c>
      <c r="V4" s="544">
        <f>ROUNDDOWN(10+((K4-10)/2),0)</f>
        <v>10</v>
      </c>
      <c r="W4" s="233">
        <f t="shared" si="2"/>
        <v>17</v>
      </c>
      <c r="X4" s="539">
        <f t="shared" si="3"/>
        <v>18</v>
      </c>
      <c r="Y4" s="536">
        <f>ROUNDUP(10*(0.75*D4)+(D4*(L4-10)/2),0)</f>
        <v>80</v>
      </c>
      <c r="Z4" s="213" t="s">
        <v>402</v>
      </c>
      <c r="AA4" s="327"/>
      <c r="AB4" s="326"/>
      <c r="AC4" s="320" t="s">
        <v>408</v>
      </c>
      <c r="AD4" s="319" t="s">
        <v>422</v>
      </c>
      <c r="AE4" s="414">
        <f>5+3</f>
        <v>8</v>
      </c>
      <c r="AF4" s="215" t="s">
        <v>1089</v>
      </c>
    </row>
    <row r="5" spans="1:32" ht="72">
      <c r="A5" s="212" t="s">
        <v>248</v>
      </c>
      <c r="B5" s="319" t="s">
        <v>215</v>
      </c>
      <c r="C5" s="214" t="s">
        <v>220</v>
      </c>
      <c r="D5" s="240">
        <v>10</v>
      </c>
      <c r="E5" s="213" t="s">
        <v>212</v>
      </c>
      <c r="F5" s="318" t="s">
        <v>301</v>
      </c>
      <c r="G5" s="214" t="s">
        <v>270</v>
      </c>
      <c r="H5" s="214" t="s">
        <v>214</v>
      </c>
      <c r="I5" s="213" t="s">
        <v>291</v>
      </c>
      <c r="J5" s="234">
        <v>9</v>
      </c>
      <c r="K5" s="213">
        <v>12</v>
      </c>
      <c r="L5" s="213">
        <v>9</v>
      </c>
      <c r="M5" s="213">
        <v>16</v>
      </c>
      <c r="N5" s="213">
        <v>16</v>
      </c>
      <c r="O5" s="233">
        <v>20</v>
      </c>
      <c r="P5" s="264">
        <f t="shared" si="0"/>
        <v>13.666666666666666</v>
      </c>
      <c r="Q5" s="256">
        <f t="shared" si="1"/>
        <v>1</v>
      </c>
      <c r="R5" s="321" t="s">
        <v>349</v>
      </c>
      <c r="S5" s="323" t="s">
        <v>349</v>
      </c>
      <c r="T5" s="322" t="s">
        <v>350</v>
      </c>
      <c r="U5" s="541">
        <v>2</v>
      </c>
      <c r="V5" s="544">
        <f>ROUNDDOWN(10+((K5-10)/2),0)+1</f>
        <v>12</v>
      </c>
      <c r="W5" s="233">
        <f t="shared" si="2"/>
        <v>17</v>
      </c>
      <c r="X5" s="539">
        <f t="shared" si="3"/>
        <v>18</v>
      </c>
      <c r="Y5" s="536">
        <f>ROUNDUP(10*(0.75*D5)+(D5*(L5-10)/2),0)</f>
        <v>70</v>
      </c>
      <c r="Z5" s="319" t="s">
        <v>356</v>
      </c>
      <c r="AA5" s="319" t="s">
        <v>354</v>
      </c>
      <c r="AB5" s="416" t="s">
        <v>355</v>
      </c>
      <c r="AC5" s="320" t="s">
        <v>409</v>
      </c>
      <c r="AD5" s="319" t="s">
        <v>423</v>
      </c>
      <c r="AE5" s="415">
        <f>3+3</f>
        <v>6</v>
      </c>
      <c r="AF5" s="215" t="s">
        <v>1089</v>
      </c>
    </row>
    <row r="6" spans="1:32" ht="31.2">
      <c r="A6" s="212" t="s">
        <v>249</v>
      </c>
      <c r="B6" s="319" t="s">
        <v>215</v>
      </c>
      <c r="C6" s="214" t="s">
        <v>228</v>
      </c>
      <c r="D6" s="235">
        <v>9</v>
      </c>
      <c r="E6" s="213" t="s">
        <v>212</v>
      </c>
      <c r="F6" s="318" t="s">
        <v>347</v>
      </c>
      <c r="G6" s="214" t="s">
        <v>262</v>
      </c>
      <c r="H6" s="214" t="s">
        <v>214</v>
      </c>
      <c r="I6" s="213" t="s">
        <v>286</v>
      </c>
      <c r="J6" s="234">
        <v>16</v>
      </c>
      <c r="K6" s="213">
        <v>14</v>
      </c>
      <c r="L6" s="213">
        <v>16</v>
      </c>
      <c r="M6" s="213">
        <v>11</v>
      </c>
      <c r="N6" s="213">
        <v>12</v>
      </c>
      <c r="O6" s="233">
        <v>18</v>
      </c>
      <c r="P6" s="264">
        <f t="shared" si="0"/>
        <v>14.5</v>
      </c>
      <c r="Q6" s="256">
        <f t="shared" si="1"/>
        <v>2</v>
      </c>
      <c r="R6" s="241">
        <v>3</v>
      </c>
      <c r="S6" s="213">
        <v>1</v>
      </c>
      <c r="T6" s="233">
        <v>3</v>
      </c>
      <c r="U6" s="541">
        <v>2</v>
      </c>
      <c r="V6" s="544">
        <f>ROUNDDOWN(10+((K6-10)/2),0)</f>
        <v>12</v>
      </c>
      <c r="W6" s="233">
        <f t="shared" si="2"/>
        <v>15</v>
      </c>
      <c r="X6" s="539">
        <f t="shared" si="3"/>
        <v>17</v>
      </c>
      <c r="Y6" s="535">
        <f>ROUNDUP(10*(0.75*D6)+(D6*(L6-10)/2),0)</f>
        <v>95</v>
      </c>
      <c r="Z6" s="214" t="s">
        <v>325</v>
      </c>
      <c r="AA6" s="319" t="s">
        <v>358</v>
      </c>
      <c r="AB6" s="214"/>
      <c r="AC6" s="320" t="s">
        <v>410</v>
      </c>
      <c r="AD6" s="319" t="s">
        <v>424</v>
      </c>
      <c r="AE6" s="415">
        <f>3+2</f>
        <v>5</v>
      </c>
      <c r="AF6" s="215" t="s">
        <v>1089</v>
      </c>
    </row>
    <row r="7" spans="1:32" ht="49.2">
      <c r="A7" s="212" t="s">
        <v>240</v>
      </c>
      <c r="B7" s="214" t="s">
        <v>239</v>
      </c>
      <c r="C7" s="319" t="s">
        <v>395</v>
      </c>
      <c r="D7" s="235">
        <v>9</v>
      </c>
      <c r="E7" s="213" t="s">
        <v>229</v>
      </c>
      <c r="F7" s="216" t="s">
        <v>213</v>
      </c>
      <c r="G7" s="214" t="s">
        <v>241</v>
      </c>
      <c r="H7" s="214" t="s">
        <v>242</v>
      </c>
      <c r="I7" s="213" t="s">
        <v>401</v>
      </c>
      <c r="J7" s="234">
        <v>10</v>
      </c>
      <c r="K7" s="213">
        <v>11</v>
      </c>
      <c r="L7" s="213" t="s">
        <v>251</v>
      </c>
      <c r="M7" s="213">
        <v>10</v>
      </c>
      <c r="N7" s="213">
        <v>16</v>
      </c>
      <c r="O7" s="233">
        <v>17</v>
      </c>
      <c r="P7" s="264">
        <f t="shared" si="0"/>
        <v>12.8</v>
      </c>
      <c r="Q7" s="256">
        <f t="shared" si="1"/>
        <v>0</v>
      </c>
      <c r="R7" s="241">
        <v>3</v>
      </c>
      <c r="S7" s="213">
        <v>3</v>
      </c>
      <c r="T7" s="233">
        <v>6</v>
      </c>
      <c r="U7" s="541">
        <v>3</v>
      </c>
      <c r="V7" s="544">
        <f>ROUNDDOWN(10+((K7-10)/2),0)</f>
        <v>10</v>
      </c>
      <c r="W7" s="233">
        <f t="shared" si="2"/>
        <v>16</v>
      </c>
      <c r="X7" s="539">
        <f t="shared" si="3"/>
        <v>17</v>
      </c>
      <c r="Y7" s="536"/>
      <c r="Z7" s="319" t="s">
        <v>363</v>
      </c>
      <c r="AA7" s="319" t="s">
        <v>354</v>
      </c>
      <c r="AB7" s="214" t="s">
        <v>364</v>
      </c>
      <c r="AC7" s="320" t="s">
        <v>411</v>
      </c>
      <c r="AD7" s="319" t="s">
        <v>425</v>
      </c>
      <c r="AE7" s="415">
        <f>5+2</f>
        <v>7</v>
      </c>
      <c r="AF7" s="215" t="s">
        <v>1089</v>
      </c>
    </row>
    <row r="8" spans="1:32" ht="31.2">
      <c r="A8" s="212" t="s">
        <v>238</v>
      </c>
      <c r="B8" s="214" t="s">
        <v>232</v>
      </c>
      <c r="C8" s="319" t="s">
        <v>394</v>
      </c>
      <c r="D8" s="235">
        <v>9</v>
      </c>
      <c r="E8" s="213" t="s">
        <v>212</v>
      </c>
      <c r="F8" s="318" t="s">
        <v>301</v>
      </c>
      <c r="G8" s="214" t="s">
        <v>231</v>
      </c>
      <c r="H8" s="214" t="s">
        <v>214</v>
      </c>
      <c r="I8" s="319" t="s">
        <v>407</v>
      </c>
      <c r="J8" s="234">
        <v>19</v>
      </c>
      <c r="K8" s="213">
        <v>10</v>
      </c>
      <c r="L8" s="213">
        <v>16</v>
      </c>
      <c r="M8" s="213">
        <v>18</v>
      </c>
      <c r="N8" s="213">
        <v>16</v>
      </c>
      <c r="O8" s="233">
        <v>16</v>
      </c>
      <c r="P8" s="264">
        <f t="shared" si="0"/>
        <v>15.833333333333334</v>
      </c>
      <c r="Q8" s="256">
        <f t="shared" si="1"/>
        <v>0</v>
      </c>
      <c r="R8" s="241">
        <v>7</v>
      </c>
      <c r="S8" s="213">
        <v>1</v>
      </c>
      <c r="T8" s="233">
        <v>3</v>
      </c>
      <c r="U8" s="541">
        <v>1</v>
      </c>
      <c r="V8" s="544">
        <f>ROUNDDOWN(10+((K8-10)/2),0)</f>
        <v>10</v>
      </c>
      <c r="W8" s="233">
        <f t="shared" si="2"/>
        <v>10</v>
      </c>
      <c r="X8" s="539">
        <f t="shared" si="3"/>
        <v>10</v>
      </c>
      <c r="Y8" s="535">
        <f>ROUNDUP(10*(0.75*D8)+(D8*(L8-10)/2),0)</f>
        <v>95</v>
      </c>
      <c r="Z8" s="319" t="s">
        <v>357</v>
      </c>
      <c r="AA8" s="319" t="s">
        <v>360</v>
      </c>
      <c r="AB8" s="214" t="s">
        <v>361</v>
      </c>
      <c r="AC8" s="320" t="s">
        <v>411</v>
      </c>
      <c r="AD8" s="214" t="s">
        <v>214</v>
      </c>
      <c r="AE8" s="232">
        <v>0</v>
      </c>
      <c r="AF8" s="215" t="s">
        <v>1089</v>
      </c>
    </row>
    <row r="9" spans="1:32" ht="31.2">
      <c r="A9" s="212" t="s">
        <v>236</v>
      </c>
      <c r="B9" s="214" t="s">
        <v>221</v>
      </c>
      <c r="C9" s="214" t="s">
        <v>237</v>
      </c>
      <c r="D9" s="236">
        <v>8</v>
      </c>
      <c r="E9" s="213" t="s">
        <v>212</v>
      </c>
      <c r="F9" s="216" t="s">
        <v>213</v>
      </c>
      <c r="G9" s="214" t="s">
        <v>231</v>
      </c>
      <c r="H9" s="214" t="s">
        <v>214</v>
      </c>
      <c r="I9" s="213" t="s">
        <v>295</v>
      </c>
      <c r="J9" s="234">
        <v>17</v>
      </c>
      <c r="K9" s="213">
        <v>13</v>
      </c>
      <c r="L9" s="213">
        <v>16</v>
      </c>
      <c r="M9" s="213">
        <v>9</v>
      </c>
      <c r="N9" s="213">
        <v>10</v>
      </c>
      <c r="O9" s="233">
        <v>8</v>
      </c>
      <c r="P9" s="264">
        <f t="shared" si="0"/>
        <v>12.166666666666666</v>
      </c>
      <c r="Q9" s="256">
        <f t="shared" si="1"/>
        <v>1</v>
      </c>
      <c r="R9" s="241">
        <v>3</v>
      </c>
      <c r="S9" s="213">
        <v>0</v>
      </c>
      <c r="T9" s="233">
        <v>0</v>
      </c>
      <c r="U9" s="541">
        <v>2</v>
      </c>
      <c r="V9" s="544">
        <f>ROUNDDOWN(10+((K9-10)/2),0)</f>
        <v>11</v>
      </c>
      <c r="W9" s="233">
        <f t="shared" si="2"/>
        <v>17</v>
      </c>
      <c r="X9" s="539">
        <f t="shared" si="3"/>
        <v>19</v>
      </c>
      <c r="Y9" s="536">
        <f>ROUNDUP(10*(0.75*D9)+(D9*(L9-10)/2),0)</f>
        <v>84</v>
      </c>
      <c r="Z9" s="214" t="s">
        <v>307</v>
      </c>
      <c r="AA9" s="326"/>
      <c r="AB9" s="326"/>
      <c r="AC9" s="320" t="s">
        <v>412</v>
      </c>
      <c r="AD9" s="319" t="s">
        <v>426</v>
      </c>
      <c r="AE9" s="415">
        <f>7+1</f>
        <v>8</v>
      </c>
      <c r="AF9" s="215" t="s">
        <v>1089</v>
      </c>
    </row>
    <row r="10" spans="1:32" ht="31.2">
      <c r="A10" s="212" t="s">
        <v>253</v>
      </c>
      <c r="B10" s="319" t="s">
        <v>215</v>
      </c>
      <c r="C10" s="214" t="s">
        <v>227</v>
      </c>
      <c r="D10" s="236">
        <v>8</v>
      </c>
      <c r="E10" s="214" t="s">
        <v>212</v>
      </c>
      <c r="F10" s="318" t="s">
        <v>347</v>
      </c>
      <c r="G10" s="214" t="s">
        <v>272</v>
      </c>
      <c r="H10" s="214" t="s">
        <v>300</v>
      </c>
      <c r="I10" s="213" t="s">
        <v>291</v>
      </c>
      <c r="J10" s="234">
        <v>11</v>
      </c>
      <c r="K10" s="213">
        <v>14</v>
      </c>
      <c r="L10" s="213">
        <v>13</v>
      </c>
      <c r="M10" s="213">
        <v>14</v>
      </c>
      <c r="N10" s="213">
        <v>8</v>
      </c>
      <c r="O10" s="233">
        <v>17</v>
      </c>
      <c r="P10" s="264">
        <f t="shared" si="0"/>
        <v>12.833333333333334</v>
      </c>
      <c r="Q10" s="256">
        <f t="shared" si="1"/>
        <v>2</v>
      </c>
      <c r="R10" s="241">
        <v>0</v>
      </c>
      <c r="S10" s="213">
        <v>0</v>
      </c>
      <c r="T10" s="233">
        <v>3</v>
      </c>
      <c r="U10" s="541">
        <v>1</v>
      </c>
      <c r="V10" s="544">
        <f>ROUNDDOWN(10+((K10-10)/2),0)+1</f>
        <v>13</v>
      </c>
      <c r="W10" s="233">
        <f t="shared" si="2"/>
        <v>15</v>
      </c>
      <c r="X10" s="539">
        <f t="shared" si="3"/>
        <v>17</v>
      </c>
      <c r="Y10" s="535">
        <f>ROUNDUP(10*(0.75*D10)+(D10*(L10-10)/2),0)</f>
        <v>72</v>
      </c>
      <c r="Z10" s="214" t="s">
        <v>326</v>
      </c>
      <c r="AA10" s="214"/>
      <c r="AB10" s="214"/>
      <c r="AC10" s="320" t="s">
        <v>413</v>
      </c>
      <c r="AD10" s="319" t="s">
        <v>348</v>
      </c>
      <c r="AE10" s="415">
        <f>3+1</f>
        <v>4</v>
      </c>
      <c r="AF10" s="215"/>
    </row>
    <row r="11" spans="1:32" ht="31.2">
      <c r="A11" s="212" t="s">
        <v>243</v>
      </c>
      <c r="B11" s="214" t="s">
        <v>234</v>
      </c>
      <c r="C11" s="319" t="s">
        <v>230</v>
      </c>
      <c r="D11" s="236">
        <v>8</v>
      </c>
      <c r="E11" s="214" t="s">
        <v>212</v>
      </c>
      <c r="F11" s="318" t="s">
        <v>301</v>
      </c>
      <c r="G11" s="214" t="s">
        <v>275</v>
      </c>
      <c r="H11" s="214" t="s">
        <v>214</v>
      </c>
      <c r="I11" s="213" t="s">
        <v>294</v>
      </c>
      <c r="J11" s="234">
        <v>10</v>
      </c>
      <c r="K11" s="213">
        <v>12</v>
      </c>
      <c r="L11" s="213">
        <v>11</v>
      </c>
      <c r="M11" s="213">
        <v>15</v>
      </c>
      <c r="N11" s="213">
        <v>12</v>
      </c>
      <c r="O11" s="233">
        <v>12</v>
      </c>
      <c r="P11" s="264">
        <f t="shared" si="0"/>
        <v>12</v>
      </c>
      <c r="Q11" s="256">
        <f t="shared" si="1"/>
        <v>1</v>
      </c>
      <c r="R11" s="241">
        <v>1</v>
      </c>
      <c r="S11" s="213">
        <v>2</v>
      </c>
      <c r="T11" s="233">
        <v>4</v>
      </c>
      <c r="U11" s="541">
        <v>0</v>
      </c>
      <c r="V11" s="544">
        <f>ROUNDDOWN(10+((K11-10)/2),0)</f>
        <v>11</v>
      </c>
      <c r="W11" s="233">
        <f t="shared" si="2"/>
        <v>14</v>
      </c>
      <c r="X11" s="539">
        <f t="shared" si="3"/>
        <v>15</v>
      </c>
      <c r="Y11" s="535">
        <f>ROUNDUP(10*(0.75*D11)+(D11*(L11-10)/2),0)</f>
        <v>64</v>
      </c>
      <c r="Z11" s="214" t="s">
        <v>303</v>
      </c>
      <c r="AA11" s="214"/>
      <c r="AB11" s="214"/>
      <c r="AC11" s="320" t="s">
        <v>414</v>
      </c>
      <c r="AD11" s="319" t="s">
        <v>348</v>
      </c>
      <c r="AE11" s="415">
        <f>3+1</f>
        <v>4</v>
      </c>
      <c r="AF11" s="215" t="s">
        <v>1089</v>
      </c>
    </row>
    <row r="12" spans="1:32" ht="46.8">
      <c r="A12" s="212" t="s">
        <v>258</v>
      </c>
      <c r="B12" s="319" t="s">
        <v>215</v>
      </c>
      <c r="C12" s="214" t="s">
        <v>225</v>
      </c>
      <c r="D12" s="236">
        <v>8</v>
      </c>
      <c r="E12" s="213" t="s">
        <v>212</v>
      </c>
      <c r="F12" s="216" t="s">
        <v>213</v>
      </c>
      <c r="G12" s="214" t="s">
        <v>265</v>
      </c>
      <c r="H12" s="232" t="s">
        <v>214</v>
      </c>
      <c r="I12" s="233" t="s">
        <v>289</v>
      </c>
      <c r="J12" s="234">
        <v>11</v>
      </c>
      <c r="K12" s="213">
        <v>16</v>
      </c>
      <c r="L12" s="213">
        <v>12</v>
      </c>
      <c r="M12" s="213">
        <v>15</v>
      </c>
      <c r="N12" s="213">
        <v>13</v>
      </c>
      <c r="O12" s="233">
        <v>5</v>
      </c>
      <c r="P12" s="264">
        <f t="shared" si="0"/>
        <v>12</v>
      </c>
      <c r="Q12" s="256">
        <f t="shared" si="1"/>
        <v>3</v>
      </c>
      <c r="R12" s="241">
        <v>0</v>
      </c>
      <c r="S12" s="213">
        <v>2</v>
      </c>
      <c r="T12" s="233">
        <v>0</v>
      </c>
      <c r="U12" s="541">
        <v>0</v>
      </c>
      <c r="V12" s="544">
        <f>ROUNDDOWN(10+((K12-10)/2),0)+1</f>
        <v>14</v>
      </c>
      <c r="W12" s="233">
        <f t="shared" si="2"/>
        <v>14</v>
      </c>
      <c r="X12" s="539">
        <f t="shared" si="3"/>
        <v>17</v>
      </c>
      <c r="Y12" s="536">
        <f>ROUNDUP(10*(0.75*D12)+(D12*(L12-10)/2),0)</f>
        <v>68</v>
      </c>
      <c r="Z12" s="214" t="s">
        <v>304</v>
      </c>
      <c r="AA12" s="326"/>
      <c r="AB12" s="326"/>
      <c r="AC12" s="320" t="s">
        <v>415</v>
      </c>
      <c r="AD12" s="319" t="s">
        <v>420</v>
      </c>
      <c r="AE12" s="415">
        <f>2+1</f>
        <v>3</v>
      </c>
      <c r="AF12" s="215"/>
    </row>
    <row r="22" spans="1:29" ht="15.6">
      <c r="A22" s="210"/>
      <c r="F22" s="210"/>
      <c r="L22" s="210"/>
      <c r="M22" s="210"/>
      <c r="N22" s="210"/>
      <c r="O22" s="210"/>
      <c r="P22" s="210"/>
      <c r="Q22" s="210"/>
      <c r="R22" s="210"/>
      <c r="S22" s="210"/>
      <c r="T22" s="210"/>
      <c r="U22" s="210"/>
      <c r="V22" s="210"/>
      <c r="W22" s="210"/>
      <c r="X22" s="210"/>
      <c r="Y22" s="411"/>
      <c r="AC22" s="568" t="s">
        <v>1126</v>
      </c>
    </row>
    <row r="23" spans="1:29" ht="15.6">
      <c r="A23" s="210"/>
      <c r="F23" s="210"/>
      <c r="L23" s="210"/>
      <c r="M23" s="210"/>
      <c r="N23" s="210"/>
      <c r="O23" s="210"/>
      <c r="P23" s="210"/>
      <c r="Q23" s="210"/>
      <c r="R23" s="210"/>
      <c r="S23" s="210"/>
      <c r="T23" s="210"/>
      <c r="U23" s="210"/>
      <c r="V23" s="210"/>
      <c r="W23" s="210"/>
      <c r="X23" s="210"/>
      <c r="Y23" s="411"/>
    </row>
  </sheetData>
  <sortState ref="A2:AB29">
    <sortCondition descending="1" ref="D2:D29"/>
    <sortCondition ref="A2:A29"/>
  </sortState>
  <conditionalFormatting sqref="AA1:AB1 AF1">
    <cfRule type="containsBlanks" dxfId="1" priority="3">
      <formula>LEN(TRIM(AA1))=0</formula>
    </cfRule>
  </conditionalFormatting>
  <pageMargins left="0.15" right="0.75" top="0.32" bottom="0.33" header="0.25" footer="0.25"/>
  <pageSetup orientation="landscape"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6"/>
  <sheetViews>
    <sheetView showGridLines="0" zoomScaleNormal="100" workbookViewId="0">
      <pane xSplit="4" ySplit="1" topLeftCell="E2" activePane="bottomRight" state="frozen"/>
      <selection pane="topRight" activeCell="E1" sqref="E1"/>
      <selection pane="bottomLeft" activeCell="A2" sqref="A2"/>
      <selection pane="bottomRight" activeCell="E2" sqref="E2"/>
    </sheetView>
  </sheetViews>
  <sheetFormatPr defaultColWidth="31.3984375" defaultRowHeight="16.2"/>
  <cols>
    <col min="1" max="1" width="22.796875" style="211" bestFit="1" customWidth="1"/>
    <col min="2" max="2" width="8.59765625" style="210" bestFit="1" customWidth="1"/>
    <col min="3" max="3" width="16.8984375" style="210" bestFit="1" customWidth="1"/>
    <col min="4" max="4" width="5.69921875" style="210" bestFit="1" customWidth="1"/>
    <col min="5" max="5" width="4" style="210" bestFit="1" customWidth="1"/>
    <col min="6" max="6" width="5.296875" style="209" bestFit="1" customWidth="1"/>
    <col min="7" max="7" width="13" style="210" bestFit="1" customWidth="1"/>
    <col min="8" max="8" width="8.59765625" style="210" bestFit="1" customWidth="1"/>
    <col min="9" max="9" width="31" style="210" bestFit="1" customWidth="1"/>
    <col min="10" max="10" width="3.69921875" style="210" bestFit="1" customWidth="1"/>
    <col min="11" max="11" width="4.59765625" style="210" bestFit="1" customWidth="1"/>
    <col min="12" max="12" width="4.796875" style="209" bestFit="1" customWidth="1"/>
    <col min="13" max="13" width="3.69921875" style="209" bestFit="1" customWidth="1"/>
    <col min="14" max="14" width="4.59765625" style="209" bestFit="1" customWidth="1"/>
    <col min="15" max="15" width="4.796875" style="209" bestFit="1" customWidth="1"/>
    <col min="16" max="16" width="4.3984375" style="209" bestFit="1" customWidth="1"/>
    <col min="17" max="17" width="4.296875" style="209" bestFit="1" customWidth="1"/>
    <col min="18" max="18" width="5" style="209" bestFit="1" customWidth="1"/>
    <col min="19" max="19" width="4.09765625" style="209" bestFit="1" customWidth="1"/>
    <col min="20" max="20" width="4.296875" style="209" bestFit="1" customWidth="1"/>
    <col min="21" max="21" width="5.3984375" style="209" bestFit="1" customWidth="1"/>
    <col min="22" max="22" width="5.5" style="209" bestFit="1" customWidth="1"/>
    <col min="23" max="23" width="6.796875" style="209" bestFit="1" customWidth="1"/>
    <col min="24" max="24" width="4" style="209" bestFit="1" customWidth="1"/>
    <col min="25" max="25" width="6.09765625" style="412" bestFit="1" customWidth="1"/>
    <col min="26" max="26" width="32.3984375" style="210" bestFit="1" customWidth="1"/>
    <col min="27" max="27" width="32.59765625" style="210" bestFit="1" customWidth="1"/>
    <col min="28" max="28" width="37.296875" style="210" bestFit="1" customWidth="1"/>
    <col min="29" max="29" width="28.796875" style="210" bestFit="1" customWidth="1"/>
    <col min="30" max="30" width="22.296875" style="210" bestFit="1" customWidth="1"/>
    <col min="31" max="31" width="9.296875" style="210" bestFit="1" customWidth="1"/>
    <col min="32" max="32" width="25.09765625" style="210" customWidth="1"/>
    <col min="33" max="40" width="6.5" style="210" customWidth="1"/>
    <col min="41" max="16384" width="31.3984375" style="210"/>
  </cols>
  <sheetData>
    <row r="1" spans="1:32" s="209" customFormat="1" ht="17.399999999999999" thickBot="1">
      <c r="A1" s="413" t="s">
        <v>430</v>
      </c>
      <c r="B1" s="243" t="s">
        <v>177</v>
      </c>
      <c r="C1" s="243" t="s">
        <v>216</v>
      </c>
      <c r="D1" s="243" t="s">
        <v>7</v>
      </c>
      <c r="E1" s="243" t="s">
        <v>178</v>
      </c>
      <c r="F1" s="243" t="s">
        <v>179</v>
      </c>
      <c r="G1" s="243" t="s">
        <v>180</v>
      </c>
      <c r="H1" s="243" t="s">
        <v>181</v>
      </c>
      <c r="I1" s="243" t="s">
        <v>182</v>
      </c>
      <c r="J1" s="248" t="s">
        <v>43</v>
      </c>
      <c r="K1" s="249" t="s">
        <v>42</v>
      </c>
      <c r="L1" s="250" t="s">
        <v>39</v>
      </c>
      <c r="M1" s="251" t="s">
        <v>40</v>
      </c>
      <c r="N1" s="252" t="s">
        <v>41</v>
      </c>
      <c r="O1" s="253" t="s">
        <v>38</v>
      </c>
      <c r="P1" s="263" t="s">
        <v>308</v>
      </c>
      <c r="Q1" s="254" t="s">
        <v>244</v>
      </c>
      <c r="R1" s="254" t="s">
        <v>245</v>
      </c>
      <c r="S1" s="254" t="s">
        <v>246</v>
      </c>
      <c r="T1" s="254" t="s">
        <v>247</v>
      </c>
      <c r="U1" s="254" t="s">
        <v>433</v>
      </c>
      <c r="V1" s="542" t="s">
        <v>431</v>
      </c>
      <c r="W1" s="254" t="s">
        <v>432</v>
      </c>
      <c r="X1" s="537" t="s">
        <v>183</v>
      </c>
      <c r="Y1" s="410" t="s">
        <v>184</v>
      </c>
      <c r="Z1" s="324" t="s">
        <v>351</v>
      </c>
      <c r="AA1" s="325" t="s">
        <v>352</v>
      </c>
      <c r="AB1" s="325" t="s">
        <v>353</v>
      </c>
      <c r="AC1" s="244" t="s">
        <v>185</v>
      </c>
      <c r="AD1" s="244" t="s">
        <v>186</v>
      </c>
      <c r="AE1" s="244" t="s">
        <v>434</v>
      </c>
      <c r="AF1" s="325" t="s">
        <v>429</v>
      </c>
    </row>
    <row r="2" spans="1:32" s="209" customFormat="1" ht="46.8">
      <c r="A2" s="402" t="s">
        <v>259</v>
      </c>
      <c r="B2" s="214" t="s">
        <v>86</v>
      </c>
      <c r="C2" s="319" t="s">
        <v>400</v>
      </c>
      <c r="D2" s="237">
        <v>7</v>
      </c>
      <c r="E2" s="213" t="s">
        <v>212</v>
      </c>
      <c r="F2" s="216" t="s">
        <v>213</v>
      </c>
      <c r="G2" s="214" t="s">
        <v>231</v>
      </c>
      <c r="H2" s="232" t="s">
        <v>214</v>
      </c>
      <c r="I2" s="233" t="s">
        <v>297</v>
      </c>
      <c r="J2" s="533">
        <f>16+4</f>
        <v>20</v>
      </c>
      <c r="K2" s="213">
        <v>14</v>
      </c>
      <c r="L2" s="213">
        <v>14</v>
      </c>
      <c r="M2" s="213">
        <v>10</v>
      </c>
      <c r="N2" s="213">
        <v>9</v>
      </c>
      <c r="O2" s="233">
        <v>16</v>
      </c>
      <c r="P2" s="264">
        <f t="shared" ref="P2:P9" si="0">AVERAGE(J2:O2)</f>
        <v>13.833333333333334</v>
      </c>
      <c r="Q2" s="256">
        <f t="shared" ref="Q2:Q9" si="1">ROUNDDOWN((K2-10)/2,0)</f>
        <v>2</v>
      </c>
      <c r="R2" s="569">
        <f>5+2</f>
        <v>7</v>
      </c>
      <c r="S2" s="532">
        <f>2+2</f>
        <v>4</v>
      </c>
      <c r="T2" s="570">
        <f>2-1</f>
        <v>1</v>
      </c>
      <c r="U2" s="541">
        <v>6</v>
      </c>
      <c r="V2" s="571">
        <f>ROUNDDOWN(10+((K2-10)/2),0)</f>
        <v>12</v>
      </c>
      <c r="W2" s="570">
        <f t="shared" ref="W2:W9" si="2">ROUNDDOWN(X2-((K2-10)/2),0)</f>
        <v>19</v>
      </c>
      <c r="X2" s="572">
        <f t="shared" ref="X2:X9" si="3">V2+AE2</f>
        <v>21</v>
      </c>
      <c r="Y2" s="536">
        <f>ROUNDUP(10*(0.75*D2)+(D2*(L2-10)/2),0)</f>
        <v>67</v>
      </c>
      <c r="Z2" s="319" t="s">
        <v>1137</v>
      </c>
      <c r="AA2" s="327"/>
      <c r="AB2" s="326"/>
      <c r="AC2" s="320" t="s">
        <v>416</v>
      </c>
      <c r="AD2" s="319" t="s">
        <v>427</v>
      </c>
      <c r="AE2" s="415">
        <f>8+1</f>
        <v>9</v>
      </c>
      <c r="AF2" s="546" t="s">
        <v>1122</v>
      </c>
    </row>
    <row r="3" spans="1:32" s="209" customFormat="1" ht="110.4">
      <c r="A3" s="402" t="s">
        <v>255</v>
      </c>
      <c r="B3" s="319" t="s">
        <v>215</v>
      </c>
      <c r="C3" s="214" t="s">
        <v>276</v>
      </c>
      <c r="D3" s="237">
        <v>7</v>
      </c>
      <c r="E3" s="214" t="s">
        <v>229</v>
      </c>
      <c r="F3" s="318" t="s">
        <v>301</v>
      </c>
      <c r="G3" s="214" t="s">
        <v>266</v>
      </c>
      <c r="H3" s="232" t="s">
        <v>214</v>
      </c>
      <c r="I3" s="319" t="s">
        <v>1138</v>
      </c>
      <c r="J3" s="234">
        <v>11</v>
      </c>
      <c r="K3" s="213">
        <v>14</v>
      </c>
      <c r="L3" s="213">
        <v>13</v>
      </c>
      <c r="M3" s="213">
        <v>12</v>
      </c>
      <c r="N3" s="213">
        <v>11</v>
      </c>
      <c r="O3" s="233">
        <v>16</v>
      </c>
      <c r="P3" s="264">
        <f t="shared" si="0"/>
        <v>12.833333333333334</v>
      </c>
      <c r="Q3" s="256">
        <f t="shared" si="1"/>
        <v>2</v>
      </c>
      <c r="R3" s="241">
        <f>2+1</f>
        <v>3</v>
      </c>
      <c r="S3" s="213">
        <f>2+2</f>
        <v>4</v>
      </c>
      <c r="T3" s="233">
        <f>5+0</f>
        <v>5</v>
      </c>
      <c r="U3" s="541">
        <v>3</v>
      </c>
      <c r="V3" s="545">
        <f>ROUNDDOWN(10+((K3-10)/2),0)</f>
        <v>12</v>
      </c>
      <c r="W3" s="213">
        <f t="shared" si="2"/>
        <v>16</v>
      </c>
      <c r="X3" s="539">
        <f t="shared" si="3"/>
        <v>18</v>
      </c>
      <c r="Y3" s="536">
        <f>ROUNDUP(4*(0.75*D3)+(D3*(L3-10)/2),0)</f>
        <v>32</v>
      </c>
      <c r="Z3" s="319" t="s">
        <v>1118</v>
      </c>
      <c r="AA3" s="573" t="s">
        <v>1134</v>
      </c>
      <c r="AB3" s="319" t="s">
        <v>1132</v>
      </c>
      <c r="AC3" s="568" t="s">
        <v>1109</v>
      </c>
      <c r="AD3" s="319" t="s">
        <v>1124</v>
      </c>
      <c r="AE3" s="232">
        <f>2+4</f>
        <v>6</v>
      </c>
      <c r="AF3" s="215" t="s">
        <v>1089</v>
      </c>
    </row>
    <row r="4" spans="1:32" s="209" customFormat="1" ht="62.4">
      <c r="A4" s="402" t="s">
        <v>260</v>
      </c>
      <c r="B4" s="214" t="s">
        <v>219</v>
      </c>
      <c r="C4" s="214" t="s">
        <v>223</v>
      </c>
      <c r="D4" s="237">
        <v>7</v>
      </c>
      <c r="E4" s="213" t="s">
        <v>212</v>
      </c>
      <c r="F4" s="318" t="s">
        <v>347</v>
      </c>
      <c r="G4" s="214" t="s">
        <v>268</v>
      </c>
      <c r="H4" s="232" t="s">
        <v>214</v>
      </c>
      <c r="I4" s="233" t="s">
        <v>296</v>
      </c>
      <c r="J4" s="234">
        <v>10</v>
      </c>
      <c r="K4" s="213">
        <v>18</v>
      </c>
      <c r="L4" s="213">
        <v>11</v>
      </c>
      <c r="M4" s="213">
        <v>13</v>
      </c>
      <c r="N4" s="213">
        <v>13</v>
      </c>
      <c r="O4" s="233">
        <v>10</v>
      </c>
      <c r="P4" s="264">
        <f t="shared" si="0"/>
        <v>12.5</v>
      </c>
      <c r="Q4" s="256">
        <f t="shared" si="1"/>
        <v>4</v>
      </c>
      <c r="R4" s="241">
        <f>2+0</f>
        <v>2</v>
      </c>
      <c r="S4" s="213">
        <f>5+4</f>
        <v>9</v>
      </c>
      <c r="T4" s="233">
        <f>2+1</f>
        <v>3</v>
      </c>
      <c r="U4" s="541">
        <v>5</v>
      </c>
      <c r="V4" s="544">
        <f>ROUNDDOWN(10+((K4-10)/2),0)</f>
        <v>14</v>
      </c>
      <c r="W4" s="233">
        <f t="shared" si="2"/>
        <v>13</v>
      </c>
      <c r="X4" s="539">
        <f t="shared" si="3"/>
        <v>17</v>
      </c>
      <c r="Y4" s="535">
        <f>ROUNDUP(8*(0.75*D4)+(D4*(L4-10)/2),0)</f>
        <v>46</v>
      </c>
      <c r="Z4" s="319" t="s">
        <v>1112</v>
      </c>
      <c r="AA4" s="326"/>
      <c r="AB4" s="326"/>
      <c r="AC4" s="320" t="s">
        <v>1114</v>
      </c>
      <c r="AD4" s="319" t="s">
        <v>1113</v>
      </c>
      <c r="AE4" s="232">
        <f>1+2</f>
        <v>3</v>
      </c>
      <c r="AF4" s="546" t="s">
        <v>1117</v>
      </c>
    </row>
    <row r="5" spans="1:32" s="209" customFormat="1" ht="95.4">
      <c r="A5" s="402" t="s">
        <v>257</v>
      </c>
      <c r="B5" s="319" t="s">
        <v>215</v>
      </c>
      <c r="C5" s="319" t="s">
        <v>277</v>
      </c>
      <c r="D5" s="238">
        <v>6</v>
      </c>
      <c r="E5" s="214" t="s">
        <v>212</v>
      </c>
      <c r="F5" s="318" t="s">
        <v>347</v>
      </c>
      <c r="G5" s="214" t="s">
        <v>265</v>
      </c>
      <c r="H5" s="232" t="s">
        <v>214</v>
      </c>
      <c r="I5" s="233" t="s">
        <v>291</v>
      </c>
      <c r="J5" s="234">
        <v>10</v>
      </c>
      <c r="K5" s="213">
        <v>11</v>
      </c>
      <c r="L5" s="213">
        <v>12</v>
      </c>
      <c r="M5" s="213">
        <v>18</v>
      </c>
      <c r="N5" s="213">
        <v>12</v>
      </c>
      <c r="O5" s="233">
        <v>12</v>
      </c>
      <c r="P5" s="264">
        <f t="shared" si="0"/>
        <v>12.5</v>
      </c>
      <c r="Q5" s="256">
        <f t="shared" si="1"/>
        <v>0</v>
      </c>
      <c r="R5" s="241">
        <f>2+0</f>
        <v>2</v>
      </c>
      <c r="S5" s="213">
        <f>2+0</f>
        <v>2</v>
      </c>
      <c r="T5" s="233">
        <f>5+1</f>
        <v>6</v>
      </c>
      <c r="U5" s="541">
        <v>2</v>
      </c>
      <c r="V5" s="544">
        <f>ROUNDDOWN(10+((K5-10)/2),0)+1</f>
        <v>11</v>
      </c>
      <c r="W5" s="233">
        <f t="shared" si="2"/>
        <v>16</v>
      </c>
      <c r="X5" s="539">
        <f t="shared" si="3"/>
        <v>17</v>
      </c>
      <c r="Y5" s="536">
        <f>ROUNDUP(4*(0.75*D5)+(D5*(L5-10)/2),0)</f>
        <v>24</v>
      </c>
      <c r="Z5" s="319" t="s">
        <v>1119</v>
      </c>
      <c r="AA5" s="319" t="s">
        <v>1136</v>
      </c>
      <c r="AB5" s="319" t="s">
        <v>1130</v>
      </c>
      <c r="AC5" s="320" t="s">
        <v>417</v>
      </c>
      <c r="AD5" s="319" t="s">
        <v>1124</v>
      </c>
      <c r="AE5" s="232">
        <f>2+4</f>
        <v>6</v>
      </c>
      <c r="AF5" s="546" t="s">
        <v>1123</v>
      </c>
    </row>
    <row r="6" spans="1:32" s="209" customFormat="1" ht="31.2">
      <c r="A6" s="402" t="s">
        <v>279</v>
      </c>
      <c r="B6" s="214" t="s">
        <v>233</v>
      </c>
      <c r="C6" s="319" t="s">
        <v>1108</v>
      </c>
      <c r="D6" s="238">
        <v>6</v>
      </c>
      <c r="E6" s="213" t="s">
        <v>212</v>
      </c>
      <c r="F6" s="216" t="s">
        <v>213</v>
      </c>
      <c r="G6" s="214" t="s">
        <v>231</v>
      </c>
      <c r="H6" s="232" t="s">
        <v>214</v>
      </c>
      <c r="I6" s="233" t="s">
        <v>290</v>
      </c>
      <c r="J6" s="234">
        <v>11</v>
      </c>
      <c r="K6" s="532">
        <v>10</v>
      </c>
      <c r="L6" s="213" t="s">
        <v>251</v>
      </c>
      <c r="M6" s="213">
        <v>10</v>
      </c>
      <c r="N6" s="213">
        <v>13</v>
      </c>
      <c r="O6" s="233">
        <v>10</v>
      </c>
      <c r="P6" s="264">
        <f t="shared" si="0"/>
        <v>10.8</v>
      </c>
      <c r="Q6" s="256">
        <f t="shared" si="1"/>
        <v>0</v>
      </c>
      <c r="R6" s="241">
        <f>1+1</f>
        <v>2</v>
      </c>
      <c r="S6" s="213">
        <f>3+3</f>
        <v>6</v>
      </c>
      <c r="T6" s="233">
        <f>4+1</f>
        <v>5</v>
      </c>
      <c r="U6" s="541">
        <f>3+2</f>
        <v>5</v>
      </c>
      <c r="V6" s="544">
        <f>ROUNDDOWN(10+((K6-10)/2),0)</f>
        <v>10</v>
      </c>
      <c r="W6" s="233">
        <f t="shared" si="2"/>
        <v>10</v>
      </c>
      <c r="X6" s="539">
        <f t="shared" si="3"/>
        <v>10</v>
      </c>
      <c r="Y6" s="567">
        <f>ROUNDUP(6*(0.75*D6/2),0)+19</f>
        <v>33</v>
      </c>
      <c r="Z6" s="214" t="s">
        <v>305</v>
      </c>
      <c r="AA6" s="327"/>
      <c r="AB6" s="326"/>
      <c r="AC6" s="320" t="s">
        <v>1110</v>
      </c>
      <c r="AD6" s="214" t="s">
        <v>214</v>
      </c>
      <c r="AE6" s="232">
        <v>0</v>
      </c>
      <c r="AF6" s="546" t="s">
        <v>1120</v>
      </c>
    </row>
    <row r="7" spans="1:32" s="209" customFormat="1" ht="110.4">
      <c r="A7" s="402" t="s">
        <v>1135</v>
      </c>
      <c r="B7" s="214" t="s">
        <v>215</v>
      </c>
      <c r="C7" s="319" t="s">
        <v>397</v>
      </c>
      <c r="D7" s="238">
        <v>6</v>
      </c>
      <c r="E7" s="214" t="s">
        <v>212</v>
      </c>
      <c r="F7" s="216" t="s">
        <v>213</v>
      </c>
      <c r="G7" s="214" t="s">
        <v>231</v>
      </c>
      <c r="H7" s="232" t="s">
        <v>214</v>
      </c>
      <c r="I7" s="233" t="s">
        <v>291</v>
      </c>
      <c r="J7" s="234">
        <v>8</v>
      </c>
      <c r="K7" s="213">
        <v>12</v>
      </c>
      <c r="L7" s="213">
        <v>14</v>
      </c>
      <c r="M7" s="213">
        <v>20</v>
      </c>
      <c r="N7" s="213">
        <v>12</v>
      </c>
      <c r="O7" s="233">
        <v>12</v>
      </c>
      <c r="P7" s="264">
        <f t="shared" si="0"/>
        <v>13</v>
      </c>
      <c r="Q7" s="256">
        <f t="shared" si="1"/>
        <v>1</v>
      </c>
      <c r="R7" s="241">
        <f>2+2</f>
        <v>4</v>
      </c>
      <c r="S7" s="213">
        <f>2+1</f>
        <v>3</v>
      </c>
      <c r="T7" s="233">
        <f>5+1</f>
        <v>6</v>
      </c>
      <c r="U7" s="541">
        <v>2</v>
      </c>
      <c r="V7" s="544">
        <f>ROUNDDOWN(10+((K7-10)/2),0)+1</f>
        <v>12</v>
      </c>
      <c r="W7" s="233">
        <f t="shared" si="2"/>
        <v>13</v>
      </c>
      <c r="X7" s="539">
        <f t="shared" si="3"/>
        <v>14</v>
      </c>
      <c r="Y7" s="536">
        <f>ROUNDUP(4*(0.75*D7)+(D7*(L7-10)/2),0)</f>
        <v>30</v>
      </c>
      <c r="Z7" s="319" t="s">
        <v>1119</v>
      </c>
      <c r="AA7" s="319" t="s">
        <v>1133</v>
      </c>
      <c r="AB7" s="319" t="s">
        <v>1129</v>
      </c>
      <c r="AC7" s="568" t="s">
        <v>1125</v>
      </c>
      <c r="AD7" s="319" t="s">
        <v>1111</v>
      </c>
      <c r="AE7" s="232">
        <v>2</v>
      </c>
      <c r="AF7" s="215"/>
    </row>
    <row r="8" spans="1:32" s="209" customFormat="1" ht="46.8">
      <c r="A8" s="402" t="s">
        <v>256</v>
      </c>
      <c r="B8" s="319" t="s">
        <v>215</v>
      </c>
      <c r="C8" s="214" t="s">
        <v>224</v>
      </c>
      <c r="D8" s="239">
        <v>5</v>
      </c>
      <c r="E8" s="213" t="s">
        <v>212</v>
      </c>
      <c r="F8" s="216" t="s">
        <v>213</v>
      </c>
      <c r="G8" s="214" t="s">
        <v>274</v>
      </c>
      <c r="H8" s="232" t="s">
        <v>299</v>
      </c>
      <c r="I8" s="232" t="s">
        <v>285</v>
      </c>
      <c r="J8" s="234">
        <v>17</v>
      </c>
      <c r="K8" s="213">
        <v>11</v>
      </c>
      <c r="L8" s="213">
        <v>14</v>
      </c>
      <c r="M8" s="213">
        <v>10</v>
      </c>
      <c r="N8" s="213">
        <v>14</v>
      </c>
      <c r="O8" s="570">
        <v>15</v>
      </c>
      <c r="P8" s="264">
        <f t="shared" si="0"/>
        <v>13.5</v>
      </c>
      <c r="Q8" s="256">
        <f t="shared" si="1"/>
        <v>0</v>
      </c>
      <c r="R8" s="569">
        <f>4+1+2</f>
        <v>7</v>
      </c>
      <c r="S8" s="532">
        <f>1+0+2</f>
        <v>3</v>
      </c>
      <c r="T8" s="570">
        <f>1+2+2</f>
        <v>5</v>
      </c>
      <c r="U8" s="574">
        <v>5</v>
      </c>
      <c r="V8" s="544">
        <f>ROUNDDOWN(10+((K8-10)/2),0)+1</f>
        <v>11</v>
      </c>
      <c r="W8" s="233">
        <f t="shared" si="2"/>
        <v>17</v>
      </c>
      <c r="X8" s="539">
        <f t="shared" si="3"/>
        <v>18</v>
      </c>
      <c r="Y8" s="535">
        <f>ROUNDUP(10*(0.75*D8)+(D8*(L8-10)/2),0)</f>
        <v>48</v>
      </c>
      <c r="Z8" s="319" t="s">
        <v>1127</v>
      </c>
      <c r="AA8" s="573" t="s">
        <v>1115</v>
      </c>
      <c r="AB8" s="319" t="s">
        <v>1116</v>
      </c>
      <c r="AC8" s="320" t="s">
        <v>419</v>
      </c>
      <c r="AD8" s="319" t="s">
        <v>435</v>
      </c>
      <c r="AE8" s="415">
        <f>5+1+1</f>
        <v>7</v>
      </c>
      <c r="AF8" s="546" t="s">
        <v>1121</v>
      </c>
    </row>
    <row r="9" spans="1:32" s="209" customFormat="1" ht="31.2">
      <c r="A9" s="402" t="s">
        <v>254</v>
      </c>
      <c r="B9" s="319" t="s">
        <v>399</v>
      </c>
      <c r="C9" s="214" t="s">
        <v>226</v>
      </c>
      <c r="D9" s="239">
        <v>5</v>
      </c>
      <c r="E9" s="213" t="s">
        <v>212</v>
      </c>
      <c r="F9" s="216" t="s">
        <v>213</v>
      </c>
      <c r="G9" s="214" t="s">
        <v>231</v>
      </c>
      <c r="H9" s="232" t="s">
        <v>309</v>
      </c>
      <c r="I9" s="232" t="s">
        <v>310</v>
      </c>
      <c r="J9" s="234">
        <v>10</v>
      </c>
      <c r="K9" s="213">
        <v>12</v>
      </c>
      <c r="L9" s="213">
        <v>10</v>
      </c>
      <c r="M9" s="213">
        <v>14</v>
      </c>
      <c r="N9" s="213">
        <v>12</v>
      </c>
      <c r="O9" s="233">
        <v>18</v>
      </c>
      <c r="P9" s="264">
        <f t="shared" si="0"/>
        <v>12.666666666666666</v>
      </c>
      <c r="Q9" s="256">
        <f t="shared" si="1"/>
        <v>1</v>
      </c>
      <c r="R9" s="241">
        <f>1+0</f>
        <v>1</v>
      </c>
      <c r="S9" s="213">
        <f>1+1</f>
        <v>2</v>
      </c>
      <c r="T9" s="233">
        <f>4+1</f>
        <v>5</v>
      </c>
      <c r="U9" s="541">
        <v>2</v>
      </c>
      <c r="V9" s="544">
        <f>ROUNDDOWN(10+((K9-10)/2),0)</f>
        <v>11</v>
      </c>
      <c r="W9" s="233">
        <f t="shared" si="2"/>
        <v>14</v>
      </c>
      <c r="X9" s="539">
        <f t="shared" si="3"/>
        <v>15</v>
      </c>
      <c r="Y9" s="536">
        <f>ROUNDUP(6*(0.75*D9)+(D9*(L9-10)/2),0)</f>
        <v>23</v>
      </c>
      <c r="Z9" s="214" t="s">
        <v>306</v>
      </c>
      <c r="AA9" s="319" t="s">
        <v>362</v>
      </c>
      <c r="AB9" s="319" t="s">
        <v>1128</v>
      </c>
      <c r="AC9" s="320" t="s">
        <v>1107</v>
      </c>
      <c r="AD9" s="319" t="s">
        <v>348</v>
      </c>
      <c r="AE9" s="415">
        <f>3+1</f>
        <v>4</v>
      </c>
      <c r="AF9" s="215"/>
    </row>
    <row r="10" spans="1:32" ht="31.2">
      <c r="A10" s="402" t="s">
        <v>261</v>
      </c>
      <c r="B10" s="319" t="s">
        <v>215</v>
      </c>
      <c r="C10" s="214" t="s">
        <v>222</v>
      </c>
      <c r="D10" s="239">
        <v>5</v>
      </c>
      <c r="E10" s="214" t="s">
        <v>212</v>
      </c>
      <c r="F10" s="216" t="s">
        <v>213</v>
      </c>
      <c r="G10" s="214" t="s">
        <v>273</v>
      </c>
      <c r="H10" s="232" t="s">
        <v>214</v>
      </c>
      <c r="I10" s="415" t="s">
        <v>1092</v>
      </c>
      <c r="J10" s="533">
        <f>13+4</f>
        <v>17</v>
      </c>
      <c r="K10" s="213">
        <v>12</v>
      </c>
      <c r="L10" s="532">
        <f>11+4</f>
        <v>15</v>
      </c>
      <c r="M10" s="213">
        <v>10</v>
      </c>
      <c r="N10" s="213">
        <v>15</v>
      </c>
      <c r="O10" s="233">
        <v>11</v>
      </c>
      <c r="P10" s="264">
        <f t="shared" ref="P10:P13" si="4">AVERAGE(J10:O10)</f>
        <v>13.333333333333334</v>
      </c>
      <c r="Q10" s="256">
        <f t="shared" ref="Q10:Q13" si="5">ROUNDDOWN((K10-10)/2,0)</f>
        <v>1</v>
      </c>
      <c r="R10" s="241">
        <v>5</v>
      </c>
      <c r="S10" s="213">
        <v>2</v>
      </c>
      <c r="T10" s="233">
        <v>2</v>
      </c>
      <c r="U10" s="541">
        <v>4</v>
      </c>
      <c r="V10" s="544">
        <f>ROUNDDOWN(10+((K10-10)/2),0)+1</f>
        <v>12</v>
      </c>
      <c r="W10" s="233">
        <f t="shared" ref="W10:W13" si="6">ROUNDDOWN(X10-((K10-10)/2),0)</f>
        <v>11</v>
      </c>
      <c r="X10" s="539">
        <f t="shared" ref="X10:X13" si="7">V10+AE10</f>
        <v>12</v>
      </c>
      <c r="Y10" s="535">
        <f>ROUNDDOWN(8*D10*0.75,0)+ROUNDDOWN((D10)*(L10-10)/2,0)</f>
        <v>42</v>
      </c>
      <c r="Z10" s="214" t="s">
        <v>302</v>
      </c>
      <c r="AA10" s="327"/>
      <c r="AB10" s="326"/>
      <c r="AC10" s="320" t="s">
        <v>1093</v>
      </c>
      <c r="AD10" s="214" t="s">
        <v>214</v>
      </c>
      <c r="AE10" s="232">
        <v>0</v>
      </c>
      <c r="AF10" s="215" t="s">
        <v>1089</v>
      </c>
    </row>
    <row r="11" spans="1:32" ht="147.6">
      <c r="A11" s="402" t="s">
        <v>1085</v>
      </c>
      <c r="B11" s="319" t="s">
        <v>215</v>
      </c>
      <c r="C11" s="319" t="s">
        <v>1106</v>
      </c>
      <c r="D11" s="239">
        <v>5</v>
      </c>
      <c r="E11" s="213" t="s">
        <v>229</v>
      </c>
      <c r="F11" s="318" t="s">
        <v>347</v>
      </c>
      <c r="G11" s="214" t="s">
        <v>267</v>
      </c>
      <c r="H11" s="232" t="s">
        <v>214</v>
      </c>
      <c r="I11" s="233" t="s">
        <v>292</v>
      </c>
      <c r="J11" s="234">
        <v>10</v>
      </c>
      <c r="K11" s="213">
        <v>13</v>
      </c>
      <c r="L11" s="213">
        <v>10</v>
      </c>
      <c r="M11" s="213">
        <v>16</v>
      </c>
      <c r="N11" s="213">
        <v>16</v>
      </c>
      <c r="O11" s="233">
        <v>10</v>
      </c>
      <c r="P11" s="264">
        <f t="shared" si="4"/>
        <v>12.5</v>
      </c>
      <c r="Q11" s="256">
        <f t="shared" si="5"/>
        <v>1</v>
      </c>
      <c r="R11" s="241">
        <v>4</v>
      </c>
      <c r="S11" s="213">
        <v>6</v>
      </c>
      <c r="T11" s="233">
        <v>8</v>
      </c>
      <c r="U11" s="541">
        <v>2</v>
      </c>
      <c r="V11" s="544">
        <f>ROUNDDOWN(10+((K11-10)/2),0)+1</f>
        <v>12</v>
      </c>
      <c r="W11" s="233">
        <f t="shared" si="6"/>
        <v>11</v>
      </c>
      <c r="X11" s="539">
        <f t="shared" si="7"/>
        <v>13</v>
      </c>
      <c r="Y11" s="536">
        <f>ROUNDDOWN(6*D11*0.75,0)+ROUNDDOWN((D10)*(L11-10)/2,0)</f>
        <v>22</v>
      </c>
      <c r="Z11" s="319" t="s">
        <v>1082</v>
      </c>
      <c r="AA11" s="319" t="s">
        <v>1105</v>
      </c>
      <c r="AB11" s="319" t="s">
        <v>1104</v>
      </c>
      <c r="AC11" s="320" t="s">
        <v>1095</v>
      </c>
      <c r="AD11" s="319" t="s">
        <v>421</v>
      </c>
      <c r="AE11" s="415">
        <f>1</f>
        <v>1</v>
      </c>
      <c r="AF11" s="215"/>
    </row>
    <row r="12" spans="1:32" ht="110.4">
      <c r="A12" s="402" t="s">
        <v>1088</v>
      </c>
      <c r="B12" s="319" t="s">
        <v>215</v>
      </c>
      <c r="C12" s="319" t="s">
        <v>396</v>
      </c>
      <c r="D12" s="239">
        <v>5</v>
      </c>
      <c r="E12" s="214" t="s">
        <v>229</v>
      </c>
      <c r="F12" s="318" t="s">
        <v>301</v>
      </c>
      <c r="G12" s="214" t="s">
        <v>271</v>
      </c>
      <c r="H12" s="232" t="s">
        <v>214</v>
      </c>
      <c r="I12" s="233" t="s">
        <v>291</v>
      </c>
      <c r="J12" s="234">
        <v>10</v>
      </c>
      <c r="K12" s="213">
        <v>12</v>
      </c>
      <c r="L12" s="213">
        <v>10</v>
      </c>
      <c r="M12" s="213">
        <v>16</v>
      </c>
      <c r="N12" s="213">
        <v>11</v>
      </c>
      <c r="O12" s="233">
        <v>12</v>
      </c>
      <c r="P12" s="264">
        <f t="shared" si="4"/>
        <v>11.833333333333334</v>
      </c>
      <c r="Q12" s="256">
        <f t="shared" si="5"/>
        <v>1</v>
      </c>
      <c r="R12" s="241">
        <v>1</v>
      </c>
      <c r="S12" s="213">
        <v>2</v>
      </c>
      <c r="T12" s="233">
        <v>4</v>
      </c>
      <c r="U12" s="541">
        <v>2</v>
      </c>
      <c r="V12" s="544">
        <f>ROUNDDOWN(10+((K12-10)/2),0)+1+4</f>
        <v>16</v>
      </c>
      <c r="W12" s="233">
        <f t="shared" si="6"/>
        <v>19</v>
      </c>
      <c r="X12" s="539">
        <f t="shared" si="7"/>
        <v>20</v>
      </c>
      <c r="Y12" s="536">
        <f>ROUNDDOWN(4*D12*0.75,0)+ROUNDDOWN((D10)*(L12-10)/2,0)</f>
        <v>15</v>
      </c>
      <c r="Z12" s="319" t="s">
        <v>1079</v>
      </c>
      <c r="AA12" s="319" t="s">
        <v>1103</v>
      </c>
      <c r="AB12" s="319" t="s">
        <v>1086</v>
      </c>
      <c r="AC12" s="320" t="s">
        <v>418</v>
      </c>
      <c r="AD12" s="534" t="s">
        <v>1083</v>
      </c>
      <c r="AE12" s="232">
        <f>4</f>
        <v>4</v>
      </c>
      <c r="AF12" s="546" t="s">
        <v>1087</v>
      </c>
    </row>
    <row r="13" spans="1:32" ht="31.8">
      <c r="A13" s="402" t="s">
        <v>235</v>
      </c>
      <c r="B13" s="319" t="s">
        <v>215</v>
      </c>
      <c r="C13" s="214" t="s">
        <v>263</v>
      </c>
      <c r="D13" s="239">
        <v>5</v>
      </c>
      <c r="E13" s="213" t="s">
        <v>212</v>
      </c>
      <c r="F13" s="318" t="s">
        <v>213</v>
      </c>
      <c r="G13" s="261" t="s">
        <v>264</v>
      </c>
      <c r="H13" s="232" t="s">
        <v>214</v>
      </c>
      <c r="I13" s="233" t="s">
        <v>298</v>
      </c>
      <c r="J13" s="234">
        <v>13</v>
      </c>
      <c r="K13" s="213">
        <v>10</v>
      </c>
      <c r="L13" s="532">
        <f>12+4</f>
        <v>16</v>
      </c>
      <c r="M13" s="213">
        <v>10</v>
      </c>
      <c r="N13" s="213">
        <v>10</v>
      </c>
      <c r="O13" s="233">
        <v>10</v>
      </c>
      <c r="P13" s="264">
        <f t="shared" si="4"/>
        <v>11.5</v>
      </c>
      <c r="Q13" s="256">
        <f t="shared" si="5"/>
        <v>0</v>
      </c>
      <c r="R13" s="241">
        <f>4+3</f>
        <v>7</v>
      </c>
      <c r="S13" s="213">
        <v>1</v>
      </c>
      <c r="T13" s="233">
        <v>4</v>
      </c>
      <c r="U13" s="541">
        <v>3</v>
      </c>
      <c r="V13" s="544">
        <f>ROUNDDOWN(10+((K13-10)/2),0)+1</f>
        <v>11</v>
      </c>
      <c r="W13" s="233">
        <f t="shared" si="6"/>
        <v>16</v>
      </c>
      <c r="X13" s="539">
        <f t="shared" si="7"/>
        <v>16</v>
      </c>
      <c r="Y13" s="535">
        <f>ROUNDDOWN(8*D13*0.75,0)+ROUNDDOWN((D10)*(L13-10)/2,0)</f>
        <v>45</v>
      </c>
      <c r="Z13" s="319" t="s">
        <v>1080</v>
      </c>
      <c r="AA13" s="327"/>
      <c r="AB13" s="319" t="s">
        <v>1081</v>
      </c>
      <c r="AC13" s="320" t="s">
        <v>1094</v>
      </c>
      <c r="AD13" s="319" t="s">
        <v>1084</v>
      </c>
      <c r="AE13" s="415">
        <f>2+2+1</f>
        <v>5</v>
      </c>
      <c r="AF13" s="215" t="s">
        <v>1089</v>
      </c>
    </row>
    <row r="14" spans="1:32" ht="69.599999999999994">
      <c r="A14" s="400" t="s">
        <v>250</v>
      </c>
      <c r="B14" s="214" t="s">
        <v>215</v>
      </c>
      <c r="C14" s="214" t="s">
        <v>218</v>
      </c>
      <c r="D14" s="237">
        <v>7</v>
      </c>
      <c r="E14" s="213" t="s">
        <v>212</v>
      </c>
      <c r="F14" s="318" t="s">
        <v>347</v>
      </c>
      <c r="G14" s="214" t="s">
        <v>231</v>
      </c>
      <c r="H14" s="232" t="s">
        <v>214</v>
      </c>
      <c r="I14" s="233" t="s">
        <v>293</v>
      </c>
      <c r="J14" s="234">
        <v>8</v>
      </c>
      <c r="K14" s="213">
        <v>14</v>
      </c>
      <c r="L14" s="213">
        <v>12</v>
      </c>
      <c r="M14" s="213">
        <v>17</v>
      </c>
      <c r="N14" s="213">
        <v>9</v>
      </c>
      <c r="O14" s="233">
        <v>14</v>
      </c>
      <c r="P14" s="264">
        <f>AVERAGE(J14:O14)</f>
        <v>12.333333333333334</v>
      </c>
      <c r="Q14" s="256">
        <f>ROUNDDOWN((K14-10)/2,0)</f>
        <v>2</v>
      </c>
      <c r="R14" s="241">
        <v>1</v>
      </c>
      <c r="S14" s="213">
        <v>1</v>
      </c>
      <c r="T14" s="233">
        <v>3</v>
      </c>
      <c r="U14" s="541">
        <v>1</v>
      </c>
      <c r="V14" s="544">
        <f>ROUNDDOWN(10+((K14-10)/2),0)+1</f>
        <v>13</v>
      </c>
      <c r="W14" s="233">
        <f>ROUNDDOWN(X14-((K14-10)/2),0)</f>
        <v>17</v>
      </c>
      <c r="X14" s="539">
        <f>V14+AE14</f>
        <v>19</v>
      </c>
      <c r="Y14" s="536">
        <f>ROUNDDOWN(6*D14*0.75,0)+ROUNDDOWN((D10)*(L14-10)/2,0)</f>
        <v>36</v>
      </c>
      <c r="Z14" s="319" t="s">
        <v>359</v>
      </c>
      <c r="AA14" s="319" t="s">
        <v>354</v>
      </c>
      <c r="AB14" s="416" t="s">
        <v>1090</v>
      </c>
      <c r="AC14" s="320" t="s">
        <v>428</v>
      </c>
      <c r="AD14" s="319" t="s">
        <v>423</v>
      </c>
      <c r="AE14" s="415">
        <f>3+3</f>
        <v>6</v>
      </c>
      <c r="AF14" s="215"/>
    </row>
    <row r="15" spans="1:32" ht="15.6">
      <c r="A15" s="210"/>
      <c r="F15" s="210"/>
      <c r="L15" s="210"/>
      <c r="M15" s="210"/>
      <c r="N15" s="210"/>
      <c r="O15" s="210"/>
      <c r="P15" s="210"/>
      <c r="Q15" s="210"/>
      <c r="R15" s="210"/>
      <c r="S15" s="210"/>
      <c r="T15" s="210"/>
      <c r="U15" s="210"/>
      <c r="V15" s="210"/>
      <c r="W15" s="210"/>
      <c r="X15" s="210"/>
      <c r="Y15" s="411"/>
    </row>
    <row r="16" spans="1:32" ht="15.6">
      <c r="A16" s="210"/>
      <c r="F16" s="210"/>
      <c r="L16" s="210"/>
      <c r="M16" s="210"/>
      <c r="N16" s="210"/>
      <c r="O16" s="210"/>
      <c r="P16" s="210"/>
      <c r="Q16" s="210"/>
      <c r="R16" s="210"/>
      <c r="S16" s="210"/>
      <c r="T16" s="210"/>
      <c r="U16" s="210"/>
      <c r="V16" s="210"/>
      <c r="W16" s="210"/>
      <c r="X16" s="210"/>
      <c r="Y16" s="411"/>
    </row>
  </sheetData>
  <conditionalFormatting sqref="AA1:AB1 AF1">
    <cfRule type="containsBlanks" dxfId="0" priority="1">
      <formula>LEN(TRIM(AA1))=0</formula>
    </cfRule>
  </conditionalFormatting>
  <pageMargins left="0.15" right="0.75" top="0.32" bottom="0.33" header="0.25" footer="0.25"/>
  <pageSetup orientation="landscape" horizontalDpi="4294967293"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Normal="100" workbookViewId="0"/>
  </sheetViews>
  <sheetFormatPr defaultColWidth="12.5" defaultRowHeight="16.2"/>
  <cols>
    <col min="1" max="1" width="17.8984375" style="219" bestFit="1" customWidth="1"/>
    <col min="2" max="2" width="19.796875" style="220" bestFit="1" customWidth="1"/>
    <col min="3" max="3" width="12.5" style="220"/>
    <col min="4" max="5" width="5.8984375" style="220" bestFit="1" customWidth="1"/>
    <col min="6" max="16384" width="12.5" style="220"/>
  </cols>
  <sheetData>
    <row r="1" spans="1:5">
      <c r="A1" s="219" t="s">
        <v>189</v>
      </c>
      <c r="B1" s="222" t="s">
        <v>210</v>
      </c>
      <c r="D1" s="222" t="s">
        <v>190</v>
      </c>
      <c r="E1" s="222"/>
    </row>
    <row r="2" spans="1:5" ht="16.8" thickBot="1">
      <c r="A2" s="223" t="s">
        <v>191</v>
      </c>
      <c r="B2" s="403" t="s">
        <v>208</v>
      </c>
      <c r="D2" s="225" t="s">
        <v>7</v>
      </c>
      <c r="E2" s="225" t="s">
        <v>193</v>
      </c>
    </row>
    <row r="3" spans="1:5" ht="16.8" thickTop="1">
      <c r="A3" s="223" t="s">
        <v>194</v>
      </c>
      <c r="B3" s="403" t="s">
        <v>209</v>
      </c>
      <c r="D3" s="258" t="s">
        <v>196</v>
      </c>
      <c r="E3" s="405">
        <v>20</v>
      </c>
    </row>
    <row r="4" spans="1:5">
      <c r="A4" s="219" t="s">
        <v>197</v>
      </c>
      <c r="B4" s="226">
        <f>ROUNDUP((B9-10)*2,0)-2</f>
        <v>-6</v>
      </c>
      <c r="D4" s="259" t="s">
        <v>198</v>
      </c>
      <c r="E4" s="406">
        <v>15</v>
      </c>
    </row>
    <row r="5" spans="1:5">
      <c r="A5" s="223" t="s">
        <v>199</v>
      </c>
      <c r="B5" s="226">
        <f>ROUNDUP($B$4/4,0)</f>
        <v>-2</v>
      </c>
      <c r="D5" s="259" t="s">
        <v>200</v>
      </c>
      <c r="E5" s="406">
        <v>10</v>
      </c>
    </row>
    <row r="6" spans="1:5">
      <c r="A6" s="223" t="s">
        <v>201</v>
      </c>
      <c r="B6" s="226">
        <f>ROUNDUP($B$4/4,0)</f>
        <v>-2</v>
      </c>
      <c r="D6" s="259" t="s">
        <v>202</v>
      </c>
      <c r="E6" s="406">
        <v>8</v>
      </c>
    </row>
    <row r="7" spans="1:5">
      <c r="A7" s="223" t="s">
        <v>203</v>
      </c>
      <c r="B7" s="226">
        <f>ROUNDUP($B$4/2,0)</f>
        <v>-3</v>
      </c>
      <c r="D7" s="259" t="s">
        <v>204</v>
      </c>
      <c r="E7" s="406">
        <v>4</v>
      </c>
    </row>
    <row r="8" spans="1:5">
      <c r="A8" s="223" t="s">
        <v>205</v>
      </c>
      <c r="B8" s="224" t="s">
        <v>206</v>
      </c>
      <c r="D8" s="259" t="s">
        <v>207</v>
      </c>
      <c r="E8" s="406">
        <v>2</v>
      </c>
    </row>
    <row r="9" spans="1:5" ht="16.8" thickBot="1">
      <c r="A9" s="219" t="s">
        <v>187</v>
      </c>
      <c r="B9" s="221">
        <f>SUM('Personal File'!E3:E4)+RIGHT('Personal File'!C15,1)</f>
        <v>8</v>
      </c>
      <c r="D9" s="260" t="s">
        <v>211</v>
      </c>
      <c r="E9" s="407">
        <v>1</v>
      </c>
    </row>
    <row r="10" spans="1:5" ht="16.8" thickBot="1">
      <c r="A10" s="219" t="s">
        <v>192</v>
      </c>
      <c r="B10" s="404" t="s">
        <v>324</v>
      </c>
      <c r="D10" s="257" t="s">
        <v>77</v>
      </c>
      <c r="E10" s="408">
        <f>SUM(E3:E9)</f>
        <v>60</v>
      </c>
    </row>
    <row r="11" spans="1:5" ht="16.8" thickTop="1">
      <c r="A11" s="219" t="s">
        <v>195</v>
      </c>
      <c r="B11" s="404" t="s">
        <v>441</v>
      </c>
    </row>
    <row r="12" spans="1:5">
      <c r="A12" s="220"/>
      <c r="B12" s="219"/>
      <c r="D12" s="222" t="s">
        <v>278</v>
      </c>
      <c r="E12" s="222"/>
    </row>
    <row r="13" spans="1:5" ht="16.8" thickBot="1">
      <c r="B13" s="227"/>
      <c r="D13" s="225" t="s">
        <v>7</v>
      </c>
      <c r="E13" s="225" t="s">
        <v>193</v>
      </c>
    </row>
    <row r="14" spans="1:5" ht="16.8" thickTop="1">
      <c r="D14" s="258" t="s">
        <v>196</v>
      </c>
      <c r="E14" s="405">
        <v>15</v>
      </c>
    </row>
    <row r="15" spans="1:5">
      <c r="D15" s="259" t="s">
        <v>198</v>
      </c>
      <c r="E15" s="406">
        <v>10</v>
      </c>
    </row>
    <row r="16" spans="1:5">
      <c r="D16" s="259" t="s">
        <v>200</v>
      </c>
      <c r="E16" s="406">
        <v>8</v>
      </c>
    </row>
    <row r="17" spans="4:5">
      <c r="D17" s="259" t="s">
        <v>202</v>
      </c>
      <c r="E17" s="406">
        <v>4</v>
      </c>
    </row>
    <row r="18" spans="4:5">
      <c r="D18" s="259" t="s">
        <v>204</v>
      </c>
      <c r="E18" s="406">
        <v>2</v>
      </c>
    </row>
    <row r="19" spans="4:5">
      <c r="D19" s="259" t="s">
        <v>207</v>
      </c>
      <c r="E19" s="406">
        <v>1</v>
      </c>
    </row>
    <row r="20" spans="4:5" ht="16.8" thickBot="1">
      <c r="D20" s="260" t="s">
        <v>211</v>
      </c>
      <c r="E20" s="407">
        <v>0</v>
      </c>
    </row>
    <row r="21" spans="4:5" ht="16.8" thickBot="1">
      <c r="D21" s="257" t="s">
        <v>77</v>
      </c>
      <c r="E21" s="408">
        <f>SUM(E14:E20)</f>
        <v>40</v>
      </c>
    </row>
    <row r="22" spans="4:5" ht="16.8" thickTop="1"/>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Personal File</vt:lpstr>
      <vt:lpstr>Skills</vt:lpstr>
      <vt:lpstr>Spells</vt:lpstr>
      <vt:lpstr>Feats</vt:lpstr>
      <vt:lpstr>Martial</vt:lpstr>
      <vt:lpstr>Equipment</vt:lpstr>
      <vt:lpstr>Leadership</vt:lpstr>
      <vt:lpstr>Martyrs</vt:lpstr>
      <vt:lpstr>Organization</vt:lpstr>
      <vt:lpstr>'Personal File'!Print_Area</vt:lpstr>
      <vt:lpstr>Skills!Print_Area</vt:lpstr>
      <vt:lpstr>Spells!Print_Area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Larlum Character Sheet</dc:title>
  <dc:creator>© Alexis A. Álvarez, 2001, 2007</dc:creator>
  <cp:lastModifiedBy>Alexis Álvarez</cp:lastModifiedBy>
  <cp:lastPrinted>2007-08-17T04:53:18Z</cp:lastPrinted>
  <dcterms:created xsi:type="dcterms:W3CDTF">2000-10-24T15:39:59Z</dcterms:created>
  <dcterms:modified xsi:type="dcterms:W3CDTF">2017-12-24T20:20:38Z</dcterms:modified>
</cp:coreProperties>
</file>