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 yWindow="4728" windowWidth="6528" windowHeight="4752" tabRatio="638"/>
  </bookViews>
  <sheets>
    <sheet name="Personal File" sheetId="4" r:id="rId1"/>
    <sheet name="Skills" sheetId="15" r:id="rId2"/>
    <sheet name="Spellbook" sheetId="21" r:id="rId3"/>
    <sheet name="Cleric" sheetId="23" r:id="rId4"/>
    <sheet name="Spells" sheetId="22" r:id="rId5"/>
    <sheet name="Feats" sheetId="20" r:id="rId6"/>
    <sheet name="Martial" sheetId="6" r:id="rId7"/>
    <sheet name="Equipment" sheetId="19" r:id="rId8"/>
  </sheets>
  <externalReferences>
    <externalReference r:id="rId9"/>
  </externalReferences>
  <definedNames>
    <definedName name="NoShade">'[1]Spell Sheet'!$FH$1</definedName>
    <definedName name="OLE_LINK1" localSheetId="5">Feats!#REF!</definedName>
    <definedName name="OLE_LINK1" localSheetId="4">Spells!#REF!</definedName>
    <definedName name="_xlnm.Print_Area" localSheetId="3">Cleric!$A$1:$I$2</definedName>
    <definedName name="_xlnm.Print_Area" localSheetId="7">Equipment!#REF!</definedName>
    <definedName name="_xlnm.Print_Area" localSheetId="5">Feats!#REF!</definedName>
    <definedName name="_xlnm.Print_Area" localSheetId="6">Martial!#REF!</definedName>
    <definedName name="_xlnm.Print_Area" localSheetId="0">'Personal File'!$A$1:$H$27</definedName>
    <definedName name="_xlnm.Print_Area" localSheetId="1">Skills!$A$1:$K$36</definedName>
    <definedName name="_xlnm.Print_Area" localSheetId="2">Spellbook!$A$1:$I$10</definedName>
    <definedName name="_xlnm.Print_Area" localSheetId="4">Spells!#REF!</definedName>
  </definedNames>
  <calcPr calcId="145621"/>
</workbook>
</file>

<file path=xl/calcChain.xml><?xml version="1.0" encoding="utf-8"?>
<calcChain xmlns="http://schemas.openxmlformats.org/spreadsheetml/2006/main">
  <c r="M23" i="6" l="1"/>
  <c r="M28" i="6"/>
  <c r="M30" i="6"/>
  <c r="M29" i="6"/>
  <c r="I10" i="6" l="1"/>
  <c r="J10" i="6" s="1"/>
  <c r="G3" i="6" l="1"/>
  <c r="M24" i="6"/>
  <c r="M25" i="6"/>
  <c r="M26" i="6"/>
  <c r="M27" i="6"/>
  <c r="M31" i="6"/>
  <c r="M32" i="6"/>
  <c r="M33" i="6"/>
  <c r="M34" i="6"/>
  <c r="M35" i="6"/>
  <c r="C7" i="20" l="1"/>
  <c r="N29" i="22" l="1"/>
  <c r="N30" i="22"/>
  <c r="N24" i="22"/>
  <c r="N25" i="22"/>
  <c r="N26" i="22"/>
  <c r="N27" i="22"/>
  <c r="N28" i="22"/>
  <c r="B51" i="15"/>
  <c r="E62" i="15"/>
  <c r="E61" i="15"/>
  <c r="E60" i="15"/>
  <c r="E59" i="15"/>
  <c r="E58" i="15"/>
  <c r="E57" i="15"/>
  <c r="E56" i="15"/>
  <c r="E55" i="15"/>
  <c r="E54" i="15"/>
  <c r="E53" i="15"/>
  <c r="E52" i="15"/>
  <c r="E11" i="4"/>
  <c r="B12" i="4" l="1"/>
  <c r="B14" i="4" l="1"/>
  <c r="B16" i="22"/>
  <c r="F16" i="22" s="1"/>
  <c r="H16" i="22" s="1"/>
  <c r="E12" i="4" l="1"/>
  <c r="C14" i="4" l="1"/>
  <c r="C13" i="4"/>
  <c r="E14" i="4" l="1"/>
  <c r="E13" i="4" s="1"/>
  <c r="F13" i="22" l="1"/>
  <c r="E13" i="22"/>
  <c r="D13" i="22"/>
  <c r="F6" i="22"/>
  <c r="E6" i="22"/>
  <c r="D6" i="22" l="1"/>
  <c r="B5" i="15"/>
  <c r="B4" i="15"/>
  <c r="B3" i="15"/>
  <c r="M37" i="6" l="1"/>
  <c r="C22" i="19" l="1"/>
  <c r="C21" i="19"/>
  <c r="C16" i="19"/>
  <c r="H5" i="6" l="1"/>
  <c r="H6" i="6"/>
  <c r="C5" i="6" l="1"/>
  <c r="I5" i="6" l="1"/>
  <c r="I6" i="6"/>
  <c r="J6" i="6" s="1"/>
  <c r="J5" i="6" l="1"/>
  <c r="C35" i="19" l="1"/>
  <c r="G7" i="19"/>
  <c r="G6" i="19"/>
  <c r="B7" i="4" l="1"/>
  <c r="H3" i="6" s="1"/>
  <c r="I3" i="6"/>
  <c r="I4" i="6"/>
  <c r="H4" i="6"/>
  <c r="C15" i="19"/>
  <c r="J4" i="6" l="1"/>
  <c r="J3" i="6"/>
  <c r="C25" i="22"/>
  <c r="C20" i="22"/>
  <c r="C23" i="22" l="1"/>
  <c r="C24" i="22" s="1"/>
  <c r="C21" i="22"/>
  <c r="C22" i="22" s="1"/>
  <c r="C13" i="22" l="1"/>
  <c r="C6" i="22"/>
  <c r="H49" i="15"/>
  <c r="H47" i="15"/>
  <c r="H46" i="15"/>
  <c r="H45"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B13" i="4"/>
  <c r="B10" i="4"/>
  <c r="E63" i="15"/>
  <c r="G37" i="19" l="1"/>
  <c r="G39" i="19" s="1"/>
  <c r="B11" i="4" l="1"/>
  <c r="I11" i="6" l="1"/>
  <c r="I9" i="6"/>
  <c r="I12" i="6"/>
  <c r="H11" i="6" l="1"/>
  <c r="J11" i="6" s="1"/>
  <c r="B6" i="22" l="1"/>
  <c r="B17" i="22" l="1"/>
  <c r="F17" i="22" s="1"/>
  <c r="H17" i="22" s="1"/>
  <c r="H48" i="15"/>
  <c r="H7" i="15"/>
  <c r="H6" i="15"/>
  <c r="H12" i="6" l="1"/>
  <c r="J12" i="6" s="1"/>
  <c r="C36" i="19"/>
  <c r="H4" i="15" l="1"/>
  <c r="H3" i="15"/>
  <c r="B13" i="22" l="1"/>
  <c r="H5" i="15" l="1"/>
  <c r="E10" i="4" l="1"/>
  <c r="C9" i="4" l="1"/>
  <c r="D9" i="15" l="1"/>
  <c r="C6" i="6"/>
  <c r="E9" i="15" l="1"/>
  <c r="G9" i="15"/>
  <c r="I9" i="15" s="1"/>
  <c r="C11" i="4"/>
  <c r="D3" i="15" l="1"/>
  <c r="D10" i="15"/>
  <c r="C10" i="4"/>
  <c r="C12" i="4"/>
  <c r="D5" i="15"/>
  <c r="N6" i="22" l="1"/>
  <c r="N4" i="22"/>
  <c r="N16" i="22"/>
  <c r="N18" i="22"/>
  <c r="N22" i="22"/>
  <c r="N8" i="22"/>
  <c r="T23" i="22"/>
  <c r="T19" i="22"/>
  <c r="T26" i="22"/>
  <c r="N9" i="22"/>
  <c r="T22" i="22"/>
  <c r="T12" i="22"/>
  <c r="N15" i="22"/>
  <c r="N14" i="22"/>
  <c r="N19" i="22"/>
  <c r="N3" i="22"/>
  <c r="T15" i="22"/>
  <c r="N11" i="22"/>
  <c r="N13" i="22"/>
  <c r="N20" i="22"/>
  <c r="N5" i="22"/>
  <c r="T25" i="22"/>
  <c r="T18" i="22"/>
  <c r="N10" i="22"/>
  <c r="N12" i="22"/>
  <c r="N17" i="22"/>
  <c r="N21" i="22"/>
  <c r="N23" i="22"/>
  <c r="N7" i="22"/>
  <c r="T24" i="22"/>
  <c r="T20" i="22"/>
  <c r="T17" i="22"/>
  <c r="T9" i="22"/>
  <c r="T21" i="22"/>
  <c r="T10" i="22"/>
  <c r="T8" i="22"/>
  <c r="T13" i="22"/>
  <c r="T11" i="22"/>
  <c r="T14" i="22"/>
  <c r="T16" i="22"/>
  <c r="T3" i="22"/>
  <c r="T4" i="22"/>
  <c r="T5" i="22"/>
  <c r="T7" i="22"/>
  <c r="T6" i="22"/>
  <c r="D27" i="15"/>
  <c r="D8" i="15"/>
  <c r="D15" i="15"/>
  <c r="D13" i="15"/>
  <c r="G3" i="15"/>
  <c r="I3" i="15" s="1"/>
  <c r="E3" i="15"/>
  <c r="E10" i="15"/>
  <c r="G10" i="15"/>
  <c r="I10" i="15" s="1"/>
  <c r="D4" i="15"/>
  <c r="H9" i="6"/>
  <c r="J9" i="6" s="1"/>
  <c r="D7" i="15"/>
  <c r="E5" i="15"/>
  <c r="G5" i="15"/>
  <c r="I5" i="15" s="1"/>
  <c r="D14" i="15"/>
  <c r="D6" i="15"/>
  <c r="D11" i="15"/>
  <c r="D12" i="15"/>
  <c r="B8" i="4"/>
  <c r="D30" i="15"/>
  <c r="D31" i="15"/>
  <c r="D25" i="15"/>
  <c r="D28" i="15"/>
  <c r="D33" i="15"/>
  <c r="D26" i="15"/>
  <c r="D32" i="15"/>
  <c r="H50" i="15"/>
  <c r="E51" i="15" l="1"/>
  <c r="G27" i="15"/>
  <c r="I27" i="15" s="1"/>
  <c r="E27" i="15"/>
  <c r="E13" i="15"/>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E31" i="15"/>
  <c r="G31" i="15"/>
  <c r="I31" i="15" s="1"/>
  <c r="E30" i="15"/>
  <c r="G30" i="15"/>
  <c r="I30" i="15" s="1"/>
  <c r="E26" i="15"/>
  <c r="G26" i="15"/>
  <c r="E28" i="15"/>
  <c r="G28" i="15"/>
  <c r="E32" i="15"/>
  <c r="G32" i="15"/>
  <c r="E33" i="15"/>
  <c r="G33" i="15"/>
  <c r="E25" i="15"/>
  <c r="G25" i="15"/>
  <c r="I25" i="15" l="1"/>
  <c r="I33" i="15"/>
  <c r="I32" i="15"/>
  <c r="I28" i="15"/>
  <c r="I26" i="15"/>
  <c r="D29" i="15" l="1"/>
  <c r="E29" i="15" l="1"/>
  <c r="G29" i="15"/>
  <c r="I29" i="15" l="1"/>
  <c r="D38" i="15" l="1"/>
  <c r="E38" i="15" l="1"/>
  <c r="G38" i="15"/>
  <c r="D44" i="15"/>
  <c r="D19" i="15"/>
  <c r="D24" i="15"/>
  <c r="D46" i="15"/>
  <c r="D43" i="15"/>
  <c r="D48" i="15"/>
  <c r="D45" i="15"/>
  <c r="D47" i="15"/>
  <c r="D40" i="15"/>
  <c r="D49" i="15"/>
  <c r="D36" i="15"/>
  <c r="D42" i="15"/>
  <c r="D50" i="15"/>
  <c r="D41" i="15"/>
  <c r="D39" i="15"/>
  <c r="G39" i="15" s="1"/>
  <c r="I39" i="15" s="1"/>
  <c r="D37" i="15"/>
  <c r="D35" i="15"/>
  <c r="D34" i="15"/>
  <c r="D23" i="15"/>
  <c r="D22" i="15"/>
  <c r="D21" i="15"/>
  <c r="D20" i="15"/>
  <c r="D18" i="15"/>
  <c r="D17" i="15"/>
  <c r="D16" i="15"/>
  <c r="I38" i="15" l="1"/>
  <c r="E16" i="15"/>
  <c r="G16" i="15"/>
  <c r="E18" i="15"/>
  <c r="G18" i="15"/>
  <c r="E21" i="15"/>
  <c r="G21" i="15"/>
  <c r="E23" i="15"/>
  <c r="G23" i="15"/>
  <c r="E35" i="15"/>
  <c r="G35" i="15"/>
  <c r="E39" i="15"/>
  <c r="E50" i="15"/>
  <c r="G50" i="15"/>
  <c r="E36" i="15"/>
  <c r="G36" i="15"/>
  <c r="E40" i="15"/>
  <c r="G40" i="15"/>
  <c r="E45" i="15"/>
  <c r="G45" i="15"/>
  <c r="E46" i="15"/>
  <c r="G46" i="15"/>
  <c r="E19" i="15"/>
  <c r="G19" i="15"/>
  <c r="E17" i="15"/>
  <c r="G17" i="15"/>
  <c r="E20" i="15"/>
  <c r="G20" i="15"/>
  <c r="E22" i="15"/>
  <c r="G22" i="15"/>
  <c r="E34" i="15"/>
  <c r="G34" i="15"/>
  <c r="E37" i="15"/>
  <c r="G37" i="15"/>
  <c r="E41" i="15"/>
  <c r="G41" i="15"/>
  <c r="E42" i="15"/>
  <c r="G42" i="15"/>
  <c r="E49" i="15"/>
  <c r="G49" i="15"/>
  <c r="E47" i="15"/>
  <c r="G47" i="15"/>
  <c r="E48" i="15"/>
  <c r="G48" i="15"/>
  <c r="E43" i="15"/>
  <c r="G43" i="15"/>
  <c r="E24" i="15"/>
  <c r="G24" i="15"/>
  <c r="E44" i="15"/>
  <c r="G44" i="15"/>
  <c r="I44" i="15" l="1"/>
  <c r="I24" i="15"/>
  <c r="I43" i="15"/>
  <c r="I48" i="15"/>
  <c r="I47" i="15"/>
  <c r="I49" i="15"/>
  <c r="I42" i="15"/>
  <c r="I41" i="15"/>
  <c r="I37" i="15"/>
  <c r="I34" i="15"/>
  <c r="I22" i="15"/>
  <c r="I20" i="15"/>
  <c r="I17" i="15"/>
  <c r="I19" i="15"/>
  <c r="I46" i="15"/>
  <c r="I45" i="15"/>
  <c r="I40" i="15"/>
  <c r="I36" i="15"/>
  <c r="I50" i="15"/>
  <c r="I35" i="15"/>
  <c r="I23" i="15"/>
  <c r="I21" i="15"/>
  <c r="I18" i="15"/>
  <c r="I16" i="15"/>
</calcChain>
</file>

<file path=xl/comments1.xml><?xml version="1.0" encoding="utf-8"?>
<comments xmlns="http://schemas.openxmlformats.org/spreadsheetml/2006/main">
  <authors>
    <author>Alexis Álvarez</author>
  </authors>
  <commentList>
    <comment ref="C3" authorId="0">
      <text>
        <r>
          <rPr>
            <b/>
            <sz val="12"/>
            <color indexed="81"/>
            <rFont val="Times New Roman"/>
            <family val="1"/>
          </rPr>
          <t xml:space="preserve">Prohibited School
</t>
        </r>
        <r>
          <rPr>
            <sz val="12"/>
            <color indexed="81"/>
            <rFont val="Times New Roman"/>
            <family val="1"/>
          </rPr>
          <t>Enchantment</t>
        </r>
      </text>
    </comment>
    <comment ref="C7" authorId="0">
      <text>
        <r>
          <rPr>
            <sz val="12"/>
            <color indexed="81"/>
            <rFont val="Times New Roman"/>
            <family val="1"/>
          </rPr>
          <t xml:space="preserve">BAB 4 +1 Small
</t>
        </r>
        <r>
          <rPr>
            <i/>
            <sz val="12"/>
            <color indexed="81"/>
            <rFont val="Times New Roman"/>
            <family val="1"/>
          </rPr>
          <t>haste +1        bless +1
shaken -2</t>
        </r>
      </text>
    </comment>
    <comment ref="E8" authorId="0">
      <text>
        <r>
          <rPr>
            <sz val="12"/>
            <color indexed="81"/>
            <rFont val="Times New Roman"/>
            <family val="1"/>
          </rPr>
          <t>Next level at 78,000 XPs</t>
        </r>
      </text>
    </comment>
    <comment ref="B9" authorId="0">
      <text>
        <r>
          <rPr>
            <sz val="12"/>
            <color indexed="81"/>
            <rFont val="Times New Roman"/>
            <family val="1"/>
          </rPr>
          <t xml:space="preserve">+4 </t>
        </r>
        <r>
          <rPr>
            <i/>
            <sz val="12"/>
            <color indexed="81"/>
            <rFont val="Times New Roman"/>
            <family val="1"/>
          </rPr>
          <t>bull’s strength</t>
        </r>
      </text>
    </comment>
    <comment ref="E9" authorId="0">
      <text>
        <r>
          <rPr>
            <sz val="12"/>
            <color indexed="81"/>
            <rFont val="Times New Roman"/>
            <family val="1"/>
          </rPr>
          <t>See PHB 162</t>
        </r>
      </text>
    </comment>
    <comment ref="B10" authorId="0">
      <text>
        <r>
          <rPr>
            <sz val="12"/>
            <color indexed="81"/>
            <rFont val="Times New Roman"/>
            <family val="1"/>
          </rPr>
          <t xml:space="preserve">Gloves of Dexterity +2
+4 </t>
        </r>
        <r>
          <rPr>
            <i/>
            <sz val="12"/>
            <color indexed="81"/>
            <rFont val="Times New Roman"/>
            <family val="1"/>
          </rPr>
          <t>cat’s grace</t>
        </r>
      </text>
    </comment>
    <comment ref="E10" authorId="0">
      <text>
        <r>
          <rPr>
            <sz val="12"/>
            <color indexed="81"/>
            <rFont val="Times New Roman"/>
            <family val="1"/>
          </rPr>
          <t>Haversack weighs 5 lbs.; included in the formula</t>
        </r>
      </text>
    </comment>
    <comment ref="B11" authorId="0">
      <text>
        <r>
          <rPr>
            <sz val="12"/>
            <color indexed="81"/>
            <rFont val="Times New Roman"/>
            <family val="1"/>
          </rPr>
          <t xml:space="preserve">+4 </t>
        </r>
        <r>
          <rPr>
            <i/>
            <sz val="12"/>
            <color indexed="81"/>
            <rFont val="Times New Roman"/>
            <family val="1"/>
          </rPr>
          <t>bear’s endurance</t>
        </r>
      </text>
    </comment>
    <comment ref="E11" authorId="0">
      <text>
        <r>
          <rPr>
            <sz val="12"/>
            <color indexed="81"/>
            <rFont val="Times New Roman"/>
            <family val="1"/>
          </rPr>
          <t xml:space="preserve">   [(3 * 4 Diviner) * 75%]
+ [(3 * 8 Cleric) * 75%]
+ [(5 * 4 Mystic Theurge) * 75%]
+ (11 * 2 Con)</t>
        </r>
      </text>
    </comment>
    <comment ref="B12" authorId="0">
      <text>
        <r>
          <rPr>
            <sz val="12"/>
            <color indexed="81"/>
            <rFont val="Times New Roman"/>
            <family val="1"/>
          </rPr>
          <t>Headband of Intellect +2</t>
        </r>
      </text>
    </comment>
    <comment ref="E12" authorId="0">
      <text>
        <r>
          <rPr>
            <i/>
            <sz val="12"/>
            <color indexed="81"/>
            <rFont val="Times New Roman"/>
            <family val="1"/>
          </rPr>
          <t>+3 shield of faith
+1 haste
+4 shield</t>
        </r>
      </text>
    </comment>
    <comment ref="B13" authorId="0">
      <text>
        <r>
          <rPr>
            <sz val="12"/>
            <color indexed="81"/>
            <rFont val="Times New Roman"/>
            <family val="1"/>
          </rPr>
          <t>Periapt of Wisdom +4</t>
        </r>
      </text>
    </comment>
    <comment ref="E14" authorId="0">
      <text>
        <r>
          <rPr>
            <b/>
            <i/>
            <sz val="12"/>
            <color indexed="81"/>
            <rFont val="Times New Roman"/>
            <family val="1"/>
          </rPr>
          <t>Actual bonuses are drawn from the Martial tab</t>
        </r>
        <r>
          <rPr>
            <i/>
            <sz val="12"/>
            <color indexed="81"/>
            <rFont val="Times New Roman"/>
            <family val="1"/>
          </rPr>
          <t xml:space="preserve">
+4 mage armor
+6 greater mage armor
dragonskin +3</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vest of resistance +2</t>
        </r>
      </text>
    </comment>
    <comment ref="F4" authorId="0">
      <text>
        <r>
          <rPr>
            <i/>
            <sz val="12"/>
            <color indexed="81"/>
            <rFont val="Times New Roman"/>
            <family val="1"/>
          </rPr>
          <t>vest of resistance +2
nightshield +3
haste +1</t>
        </r>
      </text>
    </comment>
    <comment ref="F5" authorId="0">
      <text>
        <r>
          <rPr>
            <i/>
            <sz val="12"/>
            <color indexed="81"/>
            <rFont val="Times New Roman"/>
            <family val="1"/>
          </rPr>
          <t>vest of resistance +2</t>
        </r>
      </text>
    </comment>
    <comment ref="F44" authorId="0">
      <text>
        <r>
          <rPr>
            <sz val="12"/>
            <color indexed="81"/>
            <rFont val="Times New Roman"/>
            <family val="1"/>
          </rPr>
          <t>Skill Focus +2</t>
        </r>
      </text>
    </comment>
  </commentList>
</comments>
</file>

<file path=xl/comments3.xml><?xml version="1.0" encoding="utf-8"?>
<comments xmlns="http://schemas.openxmlformats.org/spreadsheetml/2006/main">
  <authors>
    <author>Alexis Álvarez</author>
  </authors>
  <commentList>
    <comment ref="D12" authorId="0">
      <text>
        <r>
          <rPr>
            <sz val="12"/>
            <color indexed="81"/>
            <rFont val="Times New Roman"/>
            <family val="1"/>
          </rPr>
          <t>Wool or wax</t>
        </r>
      </text>
    </comment>
    <comment ref="D13" authorId="0">
      <text>
        <r>
          <rPr>
            <sz val="12"/>
            <color indexed="81"/>
            <rFont val="Times New Roman"/>
            <family val="1"/>
          </rPr>
          <t>Crossbow Bolt Imbued</t>
        </r>
      </text>
    </comment>
    <comment ref="D15" authorId="0">
      <text>
        <r>
          <rPr>
            <sz val="12"/>
            <color indexed="81"/>
            <rFont val="Times New Roman"/>
            <family val="1"/>
          </rPr>
          <t>Phosphorescent moss</t>
        </r>
      </text>
    </comment>
    <comment ref="D18" authorId="0">
      <text>
        <r>
          <rPr>
            <sz val="12"/>
            <color indexed="81"/>
            <rFont val="Times New Roman"/>
            <family val="1"/>
          </rPr>
          <t>Copper wire</t>
        </r>
      </text>
    </comment>
    <comment ref="D20" authorId="0">
      <text>
        <r>
          <rPr>
            <sz val="12"/>
            <color indexed="81"/>
            <rFont val="Times New Roman"/>
            <family val="1"/>
          </rPr>
          <t>Brass key</t>
        </r>
      </text>
    </comment>
    <comment ref="D23" authorId="0">
      <text>
        <r>
          <rPr>
            <sz val="12"/>
            <color indexed="81"/>
            <rFont val="Times New Roman"/>
            <family val="1"/>
          </rPr>
          <t>Drop of sweat</t>
        </r>
      </text>
    </comment>
    <comment ref="D26" authorId="0">
      <text>
        <r>
          <rPr>
            <sz val="12"/>
            <color indexed="81"/>
            <rFont val="Times New Roman"/>
            <family val="1"/>
          </rPr>
          <t>Prism, lens, or monocle</t>
        </r>
      </text>
    </comment>
    <comment ref="H27" authorId="0">
      <text>
        <r>
          <rPr>
            <sz val="12"/>
            <color indexed="81"/>
            <rFont val="Times New Roman"/>
            <family val="1"/>
          </rPr>
          <t>also in Complete Arcane</t>
        </r>
      </text>
    </comment>
    <comment ref="D28" authorId="0">
      <text>
        <r>
          <rPr>
            <sz val="12"/>
            <color indexed="81"/>
            <rFont val="Times New Roman"/>
            <family val="1"/>
          </rPr>
          <t>Miniature cloak</t>
        </r>
      </text>
    </comment>
    <comment ref="D31" authorId="0">
      <text>
        <r>
          <rPr>
            <sz val="12"/>
            <color indexed="81"/>
            <rFont val="Times New Roman"/>
            <family val="1"/>
          </rPr>
          <t>Dried glue</t>
        </r>
      </text>
    </comment>
    <comment ref="D33" authorId="0">
      <text>
        <r>
          <rPr>
            <sz val="12"/>
            <color indexed="81"/>
            <rFont val="Times New Roman"/>
            <family val="1"/>
          </rPr>
          <t>Soot &amp; Salt</t>
        </r>
      </text>
    </comment>
    <comment ref="D35" authorId="0">
      <text>
        <r>
          <rPr>
            <sz val="12"/>
            <color indexed="81"/>
            <rFont val="Times New Roman"/>
            <family val="1"/>
          </rPr>
          <t>Cured leather</t>
        </r>
      </text>
    </comment>
    <comment ref="D39" authorId="0">
      <text>
        <r>
          <rPr>
            <sz val="12"/>
            <color indexed="81"/>
            <rFont val="Times New Roman"/>
            <family val="1"/>
          </rPr>
          <t>Powdered Iron</t>
        </r>
      </text>
    </comment>
    <comment ref="D45" authorId="0">
      <text>
        <r>
          <rPr>
            <sz val="12"/>
            <color indexed="81"/>
            <rFont val="Times New Roman"/>
            <family val="1"/>
          </rPr>
          <t>Salt</t>
        </r>
      </text>
    </comment>
    <comment ref="D46" authorId="0">
      <text>
        <r>
          <rPr>
            <sz val="12"/>
            <color indexed="81"/>
            <rFont val="Times New Roman"/>
            <family val="1"/>
          </rPr>
          <t>Powdered corn extract and a twisted loop of parchment</t>
        </r>
      </text>
    </comment>
    <comment ref="D47" authorId="0">
      <text>
        <r>
          <rPr>
            <sz val="12"/>
            <color indexed="81"/>
            <rFont val="Times New Roman"/>
            <family val="1"/>
          </rPr>
          <t>Prism, lens, or monocle</t>
        </r>
      </text>
    </comment>
    <comment ref="D48" authorId="0">
      <text>
        <r>
          <rPr>
            <sz val="12"/>
            <color indexed="81"/>
            <rFont val="Times New Roman"/>
            <family val="1"/>
          </rPr>
          <t>Bat guano &amp; sulfur</t>
        </r>
      </text>
    </comment>
    <comment ref="D49" authorId="0">
      <text>
        <r>
          <rPr>
            <sz val="12"/>
            <color indexed="81"/>
            <rFont val="Times New Roman"/>
            <family val="1"/>
          </rPr>
          <t>Bird’s wing feather</t>
        </r>
      </text>
    </comment>
    <comment ref="D51" authorId="0">
      <text>
        <r>
          <rPr>
            <sz val="12"/>
            <color indexed="81"/>
            <rFont val="Times New Roman"/>
            <family val="1"/>
          </rPr>
          <t>tiny platinum shield worth 25 gps</t>
        </r>
      </text>
    </comment>
    <comment ref="D52" authorId="0">
      <text>
        <r>
          <rPr>
            <sz val="12"/>
            <color indexed="81"/>
            <rFont val="Times New Roman"/>
            <family val="1"/>
          </rPr>
          <t>Roots</t>
        </r>
      </text>
    </comment>
    <comment ref="D53" authorId="0">
      <text/>
    </comment>
    <comment ref="D57" authorId="0">
      <text>
        <r>
          <rPr>
            <sz val="12"/>
            <color indexed="81"/>
            <rFont val="Times New Roman"/>
            <family val="1"/>
          </rPr>
          <t>mirror shard and mini trumpet</t>
        </r>
      </text>
    </comment>
    <comment ref="D59" authorId="0">
      <text>
        <r>
          <rPr>
            <sz val="12"/>
            <color indexed="81"/>
            <rFont val="Times New Roman"/>
            <family val="1"/>
          </rPr>
          <t>rotten egg or skunk cabbage leaves</t>
        </r>
      </text>
    </comment>
  </commentList>
</comments>
</file>

<file path=xl/comments4.xml><?xml version="1.0" encoding="utf-8"?>
<comments xmlns="http://schemas.openxmlformats.org/spreadsheetml/2006/main">
  <authors>
    <author>Alexis Álvarez</author>
  </authors>
  <commentList>
    <comment ref="E10" authorId="0">
      <text>
        <r>
          <rPr>
            <sz val="12"/>
            <color indexed="81"/>
            <rFont val="Times New Roman"/>
            <family val="1"/>
          </rPr>
          <t>Phosphorescent moss</t>
        </r>
      </text>
    </comment>
    <comment ref="E12" authorId="0">
      <text>
        <r>
          <rPr>
            <sz val="12"/>
            <color indexed="81"/>
            <rFont val="Times New Roman"/>
            <family val="1"/>
          </rPr>
          <t>Copper wire</t>
        </r>
      </text>
    </comment>
    <comment ref="E16" authorId="0">
      <text>
        <r>
          <rPr>
            <sz val="12"/>
            <color indexed="81"/>
            <rFont val="Times New Roman"/>
            <family val="1"/>
          </rPr>
          <t>Prism, lens, or monocle</t>
        </r>
      </text>
    </comment>
    <comment ref="E17" authorId="0">
      <text>
        <r>
          <rPr>
            <sz val="12"/>
            <color indexed="81"/>
            <rFont val="Times New Roman"/>
            <family val="1"/>
          </rPr>
          <t>Miniature cloak</t>
        </r>
      </text>
    </comment>
    <comment ref="E25" authorId="0">
      <text>
        <r>
          <rPr>
            <sz val="12"/>
            <color indexed="81"/>
            <rFont val="Times New Roman"/>
            <family val="1"/>
          </rPr>
          <t>Pure Water</t>
        </r>
      </text>
    </comment>
    <comment ref="E27" authorId="0">
      <text>
        <r>
          <rPr>
            <sz val="12"/>
            <color indexed="81"/>
            <rFont val="Times New Roman"/>
            <family val="1"/>
          </rPr>
          <t>holy water, holy symbol, 100 XP</t>
        </r>
      </text>
    </comment>
    <comment ref="E30" authorId="0">
      <text>
        <r>
          <rPr>
            <sz val="12"/>
            <color indexed="81"/>
            <rFont val="Times New Roman"/>
            <family val="1"/>
          </rPr>
          <t>Soot &amp; Salt</t>
        </r>
      </text>
    </comment>
    <comment ref="E33" authorId="0">
      <text>
        <r>
          <rPr>
            <sz val="12"/>
            <color indexed="81"/>
            <rFont val="Times New Roman"/>
            <family val="1"/>
          </rPr>
          <t>Bacteria culture</t>
        </r>
      </text>
    </comment>
    <comment ref="E37" authorId="0">
      <text>
        <r>
          <rPr>
            <sz val="12"/>
            <color indexed="81"/>
            <rFont val="Times New Roman"/>
            <family val="1"/>
          </rPr>
          <t>Earth from grave</t>
        </r>
      </text>
    </comment>
    <comment ref="E41" authorId="0">
      <text>
        <r>
          <rPr>
            <sz val="12"/>
            <color indexed="81"/>
            <rFont val="Times New Roman"/>
            <family val="1"/>
          </rPr>
          <t>powdered black gemstone</t>
        </r>
      </text>
    </comment>
    <comment ref="E53" authorId="0">
      <text>
        <r>
          <rPr>
            <sz val="12"/>
            <color indexed="81"/>
            <rFont val="Times New Roman"/>
            <family val="1"/>
          </rPr>
          <t>vial with the diluted poison from four separate venomous creatures</t>
        </r>
      </text>
    </comment>
    <comment ref="E55" authorId="0">
      <text>
        <r>
          <rPr>
            <sz val="12"/>
            <color indexed="81"/>
            <rFont val="Times New Roman"/>
            <family val="1"/>
          </rPr>
          <t>Pinch of dirt</t>
        </r>
      </text>
    </comment>
    <comment ref="E57" authorId="0">
      <text>
        <r>
          <rPr>
            <sz val="12"/>
            <color indexed="81"/>
            <rFont val="Times New Roman"/>
            <family val="1"/>
          </rPr>
          <t>Imbued weapon</t>
        </r>
      </text>
    </comment>
    <comment ref="E62" authorId="0">
      <text>
        <r>
          <rPr>
            <sz val="12"/>
            <color indexed="81"/>
            <rFont val="Times New Roman"/>
            <family val="1"/>
          </rPr>
          <t>Powdered silver</t>
        </r>
      </text>
    </comment>
    <comment ref="E65" authorId="0">
      <text>
        <r>
          <rPr>
            <sz val="12"/>
            <color indexed="81"/>
            <rFont val="Times New Roman"/>
            <family val="1"/>
          </rPr>
          <t>hair of unwilling humanoid</t>
        </r>
      </text>
    </comment>
    <comment ref="E67" authorId="0">
      <text>
        <r>
          <rPr>
            <sz val="12"/>
            <color indexed="81"/>
            <rFont val="Times New Roman"/>
            <family val="1"/>
          </rPr>
          <t>Parchment w/ holy text</t>
        </r>
      </text>
    </comment>
    <comment ref="E69" authorId="0">
      <text>
        <r>
          <rPr>
            <sz val="12"/>
            <color indexed="81"/>
            <rFont val="Times New Roman"/>
            <family val="1"/>
          </rPr>
          <t>a tear</t>
        </r>
      </text>
    </comment>
    <comment ref="E72" authorId="0">
      <text>
        <r>
          <rPr>
            <sz val="12"/>
            <color indexed="81"/>
            <rFont val="Times New Roman"/>
            <family val="1"/>
          </rPr>
          <t>puffball mushroom</t>
        </r>
      </text>
    </comment>
    <comment ref="E73" authorId="0">
      <text>
        <r>
          <rPr>
            <sz val="12"/>
            <rFont val="Times New Roman"/>
            <family val="1"/>
          </rPr>
          <t>Bag and candle</t>
        </r>
      </text>
    </comment>
    <comment ref="E74" authorId="0">
      <text/>
    </comment>
    <comment ref="E75" authorId="0">
      <text>
        <r>
          <rPr>
            <sz val="12"/>
            <color indexed="81"/>
            <rFont val="Times New Roman"/>
            <family val="1"/>
          </rPr>
          <t>drop of bile</t>
        </r>
      </text>
    </comment>
    <comment ref="E82" authorId="0">
      <text>
        <r>
          <rPr>
            <sz val="12"/>
            <color indexed="81"/>
            <rFont val="Times New Roman"/>
            <family val="1"/>
          </rPr>
          <t>Crystal lens</t>
        </r>
      </text>
    </comment>
    <comment ref="E83" authorId="0">
      <text>
        <r>
          <rPr>
            <sz val="12"/>
            <color indexed="81"/>
            <rFont val="Times New Roman"/>
            <family val="1"/>
          </rPr>
          <t>25 gp of sticks and bones</t>
        </r>
      </text>
    </comment>
    <comment ref="E93" authorId="0">
      <text>
        <r>
          <rPr>
            <sz val="12"/>
            <color indexed="81"/>
            <rFont val="Times New Roman"/>
            <family val="1"/>
          </rPr>
          <t>Small thorn</t>
        </r>
      </text>
    </comment>
    <comment ref="E94" authorId="0">
      <text>
        <r>
          <rPr>
            <sz val="12"/>
            <color indexed="81"/>
            <rFont val="Times New Roman"/>
            <family val="1"/>
          </rPr>
          <t>Bull-shit or bull-hair</t>
        </r>
      </text>
    </comment>
    <comment ref="E96" authorId="0">
      <text>
        <r>
          <rPr>
            <sz val="12"/>
            <color indexed="81"/>
            <rFont val="Times New Roman"/>
            <family val="1"/>
          </rPr>
          <t>Pinch of cat fur</t>
        </r>
      </text>
    </comment>
    <comment ref="E100" authorId="0">
      <text>
        <r>
          <rPr>
            <sz val="12"/>
            <color indexed="81"/>
            <rFont val="Times New Roman"/>
            <family val="1"/>
          </rPr>
          <t>Holy water, silver dust.</t>
        </r>
      </text>
    </comment>
    <comment ref="E104" authorId="0">
      <text/>
    </comment>
    <comment ref="E109" authorId="0">
      <text/>
    </comment>
    <comment ref="E114" authorId="0">
      <text>
        <r>
          <rPr>
            <sz val="12"/>
            <color indexed="81"/>
            <rFont val="Times New Roman"/>
            <family val="1"/>
          </rPr>
          <t>Eagle feathers or droppings</t>
        </r>
      </text>
    </comment>
    <comment ref="E120" authorId="0">
      <text>
        <r>
          <rPr>
            <sz val="12"/>
            <color indexed="81"/>
            <rFont val="Times New Roman"/>
            <family val="1"/>
          </rPr>
          <t>Snake scales</t>
        </r>
      </text>
    </comment>
    <comment ref="E123" authorId="0">
      <text>
        <r>
          <rPr>
            <sz val="12"/>
            <color indexed="81"/>
            <rFont val="Times New Roman"/>
            <family val="1"/>
          </rPr>
          <t>Salt, copper pieces</t>
        </r>
      </text>
    </comment>
    <comment ref="E124" authorId="0">
      <text>
        <r>
          <rPr>
            <sz val="12"/>
            <color indexed="81"/>
            <rFont val="Times New Roman"/>
            <family val="1"/>
          </rPr>
          <t>small mint leaf</t>
        </r>
      </text>
    </comment>
    <comment ref="E125" authorId="0">
      <text>
        <r>
          <rPr>
            <sz val="12"/>
            <color indexed="81"/>
            <rFont val="Times New Roman"/>
            <family val="1"/>
          </rPr>
          <t>Iron or holy symbol</t>
        </r>
      </text>
    </comment>
    <comment ref="E129" authorId="0">
      <text>
        <r>
          <rPr>
            <sz val="12"/>
            <color indexed="81"/>
            <rFont val="Times New Roman"/>
            <family val="1"/>
          </rPr>
          <t>A tiny iron statuette of a devil or imp, plus either a drop of the intended victim’s blood or one personal article belonging to the intended victim.</t>
        </r>
      </text>
    </comment>
    <comment ref="E137" authorId="0">
      <text>
        <r>
          <rPr>
            <sz val="12"/>
            <color indexed="81"/>
            <rFont val="Times New Roman"/>
            <family val="1"/>
          </rPr>
          <t>Feathers or pinch of owl droppings</t>
        </r>
      </text>
    </comment>
    <comment ref="E138" authorId="0">
      <text>
        <r>
          <rPr>
            <sz val="12"/>
            <color indexed="81"/>
            <rFont val="Times New Roman"/>
            <family val="1"/>
          </rPr>
          <t>Silver wire knot</t>
        </r>
      </text>
    </comment>
    <comment ref="E143" authorId="0">
      <text>
        <r>
          <rPr>
            <sz val="12"/>
            <color indexed="81"/>
            <rFont val="Times New Roman"/>
            <family val="1"/>
          </rPr>
          <t>long needle and tiny glass bottle</t>
        </r>
      </text>
    </comment>
    <comment ref="E144" authorId="0">
      <text/>
    </comment>
    <comment ref="E145" authorId="0">
      <text>
        <r>
          <rPr>
            <sz val="12"/>
            <color indexed="81"/>
            <rFont val="Times New Roman"/>
            <family val="1"/>
          </rPr>
          <t>25 gp of sticks and bones</t>
        </r>
      </text>
    </comment>
    <comment ref="E148" authorId="0">
      <text>
        <r>
          <rPr>
            <sz val="12"/>
            <color indexed="81"/>
            <rFont val="Times New Roman"/>
            <family val="1"/>
          </rPr>
          <t>Musical Instrument</t>
        </r>
      </text>
    </comment>
    <comment ref="E154" authorId="0">
      <text>
        <r>
          <rPr>
            <sz val="12"/>
            <rFont val="Times New Roman"/>
            <family val="1"/>
          </rPr>
          <t>Bag and candle</t>
        </r>
      </text>
    </comment>
    <comment ref="E155" authorId="0">
      <text/>
    </comment>
    <comment ref="E161" authorId="0">
      <text/>
    </comment>
    <comment ref="E163" authorId="0">
      <text>
        <r>
          <rPr>
            <sz val="12"/>
            <color indexed="81"/>
            <rFont val="Times New Roman"/>
            <family val="1"/>
          </rPr>
          <t>vial of water</t>
        </r>
      </text>
    </comment>
    <comment ref="E164" authorId="0">
      <text>
        <r>
          <rPr>
            <sz val="12"/>
            <color indexed="81"/>
            <rFont val="Times New Roman"/>
            <family val="1"/>
          </rPr>
          <t>Black onyx gem</t>
        </r>
      </text>
    </comment>
    <comment ref="E165" authorId="0">
      <text>
        <r>
          <rPr>
            <sz val="12"/>
            <color indexed="81"/>
            <rFont val="Times New Roman"/>
            <family val="1"/>
          </rPr>
          <t>Stone earth from home plane</t>
        </r>
      </text>
    </comment>
    <comment ref="E167" authorId="0">
      <text>
        <r>
          <rPr>
            <sz val="12"/>
            <color indexed="81"/>
            <rFont val="Times New Roman"/>
            <family val="1"/>
          </rPr>
          <t>ruby dust &amp; blood</t>
        </r>
      </text>
    </comment>
    <comment ref="E180" authorId="0">
      <text>
        <r>
          <rPr>
            <sz val="12"/>
            <color indexed="81"/>
            <rFont val="Times New Roman"/>
            <family val="1"/>
          </rPr>
          <t>Phosphorous, sulfur, or other combustible powder</t>
        </r>
      </text>
    </comment>
    <comment ref="E188" authorId="0">
      <text>
        <r>
          <rPr>
            <sz val="12"/>
            <color indexed="81"/>
            <rFont val="Times New Roman"/>
            <family val="1"/>
          </rPr>
          <t>magic potion</t>
        </r>
      </text>
    </comment>
    <comment ref="E189" authorId="0">
      <text>
        <r>
          <rPr>
            <sz val="12"/>
            <color indexed="81"/>
            <rFont val="Times New Roman"/>
            <family val="1"/>
          </rPr>
          <t>phosphorous</t>
        </r>
      </text>
    </comment>
    <comment ref="E193" authorId="0">
      <text>
        <r>
          <rPr>
            <sz val="12"/>
            <color indexed="81"/>
            <rFont val="Times New Roman"/>
            <family val="1"/>
          </rPr>
          <t>Dumathoin symbol</t>
        </r>
      </text>
    </comment>
    <comment ref="E201" authorId="0">
      <text>
        <r>
          <rPr>
            <sz val="12"/>
            <color indexed="81"/>
            <rFont val="Times New Roman"/>
            <family val="1"/>
          </rPr>
          <t>pebble found in a node</t>
        </r>
      </text>
    </comment>
    <comment ref="E202" authorId="0">
      <text>
        <r>
          <rPr>
            <sz val="12"/>
            <color indexed="81"/>
            <rFont val="Times New Roman"/>
            <family val="1"/>
          </rPr>
          <t>Holy symbol</t>
        </r>
      </text>
    </comment>
    <comment ref="E203" authorId="0">
      <text>
        <r>
          <rPr>
            <sz val="12"/>
            <color indexed="81"/>
            <rFont val="Times New Roman"/>
            <family val="1"/>
          </rPr>
          <t>Metal object with which to outline circle</t>
        </r>
      </text>
    </comment>
    <comment ref="E205" authorId="0">
      <text>
        <r>
          <rPr>
            <sz val="12"/>
            <color indexed="81"/>
            <rFont val="Times New Roman"/>
            <family val="1"/>
          </rPr>
          <t>leather strap soaked in caster’s blood</t>
        </r>
      </text>
    </comment>
    <comment ref="E208" authorId="0">
      <text>
        <r>
          <rPr>
            <sz val="12"/>
            <color indexed="81"/>
            <rFont val="Times New Roman"/>
            <family val="1"/>
          </rPr>
          <t>Chameleon skin</t>
        </r>
      </text>
    </comment>
    <comment ref="E217" authorId="0">
      <text>
        <r>
          <rPr>
            <sz val="12"/>
            <color indexed="81"/>
            <rFont val="Times New Roman"/>
            <family val="1"/>
          </rPr>
          <t>small dagger</t>
        </r>
      </text>
    </comment>
    <comment ref="E218" authorId="0">
      <text>
        <r>
          <rPr>
            <sz val="12"/>
            <color indexed="81"/>
            <rFont val="Times New Roman"/>
            <family val="1"/>
          </rPr>
          <t>leather strap soaked in human blood</t>
        </r>
      </text>
    </comment>
    <comment ref="E225" authorId="0">
      <text/>
    </comment>
    <comment ref="E227" authorId="0">
      <text>
        <r>
          <rPr>
            <sz val="12"/>
            <rFont val="Times New Roman"/>
            <family val="1"/>
          </rPr>
          <t>Bag and candle</t>
        </r>
      </text>
    </comment>
    <comment ref="E228" authorId="0">
      <text>
        <r>
          <rPr>
            <sz val="12"/>
            <color indexed="81"/>
            <rFont val="Times New Roman"/>
            <family val="1"/>
          </rPr>
          <t>A tiny bag, a small (not lit) candle, and a carved bone from any humanoid.</t>
        </r>
      </text>
    </comment>
    <comment ref="E230" authorId="0">
      <text>
        <r>
          <rPr>
            <sz val="12"/>
            <color indexed="81"/>
            <rFont val="Times New Roman"/>
            <family val="1"/>
          </rPr>
          <t>drop of bile &amp; bit of sulfur</t>
        </r>
      </text>
    </comment>
    <comment ref="E233" authorId="0">
      <text>
        <r>
          <rPr>
            <sz val="12"/>
            <color indexed="81"/>
            <rFont val="Times New Roman"/>
            <family val="1"/>
          </rPr>
          <t>bone fragment of good-aligned creature</t>
        </r>
      </text>
    </comment>
    <comment ref="E234" authorId="0">
      <text/>
    </comment>
    <comment ref="E235" authorId="0">
      <text/>
    </comment>
    <comment ref="E236" authorId="0">
      <text/>
    </comment>
    <comment ref="E238" authorId="0">
      <text>
        <r>
          <rPr>
            <sz val="12"/>
            <color indexed="81"/>
            <rFont val="Times New Roman"/>
            <family val="1"/>
          </rPr>
          <t>heart of a dwarven child</t>
        </r>
      </text>
    </comment>
    <comment ref="E244" authorId="0">
      <text>
        <r>
          <rPr>
            <sz val="12"/>
            <color indexed="81"/>
            <rFont val="Times New Roman"/>
            <family val="1"/>
          </rPr>
          <t>Flawless, 250-GP gemstone</t>
        </r>
      </text>
    </comment>
    <comment ref="E245" authorId="0">
      <text>
        <r>
          <rPr>
            <sz val="12"/>
            <color indexed="81"/>
            <rFont val="Times New Roman"/>
            <family val="1"/>
          </rPr>
          <t>bird of prey talon</t>
        </r>
      </text>
    </comment>
    <comment ref="E254" authorId="0">
      <text/>
    </comment>
    <comment ref="E260" authorId="0">
      <text>
        <r>
          <rPr>
            <sz val="12"/>
            <color indexed="81"/>
            <rFont val="Times New Roman"/>
            <family val="1"/>
          </rPr>
          <t>Item distasteful to target</t>
        </r>
      </text>
    </comment>
    <comment ref="E261" authorId="0">
      <text>
        <r>
          <rPr>
            <sz val="12"/>
            <color indexed="81"/>
            <rFont val="Times New Roman"/>
            <family val="1"/>
          </rPr>
          <t>Herbal inhalant applied under nostrils, smoked, or imbibed</t>
        </r>
      </text>
    </comment>
    <comment ref="E267" authorId="0">
      <text/>
    </comment>
    <comment ref="E276" authorId="0">
      <text>
        <r>
          <rPr>
            <sz val="12"/>
            <color indexed="81"/>
            <rFont val="Times New Roman"/>
            <family val="1"/>
          </rPr>
          <t>Item distasteful to target</t>
        </r>
      </text>
    </comment>
    <comment ref="E279" authorId="0">
      <text>
        <r>
          <rPr>
            <sz val="12"/>
            <color indexed="81"/>
            <rFont val="Times New Roman"/>
            <family val="1"/>
          </rPr>
          <t>Charcoal</t>
        </r>
      </text>
    </comment>
    <comment ref="E283" authorId="0">
      <text>
        <r>
          <rPr>
            <sz val="12"/>
            <color indexed="81"/>
            <rFont val="Times New Roman"/>
            <family val="1"/>
          </rPr>
          <t>humanoid brain tissue</t>
        </r>
      </text>
    </comment>
    <comment ref="E287" authorId="0">
      <text/>
    </comment>
    <comment ref="E288" authorId="0">
      <text>
        <r>
          <rPr>
            <sz val="12"/>
            <color indexed="81"/>
            <rFont val="Times New Roman"/>
            <family val="1"/>
          </rPr>
          <t>dandelion fluff and herbs</t>
        </r>
      </text>
    </comment>
    <comment ref="E289" authorId="0">
      <text>
        <r>
          <rPr>
            <sz val="12"/>
            <color indexed="81"/>
            <rFont val="Times New Roman"/>
            <family val="1"/>
          </rPr>
          <t>Vial of holy water</t>
        </r>
      </text>
    </comment>
    <comment ref="E292" authorId="0">
      <text/>
    </comment>
    <comment ref="E293" authorId="0">
      <text>
        <r>
          <rPr>
            <sz val="12"/>
            <color indexed="81"/>
            <rFont val="Times New Roman"/>
            <family val="1"/>
          </rPr>
          <t>Parchment w/ holy text</t>
        </r>
      </text>
    </comment>
    <comment ref="E300" authorId="0">
      <text>
        <r>
          <rPr>
            <sz val="12"/>
            <rFont val="Times New Roman"/>
            <family val="1"/>
          </rPr>
          <t>Bag and candle</t>
        </r>
      </text>
    </comment>
    <comment ref="E301" authorId="0">
      <text>
        <r>
          <rPr>
            <sz val="12"/>
            <color indexed="81"/>
            <rFont val="Times New Roman"/>
            <family val="1"/>
          </rPr>
          <t>A tiny bag, a small (not lit) candle, and a carved bone from any humanoid.</t>
        </r>
      </text>
    </comment>
    <comment ref="E302" authorId="0">
      <text>
        <r>
          <rPr>
            <sz val="12"/>
            <color indexed="81"/>
            <rFont val="Times New Roman"/>
            <family val="1"/>
          </rPr>
          <t>flask of wine and loaf of bread</t>
        </r>
      </text>
    </comment>
    <comment ref="E304" authorId="0">
      <text/>
    </comment>
    <comment ref="E306" authorId="0">
      <text>
        <r>
          <rPr>
            <sz val="12"/>
            <color indexed="81"/>
            <rFont val="Times New Roman"/>
            <family val="1"/>
          </rPr>
          <t>25 GPs' worth of powdered silver</t>
        </r>
      </text>
    </comment>
    <comment ref="E307" authorId="0">
      <text>
        <r>
          <rPr>
            <sz val="12"/>
            <color indexed="81"/>
            <rFont val="Times New Roman"/>
            <family val="1"/>
          </rPr>
          <t>handful of sand</t>
        </r>
      </text>
    </comment>
  </commentList>
</comments>
</file>

<file path=xl/comments5.xml><?xml version="1.0" encoding="utf-8"?>
<comments xmlns="http://schemas.openxmlformats.org/spreadsheetml/2006/main">
  <authors>
    <author>Alexis Álvarez</author>
  </authors>
  <commentList>
    <comment ref="M2"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S2"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E4" authorId="0">
      <text>
        <r>
          <rPr>
            <sz val="12"/>
            <color indexed="81"/>
            <rFont val="Times New Roman"/>
            <family val="1"/>
          </rPr>
          <t>Periapt of Wisdom grants this bonus</t>
        </r>
      </text>
    </comment>
    <comment ref="F4" authorId="0">
      <text>
        <r>
          <rPr>
            <sz val="12"/>
            <color indexed="81"/>
            <rFont val="Times New Roman"/>
            <family val="1"/>
          </rPr>
          <t>Periapt of Wisdom grants this bonus</t>
        </r>
      </text>
    </comment>
    <comment ref="G11" authorId="0">
      <text>
        <r>
          <rPr>
            <sz val="12"/>
            <color indexed="81"/>
            <rFont val="Times New Roman"/>
            <family val="1"/>
          </rPr>
          <t>Headband of Intellect grants this bonus</t>
        </r>
      </text>
    </comment>
    <comment ref="E15"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List>
</comments>
</file>

<file path=xl/comments6.xml><?xml version="1.0" encoding="utf-8"?>
<comments xmlns="http://schemas.openxmlformats.org/spreadsheetml/2006/main">
  <authors>
    <author>Alexis Álvarez</author>
  </authors>
  <commentList>
    <comment ref="A2"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A3"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4"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C4" authorId="0">
      <text>
        <r>
          <rPr>
            <b/>
            <sz val="12"/>
            <color indexed="81"/>
            <rFont val="Times New Roman"/>
            <family val="1"/>
          </rPr>
          <t xml:space="preserve">Planning Domain Spells
</t>
        </r>
        <r>
          <rPr>
            <sz val="12"/>
            <color indexed="81"/>
            <rFont val="Times New Roman"/>
            <family val="1"/>
          </rPr>
          <t>1 Summon monster I
2 Analyze portal
3 Dimensional anchor
4 Dimension door
5 Teleport
6 Banishment
7 Etherealness
8 Maze
9 Gate</t>
        </r>
      </text>
    </comment>
    <comment ref="A5" authorId="0">
      <text>
        <r>
          <rPr>
            <sz val="12"/>
            <rFont val="Times New Roman"/>
            <family val="1"/>
          </rPr>
          <t xml:space="preserve">You literally see the emanations of magic around you.
</t>
        </r>
        <r>
          <rPr>
            <b/>
            <sz val="12"/>
            <color indexed="81"/>
            <rFont val="Times New Roman"/>
            <family val="1"/>
          </rPr>
          <t xml:space="preserve">Prerequisite:  </t>
        </r>
        <r>
          <rPr>
            <sz val="12"/>
            <rFont val="Times New Roman"/>
            <family val="1"/>
          </rPr>
          <t xml:space="preserve">Ability to cast 3rd-level spells.
</t>
        </r>
        <r>
          <rPr>
            <b/>
            <sz val="12"/>
            <color indexed="81"/>
            <rFont val="Times New Roman"/>
            <family val="1"/>
          </rPr>
          <t xml:space="preserve">Benefit:  </t>
        </r>
        <r>
          <rPr>
            <sz val="12"/>
            <rFont val="Times New Roman"/>
            <family val="1"/>
          </rPr>
          <t>As long as you have a divination spell of 3rd level or higher available to cast, you can sense magical auras (as if you had cast detect magic).  The range of your detection is equal to 5 feet per level of the highest-level divination spell you have available to cast. Activating or concentrating on this ability requires a standard action.
As a secondary benefit, you gain a +1 competence bonus to your caster level when casting divination spells.
Complete Arcane 82</t>
        </r>
      </text>
    </comment>
    <comment ref="C5" authorId="0">
      <text>
        <r>
          <rPr>
            <sz val="12"/>
            <color indexed="81"/>
            <rFont val="Times New Roman"/>
            <family val="1"/>
          </rPr>
          <t>You can detect an active or inactive portal as if it were a normal secret door (DC 20).
FRC 65</t>
        </r>
      </text>
    </comment>
    <comment ref="A6" authorId="0">
      <text>
        <r>
          <rPr>
            <sz val="12"/>
            <rFont val="Times New Roman"/>
            <family val="1"/>
          </rPr>
          <t xml:space="preserve">You are significantly tougher than normal.
</t>
        </r>
        <r>
          <rPr>
            <b/>
            <sz val="12"/>
            <color indexed="81"/>
            <rFont val="Times New Roman"/>
            <family val="1"/>
          </rPr>
          <t xml:space="preserve">Prerequisite:  </t>
        </r>
        <r>
          <rPr>
            <sz val="12"/>
            <rFont val="Times New Roman"/>
            <family val="1"/>
          </rPr>
          <t xml:space="preserve">Base Fortitude save bonus +2.
</t>
        </r>
        <r>
          <rPr>
            <b/>
            <sz val="12"/>
            <color indexed="81"/>
            <rFont val="Times New Roman"/>
            <family val="1"/>
          </rPr>
          <t xml:space="preserve">Benefit:  </t>
        </r>
        <r>
          <rPr>
            <sz val="12"/>
            <rFont val="Times New Roman"/>
            <family val="1"/>
          </rPr>
          <t xml:space="preserve">You gain a number of hit points equal to your current Hit Dice. Each time you gain a HD (such as by gaining a level), you gain 1 additional hit point.  If you lose a HD (such as by losing a level), you lose 1 hit point permanently.
</t>
        </r>
        <r>
          <rPr>
            <b/>
            <sz val="12"/>
            <color indexed="81"/>
            <rFont val="Times New Roman"/>
            <family val="1"/>
          </rPr>
          <t xml:space="preserve">Special:  </t>
        </r>
        <r>
          <rPr>
            <sz val="12"/>
            <rFont val="Times New Roman"/>
            <family val="1"/>
          </rPr>
          <t>A fighter may select Improved Toughness as oneof his fighter bonus feats.
PHB 100</t>
        </r>
      </text>
    </comment>
    <comment ref="C6" authorId="0">
      <text>
        <r>
          <rPr>
            <b/>
            <sz val="12"/>
            <color indexed="81"/>
            <rFont val="Times New Roman"/>
            <family val="1"/>
          </rPr>
          <t>Travel Domain Spells</t>
        </r>
        <r>
          <rPr>
            <sz val="12"/>
            <color indexed="81"/>
            <rFont val="Times New Roman"/>
            <family val="1"/>
          </rPr>
          <t xml:space="preserve">
1 Longstrider:  Increases your speed.
2 Locate Object:  Senses direction toward object (specific or type).
3 Fly:  Subject flies at speed of 60 ft.
4 Dimension Door:  Teleports you short distance.
5 Teleport:  Instantly transports you as far as 100 miles/level.
6 Find the Path:  Shows most direct way to a location.
7 Teleport, Greater:  As teleport, but no range limit and no off-target arrival.
8 Phase Door:  Creates an invisible passage through wood or stone.
9 Astral Projection:  Projects you and companions onto Astral Plane.
PHB 188</t>
        </r>
      </text>
    </comment>
    <comment ref="A7" authorId="0">
      <text>
        <r>
          <rPr>
            <sz val="12"/>
            <rFont val="Times New Roman"/>
            <family val="1"/>
          </rPr>
          <t xml:space="preserve">You are significantly tougher than normal.
</t>
        </r>
        <r>
          <rPr>
            <b/>
            <sz val="12"/>
            <color indexed="81"/>
            <rFont val="Times New Roman"/>
            <family val="1"/>
          </rPr>
          <t xml:space="preserve">Prerequisite:  </t>
        </r>
        <r>
          <rPr>
            <sz val="12"/>
            <rFont val="Times New Roman"/>
            <family val="1"/>
          </rPr>
          <t xml:space="preserve">Base Fortitude save bonus +2.
</t>
        </r>
        <r>
          <rPr>
            <b/>
            <sz val="12"/>
            <color indexed="81"/>
            <rFont val="Times New Roman"/>
            <family val="1"/>
          </rPr>
          <t xml:space="preserve">Benefit:  </t>
        </r>
        <r>
          <rPr>
            <sz val="12"/>
            <rFont val="Times New Roman"/>
            <family val="1"/>
          </rPr>
          <t xml:space="preserve">You gain a number of hit points equal to your current Hit Dice. Each time you gain a HD (such as by gaining a level), you gain 1 additional hit point.  If you lose a HD (such as by losing a level), you lose 1 hit point permanently.
</t>
        </r>
        <r>
          <rPr>
            <b/>
            <sz val="12"/>
            <color indexed="81"/>
            <rFont val="Times New Roman"/>
            <family val="1"/>
          </rPr>
          <t xml:space="preserve">Special:  </t>
        </r>
        <r>
          <rPr>
            <sz val="12"/>
            <rFont val="Times New Roman"/>
            <family val="1"/>
          </rPr>
          <t>A fighter may select Improved Toughness as oneof his fighter bonus feats.
PHB 100</t>
        </r>
      </text>
    </comment>
    <comment ref="C10"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C11"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List>
</comments>
</file>

<file path=xl/comments7.xml><?xml version="1.0" encoding="utf-8"?>
<comments xmlns="http://schemas.openxmlformats.org/spreadsheetml/2006/main">
  <authors>
    <author>Alexis Álvarez</author>
  </authors>
  <commentList>
    <comment ref="D11" authorId="0">
      <text>
        <r>
          <rPr>
            <sz val="12"/>
            <rFont val="Times New Roman"/>
            <family val="1"/>
          </rPr>
          <t>Practiced Caster, Complete Arcane 82</t>
        </r>
      </text>
    </comment>
    <comment ref="D12" authorId="0">
      <text>
        <r>
          <rPr>
            <sz val="12"/>
            <rFont val="Times New Roman"/>
            <family val="1"/>
          </rPr>
          <t>Practiced Caster, Complete Arcane 82</t>
        </r>
      </text>
    </comment>
    <comment ref="D14" authorId="0">
      <text>
        <r>
          <rPr>
            <sz val="12"/>
            <color indexed="81"/>
            <rFont val="Times New Roman"/>
            <family val="1"/>
          </rPr>
          <t>Balance, Climb, Escape Artist, Hide, Jump, Move Silently, Sleight of Hand, Tumble.</t>
        </r>
      </text>
    </comment>
  </commentList>
</comments>
</file>

<file path=xl/comments8.xml><?xml version="1.0" encoding="utf-8"?>
<comments xmlns="http://schemas.openxmlformats.org/spreadsheetml/2006/main">
  <authors>
    <author>Alexis Álvarez</author>
  </authors>
  <commentList>
    <comment ref="A8" authorId="0">
      <text>
        <r>
          <rPr>
            <b/>
            <sz val="12"/>
            <color indexed="81"/>
            <rFont val="Times New Roman"/>
            <family val="1"/>
          </rPr>
          <t xml:space="preserve">Price (Item Level):  </t>
        </r>
        <r>
          <rPr>
            <sz val="12"/>
            <rFont val="Times New Roman"/>
            <family val="1"/>
          </rPr>
          <t xml:space="preserve">1,000 gp (4th) (+1); 4,000 (8th) (+2); 9,000 (12th) (+3); 16,000 (14th) (+4); 25,000 (15th) (+5)
</t>
        </r>
        <r>
          <rPr>
            <b/>
            <sz val="12"/>
            <color indexed="81"/>
            <rFont val="Times New Roman"/>
            <family val="1"/>
          </rPr>
          <t xml:space="preserve">Body Slot:  </t>
        </r>
        <r>
          <rPr>
            <sz val="12"/>
            <rFont val="Times New Roman"/>
            <family val="1"/>
          </rPr>
          <t xml:space="preserve">Torso
</t>
        </r>
        <r>
          <rPr>
            <b/>
            <sz val="12"/>
            <color indexed="81"/>
            <rFont val="Times New Roman"/>
            <family val="1"/>
          </rPr>
          <t>Caster Level:</t>
        </r>
        <r>
          <rPr>
            <sz val="12"/>
            <rFont val="Times New Roman"/>
            <family val="1"/>
          </rPr>
          <t xml:space="preserve">  10th
</t>
        </r>
        <r>
          <rPr>
            <b/>
            <sz val="12"/>
            <color indexed="81"/>
            <rFont val="Times New Roman"/>
            <family val="1"/>
          </rPr>
          <t xml:space="preserve">Aura:  </t>
        </r>
        <r>
          <rPr>
            <sz val="12"/>
            <rFont val="Times New Roman"/>
            <family val="1"/>
          </rPr>
          <t xml:space="preserve">Moderate; (DC 20) abjuration
</t>
        </r>
        <r>
          <rPr>
            <b/>
            <sz val="12"/>
            <color indexed="81"/>
            <rFont val="Times New Roman"/>
            <family val="1"/>
          </rPr>
          <t xml:space="preserve">Activation:  </t>
        </r>
        <r>
          <rPr>
            <sz val="12"/>
            <rFont val="Times New Roman"/>
            <family val="1"/>
          </rPr>
          <t xml:space="preserve">—
</t>
        </r>
        <r>
          <rPr>
            <b/>
            <sz val="12"/>
            <color indexed="81"/>
            <rFont val="Times New Roman"/>
            <family val="1"/>
          </rPr>
          <t xml:space="preserve">Weight:  </t>
        </r>
        <r>
          <rPr>
            <sz val="12"/>
            <rFont val="Times New Roman"/>
            <family val="1"/>
          </rPr>
          <t>1 lb.
This elegantly styled white leather vest is edged in silver piping and has silver buttons.
A vest of resistance offers magical protection in the form of a +1 to +5 resistance bonus on saving throws.
MIC 147</t>
        </r>
      </text>
    </comment>
    <comment ref="A9" authorId="0">
      <text>
        <r>
          <rPr>
            <sz val="12"/>
            <color indexed="81"/>
            <rFont val="Times New Roman"/>
            <family val="1"/>
          </rPr>
          <t>Although it appears to be a normal pearl on a light chain, a periapt of wisdom actually increases the possessor’s Wisdom score in the form of an enhancement bonus of +2, +4, or +6 (depending on the individual item).
DMG 263 - 264</t>
        </r>
      </text>
    </comment>
    <comment ref="A10" authorId="0">
      <text>
        <r>
          <rPr>
            <sz val="12"/>
            <color indexed="81"/>
            <rFont val="Times New Roman"/>
            <family val="1"/>
          </rPr>
          <t>These thin leather gloves are very flexible and allow for delicate manipulation.  They add to the wearer’s Dexterity score in the form of an enhancement bonus of +2, +4, or +6.
Both gloves must be worn for the magic to be effective.
DMG 257</t>
        </r>
      </text>
    </comment>
    <comment ref="A11" authorId="0">
      <text>
        <r>
          <rPr>
            <sz val="12"/>
            <color indexed="81"/>
            <rFont val="Times New Roman"/>
            <family val="1"/>
          </rPr>
          <t>This device is a light cord with a small gem set so that it rests upon the forehead of the wearer.  The headband adds to the wearer’s Intelligence score in the form of an enhancement bonus of +2, +4, or +6. This enhancement bonus does not earn the wearer extra skill points when a new level is attained; use the unenhanced Intelligence bonus to determine skill points.
DMG 258</t>
        </r>
      </text>
    </comment>
  </commentList>
</comments>
</file>

<file path=xl/sharedStrings.xml><?xml version="1.0" encoding="utf-8"?>
<sst xmlns="http://schemas.openxmlformats.org/spreadsheetml/2006/main" count="3137" uniqueCount="747">
  <si>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</si>
  <si>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</si>
  <si>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</si>
  <si>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</si>
  <si>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</si>
  <si>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</si>
  <si>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</si>
  <si>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</si>
  <si>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</si>
  <si>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</si>
  <si>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</si>
  <si>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</si>
  <si>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</si>
  <si>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</si>
  <si>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</si>
  <si>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</si>
  <si>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</si>
  <si>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</si>
  <si>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</si>
  <si>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</si>
  <si>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</si>
  <si>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</si>
  <si>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</si>
  <si>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</si>
  <si>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</si>
  <si>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</si>
  <si>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</si>
  <si>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</si>
  <si>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</si>
  <si>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</si>
  <si>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</si>
  <si>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</si>
  <si>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</si>
  <si>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</si>
  <si>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</si>
  <si>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</si>
  <si>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</si>
  <si>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</si>
  <si>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</si>
  <si>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</si>
  <si>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</si>
  <si>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</si>
  <si>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</si>
  <si>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</si>
  <si>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</si>
  <si>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</si>
  <si>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</si>
  <si>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</si>
  <si>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</si>
  <si>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</si>
  <si>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</si>
  <si>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</si>
  <si>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</si>
  <si>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</si>
  <si>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</si>
  <si>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</si>
  <si>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</si>
  <si>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</si>
  <si>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</si>
  <si>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</si>
  <si>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</si>
  <si>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</si>
  <si>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</si>
  <si>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</si>
  <si>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</si>
  <si>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</si>
  <si>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</si>
  <si>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</si>
  <si>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Will</t>
  </si>
  <si>
    <t>Armor &amp; Shield</t>
  </si>
  <si>
    <t>Missiles</t>
  </si>
  <si>
    <t>Lb. Capacity:</t>
  </si>
  <si>
    <t>Lb. Carried:</t>
  </si>
  <si>
    <t>Languages</t>
  </si>
  <si>
    <t>Equipment Worn</t>
  </si>
  <si>
    <t>Item</t>
  </si>
  <si>
    <t>Effects/</t>
  </si>
  <si>
    <t>Notes</t>
  </si>
  <si>
    <t>Check</t>
  </si>
  <si>
    <t>Arcane</t>
  </si>
  <si>
    <t>Speed</t>
  </si>
  <si>
    <t>Knowledge:  Arcana</t>
  </si>
  <si>
    <t>Sleight of Hand</t>
  </si>
  <si>
    <t>Survival</t>
  </si>
  <si>
    <t>Attack Bonus:</t>
  </si>
  <si>
    <t>Touch AC:</t>
  </si>
  <si>
    <t>Weapon Proficiencies</t>
  </si>
  <si>
    <t>Atk</t>
  </si>
  <si>
    <t>Feats</t>
  </si>
  <si>
    <t>Knowledge:  Local</t>
  </si>
  <si>
    <t>Knowledge:  The Planes</t>
  </si>
  <si>
    <t>2</t>
  </si>
  <si>
    <t>Roll</t>
  </si>
  <si>
    <t>Spell</t>
  </si>
  <si>
    <t>-</t>
  </si>
  <si>
    <t>Level</t>
  </si>
  <si>
    <t>DC</t>
  </si>
  <si>
    <t>Cast?</t>
  </si>
  <si>
    <t>¨</t>
  </si>
  <si>
    <t>Knowledge:  Religion</t>
  </si>
  <si>
    <t>Knowledge:  Dungeoneering</t>
  </si>
  <si>
    <t>Skill/Save</t>
  </si>
  <si>
    <t>1st</t>
  </si>
  <si>
    <t>2nd</t>
  </si>
  <si>
    <t>3rd</t>
  </si>
  <si>
    <t>4th</t>
  </si>
  <si>
    <t>5th</t>
  </si>
  <si>
    <t>6th</t>
  </si>
  <si>
    <t>7th</t>
  </si>
  <si>
    <t>0th</t>
  </si>
  <si>
    <t>Dancing Lights</t>
  </si>
  <si>
    <t>Ghost Sound</t>
  </si>
  <si>
    <t>Prestidigitation</t>
  </si>
  <si>
    <t>Intelligence Bonus</t>
  </si>
  <si>
    <t>Total Daily Spells</t>
  </si>
  <si>
    <t>Knowledge:  Archit./Engin.</t>
  </si>
  <si>
    <t>Knowledge:  History</t>
  </si>
  <si>
    <t>Flint &amp; Steel</t>
  </si>
  <si>
    <t>Initiative:</t>
  </si>
  <si>
    <t>Bludgeon</t>
  </si>
  <si>
    <t>CLev</t>
  </si>
  <si>
    <t>Knowledge:  Nature</t>
  </si>
  <si>
    <t>Knowledge:  Nobility &amp; Royalty</t>
  </si>
  <si>
    <t>FF AC:</t>
  </si>
  <si>
    <t>Male</t>
  </si>
  <si>
    <t>30’</t>
  </si>
  <si>
    <t>Mage Hand</t>
  </si>
  <si>
    <t>Message</t>
  </si>
  <si>
    <t>Scribe Scroll</t>
  </si>
  <si>
    <t>Summon Familiar</t>
  </si>
  <si>
    <t>Wizard Spells</t>
  </si>
  <si>
    <t>Detect Magic</t>
  </si>
  <si>
    <t>Acid Splash</t>
  </si>
  <si>
    <t>Light</t>
  </si>
  <si>
    <t>Shield</t>
  </si>
  <si>
    <t>Mage Armor</t>
  </si>
  <si>
    <t>Belt Pouch</t>
  </si>
  <si>
    <t>Backpack</t>
  </si>
  <si>
    <t>4</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</si>
  <si>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</si>
  <si>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</si>
  <si>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</si>
  <si>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</si>
  <si>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</si>
  <si>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</si>
  <si>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</si>
  <si>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</si>
  <si>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</si>
  <si>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</si>
  <si>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</si>
  <si>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</si>
  <si>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</si>
  <si>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</si>
  <si>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</si>
  <si>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</si>
  <si>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</si>
  <si>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</si>
  <si>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</si>
  <si>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</si>
  <si>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</si>
  <si>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</si>
  <si>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</si>
  <si>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</si>
  <si>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</si>
  <si>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</si>
  <si>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</si>
  <si>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</si>
  <si>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</si>
  <si>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1 round</t>
  </si>
  <si>
    <t>60’</t>
  </si>
  <si>
    <t>Detect Poison</t>
  </si>
  <si>
    <t>Divination</t>
  </si>
  <si>
    <t>Personal</t>
  </si>
  <si>
    <t>Flare</t>
  </si>
  <si>
    <t>V</t>
  </si>
  <si>
    <t>V M/DF</t>
  </si>
  <si>
    <t>Mending</t>
  </si>
  <si>
    <t>10’</t>
  </si>
  <si>
    <t>Open/Close</t>
  </si>
  <si>
    <t>1 hour</t>
  </si>
  <si>
    <t>Read Magic</t>
  </si>
  <si>
    <t>Resistance</t>
  </si>
  <si>
    <t>V S M/DF</t>
  </si>
  <si>
    <t>Sonic Snap</t>
  </si>
  <si>
    <t>1 hr/lvl</t>
  </si>
  <si>
    <t>Wands, Scrolls and Potions</t>
  </si>
  <si>
    <t>Grapple, Unarmed Strike</t>
  </si>
  <si>
    <t>x2</t>
  </si>
  <si>
    <t>Value</t>
  </si>
  <si>
    <t>See Invisibility</t>
  </si>
  <si>
    <t>PHB</t>
  </si>
  <si>
    <t>Reference</t>
  </si>
  <si>
    <t>Page</t>
  </si>
  <si>
    <t>249</t>
  </si>
  <si>
    <t>Spell Compendium</t>
  </si>
  <si>
    <t>Caster Class</t>
  </si>
  <si>
    <t>Equity on this page:</t>
  </si>
  <si>
    <t>Total Equity:</t>
  </si>
  <si>
    <t>Haste</t>
  </si>
  <si>
    <t>Silk Rope</t>
  </si>
  <si>
    <t>Amanuensis</t>
  </si>
  <si>
    <t>Caltrops</t>
  </si>
  <si>
    <t>Launch Bolt</t>
  </si>
  <si>
    <t>Launch Item</t>
  </si>
  <si>
    <t>S</t>
  </si>
  <si>
    <t>No Light</t>
  </si>
  <si>
    <t>Book of Vile Darkness</t>
  </si>
  <si>
    <t>Repair Minor Damage</t>
  </si>
  <si>
    <t>Tome &amp; Blood</t>
  </si>
  <si>
    <t>Silent Portal</t>
  </si>
  <si>
    <t>Stick</t>
  </si>
  <si>
    <t>Unnerving Gaze</t>
  </si>
  <si>
    <t>Fortitude</t>
  </si>
  <si>
    <t>Reflex</t>
  </si>
  <si>
    <t>% of 100-lb limit</t>
  </si>
  <si>
    <r>
      <t>18</t>
    </r>
    <r>
      <rPr>
        <sz val="13"/>
        <rFont val="Times New Roman"/>
        <family val="1"/>
      </rPr>
      <t>/</t>
    </r>
    <r>
      <rPr>
        <sz val="13"/>
        <color indexed="51"/>
        <rFont val="Times New Roman"/>
        <family val="1"/>
      </rPr>
      <t>35</t>
    </r>
    <r>
      <rPr>
        <sz val="13"/>
        <rFont val="Times New Roman"/>
        <family val="1"/>
      </rPr>
      <t>/</t>
    </r>
    <r>
      <rPr>
        <sz val="13"/>
        <color indexed="10"/>
        <rFont val="Times New Roman"/>
        <family val="1"/>
      </rPr>
      <t>53</t>
    </r>
  </si>
  <si>
    <t>Craft:  [type]</t>
  </si>
  <si>
    <t>Perform:    [type]</t>
  </si>
  <si>
    <t>Base</t>
  </si>
  <si>
    <t>Magic Missile</t>
  </si>
  <si>
    <t>Obscuring Mist</t>
  </si>
  <si>
    <t>Glitterdust</t>
  </si>
  <si>
    <t>Fireball</t>
  </si>
  <si>
    <t>Wind Wall</t>
  </si>
  <si>
    <t>Dispel Magic</t>
  </si>
  <si>
    <t>Cat’s Grace</t>
  </si>
  <si>
    <t>Resist Energy</t>
  </si>
  <si>
    <t>Summon Monster II</t>
  </si>
  <si>
    <t>Reduce Person</t>
  </si>
  <si>
    <t>Comprehend Languages</t>
  </si>
  <si>
    <t>V S F/DF</t>
  </si>
  <si>
    <t>M</t>
  </si>
  <si>
    <t>10’ radius</t>
  </si>
  <si>
    <t>30’ radius</t>
  </si>
  <si>
    <t>Player’s Guide to Faerûn</t>
  </si>
  <si>
    <t>V S DF</t>
  </si>
  <si>
    <t>1 FR</t>
  </si>
  <si>
    <t>Summon Monster III</t>
  </si>
  <si>
    <t>400’ + 40’/lvl</t>
  </si>
  <si>
    <t>2 hrs/lvl</t>
  </si>
  <si>
    <t>Complete Arcane</t>
  </si>
  <si>
    <t>Greater Mage Armor</t>
  </si>
  <si>
    <t>10 minutes</t>
  </si>
  <si>
    <t>0’</t>
  </si>
  <si>
    <t>Complete Mage</t>
  </si>
  <si>
    <t>Bear’s Endurance</t>
  </si>
  <si>
    <t>Sonic Blast</t>
  </si>
  <si>
    <t>19-20, x2</t>
  </si>
  <si>
    <t>Prcg/Slsh</t>
  </si>
  <si>
    <t>Heart of Earth</t>
  </si>
  <si>
    <t>Vortex of Teeth</t>
  </si>
  <si>
    <t>Dimension Door</t>
  </si>
  <si>
    <t>Invisibility, Greater</t>
  </si>
  <si>
    <t>Bypass Spell Resistance</t>
  </si>
  <si>
    <t>Wealth Cap (10):</t>
  </si>
  <si>
    <t>?</t>
  </si>
  <si>
    <t>Profession:  Sailor</t>
  </si>
  <si>
    <t>Components</t>
  </si>
  <si>
    <t>15’</t>
  </si>
  <si>
    <t>V F</t>
  </si>
  <si>
    <t>special</t>
  </si>
  <si>
    <t>Swift</t>
  </si>
  <si>
    <t>Continual Flame</t>
  </si>
  <si>
    <t>S M</t>
  </si>
  <si>
    <t>Shatter</t>
  </si>
  <si>
    <t>Poison</t>
  </si>
  <si>
    <t>Ring of Blades</t>
  </si>
  <si>
    <t>Contagion</t>
  </si>
  <si>
    <t>Necromancy</t>
  </si>
  <si>
    <t>Caleb</t>
  </si>
  <si>
    <t>the Wanderer</t>
  </si>
  <si>
    <t>Human</t>
  </si>
  <si>
    <t>Diviner</t>
  </si>
  <si>
    <t>Cleric</t>
  </si>
  <si>
    <t>Mystic Theurge</t>
  </si>
  <si>
    <t>Chaotic Neutral</t>
  </si>
  <si>
    <t>Knowledge:  Geography</t>
  </si>
  <si>
    <t>Speak Language:  [type]</t>
  </si>
  <si>
    <t>Diviner 1</t>
  </si>
  <si>
    <t>Cleric 1</t>
  </si>
  <si>
    <t>Diviner 2</t>
  </si>
  <si>
    <t>Diviner 3</t>
  </si>
  <si>
    <t>Cleric 2</t>
  </si>
  <si>
    <t>Cleric 3</t>
  </si>
  <si>
    <t>Mystic Theurge 1</t>
  </si>
  <si>
    <t>Mystic Theurge 3</t>
  </si>
  <si>
    <t>Mystic Theurge 4</t>
  </si>
  <si>
    <t>Mystic Theurge 2</t>
  </si>
  <si>
    <t>Cleric Spells by Level</t>
  </si>
  <si>
    <t>Wisdom Bonus</t>
  </si>
  <si>
    <t>Diviner Spells by Level</t>
  </si>
  <si>
    <t>Diviner Bonus</t>
  </si>
  <si>
    <t>Memorized Diviner Spells</t>
  </si>
  <si>
    <t>Prepared Cleric Spells</t>
  </si>
  <si>
    <t>Cleric Spells</t>
  </si>
  <si>
    <t>Diviner Features</t>
  </si>
  <si>
    <t>Domain Powers</t>
  </si>
  <si>
    <t>Cleric Features</t>
  </si>
  <si>
    <t>Simple Weapons, All Armor,</t>
  </si>
  <si>
    <t>All Shields (no Tower)</t>
  </si>
  <si>
    <t>Turning Undead</t>
  </si>
  <si>
    <t>Max HD Turned</t>
  </si>
  <si>
    <t>1d20 Roll</t>
  </si>
  <si>
    <t>Turn Check</t>
  </si>
  <si>
    <t>2d6 Roll</t>
  </si>
  <si>
    <t>Turn Dmg.</t>
  </si>
  <si>
    <t>Turns/Day</t>
  </si>
  <si>
    <t>Turns Used</t>
  </si>
  <si>
    <t>Effective Turning Level:</t>
  </si>
  <si>
    <t>Domain</t>
  </si>
  <si>
    <t>Aerial Alacrity</t>
  </si>
  <si>
    <t>Races of the Wild</t>
  </si>
  <si>
    <t>Air Walk</t>
  </si>
  <si>
    <t>Aligned Aura</t>
  </si>
  <si>
    <t>20’ or 60’</t>
  </si>
  <si>
    <t>Complete Champion</t>
  </si>
  <si>
    <t>Assay Resistance</t>
  </si>
  <si>
    <t>Assay Spell Resistance</t>
  </si>
  <si>
    <t>Astral Hospice</t>
  </si>
  <si>
    <t>1 day/lvl</t>
  </si>
  <si>
    <t>Planar Handbook</t>
  </si>
  <si>
    <t>Beast Claws</t>
  </si>
  <si>
    <t>Defenders of the Faith</t>
  </si>
  <si>
    <t>Blight</t>
  </si>
  <si>
    <t>Blindsight</t>
  </si>
  <si>
    <t>Magic of Faerûn</t>
  </si>
  <si>
    <t>Blood of the Martyr</t>
  </si>
  <si>
    <t>Book of Exalted Deeds</t>
  </si>
  <si>
    <t>Castigate</t>
  </si>
  <si>
    <t>Celestial Brilliance</t>
  </si>
  <si>
    <t>Confound</t>
  </si>
  <si>
    <t>Enchantment</t>
  </si>
  <si>
    <t>Conjure Ice Beast IV</t>
  </si>
  <si>
    <t>Frostburn</t>
  </si>
  <si>
    <t>Control Water</t>
  </si>
  <si>
    <t>Cure Critical Wounds</t>
  </si>
  <si>
    <t>Dampen Magic</t>
  </si>
  <si>
    <t>Death Ward</t>
  </si>
  <si>
    <t>Dimensional Anchor</t>
  </si>
  <si>
    <t>Discern Lies</t>
  </si>
  <si>
    <t>Dismissal</t>
  </si>
  <si>
    <t>Divine Power</t>
  </si>
  <si>
    <t>Divine Storm</t>
  </si>
  <si>
    <t>Dragon Blight</t>
  </si>
  <si>
    <t>Dragons of Faerûn</t>
  </si>
  <si>
    <t>Dust to Dust</t>
  </si>
  <si>
    <t>Focus Touchstone Energy</t>
  </si>
  <si>
    <t>Freedom of Movement</t>
  </si>
  <si>
    <t>Giant Vermin</t>
  </si>
  <si>
    <t>Greater Status</t>
  </si>
  <si>
    <t>Harrier</t>
  </si>
  <si>
    <t>Holy Transformation, Lesser</t>
  </si>
  <si>
    <t>Imbue w Spell Ability</t>
  </si>
  <si>
    <t>V S DF0 min</t>
  </si>
  <si>
    <t>Inflict Critical Wounds</t>
  </si>
  <si>
    <t>Light of Purity</t>
  </si>
  <si>
    <t>Magic Weapon, Greater</t>
  </si>
  <si>
    <t>Moral Façade</t>
  </si>
  <si>
    <t>24 hours</t>
  </si>
  <si>
    <t>Nchaser’s Glowing Orb</t>
  </si>
  <si>
    <t>Neutralize Poison</t>
  </si>
  <si>
    <t>Planar Ally, Lesser</t>
  </si>
  <si>
    <t>Planar Tolerance</t>
  </si>
  <si>
    <t>20’</t>
  </si>
  <si>
    <t>Recitation</t>
  </si>
  <si>
    <t>Unapproachable East</t>
  </si>
  <si>
    <t>Remove Fatigue</t>
  </si>
  <si>
    <t>Repel Vermin</t>
  </si>
  <si>
    <t>Restoration</t>
  </si>
  <si>
    <t>Revelation</t>
  </si>
  <si>
    <t>Runic Marker</t>
  </si>
  <si>
    <t>Champions of Valor</t>
  </si>
  <si>
    <t>Sacred Item</t>
  </si>
  <si>
    <t>Seed of Life</t>
  </si>
  <si>
    <t>10+1 rnd/lvl</t>
  </si>
  <si>
    <t>Sending</t>
  </si>
  <si>
    <t>12 hours</t>
  </si>
  <si>
    <t>Spell Immunity</t>
  </si>
  <si>
    <t>Spiritual Advisor</t>
  </si>
  <si>
    <t>Stars of Arvandor</t>
  </si>
  <si>
    <t>Stars of Mystra</t>
  </si>
  <si>
    <t>Stars of Selûne</t>
  </si>
  <si>
    <t>Summon Monster IV</t>
  </si>
  <si>
    <t>Summon Undead IV</t>
  </si>
  <si>
    <t>Libris Mortis</t>
  </si>
  <si>
    <t>Sustain</t>
  </si>
  <si>
    <t>6 hrs/lvl</t>
  </si>
  <si>
    <t>Sword of Conscience</t>
  </si>
  <si>
    <t>V DF</t>
  </si>
  <si>
    <t>Tongues</t>
  </si>
  <si>
    <t>Unfailing Endurance</t>
  </si>
  <si>
    <t>Wall of Good</t>
  </si>
  <si>
    <t>Wall of Sand</t>
  </si>
  <si>
    <t>Conc. + 1/lvl</t>
  </si>
  <si>
    <t>Weapon of the Deity</t>
  </si>
  <si>
    <t>Weather Eye</t>
  </si>
  <si>
    <t>1+1 mile/lvl</t>
  </si>
  <si>
    <t>Preserve Organ</t>
  </si>
  <si>
    <t>Slash Tongue</t>
  </si>
  <si>
    <t>Summon Holy Symbol</t>
  </si>
  <si>
    <t>Create Water</t>
  </si>
  <si>
    <t>Cure Minor Wounds</t>
  </si>
  <si>
    <t>Guidance</t>
  </si>
  <si>
    <t>Inflict Minor Wounds</t>
  </si>
  <si>
    <t>Purify Food &amp; Drink</t>
  </si>
  <si>
    <t>Virtue</t>
  </si>
  <si>
    <t>instant</t>
  </si>
  <si>
    <t>Divine Inspiration</t>
  </si>
  <si>
    <t>Eyes of the Avoral</t>
  </si>
  <si>
    <t>Twilight Luck</t>
  </si>
  <si>
    <t>Extract Drug</t>
  </si>
  <si>
    <t>Sacrificial Skill</t>
  </si>
  <si>
    <t>Stupor</t>
  </si>
  <si>
    <t>Suspend Disease</t>
  </si>
  <si>
    <t>Healthful Rest</t>
  </si>
  <si>
    <t>Summon Undead I</t>
  </si>
  <si>
    <t>Cause Fear</t>
  </si>
  <si>
    <t>Detect Undead</t>
  </si>
  <si>
    <t>Endure Elements</t>
  </si>
  <si>
    <t>Inflict Light Wounds</t>
  </si>
  <si>
    <t>Magic Weapon</t>
  </si>
  <si>
    <t>Protection from C/E/G/L</t>
  </si>
  <si>
    <t>Summon Monster I</t>
  </si>
  <si>
    <t>Blade of Blood</t>
  </si>
  <si>
    <t>Light of Lunia</t>
  </si>
  <si>
    <t>Resist Planar Alignment</t>
  </si>
  <si>
    <t>Blood Wind</t>
  </si>
  <si>
    <t>Guiding Light</t>
  </si>
  <si>
    <t>Ironguts</t>
  </si>
  <si>
    <t>Nightshield</t>
  </si>
  <si>
    <t>Spell Flower</t>
  </si>
  <si>
    <t>Conjure Ice Beast I</t>
  </si>
  <si>
    <t>Slow Consumption</t>
  </si>
  <si>
    <t>Vision of Heaven</t>
  </si>
  <si>
    <t>Angry Ache</t>
  </si>
  <si>
    <t>Heartache</t>
  </si>
  <si>
    <t>Sorrow</t>
  </si>
  <si>
    <t>Spider Hand</t>
  </si>
  <si>
    <t>Grave Strike</t>
  </si>
  <si>
    <t>Impede</t>
  </si>
  <si>
    <t>Nimbus of Light</t>
  </si>
  <si>
    <t>Omen of Peril</t>
  </si>
  <si>
    <t>Vigor, Lesser</t>
  </si>
  <si>
    <t>Burial Blessing</t>
  </si>
  <si>
    <t>Bane</t>
  </si>
  <si>
    <t>Bless</t>
  </si>
  <si>
    <t>Bless Water</t>
  </si>
  <si>
    <t>Command</t>
  </si>
  <si>
    <t>Cure Light Wounds</t>
  </si>
  <si>
    <t>Curse Water</t>
  </si>
  <si>
    <t>Deathwatch</t>
  </si>
  <si>
    <t>Detect Animals/Plants</t>
  </si>
  <si>
    <t>Detect C/E/G/L</t>
  </si>
  <si>
    <t>Divine Favor</t>
  </si>
  <si>
    <t>Doom</t>
  </si>
  <si>
    <t>Entropic Shield</t>
  </si>
  <si>
    <t>Hide from Undead</t>
  </si>
  <si>
    <t>Magic Stone</t>
  </si>
  <si>
    <t>Remove Fear</t>
  </si>
  <si>
    <t>Sanctuary</t>
  </si>
  <si>
    <t>Shield of Faith</t>
  </si>
  <si>
    <t>Ebon Eyes</t>
  </si>
  <si>
    <t>Sacrifice</t>
  </si>
  <si>
    <t>1d4 rnds</t>
  </si>
  <si>
    <t>V S F DF</t>
  </si>
  <si>
    <t>V Abstinence</t>
  </si>
  <si>
    <t>Complete Adventurer</t>
  </si>
  <si>
    <t>40’</t>
  </si>
  <si>
    <t>PHB II</t>
  </si>
  <si>
    <t>Savage Species</t>
  </si>
  <si>
    <t>V S Location</t>
  </si>
  <si>
    <t>Complete Divine</t>
  </si>
  <si>
    <t>V S M XP</t>
  </si>
  <si>
    <t>50’</t>
  </si>
  <si>
    <t>30 minutes</t>
  </si>
  <si>
    <t>Locate Touchstone</t>
  </si>
  <si>
    <t>Ayailla’s Radiant Burst</t>
  </si>
  <si>
    <t>Luminous Armor</t>
  </si>
  <si>
    <t>Addiction</t>
  </si>
  <si>
    <t>Dance of Ruin</t>
  </si>
  <si>
    <t>Darkbolt</t>
  </si>
  <si>
    <t>Sap Strength</t>
  </si>
  <si>
    <t>Wither Limb</t>
  </si>
  <si>
    <t>Portal Well</t>
  </si>
  <si>
    <t>Summon Undead II</t>
  </si>
  <si>
    <t>Bull’s Strength</t>
  </si>
  <si>
    <t>Darkness</t>
  </si>
  <si>
    <t>Daylight</t>
  </si>
  <si>
    <t>Eagle’s Splendor</t>
  </si>
  <si>
    <t>Owl’s Wisdom</t>
  </si>
  <si>
    <t>Stay the Hand</t>
  </si>
  <si>
    <t>Filter</t>
  </si>
  <si>
    <t>Gaze Screen</t>
  </si>
  <si>
    <t>Conjure Ice Beast II</t>
  </si>
  <si>
    <t>Eyes of the Zombie</t>
  </si>
  <si>
    <t>Gentle Repose</t>
  </si>
  <si>
    <t>Hold Person</t>
  </si>
  <si>
    <t>Avoid Planar Effects</t>
  </si>
  <si>
    <t>Ease Pain</t>
  </si>
  <si>
    <t>Estanna’s Stew</t>
  </si>
  <si>
    <t>Lastai’s Caress</t>
  </si>
  <si>
    <t>Remove Addiction</t>
  </si>
  <si>
    <t>Boneblast</t>
  </si>
  <si>
    <t>Spider Legs</t>
  </si>
  <si>
    <t>Divine Insight</t>
  </si>
  <si>
    <t>Healing Lorecall</t>
  </si>
  <si>
    <t>Benediction</t>
  </si>
  <si>
    <t>Bewildering Substitution</t>
  </si>
  <si>
    <t>Bewildering Visions</t>
  </si>
  <si>
    <t>Body Ward</t>
  </si>
  <si>
    <t>Conduit of Life</t>
  </si>
  <si>
    <t>Divine Presence</t>
  </si>
  <si>
    <t>Execration</t>
  </si>
  <si>
    <t>Interfaith Blessing</t>
  </si>
  <si>
    <t>Light of Faith</t>
  </si>
  <si>
    <t>Lore of the Gods</t>
  </si>
  <si>
    <t>Master Cavalier</t>
  </si>
  <si>
    <t>Soul Ward</t>
  </si>
  <si>
    <t>Substitute Domain</t>
  </si>
  <si>
    <t>Turn Anathema</t>
  </si>
  <si>
    <t>Brambles</t>
  </si>
  <si>
    <t>Deific Vengeance</t>
  </si>
  <si>
    <t>Wave of Grief</t>
  </si>
  <si>
    <t>Divine Flame</t>
  </si>
  <si>
    <t>Divine Zephyr</t>
  </si>
  <si>
    <t>Knife Spray</t>
  </si>
  <si>
    <t>Lesser Telepathic Bond</t>
  </si>
  <si>
    <t>Sweet Water</t>
  </si>
  <si>
    <t>Body Blades</t>
  </si>
  <si>
    <t>Aid</t>
  </si>
  <si>
    <t>Align Weapon</t>
  </si>
  <si>
    <t>Augury</t>
  </si>
  <si>
    <t>Calm Emotions</t>
  </si>
  <si>
    <t>Consecrate</t>
  </si>
  <si>
    <t>Cure Moderate Wounds</t>
  </si>
  <si>
    <t>Death Knell</t>
  </si>
  <si>
    <t>Delay Poison</t>
  </si>
  <si>
    <t>Desecrate</t>
  </si>
  <si>
    <t>Enthrall</t>
  </si>
  <si>
    <t>Find Traps</t>
  </si>
  <si>
    <t>Inflict Moderate Wounds</t>
  </si>
  <si>
    <t>Make Whole</t>
  </si>
  <si>
    <t>Remove Paralysis</t>
  </si>
  <si>
    <t>Restoration, Lesser</t>
  </si>
  <si>
    <t>Shield Other</t>
  </si>
  <si>
    <t>Silence</t>
  </si>
  <si>
    <t>Sound Burst</t>
  </si>
  <si>
    <t>Spiritual Weapon</t>
  </si>
  <si>
    <t>Status</t>
  </si>
  <si>
    <t>Undetectable Alignment</t>
  </si>
  <si>
    <t>Zone of Truth</t>
  </si>
  <si>
    <t>Close Wounds</t>
  </si>
  <si>
    <t>V S Sacr.</t>
  </si>
  <si>
    <t>V S Drug</t>
  </si>
  <si>
    <t>S DF</t>
  </si>
  <si>
    <t>Immed</t>
  </si>
  <si>
    <t>Energize Potion</t>
  </si>
  <si>
    <t>Masochism</t>
  </si>
  <si>
    <t>Sadism</t>
  </si>
  <si>
    <t>Shriveling</t>
  </si>
  <si>
    <t>Locate Node</t>
  </si>
  <si>
    <t>Blindness/Deafness</t>
  </si>
  <si>
    <t>Locate Object</t>
  </si>
  <si>
    <t>Obscure Object</t>
  </si>
  <si>
    <t>Devil’s Eye</t>
  </si>
  <si>
    <t>Vile Lance</t>
  </si>
  <si>
    <t>Summon Undead III</t>
  </si>
  <si>
    <t>Invoke the Cerulean Sign</t>
  </si>
  <si>
    <t>Protection from Energy</t>
  </si>
  <si>
    <t>Water Breathing</t>
  </si>
  <si>
    <t>Hesitate</t>
  </si>
  <si>
    <t>Skull Watch</t>
  </si>
  <si>
    <t>Air Breathing</t>
  </si>
  <si>
    <t>Conjure Ice Beast III</t>
  </si>
  <si>
    <t>Affliction</t>
  </si>
  <si>
    <t>Wrack</t>
  </si>
  <si>
    <t>Resist Energy, Mass</t>
  </si>
  <si>
    <t>Animate Dead</t>
  </si>
  <si>
    <t>Bestow Curse</t>
  </si>
  <si>
    <t>Remove Curse</t>
  </si>
  <si>
    <t>Stone Shape</t>
  </si>
  <si>
    <t>Attune Form</t>
  </si>
  <si>
    <t>Bladebane</t>
  </si>
  <si>
    <t>Blessed Sight</t>
  </si>
  <si>
    <t>Heart’s Ease</t>
  </si>
  <si>
    <t>Inspired Aim</t>
  </si>
  <si>
    <t>Refreshment</t>
  </si>
  <si>
    <t>Remove Nausea</t>
  </si>
  <si>
    <t>Circle of Nausea</t>
  </si>
  <si>
    <t>Clutch of Orcus</t>
  </si>
  <si>
    <t>Flesh Ripper</t>
  </si>
  <si>
    <t>Unliving Weapon</t>
  </si>
  <si>
    <t>Slashing Darkness</t>
  </si>
  <si>
    <t>Bolster Aura</t>
  </si>
  <si>
    <t>Deific Bastion</t>
  </si>
  <si>
    <t>Footsteps of the Divine</t>
  </si>
  <si>
    <t>Forest Eyes</t>
  </si>
  <si>
    <t>Light of Wisdom</t>
  </si>
  <si>
    <t>Subdue Aura</t>
  </si>
  <si>
    <t>Vigor</t>
  </si>
  <si>
    <t>Vigor, Mass, Lesser</t>
  </si>
  <si>
    <t>Blessed Aim</t>
  </si>
  <si>
    <t>Briar Web</t>
  </si>
  <si>
    <t>Chain of Eyes</t>
  </si>
  <si>
    <t>Curse of the Brute</t>
  </si>
  <si>
    <t>Flame of Faith</t>
  </si>
  <si>
    <t>Spikes</t>
  </si>
  <si>
    <t>Sword Stream</t>
  </si>
  <si>
    <t>Circle Dance</t>
  </si>
  <si>
    <t>Create Food &amp; Water</t>
  </si>
  <si>
    <t>Cure Serious Wounds</t>
  </si>
  <si>
    <t>Deeper Darkness</t>
  </si>
  <si>
    <t>Glyph of Warding</t>
  </si>
  <si>
    <t>Inflict Serious Wounds</t>
  </si>
  <si>
    <t>Invisibility Purge</t>
  </si>
  <si>
    <t>Magic Vestment</t>
  </si>
  <si>
    <t>Meld into Stone</t>
  </si>
  <si>
    <t>Prayer</t>
  </si>
  <si>
    <t>Rem. Blind/Deafness</t>
  </si>
  <si>
    <t>Remove Disease</t>
  </si>
  <si>
    <t>Searing Light</t>
  </si>
  <si>
    <t>Speak with Dead</t>
  </si>
  <si>
    <t>Water Walk</t>
  </si>
  <si>
    <t>Cloak of Bravery</t>
  </si>
  <si>
    <t>Mass Aid</t>
  </si>
  <si>
    <t>V S Disease</t>
  </si>
  <si>
    <t>1 mile/lvl</t>
  </si>
  <si>
    <t>Champions of Ruin</t>
  </si>
  <si>
    <t>8 hours</t>
  </si>
  <si>
    <t>Lords of Madness</t>
  </si>
  <si>
    <t>1 IA</t>
  </si>
  <si>
    <t>S M/DF</t>
  </si>
  <si>
    <t>Stormwrack</t>
  </si>
  <si>
    <t>V S Und Fnd</t>
  </si>
  <si>
    <t>Unlimited</t>
  </si>
  <si>
    <t>Discharge</t>
  </si>
  <si>
    <t>Abyssal Might</t>
  </si>
  <si>
    <t>Psychic Poison</t>
  </si>
  <si>
    <t>Stop Heart</t>
  </si>
  <si>
    <t>Claws of the Savage</t>
  </si>
  <si>
    <t>Identify Transgressor</t>
  </si>
  <si>
    <t>Shield of Faith, Mass</t>
  </si>
  <si>
    <t>V S M Demon</t>
  </si>
  <si>
    <t>S Drug</t>
  </si>
  <si>
    <t>V S Drug Locat.</t>
  </si>
  <si>
    <t>Daggers (2)</t>
  </si>
  <si>
    <t>Explorer’s Outfit</t>
  </si>
  <si>
    <t>Periapt of Wisdom +4</t>
  </si>
  <si>
    <t>Headband of Intellect +2</t>
  </si>
  <si>
    <t>Gloves of Dexterity +2</t>
  </si>
  <si>
    <t>Quarterstaff</t>
  </si>
  <si>
    <t>Sealing Wax</t>
  </si>
  <si>
    <t>Spell Component Pouch</t>
  </si>
  <si>
    <t>Vest of Resistance +2</t>
  </si>
  <si>
    <t>Metamagic Rod of Extend, lesser</t>
  </si>
  <si>
    <t>Domain Bonus</t>
  </si>
  <si>
    <t>Portal</t>
  </si>
  <si>
    <t>Domain 3:  Travel</t>
  </si>
  <si>
    <t>Detect Portals</t>
  </si>
  <si>
    <t>6th:  Magic Sensitive</t>
  </si>
  <si>
    <t>Map Case</t>
  </si>
  <si>
    <t>Turn Undead</t>
  </si>
  <si>
    <t>1d4</t>
  </si>
  <si>
    <t>1d6</t>
  </si>
  <si>
    <t>Common, Celestial, Abyssal,</t>
  </si>
  <si>
    <t>Infernal, Sylvan</t>
  </si>
  <si>
    <t>1st:  Practiced Caster:  Diviner</t>
  </si>
  <si>
    <t>Human:  Extend Spell</t>
  </si>
  <si>
    <t>3rd:  Practiced Caster:  Cleric</t>
  </si>
  <si>
    <t>9th:  Improved Toughness</t>
  </si>
  <si>
    <t>C Level</t>
  </si>
  <si>
    <t>Divin</t>
  </si>
  <si>
    <t>Pearls of Power 1</t>
  </si>
  <si>
    <t>Pearl of Power 2</t>
  </si>
  <si>
    <t>Chalk</t>
  </si>
  <si>
    <t>Ink</t>
  </si>
  <si>
    <t>Inkpen</t>
  </si>
  <si>
    <t>Parchment</t>
  </si>
  <si>
    <t>Sewing Needle</t>
  </si>
  <si>
    <t>eight</t>
  </si>
  <si>
    <t>Daily Rations</t>
  </si>
  <si>
    <t>Extend up to 3 3rd-level or lower</t>
  </si>
  <si>
    <t>Waterskin</t>
  </si>
  <si>
    <t>Fishhook</t>
  </si>
  <si>
    <t>Holy Symbol</t>
  </si>
  <si>
    <t>Wand of Magic Missile</t>
  </si>
  <si>
    <t>Scroll of Comprehend Languages</t>
  </si>
  <si>
    <t>Scroll of Shield</t>
  </si>
  <si>
    <t>Scroll of Mage Armor</t>
  </si>
  <si>
    <t>Scroll of Bless</t>
  </si>
  <si>
    <t>Scroll of Endure Elements</t>
  </si>
  <si>
    <t>Scroll of Resurgence</t>
  </si>
  <si>
    <t>Benign Transposition</t>
  </si>
  <si>
    <t>Orb of Acid, Lesser</t>
  </si>
  <si>
    <t>Rope Trick</t>
  </si>
  <si>
    <t>Spiritual Greatsword</t>
  </si>
  <si>
    <t>2d6</t>
  </si>
  <si>
    <t>Slashing</t>
  </si>
  <si>
    <t>Equipment Carried in Haversack</t>
  </si>
  <si>
    <t>Maps</t>
  </si>
  <si>
    <t>Gold on Hand:</t>
  </si>
  <si>
    <t>Touch of Fatigue</t>
  </si>
  <si>
    <t>Instant Search</t>
  </si>
  <si>
    <t>Darklight</t>
  </si>
  <si>
    <t>Allied Footsteps</t>
  </si>
  <si>
    <t>Miniatures Handbook</t>
  </si>
  <si>
    <t>Evard’s Black Tentacles</t>
  </si>
  <si>
    <t>Purify Food and Drink</t>
  </si>
  <si>
    <t>Resurgence</t>
  </si>
  <si>
    <t>Elation</t>
  </si>
  <si>
    <t>Detect Scrying</t>
  </si>
  <si>
    <t>Mass Resist Energy</t>
  </si>
  <si>
    <t>Longstrider</t>
  </si>
  <si>
    <t>Analyze Portal</t>
  </si>
  <si>
    <t>Fly</t>
  </si>
  <si>
    <t>AC:</t>
  </si>
  <si>
    <t>45/50 charges; 5d4+5</t>
  </si>
  <si>
    <t>Deity:</t>
  </si>
  <si>
    <t>Played by Jesse Thacker</t>
  </si>
  <si>
    <t>XP:</t>
  </si>
  <si>
    <t>Lesser Restoration</t>
  </si>
  <si>
    <t>Practiced</t>
  </si>
  <si>
    <t>Mystic Theurge 5</t>
  </si>
  <si>
    <t>Daily</t>
  </si>
  <si>
    <t>“Maximizing Upper Body Mass”</t>
  </si>
  <si>
    <t>“The Better Part of Valor”</t>
  </si>
  <si>
    <t>“The Quick and the Nimble”</t>
  </si>
  <si>
    <t>“How Not to Be Wrong: The Power of Mathematical Thinking”</t>
  </si>
  <si>
    <t>“How to Win Friends and Influence NPCs”</t>
  </si>
  <si>
    <t xml:space="preserve">@12th:  </t>
  </si>
  <si>
    <t>Scroll of See Invisibility</t>
  </si>
  <si>
    <t>Scroll of Lesser Restoration</t>
  </si>
  <si>
    <t>Scroll of Magic Circle vs Evil</t>
  </si>
  <si>
    <t>Magic Circle v E/G/L</t>
  </si>
  <si>
    <t>“Tough Guy’s Journal of Being Tough”</t>
  </si>
  <si>
    <t>Shaundakul</t>
  </si>
  <si>
    <t>Spells Granted by Shaundakul</t>
  </si>
  <si>
    <t>Heart of Water</t>
  </si>
  <si>
    <t>Ranged Touch Spell</t>
  </si>
  <si>
    <t>Manual of the Planes</t>
  </si>
  <si>
    <t>Potion of Lesser Restoration</t>
  </si>
  <si>
    <t>Potion of Cure Light Wounds</t>
  </si>
  <si>
    <t>Wand of Lesser Restoration</t>
  </si>
  <si>
    <t>50/50 charges; 1d8+CL</t>
  </si>
  <si>
    <t>þ</t>
  </si>
  <si>
    <t>six</t>
  </si>
  <si>
    <t>Speed: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</si>
</sst>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68">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rgb="FFFFC000"/>
      <name val="Times New Roman"/>
      <family val="1"/>
    </font>
    <font>
      <sz val="12"/>
      <color rgb="FFFFC000"/>
      <name val="Times New Roman"/>
      <family val="1"/>
    </font>
    <font>
      <b/>
      <i/>
      <sz val="12"/>
      <color indexed="81"/>
      <name val="Times New Roman"/>
      <family val="1"/>
    </font>
    <font>
      <i/>
      <sz val="18"/>
      <color indexed="20"/>
      <name val="Times New Roman"/>
      <family val="1"/>
    </font>
    <font>
      <i/>
      <sz val="12"/>
      <color indexed="81"/>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indexed="57"/>
      <name val="Times New Roman"/>
      <family val="1"/>
    </font>
    <font>
      <sz val="12"/>
      <color theme="0"/>
      <name val="Times New Roman"/>
      <family val="1"/>
    </font>
    <font>
      <sz val="13"/>
      <name val="Wingdings"/>
      <charset val="2"/>
    </font>
    <font>
      <b/>
      <sz val="13"/>
      <color theme="0"/>
      <name val="Times New Roman"/>
      <family val="1"/>
    </font>
    <font>
      <i/>
      <sz val="16"/>
      <name val="Times New Roman"/>
      <family val="1"/>
    </font>
    <font>
      <i/>
      <sz val="18"/>
      <color rgb="FF0000FF"/>
      <name val="Times New Roman"/>
      <family val="1"/>
    </font>
    <font>
      <sz val="12"/>
      <color rgb="FF0000FF"/>
      <name val="Times New Roman"/>
      <family val="1"/>
    </font>
    <font>
      <sz val="13"/>
      <color rgb="FFFF0000"/>
      <name val="Times New Roman"/>
      <family val="1"/>
    </font>
    <font>
      <sz val="13"/>
      <color rgb="FF7030A0"/>
      <name val="Times New Roman"/>
      <family val="1"/>
    </font>
    <font>
      <sz val="13"/>
      <color rgb="FF6600CC"/>
      <name val="Times New Roman"/>
      <family val="1"/>
    </font>
    <font>
      <b/>
      <sz val="12"/>
      <color theme="0"/>
      <name val="Times New Roman"/>
      <family val="1"/>
    </font>
    <font>
      <i/>
      <sz val="16"/>
      <color theme="0"/>
      <name val="Times New Roman"/>
      <family val="1"/>
    </font>
    <font>
      <b/>
      <sz val="11"/>
      <color theme="0"/>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rgb="FFFFFF00"/>
        <bgColor indexed="64"/>
      </patternFill>
    </fill>
    <fill>
      <patternFill patternType="solid">
        <fgColor rgb="FFFFC000"/>
        <bgColor indexed="64"/>
      </patternFill>
    </fill>
    <fill>
      <patternFill patternType="solid">
        <fgColor rgb="FF00FF00"/>
        <bgColor indexed="64"/>
      </patternFill>
    </fill>
    <fill>
      <patternFill patternType="solid">
        <fgColor rgb="FF6600CC"/>
        <bgColor indexed="64"/>
      </patternFill>
    </fill>
    <fill>
      <patternFill patternType="solid">
        <fgColor rgb="FF0000FF"/>
        <bgColor indexed="64"/>
      </patternFill>
    </fill>
    <fill>
      <patternFill patternType="solid">
        <fgColor rgb="FF66FF33"/>
        <bgColor indexed="64"/>
      </patternFill>
    </fill>
    <fill>
      <patternFill patternType="solid">
        <fgColor rgb="FFCC99FF"/>
        <bgColor indexed="64"/>
      </patternFill>
    </fill>
    <fill>
      <patternFill patternType="solid">
        <fgColor rgb="FF9999FF"/>
        <bgColor indexed="64"/>
      </patternFill>
    </fill>
  </fills>
  <borders count="15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hair">
        <color indexed="64"/>
      </left>
      <right/>
      <top style="hair">
        <color indexed="64"/>
      </top>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right style="double">
        <color indexed="64"/>
      </right>
      <top style="medium">
        <color indexed="64"/>
      </top>
      <bottom style="thin">
        <color indexed="64"/>
      </bottom>
      <diagonal/>
    </border>
    <border>
      <left style="double">
        <color indexed="64"/>
      </left>
      <right style="double">
        <color indexed="64"/>
      </right>
      <top/>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thin">
        <color indexed="64"/>
      </right>
      <top/>
      <bottom style="hair">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xf numFmtId="0" fontId="36" fillId="0" borderId="0"/>
  </cellStyleXfs>
  <cellXfs count="570">
    <xf numFmtId="0" fontId="0" fillId="0" borderId="0" xfId="0"/>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44" fillId="9"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2" fillId="0" borderId="84" xfId="0" applyFont="1" applyFill="1" applyBorder="1" applyAlignment="1">
      <alignment horizontal="center" vertical="center"/>
    </xf>
    <xf numFmtId="0" fontId="2" fillId="0" borderId="84" xfId="0" quotePrefix="1" applyFont="1" applyFill="1" applyBorder="1" applyAlignment="1">
      <alignment horizontal="center" vertical="center" wrapText="1"/>
    </xf>
    <xf numFmtId="49" fontId="2" fillId="0" borderId="84" xfId="2" applyNumberFormat="1" applyFont="1" applyFill="1" applyBorder="1" applyAlignment="1">
      <alignment horizontal="center" vertical="center"/>
    </xf>
    <xf numFmtId="0" fontId="2" fillId="0" borderId="84" xfId="0" applyFont="1" applyFill="1" applyBorder="1" applyAlignment="1">
      <alignment horizontal="center" vertical="center" shrinkToFit="1"/>
    </xf>
    <xf numFmtId="164" fontId="2" fillId="0" borderId="84" xfId="0" applyNumberFormat="1" applyFont="1" applyFill="1" applyBorder="1" applyAlignment="1">
      <alignment horizontal="center" vertical="center"/>
    </xf>
    <xf numFmtId="0" fontId="2" fillId="0" borderId="87" xfId="0" applyFont="1" applyFill="1" applyBorder="1" applyAlignment="1">
      <alignment horizontal="center" vertical="center"/>
    </xf>
    <xf numFmtId="0" fontId="2" fillId="0" borderId="88" xfId="0" applyFont="1" applyFill="1" applyBorder="1" applyAlignment="1">
      <alignment horizontal="center" vertical="center"/>
    </xf>
    <xf numFmtId="0" fontId="5" fillId="0" borderId="88" xfId="0" quotePrefix="1" applyFont="1" applyFill="1" applyBorder="1" applyAlignment="1">
      <alignment horizontal="center" vertical="center" wrapText="1"/>
    </xf>
    <xf numFmtId="49" fontId="2" fillId="0" borderId="88" xfId="2" applyNumberFormat="1" applyFont="1" applyFill="1" applyBorder="1" applyAlignment="1">
      <alignment horizontal="center" vertical="center"/>
    </xf>
    <xf numFmtId="0" fontId="2" fillId="0" borderId="88" xfId="0" applyFont="1" applyFill="1" applyBorder="1" applyAlignment="1">
      <alignment horizontal="center" vertical="center" shrinkToFit="1"/>
    </xf>
    <xf numFmtId="164" fontId="2" fillId="0" borderId="88" xfId="0" applyNumberFormat="1" applyFont="1" applyFill="1" applyBorder="1" applyAlignment="1">
      <alignment horizontal="center" vertical="center"/>
    </xf>
    <xf numFmtId="0" fontId="2" fillId="0" borderId="86" xfId="0" quotePrefix="1" applyFont="1" applyBorder="1" applyAlignment="1">
      <alignment horizontal="center" vertical="center"/>
    </xf>
    <xf numFmtId="1" fontId="5" fillId="0" borderId="89" xfId="0" applyNumberFormat="1" applyFont="1" applyFill="1" applyBorder="1" applyAlignment="1">
      <alignment horizontal="center" vertical="center"/>
    </xf>
    <xf numFmtId="0" fontId="2" fillId="0" borderId="112" xfId="0" quotePrefix="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94" xfId="0" applyFont="1" applyBorder="1" applyAlignment="1">
      <alignment horizontal="center" vertical="center" shrinkToFit="1"/>
    </xf>
    <xf numFmtId="0" fontId="2" fillId="0" borderId="98"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5"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4" xfId="0" applyFont="1" applyFill="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110" xfId="0" applyFont="1" applyFill="1" applyBorder="1" applyAlignment="1">
      <alignment horizontal="center" vertical="center" shrinkToFit="1"/>
    </xf>
    <xf numFmtId="0" fontId="2" fillId="0" borderId="99" xfId="0" applyFont="1" applyBorder="1" applyAlignment="1">
      <alignment horizontal="center" vertical="center" shrinkToFit="1"/>
    </xf>
    <xf numFmtId="164" fontId="5" fillId="0" borderId="99" xfId="0" applyNumberFormat="1" applyFont="1" applyBorder="1" applyAlignment="1">
      <alignment horizontal="center" vertical="center" shrinkToFit="1"/>
    </xf>
    <xf numFmtId="0" fontId="5" fillId="0" borderId="99" xfId="0" applyFont="1" applyBorder="1" applyAlignment="1">
      <alignment horizontal="left" vertical="center"/>
    </xf>
    <xf numFmtId="0" fontId="2" fillId="0" borderId="111" xfId="0" applyFont="1" applyBorder="1" applyAlignment="1">
      <alignment horizontal="left" vertical="center" shrinkToFit="1"/>
    </xf>
    <xf numFmtId="0" fontId="2" fillId="0" borderId="95"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7" fillId="9" borderId="22" xfId="0" applyFont="1" applyFill="1" applyBorder="1" applyAlignment="1">
      <alignment horizontal="center" vertical="center"/>
    </xf>
    <xf numFmtId="0" fontId="21" fillId="7" borderId="19" xfId="0" applyFont="1" applyFill="1" applyBorder="1" applyAlignment="1">
      <alignment horizontal="center" vertical="center"/>
    </xf>
    <xf numFmtId="1" fontId="48" fillId="9" borderId="89" xfId="0" applyNumberFormat="1" applyFont="1" applyFill="1" applyBorder="1" applyAlignment="1">
      <alignment horizontal="center" vertical="center"/>
    </xf>
    <xf numFmtId="1" fontId="2" fillId="0" borderId="89"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91" xfId="0" applyFont="1" applyFill="1" applyBorder="1" applyAlignment="1">
      <alignment horizontal="centerContinuous" vertical="center"/>
    </xf>
    <xf numFmtId="0" fontId="21" fillId="7" borderId="48" xfId="0" applyFont="1" applyFill="1" applyBorder="1" applyAlignment="1">
      <alignment horizontal="centerContinuous" vertical="center"/>
    </xf>
    <xf numFmtId="0" fontId="2" fillId="0" borderId="88" xfId="0" quotePrefix="1" applyFont="1" applyFill="1" applyBorder="1" applyAlignment="1">
      <alignment horizontal="center" vertical="center"/>
    </xf>
    <xf numFmtId="164" fontId="2" fillId="0" borderId="89"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90"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100" xfId="0" applyFont="1" applyFill="1" applyBorder="1" applyAlignment="1">
      <alignment horizontal="centerContinuous" vertical="center"/>
    </xf>
    <xf numFmtId="0" fontId="2" fillId="0" borderId="101" xfId="0" applyFont="1" applyFill="1" applyBorder="1" applyAlignment="1">
      <alignment horizontal="centerContinuous" vertical="center"/>
    </xf>
    <xf numFmtId="0" fontId="2" fillId="0" borderId="85" xfId="0" applyFont="1" applyFill="1" applyBorder="1" applyAlignment="1">
      <alignment horizontal="centerContinuous" vertical="center"/>
    </xf>
    <xf numFmtId="49" fontId="2" fillId="0" borderId="85" xfId="0" applyNumberFormat="1" applyFont="1" applyFill="1" applyBorder="1" applyAlignment="1">
      <alignment horizontal="center" vertical="center"/>
    </xf>
    <xf numFmtId="49" fontId="2" fillId="0" borderId="85" xfId="0" applyNumberFormat="1" applyFont="1" applyFill="1" applyBorder="1" applyAlignment="1">
      <alignment horizontal="centerContinuous" vertical="center"/>
    </xf>
    <xf numFmtId="49" fontId="2" fillId="0" borderId="102" xfId="0" applyNumberFormat="1" applyFont="1" applyFill="1" applyBorder="1" applyAlignment="1">
      <alignment horizontal="centerContinuous" vertical="center"/>
    </xf>
    <xf numFmtId="0" fontId="2" fillId="0" borderId="103" xfId="0" applyFont="1" applyFill="1" applyBorder="1" applyAlignment="1">
      <alignment horizontal="centerContinuous" vertical="center"/>
    </xf>
    <xf numFmtId="0" fontId="2" fillId="0" borderId="106" xfId="0" applyFont="1" applyFill="1" applyBorder="1" applyAlignment="1">
      <alignment horizontal="centerContinuous" vertical="center"/>
    </xf>
    <xf numFmtId="0" fontId="5" fillId="0" borderId="107" xfId="0" applyFont="1" applyFill="1" applyBorder="1" applyAlignment="1">
      <alignment horizontal="centerContinuous" vertical="center"/>
    </xf>
    <xf numFmtId="0" fontId="5" fillId="0" borderId="89" xfId="0" applyFont="1" applyFill="1" applyBorder="1" applyAlignment="1">
      <alignment horizontal="centerContinuous" vertical="center"/>
    </xf>
    <xf numFmtId="49" fontId="2" fillId="0" borderId="88" xfId="0" applyNumberFormat="1" applyFont="1" applyFill="1" applyBorder="1" applyAlignment="1">
      <alignment horizontal="center" vertical="center"/>
    </xf>
    <xf numFmtId="49" fontId="2" fillId="0" borderId="89" xfId="0" applyNumberFormat="1" applyFont="1" applyFill="1" applyBorder="1" applyAlignment="1">
      <alignment horizontal="centerContinuous" vertical="center"/>
    </xf>
    <xf numFmtId="49" fontId="2" fillId="0" borderId="93" xfId="0" applyNumberFormat="1" applyFont="1" applyFill="1" applyBorder="1" applyAlignment="1">
      <alignment horizontal="centerContinuous" vertical="center"/>
    </xf>
    <xf numFmtId="0" fontId="21" fillId="7" borderId="96" xfId="0" applyFont="1" applyFill="1" applyBorder="1" applyAlignment="1">
      <alignment horizontal="center" vertical="center"/>
    </xf>
    <xf numFmtId="0" fontId="21" fillId="7" borderId="97"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46" fillId="0" borderId="31" xfId="0" applyFont="1" applyBorder="1" applyAlignment="1">
      <alignment horizontal="centerContinuous" vertical="center"/>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50" fillId="0" borderId="23" xfId="5" applyFont="1" applyBorder="1" applyAlignment="1">
      <alignment horizontal="centerContinuous" vertical="center" wrapText="1"/>
    </xf>
    <xf numFmtId="0" fontId="15"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1" borderId="77" xfId="5" applyFont="1" applyFill="1" applyBorder="1" applyAlignment="1">
      <alignment horizontal="centerContinuous" vertical="center" wrapText="1"/>
    </xf>
    <xf numFmtId="0" fontId="12" fillId="11" borderId="36" xfId="5" applyFont="1" applyFill="1" applyBorder="1" applyAlignment="1">
      <alignment horizontal="center" vertical="center" wrapText="1"/>
    </xf>
    <xf numFmtId="0" fontId="21" fillId="11"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1" xfId="0" applyFont="1" applyFill="1" applyBorder="1" applyAlignment="1">
      <alignment horizontal="center" vertical="center" shrinkToFit="1"/>
    </xf>
    <xf numFmtId="0" fontId="7" fillId="12"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12" borderId="59"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5" fillId="9"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2"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44"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45" fillId="9"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8" borderId="1" xfId="0" applyFont="1" applyFill="1" applyBorder="1" applyAlignment="1">
      <alignment vertical="center"/>
    </xf>
    <xf numFmtId="0" fontId="7" fillId="8" borderId="25" xfId="0" applyNumberFormat="1" applyFont="1" applyFill="1" applyBorder="1" applyAlignment="1">
      <alignment horizontal="center" vertical="center"/>
    </xf>
    <xf numFmtId="49" fontId="23" fillId="8" borderId="25" xfId="0" applyNumberFormat="1" applyFont="1" applyFill="1" applyBorder="1" applyAlignment="1">
      <alignment horizontal="center" vertical="center"/>
    </xf>
    <xf numFmtId="0" fontId="23" fillId="8" borderId="26" xfId="0" applyNumberFormat="1" applyFont="1" applyFill="1" applyBorder="1" applyAlignment="1">
      <alignment horizontal="center" vertical="center"/>
    </xf>
    <xf numFmtId="0" fontId="14" fillId="8" borderId="26" xfId="0" applyNumberFormat="1" applyFont="1" applyFill="1" applyBorder="1" applyAlignment="1">
      <alignment horizontal="center" vertical="center"/>
    </xf>
    <xf numFmtId="49" fontId="7" fillId="8" borderId="26" xfId="0" applyNumberFormat="1" applyFont="1" applyFill="1" applyBorder="1" applyAlignment="1">
      <alignment horizontal="center" vertical="center"/>
    </xf>
    <xf numFmtId="0" fontId="7" fillId="8"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8" borderId="1" xfId="0" applyFont="1" applyFill="1" applyBorder="1" applyAlignment="1">
      <alignment vertical="center"/>
    </xf>
    <xf numFmtId="49" fontId="16" fillId="8" borderId="25" xfId="0" applyNumberFormat="1" applyFont="1" applyFill="1" applyBorder="1" applyAlignment="1">
      <alignment horizontal="center" vertical="center"/>
    </xf>
    <xf numFmtId="0" fontId="16" fillId="8" borderId="26" xfId="0" applyNumberFormat="1" applyFont="1" applyFill="1" applyBorder="1" applyAlignment="1">
      <alignment horizontal="center" vertical="center"/>
    </xf>
    <xf numFmtId="0" fontId="11" fillId="8"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xf>
    <xf numFmtId="0" fontId="24"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45" fillId="9"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3" fillId="2" borderId="65" xfId="0" applyFont="1" applyFill="1" applyBorder="1" applyAlignment="1">
      <alignment horizontal="right" vertical="center"/>
    </xf>
    <xf numFmtId="0" fontId="43" fillId="2" borderId="66" xfId="0" applyFont="1" applyFill="1" applyBorder="1" applyAlignment="1">
      <alignment horizontal="lef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5" fillId="2" borderId="113"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0" fontId="6" fillId="4" borderId="108"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09" xfId="0" applyFont="1" applyBorder="1" applyAlignment="1">
      <alignment horizontal="centerContinuous"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49" fontId="26"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38" xfId="0" applyFont="1" applyBorder="1" applyAlignment="1">
      <alignment horizontal="left" vertical="center"/>
    </xf>
    <xf numFmtId="0" fontId="2" fillId="0" borderId="118" xfId="0" applyFont="1" applyFill="1" applyBorder="1" applyAlignment="1">
      <alignment horizontal="centerContinuous" vertical="center" shrinkToFit="1"/>
    </xf>
    <xf numFmtId="0" fontId="21" fillId="0" borderId="119" xfId="0" applyFont="1" applyFill="1" applyBorder="1" applyAlignment="1">
      <alignment horizontal="centerContinuous" vertical="center"/>
    </xf>
    <xf numFmtId="0" fontId="2" fillId="0" borderId="120" xfId="0" applyFont="1" applyFill="1" applyBorder="1" applyAlignment="1">
      <alignment horizontal="center" vertical="center"/>
    </xf>
    <xf numFmtId="0" fontId="2" fillId="0" borderId="121" xfId="0" applyFont="1" applyFill="1" applyBorder="1" applyAlignment="1">
      <alignment horizontal="centerContinuous" vertical="center"/>
    </xf>
    <xf numFmtId="0" fontId="2" fillId="0" borderId="122" xfId="0" applyFont="1" applyFill="1" applyBorder="1" applyAlignment="1">
      <alignment horizontal="centerContinuous" vertical="center"/>
    </xf>
    <xf numFmtId="0" fontId="2" fillId="0" borderId="0" xfId="0" applyFont="1" applyBorder="1" applyAlignment="1">
      <alignment vertical="center"/>
    </xf>
    <xf numFmtId="0" fontId="39" fillId="0" borderId="34"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0" fontId="2" fillId="0" borderId="106" xfId="0" applyFont="1" applyFill="1" applyBorder="1" applyAlignment="1">
      <alignment horizontal="centerContinuous" vertical="center" shrinkToFit="1"/>
    </xf>
    <xf numFmtId="0" fontId="21" fillId="0" borderId="93" xfId="0" applyFont="1" applyFill="1" applyBorder="1" applyAlignment="1">
      <alignment horizontal="centerContinuous" vertical="center"/>
    </xf>
    <xf numFmtId="0" fontId="2" fillId="0" borderId="89" xfId="0" applyFont="1" applyFill="1" applyBorder="1" applyAlignment="1">
      <alignment horizontal="centerContinuous" vertical="center"/>
    </xf>
    <xf numFmtId="0" fontId="2" fillId="0" borderId="90" xfId="0" applyFont="1" applyFill="1" applyBorder="1" applyAlignment="1">
      <alignment horizontal="centerContinuous" vertical="center"/>
    </xf>
    <xf numFmtId="1" fontId="5" fillId="0" borderId="121" xfId="0" applyNumberFormat="1" applyFont="1" applyFill="1" applyBorder="1" applyAlignment="1">
      <alignment horizontal="center" vertical="center"/>
    </xf>
    <xf numFmtId="1" fontId="48" fillId="9" borderId="121" xfId="0" applyNumberFormat="1" applyFont="1" applyFill="1" applyBorder="1" applyAlignment="1">
      <alignment horizontal="center" vertical="center"/>
    </xf>
    <xf numFmtId="1" fontId="2" fillId="0" borderId="121"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1" fontId="2" fillId="0" borderId="80"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2" fillId="0" borderId="83" xfId="0" applyFont="1" applyFill="1" applyBorder="1" applyAlignment="1">
      <alignment horizontal="center" vertical="center"/>
    </xf>
    <xf numFmtId="0" fontId="7" fillId="0" borderId="1" xfId="5" applyFont="1" applyBorder="1" applyAlignment="1">
      <alignment horizontal="center" vertical="center" shrinkToFit="1"/>
    </xf>
    <xf numFmtId="0" fontId="7" fillId="0" borderId="25" xfId="5"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6" xfId="0" applyNumberFormat="1" applyFont="1" applyFill="1" applyBorder="1" applyAlignment="1">
      <alignment horizontal="center" vertical="center" shrinkToFit="1"/>
    </xf>
    <xf numFmtId="0" fontId="7" fillId="0" borderId="27" xfId="5" applyNumberFormat="1" applyFont="1" applyBorder="1" applyAlignment="1">
      <alignment horizontal="center" vertical="center" wrapText="1"/>
    </xf>
    <xf numFmtId="0" fontId="7" fillId="0" borderId="26" xfId="0" applyNumberFormat="1"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14" borderId="25" xfId="0" applyFont="1" applyFill="1" applyBorder="1" applyAlignment="1">
      <alignment horizontal="center" vertical="center" wrapText="1"/>
    </xf>
    <xf numFmtId="0" fontId="52" fillId="0" borderId="1" xfId="0" applyFont="1" applyFill="1" applyBorder="1" applyAlignment="1">
      <alignment vertical="center"/>
    </xf>
    <xf numFmtId="0" fontId="6" fillId="0" borderId="25" xfId="0" applyFont="1" applyFill="1" applyBorder="1" applyAlignment="1">
      <alignment horizontal="center" vertical="center"/>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53" fillId="0" borderId="1" xfId="0" applyFont="1" applyFill="1" applyBorder="1" applyAlignment="1">
      <alignment vertical="center"/>
    </xf>
    <xf numFmtId="0" fontId="7" fillId="0" borderId="64"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2"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2"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1" fontId="2" fillId="0" borderId="114"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8" borderId="47" xfId="0" applyNumberFormat="1"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Border="1" applyAlignment="1">
      <alignment horizontal="right"/>
    </xf>
    <xf numFmtId="0" fontId="2" fillId="0" borderId="0" xfId="0" applyFont="1" applyBorder="1" applyAlignment="1"/>
    <xf numFmtId="0" fontId="5" fillId="0" borderId="0" xfId="0" applyFont="1" applyFill="1" applyBorder="1" applyAlignment="1">
      <alignment vertical="center"/>
    </xf>
    <xf numFmtId="0" fontId="9" fillId="0" borderId="3" xfId="0" quotePrefix="1" applyFont="1" applyFill="1" applyBorder="1" applyAlignment="1">
      <alignment horizontal="center" vertical="center"/>
    </xf>
    <xf numFmtId="49" fontId="16" fillId="0" borderId="32" xfId="0" applyNumberFormat="1" applyFont="1" applyBorder="1" applyAlignment="1">
      <alignment horizontal="center" shrinkToFit="1"/>
    </xf>
    <xf numFmtId="0" fontId="41" fillId="0" borderId="31" xfId="0" applyFont="1" applyFill="1" applyBorder="1" applyAlignment="1">
      <alignment horizontal="centerContinuous" vertical="center"/>
    </xf>
    <xf numFmtId="0" fontId="54" fillId="0" borderId="31" xfId="0" applyFont="1" applyBorder="1" applyAlignment="1">
      <alignment horizontal="centerContinuous" vertical="center" wrapText="1"/>
    </xf>
    <xf numFmtId="0" fontId="55" fillId="0" borderId="31" xfId="0" applyFont="1" applyFill="1" applyBorder="1" applyAlignment="1">
      <alignment horizontal="centerContinuous" vertical="center" wrapText="1"/>
    </xf>
    <xf numFmtId="0" fontId="7" fillId="0" borderId="27" xfId="0" quotePrefix="1" applyFont="1" applyFill="1" applyBorder="1" applyAlignment="1">
      <alignment horizontal="center" vertical="center"/>
    </xf>
    <xf numFmtId="0" fontId="13" fillId="8" borderId="1" xfId="0" applyFont="1" applyFill="1" applyBorder="1" applyAlignment="1">
      <alignment vertical="center"/>
    </xf>
    <xf numFmtId="49" fontId="24" fillId="8" borderId="25" xfId="0" applyNumberFormat="1" applyFont="1" applyFill="1" applyBorder="1" applyAlignment="1">
      <alignment horizontal="center" vertical="center"/>
    </xf>
    <xf numFmtId="0" fontId="24" fillId="8" borderId="26" xfId="0" applyNumberFormat="1" applyFont="1" applyFill="1" applyBorder="1" applyAlignment="1">
      <alignment horizontal="center" vertical="center"/>
    </xf>
    <xf numFmtId="0" fontId="13" fillId="8" borderId="26" xfId="0" applyNumberFormat="1" applyFont="1" applyFill="1" applyBorder="1" applyAlignment="1">
      <alignment horizontal="center" vertical="center"/>
    </xf>
    <xf numFmtId="0" fontId="45" fillId="9" borderId="13" xfId="0" applyNumberFormat="1" applyFont="1" applyFill="1" applyBorder="1" applyAlignment="1">
      <alignment horizontal="center" vertical="center"/>
    </xf>
    <xf numFmtId="9" fontId="7" fillId="0" borderId="44" xfId="2" applyFont="1" applyFill="1" applyBorder="1" applyAlignment="1">
      <alignment horizontal="center" vertical="center" shrinkToFit="1"/>
    </xf>
    <xf numFmtId="0" fontId="7" fillId="0" borderId="46" xfId="0" applyNumberFormat="1" applyFont="1" applyFill="1" applyBorder="1" applyAlignment="1">
      <alignment horizontal="center" vertical="center" shrinkToFit="1"/>
    </xf>
    <xf numFmtId="0" fontId="7" fillId="0" borderId="46" xfId="2" applyNumberFormat="1" applyFont="1" applyFill="1" applyBorder="1" applyAlignment="1">
      <alignment horizontal="center" vertical="center" shrinkToFit="1"/>
    </xf>
    <xf numFmtId="0" fontId="7" fillId="0" borderId="26" xfId="5" applyNumberFormat="1" applyFont="1" applyFill="1" applyBorder="1" applyAlignment="1">
      <alignment horizontal="center" vertical="center"/>
    </xf>
    <xf numFmtId="0" fontId="7" fillId="0" borderId="33" xfId="0" applyNumberFormat="1" applyFont="1" applyFill="1" applyBorder="1" applyAlignment="1">
      <alignment horizontal="center" vertical="center" shrinkToFit="1"/>
    </xf>
    <xf numFmtId="0" fontId="7" fillId="15" borderId="25" xfId="0" applyFont="1" applyFill="1" applyBorder="1" applyAlignment="1">
      <alignment horizontal="center" vertical="center" wrapText="1"/>
    </xf>
    <xf numFmtId="0" fontId="7" fillId="15" borderId="59" xfId="0" applyFont="1" applyFill="1" applyBorder="1" applyAlignment="1">
      <alignment horizontal="center" vertical="center" wrapText="1"/>
    </xf>
    <xf numFmtId="0" fontId="7" fillId="0" borderId="27" xfId="0" applyNumberFormat="1" applyFont="1" applyBorder="1" applyAlignment="1">
      <alignment horizontal="center" vertical="center" wrapText="1"/>
    </xf>
    <xf numFmtId="0" fontId="7" fillId="7" borderId="25" xfId="0" applyFont="1" applyFill="1" applyBorder="1" applyAlignment="1">
      <alignment horizontal="center" vertical="center" wrapText="1"/>
    </xf>
    <xf numFmtId="0" fontId="7" fillId="7" borderId="44" xfId="0" applyFont="1" applyFill="1" applyBorder="1" applyAlignment="1">
      <alignment horizontal="center" vertical="center" wrapText="1"/>
    </xf>
    <xf numFmtId="0" fontId="7" fillId="14" borderId="59" xfId="0" applyFont="1" applyFill="1" applyBorder="1" applyAlignment="1">
      <alignment horizontal="center" vertical="center" wrapText="1"/>
    </xf>
    <xf numFmtId="0" fontId="7" fillId="0" borderId="32" xfId="0" applyNumberFormat="1" applyFont="1" applyFill="1" applyBorder="1" applyAlignment="1">
      <alignment horizontal="center" vertical="center" shrinkToFit="1"/>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8" borderId="27" xfId="0" quotePrefix="1" applyNumberFormat="1" applyFont="1" applyFill="1" applyBorder="1" applyAlignment="1">
      <alignment horizontal="center" vertical="center"/>
    </xf>
    <xf numFmtId="9" fontId="2" fillId="0" borderId="0" xfId="2" applyFont="1" applyBorder="1" applyAlignment="1">
      <alignment horizontal="center"/>
    </xf>
    <xf numFmtId="164" fontId="2" fillId="0" borderId="13"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5" fillId="0" borderId="0" xfId="0" applyFont="1" applyFill="1" applyBorder="1" applyAlignment="1">
      <alignment horizontal="center" vertical="center"/>
    </xf>
    <xf numFmtId="1" fontId="48" fillId="9" borderId="84" xfId="0" applyNumberFormat="1" applyFont="1" applyFill="1" applyBorder="1" applyAlignment="1">
      <alignment horizontal="center" vertical="center"/>
    </xf>
    <xf numFmtId="1" fontId="48" fillId="9" borderId="81" xfId="0" applyNumberFormat="1" applyFont="1" applyFill="1" applyBorder="1" applyAlignment="1">
      <alignment horizontal="center" vertical="center"/>
    </xf>
    <xf numFmtId="1" fontId="48" fillId="9" borderId="88" xfId="0" applyNumberFormat="1" applyFont="1" applyFill="1" applyBorder="1" applyAlignment="1">
      <alignment horizontal="center" vertical="center"/>
    </xf>
    <xf numFmtId="0" fontId="56" fillId="16" borderId="127" xfId="0" applyFont="1" applyFill="1" applyBorder="1" applyAlignment="1">
      <alignment horizontal="center" vertical="center"/>
    </xf>
    <xf numFmtId="0" fontId="56" fillId="16" borderId="81" xfId="0" applyFont="1" applyFill="1" applyBorder="1" applyAlignment="1">
      <alignment horizontal="center" vertical="center"/>
    </xf>
    <xf numFmtId="0" fontId="56" fillId="16" borderId="81" xfId="0" quotePrefix="1" applyFont="1" applyFill="1" applyBorder="1" applyAlignment="1">
      <alignment horizontal="center" vertical="center" wrapText="1"/>
    </xf>
    <xf numFmtId="49" fontId="56" fillId="16" borderId="81" xfId="2" applyNumberFormat="1" applyFont="1" applyFill="1" applyBorder="1" applyAlignment="1">
      <alignment horizontal="center" vertical="center"/>
    </xf>
    <xf numFmtId="0" fontId="56" fillId="16" borderId="81" xfId="0" applyFont="1" applyFill="1" applyBorder="1" applyAlignment="1">
      <alignment horizontal="center" vertical="center" shrinkToFit="1"/>
    </xf>
    <xf numFmtId="164" fontId="56" fillId="16" borderId="81" xfId="0" applyNumberFormat="1" applyFont="1" applyFill="1" applyBorder="1" applyAlignment="1">
      <alignment horizontal="center" vertical="center"/>
    </xf>
    <xf numFmtId="1" fontId="56" fillId="16" borderId="82" xfId="0" applyNumberFormat="1" applyFont="1" applyFill="1" applyBorder="1" applyAlignment="1">
      <alignment horizontal="center" vertical="center"/>
    </xf>
    <xf numFmtId="0" fontId="56" fillId="16" borderId="87" xfId="0" applyFont="1" applyFill="1" applyBorder="1" applyAlignment="1">
      <alignment horizontal="center" vertical="center"/>
    </xf>
    <xf numFmtId="0" fontId="56" fillId="16" borderId="88" xfId="0" applyFont="1" applyFill="1" applyBorder="1" applyAlignment="1">
      <alignment horizontal="center" vertical="center"/>
    </xf>
    <xf numFmtId="49" fontId="56" fillId="16" borderId="88" xfId="0" applyNumberFormat="1" applyFont="1" applyFill="1" applyBorder="1" applyAlignment="1">
      <alignment horizontal="center" vertical="center"/>
    </xf>
    <xf numFmtId="164" fontId="56" fillId="16" borderId="88" xfId="0" applyNumberFormat="1" applyFont="1" applyFill="1" applyBorder="1" applyAlignment="1">
      <alignment horizontal="center" vertical="center"/>
    </xf>
    <xf numFmtId="1" fontId="56" fillId="16" borderId="89" xfId="0" applyNumberFormat="1" applyFont="1" applyFill="1" applyBorder="1" applyAlignment="1">
      <alignment horizontal="center" vertical="center"/>
    </xf>
    <xf numFmtId="0" fontId="56" fillId="16" borderId="128" xfId="0" quotePrefix="1" applyFont="1" applyFill="1" applyBorder="1" applyAlignment="1">
      <alignment horizontal="center" vertical="center"/>
    </xf>
    <xf numFmtId="0" fontId="56" fillId="16" borderId="112" xfId="0" applyFont="1" applyFill="1" applyBorder="1" applyAlignment="1">
      <alignment horizontal="center" vertical="center"/>
    </xf>
    <xf numFmtId="1" fontId="56" fillId="16" borderId="34" xfId="0" applyNumberFormat="1" applyFont="1" applyFill="1" applyBorder="1" applyAlignment="1">
      <alignment horizontal="center" vertical="center"/>
    </xf>
    <xf numFmtId="1" fontId="56" fillId="16" borderId="47" xfId="0" applyNumberFormat="1" applyFont="1" applyFill="1" applyBorder="1" applyAlignment="1">
      <alignment horizontal="center" vertical="center"/>
    </xf>
    <xf numFmtId="0" fontId="12" fillId="11" borderId="36" xfId="0" applyFont="1" applyFill="1" applyBorder="1" applyAlignment="1">
      <alignment horizontal="center" vertical="center" wrapText="1"/>
    </xf>
    <xf numFmtId="0" fontId="12" fillId="11" borderId="78" xfId="0" applyNumberFormat="1" applyFont="1" applyFill="1" applyBorder="1" applyAlignment="1">
      <alignment horizontal="centerContinuous" vertical="center" wrapText="1"/>
    </xf>
    <xf numFmtId="3" fontId="5" fillId="0" borderId="0" xfId="0" applyNumberFormat="1" applyFont="1" applyBorder="1" applyAlignment="1">
      <alignment vertical="center"/>
    </xf>
    <xf numFmtId="164" fontId="21" fillId="3" borderId="31" xfId="0" applyNumberFormat="1" applyFont="1" applyFill="1" applyBorder="1" applyAlignment="1">
      <alignment horizontal="center" vertical="center"/>
    </xf>
    <xf numFmtId="1" fontId="2" fillId="0" borderId="54" xfId="0" applyNumberFormat="1" applyFont="1" applyBorder="1" applyAlignment="1">
      <alignment horizontal="center" vertical="center" shrinkToFit="1"/>
    </xf>
    <xf numFmtId="1" fontId="2" fillId="0" borderId="34" xfId="0" applyNumberFormat="1" applyFont="1" applyBorder="1" applyAlignment="1">
      <alignment horizontal="center" vertical="center" shrinkToFit="1"/>
    </xf>
    <xf numFmtId="1" fontId="5" fillId="0" borderId="34" xfId="0" applyNumberFormat="1" applyFont="1" applyBorder="1" applyAlignment="1">
      <alignment horizontal="center" vertical="center" shrinkToFit="1"/>
    </xf>
    <xf numFmtId="1" fontId="5" fillId="0" borderId="47" xfId="0" applyNumberFormat="1" applyFont="1" applyBorder="1" applyAlignment="1">
      <alignment horizontal="center" vertical="center" shrinkToFit="1"/>
    </xf>
    <xf numFmtId="1" fontId="5" fillId="0" borderId="54" xfId="0" applyNumberFormat="1" applyFont="1" applyBorder="1" applyAlignment="1">
      <alignment horizontal="center" vertical="center" shrinkToFit="1"/>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22" fillId="6" borderId="26" xfId="0" applyNumberFormat="1" applyFont="1" applyFill="1" applyBorder="1" applyAlignment="1">
      <alignment horizontal="center" vertical="center"/>
    </xf>
    <xf numFmtId="0" fontId="2" fillId="0" borderId="45" xfId="0" applyFont="1" applyFill="1" applyBorder="1" applyAlignment="1">
      <alignment horizontal="center" vertical="center" shrinkToFit="1"/>
    </xf>
    <xf numFmtId="9" fontId="2" fillId="0" borderId="88" xfId="0" applyNumberFormat="1" applyFont="1" applyFill="1" applyBorder="1" applyAlignment="1">
      <alignment horizontal="center" vertical="center"/>
    </xf>
    <xf numFmtId="164" fontId="2" fillId="0" borderId="99" xfId="0" applyNumberFormat="1" applyFont="1" applyBorder="1" applyAlignment="1">
      <alignment horizontal="center" vertical="center" shrinkToFit="1"/>
    </xf>
    <xf numFmtId="0" fontId="2" fillId="0" borderId="130" xfId="0" applyFont="1" applyBorder="1" applyAlignment="1">
      <alignment horizontal="left" vertical="center"/>
    </xf>
    <xf numFmtId="1" fontId="2" fillId="0" borderId="129"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57" fillId="5" borderId="27" xfId="2" applyNumberFormat="1" applyFont="1" applyFill="1" applyBorder="1" applyAlignment="1">
      <alignment horizontal="center" vertical="center" shrinkToFi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57" fillId="5" borderId="32" xfId="2" applyNumberFormat="1" applyFont="1" applyFill="1" applyBorder="1" applyAlignment="1">
      <alignment horizontal="center" vertical="center" shrinkToFit="1"/>
    </xf>
    <xf numFmtId="0" fontId="7" fillId="0" borderId="44" xfId="0" applyFont="1" applyFill="1" applyBorder="1" applyAlignment="1">
      <alignment horizontal="center" vertical="center"/>
    </xf>
    <xf numFmtId="49" fontId="7" fillId="0" borderId="44" xfId="0" applyNumberFormat="1" applyFont="1" applyFill="1" applyBorder="1" applyAlignment="1">
      <alignment horizontal="center" vertical="center"/>
    </xf>
    <xf numFmtId="0" fontId="57" fillId="5" borderId="33" xfId="2" applyNumberFormat="1" applyFont="1" applyFill="1" applyBorder="1" applyAlignment="1">
      <alignment horizontal="center" vertical="center" shrinkToFit="1"/>
    </xf>
    <xf numFmtId="0" fontId="7" fillId="0" borderId="0" xfId="0" applyFont="1" applyBorder="1" applyAlignment="1">
      <alignment vertical="center" wrapText="1"/>
    </xf>
    <xf numFmtId="0" fontId="6" fillId="0" borderId="5" xfId="0" applyFont="1" applyBorder="1" applyAlignment="1">
      <alignment horizontal="centerContinuous" vertical="center"/>
    </xf>
    <xf numFmtId="0" fontId="6" fillId="0" borderId="6" xfId="0" applyFont="1" applyBorder="1" applyAlignment="1">
      <alignment horizontal="centerContinuous" vertical="center"/>
    </xf>
    <xf numFmtId="0" fontId="7" fillId="0" borderId="6" xfId="0" applyFont="1" applyBorder="1" applyAlignment="1">
      <alignment horizontal="centerContinuous" vertical="center" wrapText="1"/>
    </xf>
    <xf numFmtId="0" fontId="7" fillId="0" borderId="7" xfId="0" applyFont="1" applyBorder="1" applyAlignment="1">
      <alignment horizontal="centerContinuous"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7" xfId="0" applyFont="1" applyBorder="1" applyAlignment="1">
      <alignment horizontal="right" vertical="center"/>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7" fillId="10" borderId="69" xfId="0" applyFont="1" applyFill="1" applyBorder="1" applyAlignment="1">
      <alignment horizontal="center" vertical="center" wrapText="1"/>
    </xf>
    <xf numFmtId="0" fontId="7" fillId="10" borderId="70" xfId="0" applyFont="1" applyFill="1" applyBorder="1" applyAlignment="1">
      <alignment horizontal="center" vertical="center" wrapText="1"/>
    </xf>
    <xf numFmtId="0" fontId="6" fillId="0" borderId="34" xfId="0" applyFont="1" applyBorder="1" applyAlignment="1">
      <alignment horizontal="right" vertical="center"/>
    </xf>
    <xf numFmtId="0" fontId="7" fillId="0" borderId="71" xfId="0" applyFont="1" applyBorder="1" applyAlignment="1">
      <alignment horizontal="center" vertical="center" wrapText="1"/>
    </xf>
    <xf numFmtId="0" fontId="7" fillId="10" borderId="38"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6" fillId="0" borderId="47" xfId="0" applyFont="1" applyBorder="1" applyAlignment="1">
      <alignment horizontal="right" vertical="center"/>
    </xf>
    <xf numFmtId="0" fontId="6" fillId="10" borderId="40" xfId="0" applyFont="1" applyFill="1" applyBorder="1" applyAlignment="1">
      <alignment horizontal="center" vertical="center" wrapText="1"/>
    </xf>
    <xf numFmtId="0" fontId="6" fillId="10" borderId="41" xfId="0" applyFont="1" applyFill="1" applyBorder="1" applyAlignment="1">
      <alignment horizontal="center" vertical="center" wrapText="1"/>
    </xf>
    <xf numFmtId="0" fontId="6" fillId="0" borderId="61" xfId="0" applyFont="1" applyBorder="1" applyAlignment="1">
      <alignment horizontal="centerContinuous" vertical="center" wrapText="1"/>
    </xf>
    <xf numFmtId="0" fontId="6" fillId="0" borderId="62" xfId="0" applyFont="1" applyBorder="1" applyAlignment="1">
      <alignment horizontal="centerContinuous" vertical="center" wrapText="1"/>
    </xf>
    <xf numFmtId="0" fontId="6" fillId="0" borderId="0" xfId="0" applyFont="1" applyFill="1" applyBorder="1" applyAlignment="1">
      <alignment horizontal="center" vertical="center"/>
    </xf>
    <xf numFmtId="0" fontId="58" fillId="9" borderId="58" xfId="0" applyFont="1" applyFill="1" applyBorder="1" applyAlignment="1">
      <alignment horizontal="centerContinuous" vertical="center" wrapText="1"/>
    </xf>
    <xf numFmtId="0" fontId="58" fillId="9" borderId="79" xfId="0" applyFont="1" applyFill="1" applyBorder="1" applyAlignment="1">
      <alignment horizontal="center" vertical="center" wrapText="1"/>
    </xf>
    <xf numFmtId="0" fontId="58" fillId="9" borderId="63" xfId="0" applyFont="1" applyFill="1" applyBorder="1" applyAlignment="1">
      <alignment horizontal="center" vertical="center" wrapText="1"/>
    </xf>
    <xf numFmtId="0" fontId="58" fillId="9" borderId="64" xfId="0" applyFont="1" applyFill="1" applyBorder="1" applyAlignment="1">
      <alignment horizontal="center" vertical="center" wrapText="1"/>
    </xf>
    <xf numFmtId="0" fontId="58" fillId="9" borderId="72" xfId="0" applyFont="1" applyFill="1" applyBorder="1" applyAlignment="1">
      <alignment horizontal="center" vertical="center" wrapText="1"/>
    </xf>
    <xf numFmtId="0" fontId="59" fillId="0" borderId="60" xfId="0" applyFont="1" applyBorder="1" applyAlignment="1">
      <alignment horizontal="centerContinuous" vertical="center" wrapText="1"/>
    </xf>
    <xf numFmtId="165" fontId="2" fillId="0" borderId="0" xfId="0" applyNumberFormat="1" applyFont="1" applyBorder="1" applyAlignment="1">
      <alignment vertical="center"/>
    </xf>
    <xf numFmtId="0" fontId="7" fillId="0" borderId="74" xfId="0" applyNumberFormat="1" applyFont="1" applyFill="1" applyBorder="1" applyAlignment="1">
      <alignment horizontal="centerContinuous" vertical="center"/>
    </xf>
    <xf numFmtId="0" fontId="2" fillId="0" borderId="76" xfId="0" applyNumberFormat="1" applyFont="1" applyFill="1" applyBorder="1" applyAlignment="1">
      <alignment horizontal="centerContinuous" vertical="center"/>
    </xf>
    <xf numFmtId="0" fontId="15" fillId="0" borderId="0" xfId="0" applyFont="1" applyBorder="1" applyAlignment="1">
      <alignment horizontal="centerContinuous"/>
    </xf>
    <xf numFmtId="0" fontId="15" fillId="0" borderId="0" xfId="0" applyFont="1" applyBorder="1" applyAlignment="1">
      <alignment horizontal="centerContinuous" wrapText="1"/>
    </xf>
    <xf numFmtId="0" fontId="15" fillId="0" borderId="0" xfId="0" applyNumberFormat="1" applyFont="1" applyBorder="1" applyAlignment="1">
      <alignment horizontal="centerContinuous" wrapText="1"/>
    </xf>
    <xf numFmtId="0" fontId="2" fillId="0" borderId="0" xfId="0" applyFont="1" applyBorder="1" applyAlignment="1">
      <alignment wrapText="1"/>
    </xf>
    <xf numFmtId="0" fontId="4" fillId="0" borderId="0" xfId="0" applyFont="1" applyBorder="1" applyAlignment="1">
      <alignment wrapText="1"/>
    </xf>
    <xf numFmtId="0" fontId="7" fillId="0" borderId="25" xfId="0" applyFont="1" applyBorder="1" applyAlignment="1">
      <alignment horizontal="center" vertical="center" shrinkToFit="1"/>
    </xf>
    <xf numFmtId="0" fontId="7" fillId="0" borderId="15" xfId="2" applyNumberFormat="1" applyFont="1" applyBorder="1" applyAlignment="1">
      <alignment horizontal="center" vertical="center" shrinkToFit="1"/>
    </xf>
    <xf numFmtId="0" fontId="4" fillId="0" borderId="0" xfId="0" applyFont="1" applyBorder="1" applyAlignment="1">
      <alignment horizontal="right" wrapText="1"/>
    </xf>
    <xf numFmtId="0" fontId="2" fillId="0" borderId="0" xfId="0" applyFont="1" applyBorder="1" applyAlignment="1">
      <alignment horizontal="left" wrapText="1"/>
    </xf>
    <xf numFmtId="0" fontId="2" fillId="0" borderId="0" xfId="0" applyNumberFormat="1" applyFont="1" applyBorder="1" applyAlignment="1">
      <alignment horizontal="left" wrapText="1"/>
    </xf>
    <xf numFmtId="0" fontId="12" fillId="17" borderId="131" xfId="0" applyFont="1" applyFill="1" applyBorder="1" applyAlignment="1">
      <alignment horizontal="centerContinuous" vertical="center" wrapText="1"/>
    </xf>
    <xf numFmtId="0" fontId="12" fillId="17" borderId="132" xfId="0" applyFont="1" applyFill="1" applyBorder="1" applyAlignment="1">
      <alignment horizontal="center" vertical="center"/>
    </xf>
    <xf numFmtId="0" fontId="12" fillId="17" borderId="132" xfId="0" applyFont="1" applyFill="1" applyBorder="1" applyAlignment="1">
      <alignment horizontal="center" vertical="center" wrapText="1"/>
    </xf>
    <xf numFmtId="0" fontId="21" fillId="17" borderId="132" xfId="0" applyFont="1" applyFill="1" applyBorder="1" applyAlignment="1">
      <alignment horizontal="center" vertical="center" wrapText="1"/>
    </xf>
    <xf numFmtId="0" fontId="12" fillId="17" borderId="132" xfId="0" applyNumberFormat="1" applyFont="1" applyFill="1" applyBorder="1" applyAlignment="1">
      <alignment horizontal="center" vertical="center" wrapText="1"/>
    </xf>
    <xf numFmtId="0" fontId="60" fillId="0" borderId="23" xfId="0" applyFont="1" applyBorder="1" applyAlignment="1">
      <alignment horizontal="centerContinuous" wrapText="1"/>
    </xf>
    <xf numFmtId="0" fontId="22" fillId="6" borderId="1" xfId="0" applyFont="1" applyFill="1" applyBorder="1" applyAlignment="1">
      <alignment vertical="center"/>
    </xf>
    <xf numFmtId="49" fontId="2" fillId="0" borderId="0" xfId="0" applyNumberFormat="1" applyFont="1" applyBorder="1" applyAlignment="1">
      <alignment horizontal="center" vertical="center"/>
    </xf>
    <xf numFmtId="0" fontId="58" fillId="17" borderId="72" xfId="0" applyFont="1" applyFill="1" applyBorder="1" applyAlignment="1">
      <alignment horizontal="center" vertical="center" wrapText="1"/>
    </xf>
    <xf numFmtId="0" fontId="58" fillId="17" borderId="58" xfId="0" applyFont="1" applyFill="1" applyBorder="1" applyAlignment="1">
      <alignment horizontal="centerContinuous" vertical="center" wrapText="1"/>
    </xf>
    <xf numFmtId="0" fontId="58" fillId="17" borderId="79" xfId="0" applyFont="1" applyFill="1" applyBorder="1" applyAlignment="1">
      <alignment horizontal="center" vertical="center" wrapText="1"/>
    </xf>
    <xf numFmtId="0" fontId="58" fillId="17" borderId="63" xfId="0" applyFont="1" applyFill="1" applyBorder="1" applyAlignment="1">
      <alignment horizontal="center" vertical="center" wrapText="1"/>
    </xf>
    <xf numFmtId="0" fontId="58" fillId="17" borderId="64" xfId="0" applyFont="1" applyFill="1" applyBorder="1" applyAlignment="1">
      <alignment horizontal="center" vertical="center" wrapText="1"/>
    </xf>
    <xf numFmtId="1" fontId="7" fillId="0" borderId="25" xfId="0" applyNumberFormat="1" applyFont="1" applyBorder="1" applyAlignment="1">
      <alignment horizontal="center" vertical="center"/>
    </xf>
    <xf numFmtId="1" fontId="7" fillId="0" borderId="59" xfId="0" applyNumberFormat="1" applyFont="1" applyBorder="1" applyAlignment="1">
      <alignment horizontal="center" vertical="center"/>
    </xf>
    <xf numFmtId="1" fontId="7" fillId="0" borderId="28" xfId="0" applyNumberFormat="1" applyFont="1" applyFill="1" applyBorder="1" applyAlignment="1">
      <alignment horizontal="center" vertical="center"/>
    </xf>
    <xf numFmtId="0" fontId="60" fillId="0" borderId="31" xfId="0" applyFont="1" applyBorder="1" applyAlignment="1">
      <alignment horizontal="centerContinuous" vertical="center"/>
    </xf>
    <xf numFmtId="0" fontId="60" fillId="0" borderId="133" xfId="0" applyFont="1" applyBorder="1" applyAlignment="1">
      <alignment horizontal="centerContinuous" vertical="center"/>
    </xf>
    <xf numFmtId="0" fontId="60" fillId="0" borderId="134" xfId="0" applyFont="1" applyBorder="1" applyAlignment="1">
      <alignment horizontal="centerContinuous" vertical="center"/>
    </xf>
    <xf numFmtId="0" fontId="61" fillId="0" borderId="117" xfId="0" applyFont="1" applyFill="1" applyBorder="1" applyAlignment="1">
      <alignment horizontal="centerContinuous" vertical="center"/>
    </xf>
    <xf numFmtId="0" fontId="7" fillId="0" borderId="0" xfId="0" quotePrefix="1" applyFont="1" applyBorder="1" applyAlignment="1">
      <alignment vertical="center"/>
    </xf>
    <xf numFmtId="0" fontId="4" fillId="0" borderId="104" xfId="0" applyFont="1" applyBorder="1" applyAlignment="1">
      <alignment vertical="center"/>
    </xf>
    <xf numFmtId="0" fontId="4" fillId="0" borderId="105" xfId="0" applyFont="1" applyBorder="1" applyAlignment="1">
      <alignment horizontal="right" vertical="center"/>
    </xf>
    <xf numFmtId="0" fontId="2" fillId="0" borderId="135" xfId="0" applyFont="1" applyFill="1" applyBorder="1" applyAlignment="1">
      <alignment horizontal="center" vertical="center"/>
    </xf>
    <xf numFmtId="49" fontId="48" fillId="17" borderId="136" xfId="0" applyNumberFormat="1" applyFont="1" applyFill="1" applyBorder="1" applyAlignment="1">
      <alignment vertical="center"/>
    </xf>
    <xf numFmtId="0" fontId="47" fillId="17" borderId="137" xfId="0" applyFont="1" applyFill="1" applyBorder="1" applyAlignment="1">
      <alignment horizontal="right" vertical="center"/>
    </xf>
    <xf numFmtId="0" fontId="48" fillId="17" borderId="138" xfId="0" applyFont="1" applyFill="1" applyBorder="1" applyAlignment="1">
      <alignment horizontal="center" vertical="center"/>
    </xf>
    <xf numFmtId="49" fontId="2" fillId="0" borderId="104" xfId="0" applyNumberFormat="1" applyFont="1" applyFill="1" applyBorder="1" applyAlignment="1">
      <alignment vertical="center"/>
    </xf>
    <xf numFmtId="0" fontId="4" fillId="0" borderId="105" xfId="0" applyFont="1" applyFill="1" applyBorder="1" applyAlignment="1">
      <alignment horizontal="right" vertical="center"/>
    </xf>
    <xf numFmtId="1" fontId="2" fillId="0" borderId="128" xfId="0" applyNumberFormat="1" applyFont="1" applyFill="1" applyBorder="1" applyAlignment="1">
      <alignment horizontal="center" vertical="center"/>
    </xf>
    <xf numFmtId="0" fontId="48" fillId="17" borderId="104" xfId="0" applyNumberFormat="1" applyFont="1" applyFill="1" applyBorder="1" applyAlignment="1">
      <alignment vertical="center"/>
    </xf>
    <xf numFmtId="0" fontId="47" fillId="17" borderId="105" xfId="0" applyFont="1" applyFill="1" applyBorder="1" applyAlignment="1">
      <alignment horizontal="right" vertical="center"/>
    </xf>
    <xf numFmtId="0" fontId="48" fillId="17" borderId="128" xfId="0" applyNumberFormat="1" applyFont="1" applyFill="1" applyBorder="1" applyAlignment="1">
      <alignment horizontal="center" vertical="center"/>
    </xf>
    <xf numFmtId="0" fontId="2" fillId="0" borderId="139" xfId="0" applyNumberFormat="1" applyFont="1" applyFill="1" applyBorder="1" applyAlignment="1">
      <alignment vertical="center"/>
    </xf>
    <xf numFmtId="0" fontId="4" fillId="0" borderId="140" xfId="0" applyFont="1" applyFill="1" applyBorder="1" applyAlignment="1">
      <alignment horizontal="right" vertical="center"/>
    </xf>
    <xf numFmtId="49" fontId="2" fillId="0" borderId="141" xfId="0" applyNumberFormat="1" applyFont="1" applyFill="1" applyBorder="1" applyAlignment="1">
      <alignment horizontal="center" vertical="center"/>
    </xf>
    <xf numFmtId="0" fontId="2" fillId="0" borderId="118" xfId="0" applyNumberFormat="1" applyFont="1" applyFill="1" applyBorder="1" applyAlignment="1">
      <alignment vertical="center"/>
    </xf>
    <xf numFmtId="0" fontId="4" fillId="0" borderId="119" xfId="0" applyFont="1" applyFill="1" applyBorder="1" applyAlignment="1">
      <alignment horizontal="right" vertical="center"/>
    </xf>
    <xf numFmtId="49" fontId="2" fillId="0" borderId="106" xfId="0" applyNumberFormat="1" applyFont="1" applyFill="1" applyBorder="1" applyAlignment="1">
      <alignment vertical="center"/>
    </xf>
    <xf numFmtId="0" fontId="4" fillId="0" borderId="93" xfId="0" applyFont="1" applyFill="1" applyBorder="1" applyAlignment="1">
      <alignment horizontal="right" vertical="center"/>
    </xf>
    <xf numFmtId="0" fontId="2" fillId="18" borderId="112" xfId="0" applyNumberFormat="1" applyFont="1" applyFill="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49" fontId="2" fillId="0" borderId="142" xfId="0" applyNumberFormat="1" applyFont="1" applyFill="1" applyBorder="1" applyAlignment="1">
      <alignment horizontal="center" vertical="center"/>
    </xf>
    <xf numFmtId="0" fontId="27" fillId="0" borderId="1" xfId="8" applyFont="1" applyFill="1" applyBorder="1" applyAlignment="1">
      <alignment horizontal="center" vertical="center" shrinkToFit="1"/>
    </xf>
    <xf numFmtId="0" fontId="7" fillId="0" borderId="25" xfId="8" applyFont="1" applyFill="1" applyBorder="1" applyAlignment="1">
      <alignment horizontal="center" vertical="center" wrapText="1"/>
    </xf>
    <xf numFmtId="0" fontId="7" fillId="8" borderId="25" xfId="8" applyFont="1" applyFill="1" applyBorder="1" applyAlignment="1">
      <alignment horizontal="center" vertical="center"/>
    </xf>
    <xf numFmtId="0" fontId="7" fillId="0" borderId="44" xfId="8" applyFont="1" applyFill="1" applyBorder="1" applyAlignment="1">
      <alignment horizontal="center" vertical="center" wrapText="1"/>
    </xf>
    <xf numFmtId="0" fontId="12" fillId="17" borderId="143" xfId="0" applyNumberFormat="1" applyFont="1" applyFill="1" applyBorder="1" applyAlignment="1">
      <alignment horizontal="centerContinuous" vertical="center" wrapText="1"/>
    </xf>
    <xf numFmtId="0" fontId="7" fillId="0" borderId="13" xfId="5" applyFont="1" applyBorder="1" applyAlignment="1">
      <alignment horizontal="center" vertical="center" shrinkToFit="1"/>
    </xf>
    <xf numFmtId="9" fontId="7" fillId="0" borderId="52" xfId="2" applyFont="1" applyBorder="1" applyAlignment="1">
      <alignment horizontal="center" vertical="center" shrinkToFit="1"/>
    </xf>
    <xf numFmtId="0" fontId="7" fillId="0" borderId="52" xfId="2" applyNumberFormat="1" applyFont="1" applyBorder="1" applyAlignment="1">
      <alignment horizontal="center" vertical="center" shrinkToFit="1"/>
    </xf>
    <xf numFmtId="9" fontId="7" fillId="0" borderId="25" xfId="2" applyFont="1" applyBorder="1" applyAlignment="1">
      <alignment horizontal="center" vertical="center" shrinkToFit="1"/>
    </xf>
    <xf numFmtId="0" fontId="7" fillId="0" borderId="27" xfId="0" quotePrefix="1" applyNumberFormat="1" applyFont="1" applyBorder="1" applyAlignment="1">
      <alignment horizontal="center" vertical="center" wrapText="1"/>
    </xf>
    <xf numFmtId="9" fontId="7" fillId="0" borderId="25" xfId="10" applyFont="1" applyFill="1" applyBorder="1" applyAlignment="1">
      <alignment horizontal="center" vertical="center" shrinkToFit="1"/>
    </xf>
    <xf numFmtId="0" fontId="7" fillId="0" borderId="27" xfId="8" applyNumberFormat="1" applyFont="1" applyFill="1" applyBorder="1" applyAlignment="1">
      <alignment horizontal="center" vertical="center" wrapText="1"/>
    </xf>
    <xf numFmtId="0" fontId="7" fillId="0" borderId="27" xfId="5" applyNumberFormat="1" applyFont="1" applyFill="1" applyBorder="1" applyAlignment="1">
      <alignment horizontal="center" vertical="center"/>
    </xf>
    <xf numFmtId="0" fontId="7" fillId="0" borderId="26" xfId="5" applyNumberFormat="1" applyFont="1" applyFill="1" applyBorder="1" applyAlignment="1">
      <alignment horizontal="center" vertical="center" wrapText="1"/>
    </xf>
    <xf numFmtId="0" fontId="7" fillId="0" borderId="27" xfId="5" applyNumberFormat="1" applyFont="1" applyFill="1" applyBorder="1" applyAlignment="1">
      <alignment horizontal="center" vertical="center" wrapText="1"/>
    </xf>
    <xf numFmtId="0" fontId="27" fillId="0" borderId="58" xfId="8" applyFont="1" applyFill="1" applyBorder="1" applyAlignment="1">
      <alignment horizontal="center" vertical="center" shrinkToFit="1"/>
    </xf>
    <xf numFmtId="0" fontId="7" fillId="0" borderId="59" xfId="8" applyFont="1" applyFill="1" applyBorder="1" applyAlignment="1">
      <alignment horizontal="center" vertical="center" wrapText="1"/>
    </xf>
    <xf numFmtId="0" fontId="7" fillId="8" borderId="59" xfId="8" applyFont="1" applyFill="1" applyBorder="1" applyAlignment="1">
      <alignment horizontal="center" vertical="center"/>
    </xf>
    <xf numFmtId="0" fontId="27" fillId="0" borderId="8" xfId="8" applyFont="1" applyFill="1" applyBorder="1" applyAlignment="1">
      <alignment horizontal="center" vertical="center" shrinkToFit="1"/>
    </xf>
    <xf numFmtId="0" fontId="7" fillId="8" borderId="44" xfId="8" applyFont="1" applyFill="1" applyBorder="1" applyAlignment="1">
      <alignment horizontal="center" vertical="center"/>
    </xf>
    <xf numFmtId="0" fontId="27" fillId="0" borderId="144" xfId="0" applyFont="1" applyFill="1" applyBorder="1" applyAlignment="1">
      <alignment horizontal="centerContinuous" vertical="center" shrinkToFit="1"/>
    </xf>
    <xf numFmtId="0" fontId="27" fillId="0" borderId="129" xfId="0" applyFont="1" applyFill="1" applyBorder="1" applyAlignment="1">
      <alignment horizontal="centerContinuous" vertical="center" shrinkToFit="1"/>
    </xf>
    <xf numFmtId="0" fontId="27" fillId="0" borderId="80" xfId="0" applyFont="1" applyFill="1" applyBorder="1" applyAlignment="1">
      <alignment horizontal="center" vertical="center" shrinkToFit="1"/>
    </xf>
    <xf numFmtId="0" fontId="39" fillId="0" borderId="55" xfId="0" quotePrefix="1" applyFont="1" applyFill="1" applyBorder="1" applyAlignment="1">
      <alignment horizontal="center" vertical="center" shrinkToFit="1"/>
    </xf>
    <xf numFmtId="0" fontId="63" fillId="0" borderId="54" xfId="0" applyFont="1" applyFill="1" applyBorder="1" applyAlignment="1">
      <alignment horizontal="center" vertical="center" shrinkToFit="1"/>
    </xf>
    <xf numFmtId="0" fontId="63" fillId="0" borderId="55" xfId="0" applyFont="1" applyFill="1" applyBorder="1" applyAlignment="1">
      <alignment horizontal="center" vertical="center" shrinkToFit="1"/>
    </xf>
    <xf numFmtId="0" fontId="62" fillId="0" borderId="34" xfId="0" applyFont="1" applyFill="1" applyBorder="1" applyAlignment="1">
      <alignment horizontal="centerContinuous" vertical="center"/>
    </xf>
    <xf numFmtId="0" fontId="62" fillId="0" borderId="47" xfId="0" applyFont="1" applyFill="1" applyBorder="1" applyAlignment="1">
      <alignment horizontal="centerContinuous" vertical="center"/>
    </xf>
    <xf numFmtId="0" fontId="64"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64" fillId="0" borderId="34" xfId="0" applyFont="1" applyFill="1" applyBorder="1" applyAlignment="1">
      <alignment horizontal="center" vertical="center" shrinkToFit="1"/>
    </xf>
    <xf numFmtId="0" fontId="64" fillId="0" borderId="34" xfId="0" applyFont="1" applyFill="1" applyBorder="1" applyAlignment="1">
      <alignment horizontal="centerContinuous" vertical="center" shrinkToFit="1"/>
    </xf>
    <xf numFmtId="0" fontId="5" fillId="0" borderId="0" xfId="0" applyFont="1" applyBorder="1" applyAlignment="1">
      <alignment horizontal="right" vertical="center"/>
    </xf>
    <xf numFmtId="0" fontId="9" fillId="19" borderId="3" xfId="0" quotePrefix="1" applyFont="1" applyFill="1" applyBorder="1" applyAlignment="1">
      <alignment horizontal="center" vertical="center"/>
    </xf>
    <xf numFmtId="0" fontId="2" fillId="0" borderId="99" xfId="0" applyFont="1" applyBorder="1" applyAlignment="1">
      <alignment horizontal="left" vertical="center"/>
    </xf>
    <xf numFmtId="0" fontId="2" fillId="0" borderId="145" xfId="0" applyFont="1" applyBorder="1" applyAlignment="1">
      <alignment horizontal="center" vertical="center" shrinkToFit="1"/>
    </xf>
    <xf numFmtId="0" fontId="2" fillId="0" borderId="146" xfId="0" applyFont="1" applyBorder="1" applyAlignment="1">
      <alignment horizontal="center" vertical="center" shrinkToFit="1"/>
    </xf>
    <xf numFmtId="164" fontId="2" fillId="0" borderId="147" xfId="0" applyNumberFormat="1" applyFont="1" applyBorder="1" applyAlignment="1">
      <alignment horizontal="center" vertical="center" shrinkToFit="1"/>
    </xf>
    <xf numFmtId="0" fontId="5" fillId="0" borderId="147" xfId="0" applyFont="1" applyBorder="1" applyAlignment="1">
      <alignment horizontal="left" vertical="center"/>
    </xf>
    <xf numFmtId="0" fontId="5" fillId="0" borderId="148" xfId="0" applyFont="1" applyBorder="1" applyAlignment="1">
      <alignment horizontal="left" vertical="center" shrinkToFit="1"/>
    </xf>
    <xf numFmtId="1" fontId="2" fillId="0" borderId="80" xfId="0" applyNumberFormat="1" applyFont="1" applyBorder="1" applyAlignment="1">
      <alignment horizontal="center" vertical="center" shrinkToFit="1"/>
    </xf>
    <xf numFmtId="0" fontId="2" fillId="0" borderId="0" xfId="0" applyFont="1" applyBorder="1" applyAlignment="1">
      <alignment horizontal="right" vertical="center"/>
    </xf>
    <xf numFmtId="0" fontId="6" fillId="0" borderId="1" xfId="0" applyFont="1" applyBorder="1" applyAlignment="1">
      <alignment horizontal="center" vertical="center" shrinkToFit="1"/>
    </xf>
    <xf numFmtId="1" fontId="7" fillId="0" borderId="12" xfId="0" applyNumberFormat="1" applyFont="1" applyFill="1" applyBorder="1" applyAlignment="1">
      <alignment horizontal="center" vertical="center"/>
    </xf>
    <xf numFmtId="0" fontId="2" fillId="0" borderId="149" xfId="0" applyFont="1" applyFill="1" applyBorder="1" applyAlignment="1">
      <alignment horizontal="center" vertical="center"/>
    </xf>
    <xf numFmtId="0" fontId="2" fillId="0" borderId="120" xfId="0" quotePrefix="1" applyFont="1" applyFill="1" applyBorder="1" applyAlignment="1">
      <alignment horizontal="center" vertical="center" wrapText="1"/>
    </xf>
    <xf numFmtId="49" fontId="2" fillId="0" borderId="120" xfId="2" applyNumberFormat="1" applyFont="1" applyFill="1" applyBorder="1" applyAlignment="1">
      <alignment horizontal="center" vertical="center"/>
    </xf>
    <xf numFmtId="0" fontId="2" fillId="0" borderId="120" xfId="0" applyFont="1" applyFill="1" applyBorder="1" applyAlignment="1">
      <alignment horizontal="center" vertical="center" shrinkToFit="1"/>
    </xf>
    <xf numFmtId="164" fontId="2" fillId="0" borderId="120" xfId="0" applyNumberFormat="1" applyFont="1" applyFill="1" applyBorder="1" applyAlignment="1">
      <alignment horizontal="center" vertical="center"/>
    </xf>
    <xf numFmtId="0" fontId="2" fillId="0" borderId="142" xfId="0" quotePrefix="1" applyFont="1" applyBorder="1" applyAlignment="1">
      <alignment horizontal="center" vertical="center"/>
    </xf>
    <xf numFmtId="0" fontId="2" fillId="19" borderId="14" xfId="0" applyFont="1" applyFill="1" applyBorder="1" applyAlignment="1">
      <alignment horizontal="center" vertical="center"/>
    </xf>
    <xf numFmtId="0" fontId="2" fillId="19" borderId="25" xfId="0" applyFont="1" applyFill="1" applyBorder="1" applyAlignment="1">
      <alignment horizontal="center" vertical="center"/>
    </xf>
    <xf numFmtId="0" fontId="2" fillId="19" borderId="25" xfId="0" quotePrefix="1" applyFont="1" applyFill="1" applyBorder="1" applyAlignment="1">
      <alignment horizontal="center" vertical="center" wrapText="1"/>
    </xf>
    <xf numFmtId="49" fontId="2" fillId="19" borderId="25" xfId="2" applyNumberFormat="1" applyFont="1" applyFill="1" applyBorder="1" applyAlignment="1">
      <alignment horizontal="center" vertical="center"/>
    </xf>
    <xf numFmtId="0" fontId="2" fillId="19" borderId="25" xfId="0" applyFont="1" applyFill="1" applyBorder="1" applyAlignment="1">
      <alignment horizontal="center" vertical="center" shrinkToFit="1"/>
    </xf>
    <xf numFmtId="164" fontId="2" fillId="19" borderId="25" xfId="0" applyNumberFormat="1" applyFont="1" applyFill="1" applyBorder="1" applyAlignment="1">
      <alignment horizontal="center" vertical="center"/>
    </xf>
    <xf numFmtId="1" fontId="5" fillId="19" borderId="121" xfId="0" applyNumberFormat="1" applyFont="1" applyFill="1" applyBorder="1" applyAlignment="1">
      <alignment horizontal="center" vertical="center"/>
    </xf>
    <xf numFmtId="1" fontId="2" fillId="19" borderId="121" xfId="0" applyNumberFormat="1" applyFont="1" applyFill="1" applyBorder="1" applyAlignment="1">
      <alignment horizontal="center" vertical="center"/>
    </xf>
    <xf numFmtId="0" fontId="2" fillId="19" borderId="27" xfId="0" quotePrefix="1" applyFont="1" applyFill="1" applyBorder="1" applyAlignment="1">
      <alignment horizontal="center" vertical="center"/>
    </xf>
    <xf numFmtId="1" fontId="2" fillId="19" borderId="144" xfId="0" applyNumberFormat="1" applyFont="1" applyFill="1" applyBorder="1" applyAlignment="1">
      <alignment horizontal="center" vertical="center"/>
    </xf>
    <xf numFmtId="0" fontId="3" fillId="0" borderId="0" xfId="0" applyFont="1" applyBorder="1" applyAlignment="1">
      <alignment horizontal="centerContinuous"/>
    </xf>
    <xf numFmtId="0" fontId="4" fillId="0" borderId="0" xfId="5" applyFont="1" applyBorder="1" applyAlignment="1">
      <alignment vertical="center"/>
    </xf>
    <xf numFmtId="49" fontId="7" fillId="20" borderId="26" xfId="0" applyNumberFormat="1" applyFont="1" applyFill="1" applyBorder="1" applyAlignment="1">
      <alignment horizontal="center" vertical="center"/>
    </xf>
    <xf numFmtId="0" fontId="7" fillId="20" borderId="59" xfId="0" applyFont="1" applyFill="1" applyBorder="1" applyAlignment="1">
      <alignment horizontal="center" vertical="center" wrapText="1"/>
    </xf>
    <xf numFmtId="0" fontId="6" fillId="0" borderId="58" xfId="0" applyFont="1" applyBorder="1" applyAlignment="1">
      <alignment horizontal="center" vertical="center" shrinkToFit="1"/>
    </xf>
    <xf numFmtId="0" fontId="58" fillId="19" borderId="73" xfId="0" applyFont="1" applyFill="1" applyBorder="1" applyAlignment="1">
      <alignment horizontal="center" vertical="center"/>
    </xf>
    <xf numFmtId="0" fontId="58" fillId="19" borderId="115" xfId="0" applyFont="1" applyFill="1" applyBorder="1" applyAlignment="1">
      <alignment horizontal="centerContinuous" vertical="center"/>
    </xf>
    <xf numFmtId="0" fontId="65" fillId="19" borderId="116" xfId="0" applyFont="1" applyFill="1" applyBorder="1" applyAlignment="1">
      <alignment horizontal="centerContinuous" vertical="center"/>
    </xf>
    <xf numFmtId="0" fontId="58" fillId="19" borderId="117" xfId="0" applyFont="1" applyFill="1" applyBorder="1" applyAlignment="1">
      <alignment horizontal="centerContinuous" vertical="center"/>
    </xf>
    <xf numFmtId="0" fontId="6" fillId="0" borderId="123" xfId="0" applyFont="1" applyBorder="1" applyAlignment="1">
      <alignment horizontal="center" vertical="center"/>
    </xf>
    <xf numFmtId="0" fontId="7" fillId="0" borderId="124" xfId="0" applyFont="1" applyBorder="1" applyAlignment="1">
      <alignment horizontal="centerContinuous" vertical="center" wrapText="1"/>
    </xf>
    <xf numFmtId="0" fontId="6" fillId="0" borderId="125" xfId="0" applyFont="1" applyFill="1" applyBorder="1" applyAlignment="1">
      <alignment horizontal="centerContinuous" vertical="center" wrapText="1"/>
    </xf>
    <xf numFmtId="0" fontId="7" fillId="0" borderId="126" xfId="0" applyFont="1" applyFill="1" applyBorder="1" applyAlignment="1">
      <alignment horizontal="centerContinuous" vertical="center" wrapText="1"/>
    </xf>
    <xf numFmtId="0" fontId="6" fillId="0" borderId="16" xfId="0" applyFont="1" applyBorder="1" applyAlignment="1">
      <alignment horizontal="center" vertical="center"/>
    </xf>
    <xf numFmtId="0" fontId="7" fillId="0" borderId="9" xfId="0" applyFont="1" applyBorder="1" applyAlignment="1">
      <alignment horizontal="centerContinuous" vertical="center" wrapText="1"/>
    </xf>
    <xf numFmtId="0" fontId="6" fillId="0" borderId="46" xfId="0" applyFont="1" applyFill="1" applyBorder="1" applyAlignment="1">
      <alignment horizontal="centerContinuous" vertical="center" wrapText="1"/>
    </xf>
    <xf numFmtId="0" fontId="7" fillId="0" borderId="10" xfId="0" applyFont="1" applyFill="1" applyBorder="1" applyAlignment="1">
      <alignment horizontal="centerContinuous" vertical="center" wrapText="1"/>
    </xf>
    <xf numFmtId="0" fontId="66" fillId="17" borderId="31" xfId="0" applyFont="1" applyFill="1" applyBorder="1" applyAlignment="1">
      <alignment horizontal="centerContinuous" vertical="center"/>
    </xf>
    <xf numFmtId="0" fontId="7" fillId="0" borderId="8" xfId="0" applyFont="1" applyBorder="1" applyAlignment="1">
      <alignment horizontal="center" vertical="center" shrinkToFit="1"/>
    </xf>
    <xf numFmtId="0" fontId="7" fillId="0" borderId="44" xfId="0" applyFont="1" applyBorder="1" applyAlignment="1">
      <alignment horizontal="center" vertical="center"/>
    </xf>
    <xf numFmtId="1" fontId="7" fillId="0" borderId="25" xfId="0" applyNumberFormat="1" applyFont="1" applyFill="1" applyBorder="1" applyAlignment="1">
      <alignment horizontal="center" vertical="center"/>
    </xf>
    <xf numFmtId="1" fontId="7" fillId="0" borderId="44" xfId="0" applyNumberFormat="1" applyFont="1" applyBorder="1" applyAlignment="1">
      <alignment horizontal="center" vertical="center"/>
    </xf>
    <xf numFmtId="0" fontId="7" fillId="0" borderId="56" xfId="0" applyNumberFormat="1" applyFont="1" applyFill="1" applyBorder="1" applyAlignment="1">
      <alignment horizontal="center" vertical="center" wrapText="1"/>
    </xf>
    <xf numFmtId="0" fontId="7" fillId="0" borderId="33" xfId="0" applyNumberFormat="1" applyFont="1" applyFill="1" applyBorder="1" applyAlignment="1">
      <alignment horizontal="center" vertical="center" wrapText="1"/>
    </xf>
    <xf numFmtId="0" fontId="6" fillId="4" borderId="30" xfId="0" applyFont="1" applyFill="1" applyBorder="1" applyAlignment="1">
      <alignment horizontal="right" vertical="center"/>
    </xf>
    <xf numFmtId="3" fontId="7" fillId="0" borderId="12" xfId="0" applyNumberFormat="1" applyFont="1" applyFill="1" applyBorder="1" applyAlignment="1">
      <alignment horizontal="center" vertical="center"/>
    </xf>
    <xf numFmtId="0" fontId="67" fillId="19" borderId="116" xfId="0" applyFont="1" applyFill="1" applyBorder="1" applyAlignment="1">
      <alignment horizontal="centerContinuous" vertical="center"/>
    </xf>
    <xf numFmtId="0" fontId="7" fillId="0" borderId="24" xfId="0" quotePrefix="1" applyFont="1" applyBorder="1" applyAlignment="1">
      <alignment horizontal="center" vertical="center"/>
    </xf>
    <xf numFmtId="0" fontId="7" fillId="19" borderId="71" xfId="0" applyFont="1" applyFill="1" applyBorder="1" applyAlignment="1">
      <alignment horizontal="center" vertical="center" wrapText="1"/>
    </xf>
    <xf numFmtId="0" fontId="62" fillId="0" borderId="34" xfId="0" applyFont="1" applyFill="1" applyBorder="1" applyAlignment="1">
      <alignment horizontal="center" vertical="center" shrinkToFit="1"/>
    </xf>
    <xf numFmtId="0" fontId="62" fillId="8" borderId="47" xfId="0" quotePrefix="1" applyFont="1" applyFill="1" applyBorder="1" applyAlignment="1">
      <alignment horizontal="center" vertical="center" shrinkToFit="1"/>
    </xf>
    <xf numFmtId="0" fontId="2" fillId="19" borderId="83" xfId="0" applyFont="1" applyFill="1" applyBorder="1" applyAlignment="1">
      <alignment horizontal="center" vertical="center"/>
    </xf>
    <xf numFmtId="0" fontId="2" fillId="19" borderId="84" xfId="0" applyFont="1" applyFill="1" applyBorder="1" applyAlignment="1">
      <alignment horizontal="center" vertical="center"/>
    </xf>
    <xf numFmtId="0" fontId="2" fillId="19" borderId="84" xfId="0" quotePrefix="1" applyFont="1" applyFill="1" applyBorder="1" applyAlignment="1">
      <alignment horizontal="center" vertical="center" wrapText="1"/>
    </xf>
    <xf numFmtId="49" fontId="2" fillId="19" borderId="84" xfId="2" applyNumberFormat="1" applyFont="1" applyFill="1" applyBorder="1" applyAlignment="1">
      <alignment horizontal="center" vertical="center"/>
    </xf>
    <xf numFmtId="0" fontId="2" fillId="19" borderId="84" xfId="0" applyFont="1" applyFill="1" applyBorder="1" applyAlignment="1">
      <alignment horizontal="center" vertical="center" shrinkToFit="1"/>
    </xf>
    <xf numFmtId="164" fontId="2" fillId="19" borderId="84" xfId="0" applyNumberFormat="1" applyFont="1" applyFill="1" applyBorder="1" applyAlignment="1">
      <alignment horizontal="center" vertical="center"/>
    </xf>
    <xf numFmtId="1" fontId="2" fillId="19" borderId="84" xfId="0" applyNumberFormat="1" applyFont="1" applyFill="1" applyBorder="1" applyAlignment="1">
      <alignment horizontal="center" vertical="center"/>
    </xf>
    <xf numFmtId="1" fontId="2" fillId="19" borderId="85" xfId="0" applyNumberFormat="1" applyFont="1" applyFill="1" applyBorder="1" applyAlignment="1">
      <alignment horizontal="center" vertical="center"/>
    </xf>
    <xf numFmtId="0" fontId="2" fillId="19" borderId="86" xfId="0" quotePrefix="1" applyFont="1" applyFill="1" applyBorder="1" applyAlignment="1">
      <alignment horizontal="center" vertical="center"/>
    </xf>
    <xf numFmtId="1" fontId="2" fillId="19" borderId="54" xfId="0" applyNumberFormat="1" applyFont="1" applyFill="1" applyBorder="1" applyAlignment="1">
      <alignment horizontal="center" vertical="center"/>
    </xf>
  </cellXfs>
  <cellStyles count="12">
    <cellStyle name="Excel Built-in Normal" xfId="6"/>
    <cellStyle name="Hyperlink" xfId="1" builtinId="8"/>
    <cellStyle name="Normal" xfId="0" builtinId="0"/>
    <cellStyle name="Normal 2" xfId="4"/>
    <cellStyle name="Normal 2 2" xfId="5"/>
    <cellStyle name="Normal 2 3" xfId="11"/>
    <cellStyle name="Normal 3" xfId="8"/>
    <cellStyle name="Normal 4" xfId="9"/>
    <cellStyle name="Normal 5" xfId="7"/>
    <cellStyle name="Percent" xfId="2" builtinId="5"/>
    <cellStyle name="Percent 2" xfId="3"/>
    <cellStyle name="Percent 2 2" xfId="10"/>
  </cellStyles>
  <dxfs count="150">
    <dxf>
      <fill>
        <patternFill>
          <bgColor rgb="FF00FF00"/>
        </patternFill>
      </fill>
    </dxf>
    <dxf>
      <fill>
        <patternFill>
          <bgColor rgb="FFFFC000"/>
        </patternFill>
      </fill>
    </dxf>
    <dxf>
      <fill>
        <patternFill>
          <bgColor rgb="FFFF0000"/>
        </patternFill>
      </fill>
    </dxf>
    <dxf>
      <fill>
        <patternFill>
          <bgColor theme="0" tint="-0.24994659260841701"/>
        </patternFill>
      </fill>
    </dxf>
    <dxf>
      <font>
        <b val="0"/>
        <i/>
        <color auto="1"/>
      </font>
      <fill>
        <patternFill>
          <bgColor theme="0" tint="-0.24994659260841701"/>
        </patternFill>
      </fill>
    </dxf>
    <dxf>
      <font>
        <b/>
        <i val="0"/>
      </font>
      <fill>
        <patternFill>
          <bgColor rgb="FF00FF00"/>
        </patternFill>
      </fill>
    </dxf>
    <dxf>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99FF"/>
      <color rgb="FF9999FF"/>
      <color rgb="FF6600CC"/>
      <color rgb="FF0000FF"/>
      <color rgb="FFCCFFCC"/>
      <color rgb="FF00FF99"/>
      <color rgb="FF00FF00"/>
      <color rgb="FF009900"/>
      <color rgb="FF00CC66"/>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53340</xdr:colOff>
      <xdr:row>10</xdr:row>
      <xdr:rowOff>76200</xdr:rowOff>
    </xdr:from>
    <xdr:to>
      <xdr:col>6</xdr:col>
      <xdr:colOff>1135380</xdr:colOff>
      <xdr:row>13</xdr:row>
      <xdr:rowOff>160020</xdr:rowOff>
    </xdr:to>
    <xdr:sp macro="" textlink="">
      <xdr:nvSpPr>
        <xdr:cNvPr id="1084" name="Text Box 60"/>
        <xdr:cNvSpPr txBox="1">
          <a:spLocks noChangeArrowheads="1"/>
        </xdr:cNvSpPr>
      </xdr:nvSpPr>
      <xdr:spPr bwMode="auto">
        <a:xfrm>
          <a:off x="4107180" y="2407920"/>
          <a:ext cx="2263140" cy="7239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200" b="1" i="0" u="none" strike="noStrike" baseline="0">
              <a:solidFill>
                <a:srgbClr val="000000"/>
              </a:solidFill>
              <a:latin typeface="Times New Roman" panose="02020603050405020304" pitchFamily="18" charset="0"/>
              <a:cs typeface="Times New Roman" panose="02020603050405020304" pitchFamily="18" charset="0"/>
            </a:rPr>
            <a:t>Heart of Earth </a:t>
          </a:r>
          <a:r>
            <a:rPr lang="en-US" sz="1200" b="0" i="0" u="none" strike="noStrike" baseline="0">
              <a:solidFill>
                <a:srgbClr val="000000"/>
              </a:solidFill>
              <a:latin typeface="Times New Roman" panose="02020603050405020304" pitchFamily="18" charset="0"/>
              <a:cs typeface="Times New Roman" panose="02020603050405020304" pitchFamily="18" charset="0"/>
            </a:rPr>
            <a:t>(+8 vs. bull rush, overrun, and trip attack)</a:t>
          </a:r>
        </a:p>
      </xdr:txBody>
    </xdr:sp>
    <xdr:clientData/>
  </xdr:twoCellAnchor>
  <xdr:twoCellAnchor>
    <xdr:from>
      <xdr:col>0</xdr:col>
      <xdr:colOff>38100</xdr:colOff>
      <xdr:row>14</xdr:row>
      <xdr:rowOff>60960</xdr:rowOff>
    </xdr:from>
    <xdr:to>
      <xdr:col>6</xdr:col>
      <xdr:colOff>1135380</xdr:colOff>
      <xdr:row>26</xdr:row>
      <xdr:rowOff>175260</xdr:rowOff>
    </xdr:to>
    <xdr:sp macro="" textlink="">
      <xdr:nvSpPr>
        <xdr:cNvPr id="2" name="TextBox 1"/>
        <xdr:cNvSpPr txBox="1"/>
      </xdr:nvSpPr>
      <xdr:spPr>
        <a:xfrm>
          <a:off x="38100" y="3253740"/>
          <a:ext cx="6332220" cy="2682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solidFill>
                <a:schemeClr val="dk1"/>
              </a:solidFill>
              <a:effectLst/>
              <a:latin typeface="Times New Roman" panose="02020603050405020304" pitchFamily="18" charset="0"/>
              <a:ea typeface="+mn-ea"/>
              <a:cs typeface="Times New Roman" panose="02020603050405020304" pitchFamily="18" charset="0"/>
            </a:rPr>
            <a:t>Physical Description:  </a:t>
          </a:r>
          <a:r>
            <a:rPr lang="en-US" sz="1200">
              <a:solidFill>
                <a:schemeClr val="dk1"/>
              </a:solidFill>
              <a:effectLst/>
              <a:latin typeface="Times New Roman" panose="02020603050405020304" pitchFamily="18" charset="0"/>
              <a:ea typeface="+mn-ea"/>
              <a:cs typeface="Times New Roman" panose="02020603050405020304" pitchFamily="18" charset="0"/>
            </a:rPr>
            <a:t>Caleb is a slender man in his late 20s. His brown hair always seems messy, and his brown eyes always seem fixated on something looking for something beyond your sight. He is dressed for outdoor travel with simple, sturdy clothing and solid boots.</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 </a:t>
          </a:r>
        </a:p>
        <a:p>
          <a:pPr algn="just"/>
          <a:r>
            <a:rPr lang="en-US" sz="1200" b="1">
              <a:solidFill>
                <a:schemeClr val="dk1"/>
              </a:solidFill>
              <a:effectLst/>
              <a:latin typeface="Times New Roman" panose="02020603050405020304" pitchFamily="18" charset="0"/>
              <a:ea typeface="+mn-ea"/>
              <a:cs typeface="Times New Roman" panose="02020603050405020304" pitchFamily="18" charset="0"/>
            </a:rPr>
            <a:t>History:  </a:t>
          </a:r>
          <a:r>
            <a:rPr lang="en-US" sz="1200">
              <a:solidFill>
                <a:schemeClr val="dk1"/>
              </a:solidFill>
              <a:effectLst/>
              <a:latin typeface="Times New Roman" panose="02020603050405020304" pitchFamily="18" charset="0"/>
              <a:ea typeface="+mn-ea"/>
              <a:cs typeface="Times New Roman" panose="02020603050405020304" pitchFamily="18" charset="0"/>
            </a:rPr>
            <a:t>Caleb is a priest of Shaundakul. He began life studying magic but soon learned of Shaundakul and became a priest of his seeking to learn more of life and the mysterious portals. He balanced his time learning both ways of magic and divinity finally becoming a mystic theurge while traveling the roads of Faerûn. While assisting some people with a portal, he got pulled in and transported to another plane. At first upset and trying to get back home, Caleb has realized that Shaundakul has sent him on this journey and now prefers to wander. He seeks to map out all of the portals he can find and investigate them.</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 </a:t>
          </a:r>
        </a:p>
        <a:p>
          <a:pPr algn="just"/>
          <a:r>
            <a:rPr lang="en-US" sz="1200" b="1">
              <a:solidFill>
                <a:schemeClr val="dk1"/>
              </a:solidFill>
              <a:effectLst/>
              <a:latin typeface="Times New Roman" panose="02020603050405020304" pitchFamily="18" charset="0"/>
              <a:ea typeface="+mn-ea"/>
              <a:cs typeface="Times New Roman" panose="02020603050405020304" pitchFamily="18" charset="0"/>
            </a:rPr>
            <a:t>Personality:  </a:t>
          </a:r>
          <a:r>
            <a:rPr lang="en-US" sz="1200">
              <a:solidFill>
                <a:schemeClr val="dk1"/>
              </a:solidFill>
              <a:effectLst/>
              <a:latin typeface="Times New Roman" panose="02020603050405020304" pitchFamily="18" charset="0"/>
              <a:ea typeface="+mn-ea"/>
              <a:cs typeface="Times New Roman" panose="02020603050405020304" pitchFamily="18" charset="0"/>
            </a:rPr>
            <a:t>Caleb is very inquisitive, always wanting to know more about things, but can be blunt and not very tactful when speaking.</a:t>
          </a:r>
        </a:p>
        <a:p>
          <a:pPr algn="just"/>
          <a:endParaRPr lang="en-US" sz="12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91440</xdr:colOff>
      <xdr:row>21</xdr:row>
      <xdr:rowOff>152400</xdr:rowOff>
    </xdr:from>
    <xdr:to>
      <xdr:col>9</xdr:col>
      <xdr:colOff>1935480</xdr:colOff>
      <xdr:row>23</xdr:row>
      <xdr:rowOff>38100</xdr:rowOff>
    </xdr:to>
    <xdr:sp macro="" textlink="">
      <xdr:nvSpPr>
        <xdr:cNvPr id="2" name="Cloud 1"/>
        <xdr:cNvSpPr/>
      </xdr:nvSpPr>
      <xdr:spPr bwMode="auto">
        <a:xfrm>
          <a:off x="5615940" y="4937760"/>
          <a:ext cx="1844040" cy="312420"/>
        </a:xfrm>
        <a:prstGeom prst="cloud">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lang="en-US" sz="1200">
              <a:latin typeface="Times New Roman" panose="02020603050405020304" pitchFamily="18" charset="0"/>
              <a:cs typeface="Times New Roman" panose="02020603050405020304" pitchFamily="18" charset="0"/>
            </a:rPr>
            <a:t>Heart of Air +10</a:t>
          </a:r>
        </a:p>
      </xdr:txBody>
    </xdr:sp>
    <xdr:clientData/>
  </xdr:twoCellAnchor>
  <xdr:twoCellAnchor>
    <xdr:from>
      <xdr:col>9</xdr:col>
      <xdr:colOff>0</xdr:colOff>
      <xdr:row>45</xdr:row>
      <xdr:rowOff>160020</xdr:rowOff>
    </xdr:from>
    <xdr:to>
      <xdr:col>9</xdr:col>
      <xdr:colOff>1958340</xdr:colOff>
      <xdr:row>47</xdr:row>
      <xdr:rowOff>99060</xdr:rowOff>
    </xdr:to>
    <xdr:sp macro="" textlink="">
      <xdr:nvSpPr>
        <xdr:cNvPr id="3" name="16-Point Star 2"/>
        <xdr:cNvSpPr/>
      </xdr:nvSpPr>
      <xdr:spPr bwMode="auto">
        <a:xfrm>
          <a:off x="5524500" y="10066020"/>
          <a:ext cx="1958340" cy="365760"/>
        </a:xfrm>
        <a:prstGeom prst="star16">
          <a:avLst/>
        </a:prstGeom>
        <a:gradFill flip="none" rotWithShape="1">
          <a:gsLst>
            <a:gs pos="0">
              <a:srgbClr val="3399FF">
                <a:alpha val="56000"/>
              </a:srgbClr>
            </a:gs>
            <a:gs pos="95000">
              <a:srgbClr val="00CCCC">
                <a:alpha val="74000"/>
              </a:srgbClr>
            </a:gs>
            <a:gs pos="47000">
              <a:srgbClr val="9999FF">
                <a:alpha val="85000"/>
              </a:srgbClr>
            </a:gs>
            <a:gs pos="60001">
              <a:srgbClr val="2E6792">
                <a:alpha val="58000"/>
              </a:srgbClr>
            </a:gs>
            <a:gs pos="71001">
              <a:srgbClr val="3333CC">
                <a:alpha val="70000"/>
              </a:srgbClr>
            </a:gs>
            <a:gs pos="81000">
              <a:srgbClr val="1170FF">
                <a:alpha val="65000"/>
              </a:srgbClr>
            </a:gs>
          </a:gsLst>
          <a:path path="circle">
            <a:fillToRect l="50000" t="50000" r="50000" b="50000"/>
          </a:path>
          <a:tileRect/>
        </a:gra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marL="0" indent="0" algn="ctr"/>
          <a:r>
            <a:rPr lang="en-US" sz="1050">
              <a:latin typeface="Times New Roman" panose="02020603050405020304" pitchFamily="18" charset="0"/>
              <a:ea typeface="+mn-ea"/>
              <a:cs typeface="Times New Roman" panose="02020603050405020304" pitchFamily="18" charset="0"/>
            </a:rPr>
            <a:t>Heart of Water +8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6149340" y="0"/>
          <a:ext cx="204978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276225</xdr:colOff>
      <xdr:row>1</xdr:row>
      <xdr:rowOff>123825</xdr:rowOff>
    </xdr:from>
    <xdr:to>
      <xdr:col>4</xdr:col>
      <xdr:colOff>123825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rinthi@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8"/>
  <sheetViews>
    <sheetView showGridLines="0" tabSelected="1" zoomScaleNormal="100" workbookViewId="0">
      <selection activeCell="E5" sqref="E5"/>
    </sheetView>
  </sheetViews>
  <sheetFormatPr defaultColWidth="13" defaultRowHeight="15.6"/>
  <cols>
    <col min="1" max="1" width="14.3984375" style="199" bestFit="1" customWidth="1"/>
    <col min="2" max="2" width="10" style="201" customWidth="1"/>
    <col min="3" max="3" width="5.5" style="201" customWidth="1"/>
    <col min="4" max="4" width="13.69921875" style="199" bestFit="1" customWidth="1"/>
    <col min="5" max="5" width="11.09765625" style="201" bestFit="1" customWidth="1"/>
    <col min="6" max="6" width="15.5" style="199" customWidth="1"/>
    <col min="7" max="7" width="15.5" style="201" customWidth="1"/>
    <col min="8" max="16384" width="13" style="33"/>
  </cols>
  <sheetData>
    <row r="1" spans="1:7" ht="29.4" thickTop="1" thickBot="1">
      <c r="A1" s="204" t="s">
        <v>269</v>
      </c>
      <c r="B1" s="205" t="s">
        <v>270</v>
      </c>
      <c r="C1" s="206"/>
      <c r="D1" s="207"/>
      <c r="E1" s="208"/>
      <c r="F1" s="207"/>
      <c r="G1" s="209" t="s">
        <v>718</v>
      </c>
    </row>
    <row r="2" spans="1:7" ht="17.399999999999999" thickTop="1">
      <c r="A2" s="210" t="s">
        <v>0</v>
      </c>
      <c r="B2" s="211" t="s">
        <v>271</v>
      </c>
      <c r="C2" s="211"/>
      <c r="D2" s="212" t="s">
        <v>717</v>
      </c>
      <c r="E2" s="213" t="s">
        <v>735</v>
      </c>
      <c r="F2" s="214"/>
      <c r="G2" s="215"/>
    </row>
    <row r="3" spans="1:7" ht="16.8">
      <c r="A3" s="210" t="s">
        <v>63</v>
      </c>
      <c r="B3" s="211" t="s">
        <v>272</v>
      </c>
      <c r="C3" s="211"/>
      <c r="D3" s="212" t="s">
        <v>64</v>
      </c>
      <c r="E3" s="213">
        <v>3</v>
      </c>
      <c r="F3" s="212"/>
      <c r="G3" s="215"/>
    </row>
    <row r="4" spans="1:7" ht="16.8">
      <c r="A4" s="210" t="s">
        <v>63</v>
      </c>
      <c r="B4" s="211" t="s">
        <v>273</v>
      </c>
      <c r="C4" s="211"/>
      <c r="D4" s="212" t="s">
        <v>64</v>
      </c>
      <c r="E4" s="213">
        <v>3</v>
      </c>
      <c r="F4" s="212"/>
      <c r="G4" s="215"/>
    </row>
    <row r="5" spans="1:7" ht="16.8">
      <c r="A5" s="210" t="s">
        <v>63</v>
      </c>
      <c r="B5" s="211" t="s">
        <v>274</v>
      </c>
      <c r="C5" s="211"/>
      <c r="D5" s="212" t="s">
        <v>64</v>
      </c>
      <c r="E5" s="213">
        <v>5</v>
      </c>
      <c r="F5" s="212"/>
      <c r="G5" s="215"/>
    </row>
    <row r="6" spans="1:7" ht="17.399999999999999" thickBot="1">
      <c r="A6" s="210" t="s">
        <v>65</v>
      </c>
      <c r="B6" s="211" t="s">
        <v>275</v>
      </c>
      <c r="C6" s="211"/>
      <c r="D6" s="212" t="s">
        <v>1</v>
      </c>
      <c r="E6" s="213" t="s">
        <v>124</v>
      </c>
      <c r="F6" s="212"/>
      <c r="G6" s="215"/>
    </row>
    <row r="7" spans="1:7" ht="17.399999999999999" thickTop="1">
      <c r="A7" s="216" t="s">
        <v>84</v>
      </c>
      <c r="B7" s="412">
        <f>2+1+2</f>
        <v>5</v>
      </c>
      <c r="C7" s="413"/>
      <c r="D7" s="217" t="s">
        <v>746</v>
      </c>
      <c r="E7" s="218" t="s">
        <v>125</v>
      </c>
      <c r="F7" s="219"/>
      <c r="G7" s="215"/>
    </row>
    <row r="8" spans="1:7" ht="17.399999999999999" thickBot="1">
      <c r="A8" s="220" t="s">
        <v>118</v>
      </c>
      <c r="B8" s="221" t="str">
        <f>C10</f>
        <v>+3</v>
      </c>
      <c r="C8" s="222"/>
      <c r="D8" s="553" t="s">
        <v>719</v>
      </c>
      <c r="E8" s="554">
        <v>66000</v>
      </c>
      <c r="F8" s="219"/>
      <c r="G8" s="215"/>
    </row>
    <row r="9" spans="1:7" ht="17.399999999999999" thickTop="1">
      <c r="A9" s="223" t="s">
        <v>2</v>
      </c>
      <c r="B9" s="333">
        <v>8</v>
      </c>
      <c r="C9" s="224">
        <f>IF(B9&gt;9.9,CONCATENATE("+",ROUNDDOWN((B9-10)/2,0)),ROUNDUP((B9-10)/2,0))</f>
        <v>-1</v>
      </c>
      <c r="D9" s="225" t="s">
        <v>71</v>
      </c>
      <c r="E9" s="306" t="s">
        <v>215</v>
      </c>
      <c r="F9" s="219"/>
      <c r="G9" s="215"/>
    </row>
    <row r="10" spans="1:7" ht="16.8">
      <c r="A10" s="226" t="s">
        <v>3</v>
      </c>
      <c r="B10" s="502">
        <f>14+2</f>
        <v>16</v>
      </c>
      <c r="C10" s="227" t="str">
        <f t="shared" ref="C10:C14" si="0">IF(B10&gt;9.9,CONCATENATE("+",ROUNDDOWN((B10-10)/2,0)),ROUNDUP((B10-10)/2,0))</f>
        <v>+3</v>
      </c>
      <c r="D10" s="228" t="s">
        <v>72</v>
      </c>
      <c r="E10" s="229">
        <f>SUM(Martial!G6:G20)+SUM(Equipment!C3:C16)+5</f>
        <v>9.58</v>
      </c>
      <c r="F10" s="219"/>
      <c r="G10" s="215"/>
    </row>
    <row r="11" spans="1:7" ht="16.8">
      <c r="A11" s="230" t="s">
        <v>12</v>
      </c>
      <c r="B11" s="305">
        <f>14</f>
        <v>14</v>
      </c>
      <c r="C11" s="231" t="str">
        <f t="shared" si="0"/>
        <v>+2</v>
      </c>
      <c r="D11" s="228" t="s">
        <v>14</v>
      </c>
      <c r="E11" s="232">
        <f>ROUNDUP(((E3*4)*0.75)+((E4*8)*0.75)+((E5*4)*0.75)+((E3+E4+E5)*C11)+(E3+E4+E5),0)</f>
        <v>75</v>
      </c>
      <c r="F11" s="219"/>
      <c r="G11" s="215"/>
    </row>
    <row r="12" spans="1:7" ht="16.8">
      <c r="A12" s="233" t="s">
        <v>13</v>
      </c>
      <c r="B12" s="502">
        <f>18+2</f>
        <v>20</v>
      </c>
      <c r="C12" s="227" t="str">
        <f t="shared" si="0"/>
        <v>+5</v>
      </c>
      <c r="D12" s="234" t="s">
        <v>85</v>
      </c>
      <c r="E12" s="439">
        <f>10+C10</f>
        <v>13</v>
      </c>
      <c r="F12" s="328"/>
      <c r="G12" s="215"/>
    </row>
    <row r="13" spans="1:7" ht="16.8">
      <c r="A13" s="235" t="s">
        <v>15</v>
      </c>
      <c r="B13" s="502">
        <f>14+4</f>
        <v>18</v>
      </c>
      <c r="C13" s="227" t="str">
        <f t="shared" si="0"/>
        <v>+4</v>
      </c>
      <c r="D13" s="234" t="s">
        <v>123</v>
      </c>
      <c r="E13" s="439">
        <f>E14-C10</f>
        <v>14</v>
      </c>
      <c r="F13" s="328"/>
      <c r="G13" s="215"/>
    </row>
    <row r="14" spans="1:7" ht="17.399999999999999" thickBot="1">
      <c r="A14" s="236" t="s">
        <v>11</v>
      </c>
      <c r="B14" s="556">
        <f>8</f>
        <v>8</v>
      </c>
      <c r="C14" s="237">
        <f t="shared" si="0"/>
        <v>-1</v>
      </c>
      <c r="D14" s="238" t="s">
        <v>715</v>
      </c>
      <c r="E14" s="512">
        <f>E12+SUM(Martial!B15:B16)</f>
        <v>17</v>
      </c>
      <c r="F14" s="328"/>
      <c r="G14" s="215"/>
    </row>
    <row r="15" spans="1:7" s="7" customFormat="1" ht="17.399999999999999" thickTop="1">
      <c r="A15" s="239"/>
      <c r="B15" s="240"/>
      <c r="C15" s="240"/>
      <c r="D15" s="240"/>
      <c r="E15" s="240"/>
      <c r="F15" s="240"/>
      <c r="G15" s="241"/>
    </row>
    <row r="16" spans="1:7" s="7" customFormat="1" ht="16.8">
      <c r="A16" s="242"/>
      <c r="B16" s="243"/>
      <c r="C16" s="243"/>
      <c r="D16" s="243"/>
      <c r="E16" s="243"/>
      <c r="F16" s="243"/>
      <c r="G16" s="244"/>
    </row>
    <row r="17" spans="1:7" s="7" customFormat="1" ht="16.8">
      <c r="A17" s="242"/>
      <c r="B17" s="243"/>
      <c r="C17" s="243"/>
      <c r="D17" s="243"/>
      <c r="E17" s="243"/>
      <c r="F17" s="243"/>
      <c r="G17" s="244"/>
    </row>
    <row r="18" spans="1:7" s="7" customFormat="1" ht="16.8">
      <c r="A18" s="242"/>
      <c r="B18" s="243"/>
      <c r="C18" s="243"/>
      <c r="D18" s="243"/>
      <c r="E18" s="243"/>
      <c r="F18" s="243"/>
      <c r="G18" s="244"/>
    </row>
    <row r="19" spans="1:7" s="7" customFormat="1" ht="16.8">
      <c r="A19" s="242"/>
      <c r="B19" s="243"/>
      <c r="C19" s="243"/>
      <c r="D19" s="243"/>
      <c r="E19" s="243"/>
      <c r="F19" s="243"/>
      <c r="G19" s="244"/>
    </row>
    <row r="20" spans="1:7" s="7" customFormat="1" ht="16.8">
      <c r="A20" s="242"/>
      <c r="B20" s="243"/>
      <c r="C20" s="243"/>
      <c r="D20" s="243"/>
      <c r="E20" s="243"/>
      <c r="F20" s="243"/>
      <c r="G20" s="244"/>
    </row>
    <row r="21" spans="1:7" s="7" customFormat="1" ht="16.8">
      <c r="A21" s="242"/>
      <c r="B21" s="243"/>
      <c r="C21" s="243"/>
      <c r="D21" s="243"/>
      <c r="E21" s="243"/>
      <c r="F21" s="243"/>
      <c r="G21" s="244"/>
    </row>
    <row r="22" spans="1:7" s="7" customFormat="1" ht="16.8">
      <c r="A22" s="242"/>
      <c r="B22" s="243"/>
      <c r="C22" s="243"/>
      <c r="D22" s="243"/>
      <c r="E22" s="243"/>
      <c r="F22" s="243"/>
      <c r="G22" s="244"/>
    </row>
    <row r="23" spans="1:7" s="7" customFormat="1" ht="16.8">
      <c r="A23" s="242"/>
      <c r="B23" s="243"/>
      <c r="C23" s="243"/>
      <c r="D23" s="243"/>
      <c r="E23" s="243"/>
      <c r="F23" s="243"/>
      <c r="G23" s="244"/>
    </row>
    <row r="24" spans="1:7" s="7" customFormat="1" ht="16.8">
      <c r="A24" s="242"/>
      <c r="B24" s="243"/>
      <c r="C24" s="243"/>
      <c r="D24" s="243"/>
      <c r="E24" s="243"/>
      <c r="F24" s="243"/>
      <c r="G24" s="244"/>
    </row>
    <row r="25" spans="1:7" s="7" customFormat="1" ht="16.8">
      <c r="A25" s="242"/>
      <c r="B25" s="243"/>
      <c r="C25" s="243"/>
      <c r="D25" s="243"/>
      <c r="E25" s="243"/>
      <c r="F25" s="243"/>
      <c r="G25" s="244"/>
    </row>
    <row r="26" spans="1:7" s="7" customFormat="1" ht="16.8">
      <c r="A26" s="242"/>
      <c r="B26" s="243"/>
      <c r="C26" s="243"/>
      <c r="D26" s="243"/>
      <c r="E26" s="243"/>
      <c r="F26" s="243"/>
      <c r="G26" s="244"/>
    </row>
    <row r="27" spans="1:7" ht="17.399999999999999" thickBot="1">
      <c r="A27" s="245"/>
      <c r="B27" s="246"/>
      <c r="C27" s="246"/>
      <c r="D27" s="246"/>
      <c r="E27" s="246"/>
      <c r="F27" s="246"/>
      <c r="G27" s="247"/>
    </row>
    <row r="28" spans="1:7" ht="16.2" thickTop="1"/>
  </sheetData>
  <phoneticPr fontId="0" type="noConversion"/>
  <conditionalFormatting sqref="E10">
    <cfRule type="cellIs" dxfId="149" priority="1" stopIfTrue="1" operator="greaterThan">
      <formula>50</formula>
    </cfRule>
    <cfRule type="cellIs" dxfId="148" priority="2" stopIfTrue="1" operator="between">
      <formula>25</formula>
      <formula>50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3"/>
  <sheetViews>
    <sheetView showGridLines="0" workbookViewId="0">
      <pane ySplit="2" topLeftCell="A3" activePane="bottomLeft" state="frozen"/>
      <selection pane="bottomLeft" activeCell="A3" sqref="A3"/>
    </sheetView>
  </sheetViews>
  <sheetFormatPr defaultColWidth="13" defaultRowHeight="15.6"/>
  <cols>
    <col min="1" max="1" width="31.296875" style="199" bestFit="1" customWidth="1"/>
    <col min="2" max="2" width="5.8984375" style="199" bestFit="1" customWidth="1"/>
    <col min="3" max="3" width="7.59765625" style="201" hidden="1" customWidth="1"/>
    <col min="4" max="4" width="7.19921875" style="201" hidden="1" customWidth="1"/>
    <col min="5" max="5" width="9.19921875" style="201" bestFit="1" customWidth="1"/>
    <col min="6" max="6" width="7.3984375" style="201" customWidth="1"/>
    <col min="7" max="7" width="6" style="202" bestFit="1" customWidth="1"/>
    <col min="8" max="8" width="5.19921875" style="202" bestFit="1" customWidth="1"/>
    <col min="9" max="9" width="7.5" style="202" customWidth="1"/>
    <col min="10" max="10" width="26.59765625" style="199" customWidth="1"/>
    <col min="11" max="16384" width="13" style="33"/>
  </cols>
  <sheetData>
    <row r="1" spans="1:10" ht="23.4" thickBot="1">
      <c r="A1" s="130" t="s">
        <v>10</v>
      </c>
      <c r="B1" s="131"/>
      <c r="C1" s="131"/>
      <c r="D1" s="131"/>
      <c r="E1" s="131"/>
      <c r="F1" s="131"/>
      <c r="G1" s="132"/>
      <c r="H1" s="132"/>
      <c r="I1" s="132"/>
      <c r="J1" s="131"/>
    </row>
    <row r="2" spans="1:10" s="7" customFormat="1" ht="34.200000000000003" thickBot="1">
      <c r="A2" s="1" t="s">
        <v>101</v>
      </c>
      <c r="B2" s="2" t="s">
        <v>29</v>
      </c>
      <c r="C2" s="2" t="s">
        <v>36</v>
      </c>
      <c r="D2" s="2" t="s">
        <v>28</v>
      </c>
      <c r="E2" s="3" t="s">
        <v>61</v>
      </c>
      <c r="F2" s="3" t="s">
        <v>37</v>
      </c>
      <c r="G2" s="4" t="s">
        <v>66</v>
      </c>
      <c r="H2" s="5" t="s">
        <v>92</v>
      </c>
      <c r="I2" s="4" t="s">
        <v>78</v>
      </c>
      <c r="J2" s="6" t="s">
        <v>77</v>
      </c>
    </row>
    <row r="3" spans="1:10" s="7" customFormat="1" ht="16.8">
      <c r="A3" s="284" t="s">
        <v>212</v>
      </c>
      <c r="B3" s="285">
        <f>1+3+1</f>
        <v>5</v>
      </c>
      <c r="C3" s="108" t="s">
        <v>31</v>
      </c>
      <c r="D3" s="108" t="str">
        <f>IF(C3="Str",'Personal File'!$C$9,IF(C3="Dex",'Personal File'!$C$10,IF(C3="Con",'Personal File'!$C$11,IF(C3="Int",'Personal File'!$C$12,IF(C3="Wis",'Personal File'!$C$13,IF(C3="Cha",'Personal File'!$C$14))))))</f>
        <v>+2</v>
      </c>
      <c r="E3" s="290" t="str">
        <f t="shared" ref="E3" si="0">CONCATENATE(C3," (",D3,")")</f>
        <v>Con (+2)</v>
      </c>
      <c r="F3" s="531">
        <v>2</v>
      </c>
      <c r="G3" s="286">
        <f t="shared" ref="G3:G4" si="1">B3+D3+F3</f>
        <v>9</v>
      </c>
      <c r="H3" s="133">
        <f t="shared" ref="H3:H49" ca="1" si="2">RANDBETWEEN(1,20)</f>
        <v>18</v>
      </c>
      <c r="I3" s="287">
        <f t="shared" ref="I3:I4" ca="1" si="3">SUM(G3:H3)</f>
        <v>27</v>
      </c>
      <c r="J3" s="329"/>
    </row>
    <row r="4" spans="1:10" s="7" customFormat="1" ht="16.8">
      <c r="A4" s="288" t="s">
        <v>213</v>
      </c>
      <c r="B4" s="285">
        <f>1+1+1</f>
        <v>3</v>
      </c>
      <c r="C4" s="108" t="s">
        <v>34</v>
      </c>
      <c r="D4" s="108" t="str">
        <f>IF(C4="Str",'Personal File'!$C$9,IF(C4="Dex",'Personal File'!$C$10,IF(C4="Con",'Personal File'!$C$11,IF(C4="Int",'Personal File'!$C$12,IF(C4="Wis",'Personal File'!$C$13,IF(C4="Cha",'Personal File'!$C$14))))))</f>
        <v>+3</v>
      </c>
      <c r="E4" s="134" t="str">
        <f t="shared" ref="E4" si="4">CONCATENATE(C4," (",D4,")")</f>
        <v>Dex (+3)</v>
      </c>
      <c r="F4" s="531">
        <v>2</v>
      </c>
      <c r="G4" s="286">
        <f t="shared" si="1"/>
        <v>8</v>
      </c>
      <c r="H4" s="133">
        <f t="shared" ca="1" si="2"/>
        <v>14</v>
      </c>
      <c r="I4" s="287">
        <f t="shared" ca="1" si="3"/>
        <v>22</v>
      </c>
      <c r="J4" s="190"/>
    </row>
    <row r="5" spans="1:10" s="7" customFormat="1" ht="16.8">
      <c r="A5" s="135" t="s">
        <v>68</v>
      </c>
      <c r="B5" s="136">
        <f>3+3+4</f>
        <v>10</v>
      </c>
      <c r="C5" s="137" t="s">
        <v>33</v>
      </c>
      <c r="D5" s="137" t="str">
        <f>IF(C5="Str",'Personal File'!$C$9,IF(C5="Dex",'Personal File'!$C$10,IF(C5="Con",'Personal File'!$C$11,IF(C5="Int",'Personal File'!$C$12,IF(C5="Wis",'Personal File'!$C$13,IF(C5="Cha",'Personal File'!$C$14))))))</f>
        <v>+4</v>
      </c>
      <c r="E5" s="138" t="str">
        <f t="shared" ref="E5:E6" si="5">CONCATENATE(C5," (",D5,")")</f>
        <v>Wis (+4)</v>
      </c>
      <c r="F5" s="532">
        <v>2</v>
      </c>
      <c r="G5" s="139">
        <f t="shared" ref="G5:G50" si="6">B5+D5+F5</f>
        <v>16</v>
      </c>
      <c r="H5" s="140">
        <f t="shared" ca="1" si="2"/>
        <v>16</v>
      </c>
      <c r="I5" s="141">
        <f t="shared" ref="I5" ca="1" si="7">SUM(G5:H5)</f>
        <v>32</v>
      </c>
      <c r="J5" s="289"/>
    </row>
    <row r="6" spans="1:10" s="148" customFormat="1" ht="16.8">
      <c r="A6" s="166" t="s">
        <v>38</v>
      </c>
      <c r="B6" s="109">
        <v>0</v>
      </c>
      <c r="C6" s="167" t="s">
        <v>32</v>
      </c>
      <c r="D6" s="168" t="str">
        <f>IF(C6="Str",'Personal File'!$C$9,IF(C6="Dex",'Personal File'!$C$10,IF(C6="Con",'Personal File'!$C$11,IF(C6="Int",'Personal File'!$C$12,IF(C6="Wis",'Personal File'!$C$13,IF(C6="Cha",'Personal File'!$C$14))))))</f>
        <v>+5</v>
      </c>
      <c r="E6" s="169" t="str">
        <f t="shared" si="5"/>
        <v>Int (+5)</v>
      </c>
      <c r="F6" s="154" t="s">
        <v>62</v>
      </c>
      <c r="G6" s="154">
        <f t="shared" si="6"/>
        <v>5</v>
      </c>
      <c r="H6" s="315">
        <f t="shared" ca="1" si="2"/>
        <v>11</v>
      </c>
      <c r="I6" s="154">
        <f ca="1">SUM(G6:H6)</f>
        <v>16</v>
      </c>
      <c r="J6" s="190"/>
    </row>
    <row r="7" spans="1:10" s="149" customFormat="1" ht="16.8">
      <c r="A7" s="163" t="s">
        <v>39</v>
      </c>
      <c r="B7" s="109">
        <v>0</v>
      </c>
      <c r="C7" s="164" t="s">
        <v>34</v>
      </c>
      <c r="D7" s="165" t="str">
        <f>IF(C7="Str",'Personal File'!$C$9,IF(C7="Dex",'Personal File'!$C$10,IF(C7="Con",'Personal File'!$C$11,IF(C7="Int",'Personal File'!$C$12,IF(C7="Wis",'Personal File'!$C$13,IF(C7="Cha",'Personal File'!$C$14))))))</f>
        <v>+3</v>
      </c>
      <c r="E7" s="134" t="str">
        <f t="shared" ref="E7:E50" si="8">CONCATENATE(C7," (",D7,")")</f>
        <v>Dex (+3)</v>
      </c>
      <c r="F7" s="154" t="s">
        <v>62</v>
      </c>
      <c r="G7" s="154">
        <f t="shared" si="6"/>
        <v>3</v>
      </c>
      <c r="H7" s="133">
        <f t="shared" ca="1" si="2"/>
        <v>2</v>
      </c>
      <c r="I7" s="154">
        <f t="shared" ref="I7" ca="1" si="9">SUM(G7:H7)</f>
        <v>5</v>
      </c>
      <c r="J7" s="190"/>
    </row>
    <row r="8" spans="1:10" s="156" customFormat="1" ht="16.8">
      <c r="A8" s="150" t="s">
        <v>40</v>
      </c>
      <c r="B8" s="109">
        <v>0</v>
      </c>
      <c r="C8" s="151" t="s">
        <v>30</v>
      </c>
      <c r="D8" s="152">
        <f>IF(C8="Str",'Personal File'!$C$9,IF(C8="Dex",'Personal File'!$C$10,IF(C8="Con",'Personal File'!$C$11,IF(C8="Int",'Personal File'!$C$12,IF(C8="Wis",'Personal File'!$C$13,IF(C8="Cha",'Personal File'!$C$14))))))</f>
        <v>-1</v>
      </c>
      <c r="E8" s="153" t="str">
        <f t="shared" si="8"/>
        <v>Cha (-1)</v>
      </c>
      <c r="F8" s="154" t="s">
        <v>62</v>
      </c>
      <c r="G8" s="154">
        <f t="shared" si="6"/>
        <v>-1</v>
      </c>
      <c r="H8" s="133">
        <f t="shared" ca="1" si="2"/>
        <v>19</v>
      </c>
      <c r="I8" s="154">
        <f t="shared" ref="I8:I50" ca="1" si="10">SUM(G8:H8)</f>
        <v>18</v>
      </c>
      <c r="J8" s="190"/>
    </row>
    <row r="9" spans="1:10" s="157" customFormat="1" ht="16.8">
      <c r="A9" s="181" t="s">
        <v>41</v>
      </c>
      <c r="B9" s="109">
        <v>0</v>
      </c>
      <c r="C9" s="182" t="s">
        <v>35</v>
      </c>
      <c r="D9" s="183">
        <f>IF(C9="Str",'Personal File'!$C$9,IF(C9="Dex",'Personal File'!$C$10,IF(C9="Con",'Personal File'!$C$11,IF(C9="Int",'Personal File'!$C$12,IF(C9="Wis",'Personal File'!$C$13,IF(C9="Cha",'Personal File'!$C$14))))))</f>
        <v>-1</v>
      </c>
      <c r="E9" s="184" t="str">
        <f t="shared" si="8"/>
        <v>Str (-1)</v>
      </c>
      <c r="F9" s="154" t="s">
        <v>62</v>
      </c>
      <c r="G9" s="154">
        <f t="shared" si="6"/>
        <v>-1</v>
      </c>
      <c r="H9" s="133">
        <f t="shared" ca="1" si="2"/>
        <v>6</v>
      </c>
      <c r="I9" s="154">
        <f t="shared" ca="1" si="10"/>
        <v>5</v>
      </c>
      <c r="J9" s="190"/>
    </row>
    <row r="10" spans="1:10" s="157" customFormat="1" ht="16.8">
      <c r="A10" s="158" t="s">
        <v>16</v>
      </c>
      <c r="B10" s="143">
        <v>14</v>
      </c>
      <c r="C10" s="159" t="s">
        <v>31</v>
      </c>
      <c r="D10" s="160" t="str">
        <f>IF(C10="Str",'Personal File'!$C$9,IF(C10="Dex",'Personal File'!$C$10,IF(C10="Con",'Personal File'!$C$11,IF(C10="Int",'Personal File'!$C$12,IF(C10="Wis",'Personal File'!$C$13,IF(C10="Cha",'Personal File'!$C$14))))))</f>
        <v>+2</v>
      </c>
      <c r="E10" s="161" t="str">
        <f t="shared" si="8"/>
        <v>Con (+2)</v>
      </c>
      <c r="F10" s="147" t="s">
        <v>62</v>
      </c>
      <c r="G10" s="147">
        <f t="shared" si="6"/>
        <v>16</v>
      </c>
      <c r="H10" s="133">
        <f t="shared" ca="1" si="2"/>
        <v>12</v>
      </c>
      <c r="I10" s="147">
        <f t="shared" ca="1" si="10"/>
        <v>28</v>
      </c>
      <c r="J10" s="189"/>
    </row>
    <row r="11" spans="1:10" s="148" customFormat="1" ht="16.8">
      <c r="A11" s="166" t="s">
        <v>216</v>
      </c>
      <c r="B11" s="109">
        <v>0</v>
      </c>
      <c r="C11" s="167" t="s">
        <v>32</v>
      </c>
      <c r="D11" s="168" t="str">
        <f>IF(C11="Str",'Personal File'!$C$9,IF(C11="Dex",'Personal File'!$C$10,IF(C11="Con",'Personal File'!$C$11,IF(C11="Int",'Personal File'!$C$12,IF(C11="Wis",'Personal File'!$C$13,IF(C11="Cha",'Personal File'!$C$14))))))</f>
        <v>+5</v>
      </c>
      <c r="E11" s="169" t="str">
        <f t="shared" si="8"/>
        <v>Int (+5)</v>
      </c>
      <c r="F11" s="154" t="s">
        <v>62</v>
      </c>
      <c r="G11" s="154">
        <f t="shared" si="6"/>
        <v>5</v>
      </c>
      <c r="H11" s="133">
        <f t="shared" ca="1" si="2"/>
        <v>16</v>
      </c>
      <c r="I11" s="248">
        <f t="shared" ca="1" si="10"/>
        <v>21</v>
      </c>
      <c r="J11" s="310"/>
    </row>
    <row r="12" spans="1:10" s="162" customFormat="1" ht="16.8">
      <c r="A12" s="142" t="s">
        <v>42</v>
      </c>
      <c r="B12" s="143">
        <v>13</v>
      </c>
      <c r="C12" s="144" t="s">
        <v>32</v>
      </c>
      <c r="D12" s="145" t="str">
        <f>IF(C12="Str",'Personal File'!$C$9,IF(C12="Dex",'Personal File'!$C$10,IF(C12="Con",'Personal File'!$C$11,IF(C12="Int",'Personal File'!$C$12,IF(C12="Wis",'Personal File'!$C$13,IF(C12="Cha",'Personal File'!$C$14))))))</f>
        <v>+5</v>
      </c>
      <c r="E12" s="146" t="str">
        <f t="shared" si="8"/>
        <v>Int (+5)</v>
      </c>
      <c r="F12" s="147" t="s">
        <v>62</v>
      </c>
      <c r="G12" s="147">
        <f t="shared" si="6"/>
        <v>18</v>
      </c>
      <c r="H12" s="133">
        <f t="shared" ca="1" si="2"/>
        <v>19</v>
      </c>
      <c r="I12" s="147">
        <f t="shared" ca="1" si="10"/>
        <v>37</v>
      </c>
      <c r="J12" s="189"/>
    </row>
    <row r="13" spans="1:10" s="149" customFormat="1" ht="16.8">
      <c r="A13" s="150" t="s">
        <v>43</v>
      </c>
      <c r="B13" s="109">
        <v>0</v>
      </c>
      <c r="C13" s="151" t="s">
        <v>30</v>
      </c>
      <c r="D13" s="152">
        <f>IF(C13="Str",'Personal File'!$C$9,IF(C13="Dex",'Personal File'!$C$10,IF(C13="Con",'Personal File'!$C$11,IF(C13="Int",'Personal File'!$C$12,IF(C13="Wis",'Personal File'!$C$13,IF(C13="Cha",'Personal File'!$C$14))))))</f>
        <v>-1</v>
      </c>
      <c r="E13" s="153" t="str">
        <f t="shared" si="8"/>
        <v>Cha (-1)</v>
      </c>
      <c r="F13" s="154" t="s">
        <v>62</v>
      </c>
      <c r="G13" s="154">
        <f t="shared" si="6"/>
        <v>-1</v>
      </c>
      <c r="H13" s="133">
        <f t="shared" ca="1" si="2"/>
        <v>20</v>
      </c>
      <c r="I13" s="154">
        <f t="shared" ca="1" si="10"/>
        <v>19</v>
      </c>
      <c r="J13" s="190"/>
    </row>
    <row r="14" spans="1:10" s="149" customFormat="1" ht="16.8">
      <c r="A14" s="185" t="s">
        <v>44</v>
      </c>
      <c r="B14" s="171">
        <v>0</v>
      </c>
      <c r="C14" s="186" t="s">
        <v>32</v>
      </c>
      <c r="D14" s="187" t="str">
        <f>IF(C14="Str",'Personal File'!$C$9,IF(C14="Dex",'Personal File'!$C$10,IF(C14="Con",'Personal File'!$C$11,IF(C14="Int",'Personal File'!$C$12,IF(C14="Wis",'Personal File'!$C$13,IF(C14="Cha",'Personal File'!$C$14))))))</f>
        <v>+5</v>
      </c>
      <c r="E14" s="188" t="str">
        <f t="shared" si="8"/>
        <v>Int (+5)</v>
      </c>
      <c r="F14" s="175" t="s">
        <v>62</v>
      </c>
      <c r="G14" s="175">
        <f t="shared" si="6"/>
        <v>5</v>
      </c>
      <c r="H14" s="133">
        <f t="shared" ca="1" si="2"/>
        <v>3</v>
      </c>
      <c r="I14" s="175">
        <f t="shared" ca="1" si="10"/>
        <v>8</v>
      </c>
      <c r="J14" s="330"/>
    </row>
    <row r="15" spans="1:10" s="149" customFormat="1" ht="16.8">
      <c r="A15" s="150" t="s">
        <v>45</v>
      </c>
      <c r="B15" s="109">
        <v>0</v>
      </c>
      <c r="C15" s="151" t="s">
        <v>30</v>
      </c>
      <c r="D15" s="152">
        <f>IF(C15="Str",'Personal File'!$C$9,IF(C15="Dex",'Personal File'!$C$10,IF(C15="Con",'Personal File'!$C$11,IF(C15="Int",'Personal File'!$C$12,IF(C15="Wis",'Personal File'!$C$13,IF(C15="Cha",'Personal File'!$C$14))))))</f>
        <v>-1</v>
      </c>
      <c r="E15" s="153" t="str">
        <f t="shared" si="8"/>
        <v>Cha (-1)</v>
      </c>
      <c r="F15" s="154" t="s">
        <v>62</v>
      </c>
      <c r="G15" s="154">
        <f t="shared" si="6"/>
        <v>-1</v>
      </c>
      <c r="H15" s="133">
        <f t="shared" ca="1" si="2"/>
        <v>19</v>
      </c>
      <c r="I15" s="154">
        <f t="shared" ca="1" si="10"/>
        <v>18</v>
      </c>
      <c r="J15" s="190"/>
    </row>
    <row r="16" spans="1:10" s="149" customFormat="1" ht="16.8">
      <c r="A16" s="163" t="s">
        <v>46</v>
      </c>
      <c r="B16" s="109">
        <v>0</v>
      </c>
      <c r="C16" s="164" t="s">
        <v>34</v>
      </c>
      <c r="D16" s="165" t="str">
        <f>IF(C16="Str",'Personal File'!$C$9,IF(C16="Dex",'Personal File'!$C$10,IF(C16="Con",'Personal File'!$C$11,IF(C16="Int",'Personal File'!$C$12,IF(C16="Wis",'Personal File'!$C$13,IF(C16="Cha",'Personal File'!$C$14))))))</f>
        <v>+3</v>
      </c>
      <c r="E16" s="134" t="str">
        <f t="shared" si="8"/>
        <v>Dex (+3)</v>
      </c>
      <c r="F16" s="154" t="s">
        <v>62</v>
      </c>
      <c r="G16" s="154">
        <f t="shared" si="6"/>
        <v>3</v>
      </c>
      <c r="H16" s="133">
        <f t="shared" ca="1" si="2"/>
        <v>7</v>
      </c>
      <c r="I16" s="154">
        <f t="shared" ca="1" si="10"/>
        <v>10</v>
      </c>
      <c r="J16" s="190"/>
    </row>
    <row r="17" spans="1:10" s="149" customFormat="1" ht="16.8">
      <c r="A17" s="166" t="s">
        <v>47</v>
      </c>
      <c r="B17" s="109">
        <v>0</v>
      </c>
      <c r="C17" s="167" t="s">
        <v>32</v>
      </c>
      <c r="D17" s="168" t="str">
        <f>IF(C17="Str",'Personal File'!$C$9,IF(C17="Dex",'Personal File'!$C$10,IF(C17="Con",'Personal File'!$C$11,IF(C17="Int",'Personal File'!$C$12,IF(C17="Wis",'Personal File'!$C$13,IF(C17="Cha",'Personal File'!$C$14))))))</f>
        <v>+5</v>
      </c>
      <c r="E17" s="169" t="str">
        <f t="shared" si="8"/>
        <v>Int (+5)</v>
      </c>
      <c r="F17" s="154" t="s">
        <v>62</v>
      </c>
      <c r="G17" s="154">
        <f t="shared" si="6"/>
        <v>5</v>
      </c>
      <c r="H17" s="133">
        <f t="shared" ca="1" si="2"/>
        <v>1</v>
      </c>
      <c r="I17" s="154">
        <f t="shared" ca="1" si="10"/>
        <v>6</v>
      </c>
      <c r="J17" s="190"/>
    </row>
    <row r="18" spans="1:10" s="149" customFormat="1" ht="16.8">
      <c r="A18" s="150" t="s">
        <v>48</v>
      </c>
      <c r="B18" s="109">
        <v>0</v>
      </c>
      <c r="C18" s="151" t="s">
        <v>30</v>
      </c>
      <c r="D18" s="152">
        <f>IF(C18="Str",'Personal File'!$C$9,IF(C18="Dex",'Personal File'!$C$10,IF(C18="Con",'Personal File'!$C$11,IF(C18="Int",'Personal File'!$C$12,IF(C18="Wis",'Personal File'!$C$13,IF(C18="Cha",'Personal File'!$C$14))))))</f>
        <v>-1</v>
      </c>
      <c r="E18" s="153" t="str">
        <f t="shared" si="8"/>
        <v>Cha (-1)</v>
      </c>
      <c r="F18" s="154" t="s">
        <v>62</v>
      </c>
      <c r="G18" s="154">
        <f t="shared" si="6"/>
        <v>-1</v>
      </c>
      <c r="H18" s="133">
        <f t="shared" ca="1" si="2"/>
        <v>2</v>
      </c>
      <c r="I18" s="154">
        <f t="shared" ca="1" si="10"/>
        <v>1</v>
      </c>
      <c r="J18" s="190"/>
    </row>
    <row r="19" spans="1:10" s="149" customFormat="1" ht="16.8">
      <c r="A19" s="170" t="s">
        <v>18</v>
      </c>
      <c r="B19" s="171">
        <v>0</v>
      </c>
      <c r="C19" s="172" t="s">
        <v>30</v>
      </c>
      <c r="D19" s="173">
        <f>IF(C19="Str",'Personal File'!$C$9,IF(C19="Dex",'Personal File'!$C$10,IF(C19="Con",'Personal File'!$C$11,IF(C19="Int",'Personal File'!$C$12,IF(C19="Wis",'Personal File'!$C$13,IF(C19="Cha",'Personal File'!$C$14))))))</f>
        <v>-1</v>
      </c>
      <c r="E19" s="174" t="str">
        <f t="shared" si="8"/>
        <v>Cha (-1)</v>
      </c>
      <c r="F19" s="175" t="s">
        <v>62</v>
      </c>
      <c r="G19" s="175">
        <f t="shared" si="6"/>
        <v>-1</v>
      </c>
      <c r="H19" s="133">
        <f t="shared" ca="1" si="2"/>
        <v>15</v>
      </c>
      <c r="I19" s="175">
        <f t="shared" ca="1" si="10"/>
        <v>14</v>
      </c>
      <c r="J19" s="330"/>
    </row>
    <row r="20" spans="1:10" s="149" customFormat="1" ht="16.8">
      <c r="A20" s="177" t="s">
        <v>49</v>
      </c>
      <c r="B20" s="109">
        <v>0</v>
      </c>
      <c r="C20" s="178" t="s">
        <v>33</v>
      </c>
      <c r="D20" s="179" t="str">
        <f>IF(C20="Str",'Personal File'!$C$9,IF(C20="Dex",'Personal File'!$C$10,IF(C20="Con",'Personal File'!$C$11,IF(C20="Int",'Personal File'!$C$12,IF(C20="Wis",'Personal File'!$C$13,IF(C20="Cha",'Personal File'!$C$14))))))</f>
        <v>+4</v>
      </c>
      <c r="E20" s="180" t="str">
        <f t="shared" si="8"/>
        <v>Wis (+4)</v>
      </c>
      <c r="F20" s="154" t="s">
        <v>62</v>
      </c>
      <c r="G20" s="154">
        <f t="shared" si="6"/>
        <v>4</v>
      </c>
      <c r="H20" s="133">
        <f t="shared" ca="1" si="2"/>
        <v>19</v>
      </c>
      <c r="I20" s="154">
        <f t="shared" ca="1" si="10"/>
        <v>23</v>
      </c>
      <c r="J20" s="190"/>
    </row>
    <row r="21" spans="1:10" s="149" customFormat="1" ht="16.8">
      <c r="A21" s="163" t="s">
        <v>50</v>
      </c>
      <c r="B21" s="109">
        <v>0</v>
      </c>
      <c r="C21" s="164" t="s">
        <v>34</v>
      </c>
      <c r="D21" s="165" t="str">
        <f>IF(C21="Str",'Personal File'!$C$9,IF(C21="Dex",'Personal File'!$C$10,IF(C21="Con",'Personal File'!$C$11,IF(C21="Int",'Personal File'!$C$12,IF(C21="Wis",'Personal File'!$C$13,IF(C21="Cha",'Personal File'!$C$14))))))</f>
        <v>+3</v>
      </c>
      <c r="E21" s="134" t="str">
        <f t="shared" si="8"/>
        <v>Dex (+3)</v>
      </c>
      <c r="F21" s="154" t="s">
        <v>62</v>
      </c>
      <c r="G21" s="154">
        <f t="shared" si="6"/>
        <v>3</v>
      </c>
      <c r="H21" s="133">
        <f t="shared" ca="1" si="2"/>
        <v>7</v>
      </c>
      <c r="I21" s="154">
        <f t="shared" ca="1" si="10"/>
        <v>10</v>
      </c>
      <c r="J21" s="190"/>
    </row>
    <row r="22" spans="1:10" s="149" customFormat="1" ht="16.8">
      <c r="A22" s="150" t="s">
        <v>51</v>
      </c>
      <c r="B22" s="109">
        <v>0</v>
      </c>
      <c r="C22" s="151" t="s">
        <v>30</v>
      </c>
      <c r="D22" s="152">
        <f>IF(C22="Str",'Personal File'!$C$9,IF(C22="Dex",'Personal File'!$C$10,IF(C22="Con",'Personal File'!$C$11,IF(C22="Int",'Personal File'!$C$12,IF(C22="Wis",'Personal File'!$C$13,IF(C22="Cha",'Personal File'!$C$14))))))</f>
        <v>-1</v>
      </c>
      <c r="E22" s="153" t="str">
        <f t="shared" si="8"/>
        <v>Cha (-1)</v>
      </c>
      <c r="F22" s="154" t="s">
        <v>62</v>
      </c>
      <c r="G22" s="154">
        <f t="shared" si="6"/>
        <v>-1</v>
      </c>
      <c r="H22" s="133">
        <f t="shared" ca="1" si="2"/>
        <v>14</v>
      </c>
      <c r="I22" s="154">
        <f t="shared" ca="1" si="10"/>
        <v>13</v>
      </c>
      <c r="J22" s="190"/>
    </row>
    <row r="23" spans="1:10" s="149" customFormat="1" ht="16.8">
      <c r="A23" s="181" t="s">
        <v>52</v>
      </c>
      <c r="B23" s="109">
        <v>0</v>
      </c>
      <c r="C23" s="182" t="s">
        <v>35</v>
      </c>
      <c r="D23" s="183">
        <f>IF(C23="Str",'Personal File'!$C$9,IF(C23="Dex",'Personal File'!$C$10,IF(C23="Con",'Personal File'!$C$11,IF(C23="Int",'Personal File'!$C$12,IF(C23="Wis",'Personal File'!$C$13,IF(C23="Cha",'Personal File'!$C$14))))))</f>
        <v>-1</v>
      </c>
      <c r="E23" s="184" t="str">
        <f t="shared" si="8"/>
        <v>Str (-1)</v>
      </c>
      <c r="F23" s="154" t="s">
        <v>62</v>
      </c>
      <c r="G23" s="154">
        <f t="shared" si="6"/>
        <v>-1</v>
      </c>
      <c r="H23" s="133">
        <f t="shared" ca="1" si="2"/>
        <v>13</v>
      </c>
      <c r="I23" s="154">
        <f t="shared" ca="1" si="10"/>
        <v>12</v>
      </c>
      <c r="J23" s="190"/>
    </row>
    <row r="24" spans="1:10" s="149" customFormat="1" ht="16.8">
      <c r="A24" s="142" t="s">
        <v>81</v>
      </c>
      <c r="B24" s="143">
        <v>14</v>
      </c>
      <c r="C24" s="144" t="s">
        <v>32</v>
      </c>
      <c r="D24" s="145" t="str">
        <f>IF(C24="Str",'Personal File'!$C$9,IF(C24="Dex",'Personal File'!$C$10,IF(C24="Con",'Personal File'!$C$11,IF(C24="Int",'Personal File'!$C$12,IF(C24="Wis",'Personal File'!$C$13,IF(C24="Cha",'Personal File'!$C$14))))))</f>
        <v>+5</v>
      </c>
      <c r="E24" s="146" t="str">
        <f t="shared" si="8"/>
        <v>Int (+5)</v>
      </c>
      <c r="F24" s="147" t="s">
        <v>62</v>
      </c>
      <c r="G24" s="147">
        <f t="shared" si="6"/>
        <v>19</v>
      </c>
      <c r="H24" s="133">
        <f t="shared" ca="1" si="2"/>
        <v>20</v>
      </c>
      <c r="I24" s="147">
        <f t="shared" ca="1" si="10"/>
        <v>39</v>
      </c>
      <c r="J24" s="189"/>
    </row>
    <row r="25" spans="1:10" s="149" customFormat="1" ht="16.8">
      <c r="A25" s="142" t="s">
        <v>115</v>
      </c>
      <c r="B25" s="143">
        <v>2</v>
      </c>
      <c r="C25" s="144" t="s">
        <v>32</v>
      </c>
      <c r="D25" s="145" t="str">
        <f>IF(C25="Str",'Personal File'!$C$9,IF(C25="Dex",'Personal File'!$C$10,IF(C25="Con",'Personal File'!$C$11,IF(C25="Int",'Personal File'!$C$12,IF(C25="Wis",'Personal File'!$C$13,IF(C25="Cha",'Personal File'!$C$14))))))</f>
        <v>+5</v>
      </c>
      <c r="E25" s="146" t="str">
        <f t="shared" si="8"/>
        <v>Int (+5)</v>
      </c>
      <c r="F25" s="147" t="s">
        <v>62</v>
      </c>
      <c r="G25" s="147">
        <f t="shared" si="6"/>
        <v>7</v>
      </c>
      <c r="H25" s="133">
        <f t="shared" ca="1" si="2"/>
        <v>11</v>
      </c>
      <c r="I25" s="147">
        <f t="shared" ref="I25" ca="1" si="11">SUM(G25:H25)</f>
        <v>18</v>
      </c>
      <c r="J25" s="189"/>
    </row>
    <row r="26" spans="1:10" s="149" customFormat="1" ht="16.8">
      <c r="A26" s="142" t="s">
        <v>100</v>
      </c>
      <c r="B26" s="143">
        <v>2</v>
      </c>
      <c r="C26" s="144" t="s">
        <v>32</v>
      </c>
      <c r="D26" s="145" t="str">
        <f>IF(C26="Str",'Personal File'!$C$9,IF(C26="Dex",'Personal File'!$C$10,IF(C26="Con",'Personal File'!$C$11,IF(C26="Int",'Personal File'!$C$12,IF(C26="Wis",'Personal File'!$C$13,IF(C26="Cha",'Personal File'!$C$14))))))</f>
        <v>+5</v>
      </c>
      <c r="E26" s="146" t="str">
        <f t="shared" ref="E26:E28" si="12">CONCATENATE(C26," (",D26,")")</f>
        <v>Int (+5)</v>
      </c>
      <c r="F26" s="147" t="s">
        <v>62</v>
      </c>
      <c r="G26" s="147">
        <f t="shared" si="6"/>
        <v>7</v>
      </c>
      <c r="H26" s="133">
        <f t="shared" ca="1" si="2"/>
        <v>6</v>
      </c>
      <c r="I26" s="147">
        <f t="shared" ref="I26" ca="1" si="13">SUM(G26:H26)</f>
        <v>13</v>
      </c>
      <c r="J26" s="189"/>
    </row>
    <row r="27" spans="1:10" s="149" customFormat="1" ht="16.8">
      <c r="A27" s="142" t="s">
        <v>276</v>
      </c>
      <c r="B27" s="143">
        <v>2</v>
      </c>
      <c r="C27" s="144" t="s">
        <v>32</v>
      </c>
      <c r="D27" s="145" t="str">
        <f>IF(C27="Str",'Personal File'!$C$9,IF(C27="Dex",'Personal File'!$C$10,IF(C27="Con",'Personal File'!$C$11,IF(C27="Int",'Personal File'!$C$12,IF(C27="Wis",'Personal File'!$C$13,IF(C27="Cha",'Personal File'!$C$14))))))</f>
        <v>+5</v>
      </c>
      <c r="E27" s="146" t="str">
        <f t="shared" ref="E27" si="14">CONCATENATE(C27," (",D27,")")</f>
        <v>Int (+5)</v>
      </c>
      <c r="F27" s="147" t="s">
        <v>62</v>
      </c>
      <c r="G27" s="147">
        <f t="shared" ref="G27" si="15">B27+D27+F27</f>
        <v>7</v>
      </c>
      <c r="H27" s="133">
        <f t="shared" ca="1" si="2"/>
        <v>16</v>
      </c>
      <c r="I27" s="147">
        <f t="shared" ref="I27" ca="1" si="16">SUM(G27:H27)</f>
        <v>23</v>
      </c>
      <c r="J27" s="189"/>
    </row>
    <row r="28" spans="1:10" s="149" customFormat="1" ht="16.8">
      <c r="A28" s="142" t="s">
        <v>116</v>
      </c>
      <c r="B28" s="143">
        <v>1</v>
      </c>
      <c r="C28" s="144" t="s">
        <v>32</v>
      </c>
      <c r="D28" s="145" t="str">
        <f>IF(C28="Str",'Personal File'!$C$9,IF(C28="Dex",'Personal File'!$C$10,IF(C28="Con",'Personal File'!$C$11,IF(C28="Int",'Personal File'!$C$12,IF(C28="Wis",'Personal File'!$C$13,IF(C28="Cha",'Personal File'!$C$14))))))</f>
        <v>+5</v>
      </c>
      <c r="E28" s="146" t="str">
        <f t="shared" si="12"/>
        <v>Int (+5)</v>
      </c>
      <c r="F28" s="147" t="s">
        <v>62</v>
      </c>
      <c r="G28" s="147">
        <f t="shared" si="6"/>
        <v>6</v>
      </c>
      <c r="H28" s="133">
        <f t="shared" ca="1" si="2"/>
        <v>7</v>
      </c>
      <c r="I28" s="147">
        <f t="shared" ref="I28" ca="1" si="17">SUM(G28:H28)</f>
        <v>13</v>
      </c>
      <c r="J28" s="189"/>
    </row>
    <row r="29" spans="1:10" s="149" customFormat="1" ht="16.8">
      <c r="A29" s="142" t="s">
        <v>89</v>
      </c>
      <c r="B29" s="143">
        <v>1</v>
      </c>
      <c r="C29" s="144" t="s">
        <v>32</v>
      </c>
      <c r="D29" s="145" t="str">
        <f>IF(C29="Str",'Personal File'!$C$9,IF(C29="Dex",'Personal File'!$C$10,IF(C29="Con",'Personal File'!$C$11,IF(C29="Int",'Personal File'!$C$12,IF(C29="Wis",'Personal File'!$C$13,IF(C29="Cha",'Personal File'!$C$14))))))</f>
        <v>+5</v>
      </c>
      <c r="E29" s="146" t="str">
        <f t="shared" ref="E29:E33" si="18">CONCATENATE(C29," (",D29,")")</f>
        <v>Int (+5)</v>
      </c>
      <c r="F29" s="147" t="s">
        <v>62</v>
      </c>
      <c r="G29" s="147">
        <f t="shared" si="6"/>
        <v>6</v>
      </c>
      <c r="H29" s="133">
        <f t="shared" ca="1" si="2"/>
        <v>20</v>
      </c>
      <c r="I29" s="147">
        <f t="shared" ca="1" si="10"/>
        <v>26</v>
      </c>
      <c r="J29" s="189"/>
    </row>
    <row r="30" spans="1:10" s="149" customFormat="1" ht="16.8">
      <c r="A30" s="142" t="s">
        <v>122</v>
      </c>
      <c r="B30" s="143">
        <v>2</v>
      </c>
      <c r="C30" s="144" t="s">
        <v>32</v>
      </c>
      <c r="D30" s="145" t="str">
        <f>IF(C30="Str",'Personal File'!$C$9,IF(C30="Dex",'Personal File'!$C$10,IF(C30="Con",'Personal File'!$C$11,IF(C30="Int",'Personal File'!$C$12,IF(C30="Wis",'Personal File'!$C$13,IF(C30="Cha",'Personal File'!$C$14))))))</f>
        <v>+5</v>
      </c>
      <c r="E30" s="146" t="str">
        <f t="shared" ref="E30:E31" si="19">CONCATENATE(C30," (",D30,")")</f>
        <v>Int (+5)</v>
      </c>
      <c r="F30" s="147" t="s">
        <v>62</v>
      </c>
      <c r="G30" s="147">
        <f t="shared" si="6"/>
        <v>7</v>
      </c>
      <c r="H30" s="133">
        <f t="shared" ca="1" si="2"/>
        <v>14</v>
      </c>
      <c r="I30" s="147">
        <f t="shared" ref="I30:I31" ca="1" si="20">SUM(G30:H30)</f>
        <v>21</v>
      </c>
      <c r="J30" s="189"/>
    </row>
    <row r="31" spans="1:10" s="149" customFormat="1" ht="16.8">
      <c r="A31" s="142" t="s">
        <v>121</v>
      </c>
      <c r="B31" s="143">
        <v>2</v>
      </c>
      <c r="C31" s="144" t="s">
        <v>32</v>
      </c>
      <c r="D31" s="145" t="str">
        <f>IF(C31="Str",'Personal File'!$C$9,IF(C31="Dex",'Personal File'!$C$10,IF(C31="Con",'Personal File'!$C$11,IF(C31="Int",'Personal File'!$C$12,IF(C31="Wis",'Personal File'!$C$13,IF(C31="Cha",'Personal File'!$C$14))))))</f>
        <v>+5</v>
      </c>
      <c r="E31" s="146" t="str">
        <f t="shared" si="19"/>
        <v>Int (+5)</v>
      </c>
      <c r="F31" s="147" t="s">
        <v>62</v>
      </c>
      <c r="G31" s="147">
        <f t="shared" si="6"/>
        <v>7</v>
      </c>
      <c r="H31" s="133">
        <f t="shared" ca="1" si="2"/>
        <v>3</v>
      </c>
      <c r="I31" s="147">
        <f t="shared" ca="1" si="20"/>
        <v>10</v>
      </c>
      <c r="J31" s="189"/>
    </row>
    <row r="32" spans="1:10" s="149" customFormat="1" ht="16.8">
      <c r="A32" s="142" t="s">
        <v>90</v>
      </c>
      <c r="B32" s="143">
        <v>11</v>
      </c>
      <c r="C32" s="144" t="s">
        <v>32</v>
      </c>
      <c r="D32" s="145" t="str">
        <f>IF(C32="Str",'Personal File'!$C$9,IF(C32="Dex",'Personal File'!$C$10,IF(C32="Con",'Personal File'!$C$11,IF(C32="Int",'Personal File'!$C$12,IF(C32="Wis",'Personal File'!$C$13,IF(C32="Cha",'Personal File'!$C$14))))))</f>
        <v>+5</v>
      </c>
      <c r="E32" s="146" t="str">
        <f t="shared" ref="E32" si="21">CONCATENATE(C32," (",D32,")")</f>
        <v>Int (+5)</v>
      </c>
      <c r="F32" s="147" t="s">
        <v>62</v>
      </c>
      <c r="G32" s="147">
        <f t="shared" si="6"/>
        <v>16</v>
      </c>
      <c r="H32" s="133">
        <f t="shared" ca="1" si="2"/>
        <v>9</v>
      </c>
      <c r="I32" s="147">
        <f t="shared" ref="I32" ca="1" si="22">SUM(G32:H32)</f>
        <v>25</v>
      </c>
      <c r="J32" s="189"/>
    </row>
    <row r="33" spans="1:10" s="149" customFormat="1" ht="16.8">
      <c r="A33" s="142" t="s">
        <v>99</v>
      </c>
      <c r="B33" s="143">
        <v>11</v>
      </c>
      <c r="C33" s="144" t="s">
        <v>32</v>
      </c>
      <c r="D33" s="145" t="str">
        <f>IF(C33="Str",'Personal File'!$C$9,IF(C33="Dex",'Personal File'!$C$10,IF(C33="Con",'Personal File'!$C$11,IF(C33="Int",'Personal File'!$C$12,IF(C33="Wis",'Personal File'!$C$13,IF(C33="Cha",'Personal File'!$C$14))))))</f>
        <v>+5</v>
      </c>
      <c r="E33" s="146" t="str">
        <f t="shared" si="18"/>
        <v>Int (+5)</v>
      </c>
      <c r="F33" s="147" t="s">
        <v>62</v>
      </c>
      <c r="G33" s="147">
        <f t="shared" si="6"/>
        <v>16</v>
      </c>
      <c r="H33" s="133">
        <f t="shared" ca="1" si="2"/>
        <v>19</v>
      </c>
      <c r="I33" s="147">
        <f t="shared" ca="1" si="10"/>
        <v>35</v>
      </c>
      <c r="J33" s="189"/>
    </row>
    <row r="34" spans="1:10" s="149" customFormat="1" ht="16.8">
      <c r="A34" s="177" t="s">
        <v>53</v>
      </c>
      <c r="B34" s="109">
        <v>0</v>
      </c>
      <c r="C34" s="178" t="s">
        <v>33</v>
      </c>
      <c r="D34" s="179" t="str">
        <f>IF(C34="Str",'Personal File'!$C$9,IF(C34="Dex",'Personal File'!$C$10,IF(C34="Con",'Personal File'!$C$11,IF(C34="Int",'Personal File'!$C$12,IF(C34="Wis",'Personal File'!$C$13,IF(C34="Cha",'Personal File'!$C$14))))))</f>
        <v>+4</v>
      </c>
      <c r="E34" s="180" t="str">
        <f t="shared" si="8"/>
        <v>Wis (+4)</v>
      </c>
      <c r="F34" s="154" t="s">
        <v>62</v>
      </c>
      <c r="G34" s="154">
        <f t="shared" si="6"/>
        <v>4</v>
      </c>
      <c r="H34" s="133">
        <f t="shared" ca="1" si="2"/>
        <v>4</v>
      </c>
      <c r="I34" s="154">
        <f t="shared" ca="1" si="10"/>
        <v>8</v>
      </c>
      <c r="J34" s="190"/>
    </row>
    <row r="35" spans="1:10" s="149" customFormat="1" ht="16.8">
      <c r="A35" s="163" t="s">
        <v>19</v>
      </c>
      <c r="B35" s="109">
        <v>0</v>
      </c>
      <c r="C35" s="164" t="s">
        <v>34</v>
      </c>
      <c r="D35" s="165" t="str">
        <f>IF(C35="Str",'Personal File'!$C$9,IF(C35="Dex",'Personal File'!$C$10,IF(C35="Con",'Personal File'!$C$11,IF(C35="Int",'Personal File'!$C$12,IF(C35="Wis",'Personal File'!$C$13,IF(C35="Cha",'Personal File'!$C$14))))))</f>
        <v>+3</v>
      </c>
      <c r="E35" s="134" t="str">
        <f t="shared" si="8"/>
        <v>Dex (+3)</v>
      </c>
      <c r="F35" s="154" t="s">
        <v>62</v>
      </c>
      <c r="G35" s="154">
        <f t="shared" si="6"/>
        <v>3</v>
      </c>
      <c r="H35" s="133">
        <f t="shared" ca="1" si="2"/>
        <v>6</v>
      </c>
      <c r="I35" s="154">
        <f t="shared" ca="1" si="10"/>
        <v>9</v>
      </c>
      <c r="J35" s="190"/>
    </row>
    <row r="36" spans="1:10" s="149" customFormat="1" ht="16.8">
      <c r="A36" s="311" t="s">
        <v>54</v>
      </c>
      <c r="B36" s="171">
        <v>0</v>
      </c>
      <c r="C36" s="312" t="s">
        <v>34</v>
      </c>
      <c r="D36" s="313" t="str">
        <f>IF(C36="Str",'Personal File'!$C$9,IF(C36="Dex",'Personal File'!$C$10,IF(C36="Con",'Personal File'!$C$11,IF(C36="Int",'Personal File'!$C$12,IF(C36="Wis",'Personal File'!$C$13,IF(C36="Cha",'Personal File'!$C$14))))))</f>
        <v>+3</v>
      </c>
      <c r="E36" s="314" t="str">
        <f t="shared" si="8"/>
        <v>Dex (+3)</v>
      </c>
      <c r="F36" s="175" t="s">
        <v>62</v>
      </c>
      <c r="G36" s="175">
        <f t="shared" si="6"/>
        <v>3</v>
      </c>
      <c r="H36" s="133">
        <f t="shared" ca="1" si="2"/>
        <v>12</v>
      </c>
      <c r="I36" s="175">
        <f t="shared" ca="1" si="10"/>
        <v>15</v>
      </c>
      <c r="J36" s="330"/>
    </row>
    <row r="37" spans="1:10" ht="16.8">
      <c r="A37" s="150" t="s">
        <v>217</v>
      </c>
      <c r="B37" s="109">
        <v>0</v>
      </c>
      <c r="C37" s="151" t="s">
        <v>30</v>
      </c>
      <c r="D37" s="152">
        <f>IF(C37="Str",'Personal File'!$C$9,IF(C37="Dex",'Personal File'!$C$10,IF(C37="Con",'Personal File'!$C$11,IF(C37="Int",'Personal File'!$C$12,IF(C37="Wis",'Personal File'!$C$13,IF(C37="Cha",'Personal File'!$C$14))))))</f>
        <v>-1</v>
      </c>
      <c r="E37" s="153" t="str">
        <f t="shared" si="8"/>
        <v>Cha (-1)</v>
      </c>
      <c r="F37" s="154" t="s">
        <v>62</v>
      </c>
      <c r="G37" s="154">
        <f t="shared" si="6"/>
        <v>-1</v>
      </c>
      <c r="H37" s="133">
        <f t="shared" ca="1" si="2"/>
        <v>16</v>
      </c>
      <c r="I37" s="154">
        <f t="shared" ca="1" si="10"/>
        <v>15</v>
      </c>
      <c r="J37" s="190"/>
    </row>
    <row r="38" spans="1:10" ht="16.8">
      <c r="A38" s="150" t="s">
        <v>256</v>
      </c>
      <c r="B38" s="109">
        <v>0</v>
      </c>
      <c r="C38" s="178" t="s">
        <v>33</v>
      </c>
      <c r="D38" s="179" t="str">
        <f>IF(C38="Str",'Personal File'!$C$9,IF(C38="Dex",'Personal File'!$C$10,IF(C38="Con",'Personal File'!$C$11,IF(C38="Int",'Personal File'!$C$12,IF(C38="Wis",'Personal File'!$C$13,IF(C38="Cha",'Personal File'!$C$14))))))</f>
        <v>+4</v>
      </c>
      <c r="E38" s="180" t="str">
        <f t="shared" ref="E38" si="23">CONCATENATE(C38," (",D38,")")</f>
        <v>Wis (+4)</v>
      </c>
      <c r="F38" s="154" t="s">
        <v>62</v>
      </c>
      <c r="G38" s="154">
        <f t="shared" si="6"/>
        <v>4</v>
      </c>
      <c r="H38" s="133">
        <f t="shared" ca="1" si="2"/>
        <v>17</v>
      </c>
      <c r="I38" s="154">
        <f t="shared" ca="1" si="10"/>
        <v>21</v>
      </c>
      <c r="J38" s="190"/>
    </row>
    <row r="39" spans="1:10" ht="16.8">
      <c r="A39" s="163" t="s">
        <v>20</v>
      </c>
      <c r="B39" s="109">
        <v>0</v>
      </c>
      <c r="C39" s="164" t="s">
        <v>34</v>
      </c>
      <c r="D39" s="165" t="str">
        <f>IF(C39="Str",'Personal File'!$C$9,IF(C39="Dex",'Personal File'!$C$10,IF(C39="Con",'Personal File'!$C$11,IF(C39="Int",'Personal File'!$C$12,IF(C39="Wis",'Personal File'!$C$13,IF(C39="Cha",'Personal File'!$C$14))))))</f>
        <v>+3</v>
      </c>
      <c r="E39" s="134" t="str">
        <f t="shared" si="8"/>
        <v>Dex (+3)</v>
      </c>
      <c r="F39" s="154" t="s">
        <v>62</v>
      </c>
      <c r="G39" s="154">
        <f t="shared" si="6"/>
        <v>3</v>
      </c>
      <c r="H39" s="133">
        <f t="shared" ca="1" si="2"/>
        <v>17</v>
      </c>
      <c r="I39" s="154">
        <f t="shared" ca="1" si="10"/>
        <v>20</v>
      </c>
      <c r="J39" s="155"/>
    </row>
    <row r="40" spans="1:10" ht="16.8">
      <c r="A40" s="166" t="s">
        <v>21</v>
      </c>
      <c r="B40" s="109">
        <v>0</v>
      </c>
      <c r="C40" s="167" t="s">
        <v>32</v>
      </c>
      <c r="D40" s="168" t="str">
        <f>IF(C40="Str",'Personal File'!$C$9,IF(C40="Dex",'Personal File'!$C$10,IF(C40="Con",'Personal File'!$C$11,IF(C40="Int",'Personal File'!$C$12,IF(C40="Wis",'Personal File'!$C$13,IF(C40="Cha",'Personal File'!$C$14))))))</f>
        <v>+5</v>
      </c>
      <c r="E40" s="169" t="str">
        <f t="shared" si="8"/>
        <v>Int (+5)</v>
      </c>
      <c r="F40" s="154" t="s">
        <v>62</v>
      </c>
      <c r="G40" s="154">
        <f t="shared" si="6"/>
        <v>5</v>
      </c>
      <c r="H40" s="133">
        <f t="shared" ca="1" si="2"/>
        <v>10</v>
      </c>
      <c r="I40" s="154">
        <f t="shared" ca="1" si="10"/>
        <v>15</v>
      </c>
      <c r="J40" s="155"/>
    </row>
    <row r="41" spans="1:10" ht="16.8">
      <c r="A41" s="177" t="s">
        <v>55</v>
      </c>
      <c r="B41" s="109">
        <v>0</v>
      </c>
      <c r="C41" s="178" t="s">
        <v>33</v>
      </c>
      <c r="D41" s="179" t="str">
        <f>IF(C41="Str",'Personal File'!$C$9,IF(C41="Dex",'Personal File'!$C$10,IF(C41="Con",'Personal File'!$C$11,IF(C41="Int",'Personal File'!$C$12,IF(C41="Wis",'Personal File'!$C$13,IF(C41="Cha",'Personal File'!$C$14))))))</f>
        <v>+4</v>
      </c>
      <c r="E41" s="180" t="str">
        <f t="shared" si="8"/>
        <v>Wis (+4)</v>
      </c>
      <c r="F41" s="154" t="s">
        <v>62</v>
      </c>
      <c r="G41" s="154">
        <f t="shared" si="6"/>
        <v>4</v>
      </c>
      <c r="H41" s="133">
        <f t="shared" ca="1" si="2"/>
        <v>18</v>
      </c>
      <c r="I41" s="154">
        <f t="shared" ca="1" si="10"/>
        <v>22</v>
      </c>
      <c r="J41" s="155"/>
    </row>
    <row r="42" spans="1:10" ht="16.8">
      <c r="A42" s="311" t="s">
        <v>82</v>
      </c>
      <c r="B42" s="171">
        <v>0</v>
      </c>
      <c r="C42" s="312" t="s">
        <v>34</v>
      </c>
      <c r="D42" s="313" t="str">
        <f>IF(C42="Str",'Personal File'!$C$9,IF(C42="Dex",'Personal File'!$C$10,IF(C42="Con",'Personal File'!$C$11,IF(C42="Int",'Personal File'!$C$12,IF(C42="Wis",'Personal File'!$C$13,IF(C42="Cha",'Personal File'!$C$14))))))</f>
        <v>+3</v>
      </c>
      <c r="E42" s="314" t="str">
        <f t="shared" si="8"/>
        <v>Dex (+3)</v>
      </c>
      <c r="F42" s="175" t="s">
        <v>62</v>
      </c>
      <c r="G42" s="175">
        <f t="shared" si="6"/>
        <v>3</v>
      </c>
      <c r="H42" s="133">
        <f t="shared" ca="1" si="2"/>
        <v>15</v>
      </c>
      <c r="I42" s="175">
        <f t="shared" ca="1" si="10"/>
        <v>18</v>
      </c>
      <c r="J42" s="176"/>
    </row>
    <row r="43" spans="1:10" ht="16.8">
      <c r="A43" s="185" t="s">
        <v>277</v>
      </c>
      <c r="B43" s="171">
        <v>0</v>
      </c>
      <c r="C43" s="186" t="s">
        <v>32</v>
      </c>
      <c r="D43" s="187" t="str">
        <f>IF(C43="Str",'Personal File'!$C$9,IF(C43="Dex",'Personal File'!$C$10,IF(C43="Con",'Personal File'!$C$11,IF(C43="Int",'Personal File'!$C$12,IF(C43="Wis",'Personal File'!$C$13,IF(C43="Cha",'Personal File'!$C$14))))))</f>
        <v>+5</v>
      </c>
      <c r="E43" s="188" t="str">
        <f t="shared" si="8"/>
        <v>Int (+5)</v>
      </c>
      <c r="F43" s="175" t="s">
        <v>62</v>
      </c>
      <c r="G43" s="175">
        <f t="shared" si="6"/>
        <v>5</v>
      </c>
      <c r="H43" s="133">
        <f t="shared" ca="1" si="2"/>
        <v>17</v>
      </c>
      <c r="I43" s="175">
        <f t="shared" ca="1" si="10"/>
        <v>22</v>
      </c>
      <c r="J43" s="330"/>
    </row>
    <row r="44" spans="1:10" ht="16.8">
      <c r="A44" s="142" t="s">
        <v>56</v>
      </c>
      <c r="B44" s="143">
        <v>14</v>
      </c>
      <c r="C44" s="144" t="s">
        <v>32</v>
      </c>
      <c r="D44" s="145" t="str">
        <f>IF(C44="Str",'Personal File'!$C$9,IF(C44="Dex",'Personal File'!$C$10,IF(C44="Con",'Personal File'!$C$11,IF(C44="Int",'Personal File'!$C$12,IF(C44="Wis",'Personal File'!$C$13,IF(C44="Cha",'Personal File'!$C$14))))))</f>
        <v>+5</v>
      </c>
      <c r="E44" s="146" t="str">
        <f t="shared" si="8"/>
        <v>Int (+5)</v>
      </c>
      <c r="F44" s="147" t="s">
        <v>91</v>
      </c>
      <c r="G44" s="147">
        <f t="shared" si="6"/>
        <v>21</v>
      </c>
      <c r="H44" s="133">
        <f t="shared" ca="1" si="2"/>
        <v>15</v>
      </c>
      <c r="I44" s="147">
        <f t="shared" ca="1" si="10"/>
        <v>36</v>
      </c>
      <c r="J44" s="189"/>
    </row>
    <row r="45" spans="1:10" ht="16.8">
      <c r="A45" s="177" t="s">
        <v>57</v>
      </c>
      <c r="B45" s="109">
        <v>0</v>
      </c>
      <c r="C45" s="178" t="s">
        <v>33</v>
      </c>
      <c r="D45" s="179" t="str">
        <f>IF(C45="Str",'Personal File'!$C$9,IF(C45="Dex",'Personal File'!$C$10,IF(C45="Con",'Personal File'!$C$11,IF(C45="Int",'Personal File'!$C$12,IF(C45="Wis",'Personal File'!$C$13,IF(C45="Cha",'Personal File'!$C$14))))))</f>
        <v>+4</v>
      </c>
      <c r="E45" s="180" t="str">
        <f t="shared" si="8"/>
        <v>Wis (+4)</v>
      </c>
      <c r="F45" s="154" t="s">
        <v>62</v>
      </c>
      <c r="G45" s="154">
        <f t="shared" si="6"/>
        <v>4</v>
      </c>
      <c r="H45" s="133">
        <f t="shared" ca="1" si="2"/>
        <v>11</v>
      </c>
      <c r="I45" s="154">
        <f t="shared" ca="1" si="10"/>
        <v>15</v>
      </c>
      <c r="J45" s="155"/>
    </row>
    <row r="46" spans="1:10" ht="16.8">
      <c r="A46" s="430" t="s">
        <v>83</v>
      </c>
      <c r="B46" s="143">
        <v>9</v>
      </c>
      <c r="C46" s="363" t="s">
        <v>33</v>
      </c>
      <c r="D46" s="364" t="str">
        <f>IF(C46="Str",'Personal File'!$C$9,IF(C46="Dex",'Personal File'!$C$10,IF(C46="Con",'Personal File'!$C$11,IF(C46="Int",'Personal File'!$C$12,IF(C46="Wis",'Personal File'!$C$13,IF(C46="Cha",'Personal File'!$C$14))))))</f>
        <v>+4</v>
      </c>
      <c r="E46" s="365" t="str">
        <f t="shared" si="8"/>
        <v>Wis (+4)</v>
      </c>
      <c r="F46" s="147" t="s">
        <v>62</v>
      </c>
      <c r="G46" s="147">
        <f t="shared" si="6"/>
        <v>13</v>
      </c>
      <c r="H46" s="133">
        <f t="shared" ca="1" si="2"/>
        <v>7</v>
      </c>
      <c r="I46" s="147">
        <f t="shared" ca="1" si="10"/>
        <v>20</v>
      </c>
      <c r="J46" s="189"/>
    </row>
    <row r="47" spans="1:10" ht="16.8">
      <c r="A47" s="181" t="s">
        <v>22</v>
      </c>
      <c r="B47" s="109">
        <v>0</v>
      </c>
      <c r="C47" s="182" t="s">
        <v>35</v>
      </c>
      <c r="D47" s="183">
        <f>IF(C47="Str",'Personal File'!$C$9,IF(C47="Dex",'Personal File'!$C$10,IF(C47="Con",'Personal File'!$C$11,IF(C47="Int",'Personal File'!$C$12,IF(C47="Wis",'Personal File'!$C$13,IF(C47="Cha",'Personal File'!$C$14))))))</f>
        <v>-1</v>
      </c>
      <c r="E47" s="184" t="str">
        <f t="shared" si="8"/>
        <v>Str (-1)</v>
      </c>
      <c r="F47" s="154" t="s">
        <v>62</v>
      </c>
      <c r="G47" s="154">
        <f t="shared" si="6"/>
        <v>-1</v>
      </c>
      <c r="H47" s="133">
        <f t="shared" ca="1" si="2"/>
        <v>3</v>
      </c>
      <c r="I47" s="154">
        <f t="shared" ca="1" si="10"/>
        <v>2</v>
      </c>
      <c r="J47" s="155"/>
    </row>
    <row r="48" spans="1:10" ht="16.8">
      <c r="A48" s="311" t="s">
        <v>58</v>
      </c>
      <c r="B48" s="171">
        <v>0</v>
      </c>
      <c r="C48" s="312" t="s">
        <v>34</v>
      </c>
      <c r="D48" s="313" t="str">
        <f>IF(C48="Str",'Personal File'!$C$9,IF(C48="Dex",'Personal File'!$C$10,IF(C48="Con",'Personal File'!$C$11,IF(C48="Int",'Personal File'!$C$12,IF(C48="Wis",'Personal File'!$C$13,IF(C48="Cha",'Personal File'!$C$14))))))</f>
        <v>+3</v>
      </c>
      <c r="E48" s="314" t="str">
        <f t="shared" si="8"/>
        <v>Dex (+3)</v>
      </c>
      <c r="F48" s="175" t="s">
        <v>62</v>
      </c>
      <c r="G48" s="175">
        <f t="shared" si="6"/>
        <v>3</v>
      </c>
      <c r="H48" s="133">
        <f t="shared" ca="1" si="2"/>
        <v>5</v>
      </c>
      <c r="I48" s="175">
        <f t="shared" ca="1" si="10"/>
        <v>8</v>
      </c>
      <c r="J48" s="176"/>
    </row>
    <row r="49" spans="1:10" ht="16.8">
      <c r="A49" s="150" t="s">
        <v>59</v>
      </c>
      <c r="B49" s="109">
        <v>0</v>
      </c>
      <c r="C49" s="151" t="s">
        <v>30</v>
      </c>
      <c r="D49" s="152">
        <f>IF(C49="Str",'Personal File'!$C$9,IF(C49="Dex",'Personal File'!$C$10,IF(C49="Con",'Personal File'!$C$11,IF(C49="Int",'Personal File'!$C$12,IF(C49="Wis",'Personal File'!$C$13,IF(C49="Cha",'Personal File'!$C$14))))))</f>
        <v>-1</v>
      </c>
      <c r="E49" s="153" t="str">
        <f t="shared" si="8"/>
        <v>Cha (-1)</v>
      </c>
      <c r="F49" s="154" t="s">
        <v>62</v>
      </c>
      <c r="G49" s="154">
        <f t="shared" si="6"/>
        <v>-1</v>
      </c>
      <c r="H49" s="133">
        <f t="shared" ca="1" si="2"/>
        <v>3</v>
      </c>
      <c r="I49" s="154">
        <f t="shared" ca="1" si="10"/>
        <v>2</v>
      </c>
      <c r="J49" s="155"/>
    </row>
    <row r="50" spans="1:10" ht="17.399999999999999" thickBot="1">
      <c r="A50" s="191" t="s">
        <v>60</v>
      </c>
      <c r="B50" s="192">
        <v>0</v>
      </c>
      <c r="C50" s="193" t="s">
        <v>34</v>
      </c>
      <c r="D50" s="194" t="str">
        <f>IF(C50="Str",'Personal File'!$C$9,IF(C50="Dex",'Personal File'!$C$10,IF(C50="Con",'Personal File'!$C$11,IF(C50="Int",'Personal File'!$C$12,IF(C50="Wis",'Personal File'!$C$13,IF(C50="Cha",'Personal File'!$C$14))))))</f>
        <v>+3</v>
      </c>
      <c r="E50" s="195" t="str">
        <f t="shared" si="8"/>
        <v>Dex (+3)</v>
      </c>
      <c r="F50" s="196" t="s">
        <v>62</v>
      </c>
      <c r="G50" s="196">
        <f t="shared" si="6"/>
        <v>3</v>
      </c>
      <c r="H50" s="197">
        <f t="shared" ref="H50" ca="1" si="24">RANDBETWEEN(1,20)</f>
        <v>17</v>
      </c>
      <c r="I50" s="196">
        <f t="shared" ca="1" si="10"/>
        <v>20</v>
      </c>
      <c r="J50" s="198"/>
    </row>
    <row r="51" spans="1:10" ht="16.2" thickTop="1">
      <c r="B51" s="200">
        <f>SUM(B6:B50)</f>
        <v>98</v>
      </c>
      <c r="E51" s="200">
        <f>SUM(E52:E63)</f>
        <v>98</v>
      </c>
      <c r="F51" s="202"/>
      <c r="J51" s="202"/>
    </row>
    <row r="52" spans="1:10">
      <c r="B52" s="200"/>
      <c r="E52" s="431">
        <f>4*(1+'Personal File'!$C$12)</f>
        <v>24</v>
      </c>
      <c r="F52" s="203" t="s">
        <v>278</v>
      </c>
    </row>
    <row r="53" spans="1:10">
      <c r="E53" s="431">
        <f>1+'Personal File'!$C$12</f>
        <v>6</v>
      </c>
      <c r="F53" s="203" t="s">
        <v>280</v>
      </c>
    </row>
    <row r="54" spans="1:10">
      <c r="E54" s="431">
        <f>1+'Personal File'!$C$12</f>
        <v>6</v>
      </c>
      <c r="F54" s="203" t="s">
        <v>281</v>
      </c>
    </row>
    <row r="55" spans="1:10">
      <c r="E55" s="431">
        <f>1+'Personal File'!$C$12</f>
        <v>6</v>
      </c>
      <c r="F55" s="203" t="s">
        <v>279</v>
      </c>
    </row>
    <row r="56" spans="1:10">
      <c r="E56" s="431">
        <f>1+'Personal File'!$C$12</f>
        <v>6</v>
      </c>
      <c r="F56" s="203" t="s">
        <v>282</v>
      </c>
    </row>
    <row r="57" spans="1:10">
      <c r="E57" s="431">
        <f>1+'Personal File'!$C$12</f>
        <v>6</v>
      </c>
      <c r="F57" s="203" t="s">
        <v>283</v>
      </c>
    </row>
    <row r="58" spans="1:10">
      <c r="E58" s="431">
        <f>1+'Personal File'!$C$12</f>
        <v>6</v>
      </c>
      <c r="F58" s="203" t="s">
        <v>284</v>
      </c>
    </row>
    <row r="59" spans="1:10">
      <c r="E59" s="431">
        <f>1+'Personal File'!$C$12</f>
        <v>6</v>
      </c>
      <c r="F59" s="203" t="s">
        <v>287</v>
      </c>
    </row>
    <row r="60" spans="1:10">
      <c r="E60" s="431">
        <f>1+'Personal File'!$C$12</f>
        <v>6</v>
      </c>
      <c r="F60" s="203" t="s">
        <v>285</v>
      </c>
    </row>
    <row r="61" spans="1:10">
      <c r="E61" s="431">
        <f>1+'Personal File'!$C$12</f>
        <v>6</v>
      </c>
      <c r="F61" s="203" t="s">
        <v>286</v>
      </c>
    </row>
    <row r="62" spans="1:10">
      <c r="E62" s="431">
        <f>1+'Personal File'!$C$12</f>
        <v>6</v>
      </c>
      <c r="F62" s="203" t="s">
        <v>722</v>
      </c>
    </row>
    <row r="63" spans="1:10">
      <c r="E63" s="38">
        <f>SUM('Personal File'!E3:E5,3)</f>
        <v>14</v>
      </c>
      <c r="F63" s="203" t="s">
        <v>271</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showGridLines="0" workbookViewId="0">
      <pane ySplit="2" topLeftCell="A3" activePane="bottomLeft" state="frozen"/>
      <selection pane="bottomLeft" activeCell="A3" sqref="A3"/>
    </sheetView>
  </sheetViews>
  <sheetFormatPr defaultColWidth="13" defaultRowHeight="15.6"/>
  <cols>
    <col min="1" max="1" width="22.796875" style="128" bestFit="1" customWidth="1"/>
    <col min="2" max="2" width="6.19921875" style="128" bestFit="1" customWidth="1"/>
    <col min="3" max="3" width="13.59765625" style="129" bestFit="1" customWidth="1"/>
    <col min="4" max="4" width="11.296875" style="129" customWidth="1"/>
    <col min="5" max="5" width="10.5" style="129" bestFit="1" customWidth="1"/>
    <col min="6" max="7" width="13.19921875" style="129" bestFit="1" customWidth="1"/>
    <col min="8" max="8" width="21.3984375" style="128" bestFit="1" customWidth="1"/>
    <col min="9" max="9" width="5.5" style="112" bestFit="1" customWidth="1"/>
    <col min="10" max="10" width="13" style="112"/>
    <col min="11" max="16384" width="13" style="113"/>
  </cols>
  <sheetData>
    <row r="1" spans="1:11" ht="23.4" thickBot="1">
      <c r="A1" s="110" t="s">
        <v>162</v>
      </c>
      <c r="B1" s="111"/>
      <c r="C1" s="111"/>
      <c r="D1" s="111"/>
      <c r="E1" s="111"/>
      <c r="F1" s="111"/>
      <c r="G1" s="111"/>
      <c r="H1" s="111"/>
    </row>
    <row r="2" spans="1:11" s="117" customFormat="1" ht="17.399999999999999" thickBot="1">
      <c r="A2" s="114" t="s">
        <v>93</v>
      </c>
      <c r="B2" s="115" t="s">
        <v>95</v>
      </c>
      <c r="C2" s="115" t="s">
        <v>139</v>
      </c>
      <c r="D2" s="116" t="s">
        <v>140</v>
      </c>
      <c r="E2" s="116" t="s">
        <v>141</v>
      </c>
      <c r="F2" s="115" t="s">
        <v>142</v>
      </c>
      <c r="G2" s="115" t="s">
        <v>143</v>
      </c>
      <c r="H2" s="354" t="s">
        <v>191</v>
      </c>
      <c r="I2" s="355" t="s">
        <v>192</v>
      </c>
      <c r="J2" s="530"/>
    </row>
    <row r="3" spans="1:11" ht="16.8">
      <c r="A3" s="118" t="s">
        <v>132</v>
      </c>
      <c r="B3" s="119">
        <v>0</v>
      </c>
      <c r="C3" s="12" t="s">
        <v>144</v>
      </c>
      <c r="D3" s="9" t="s">
        <v>145</v>
      </c>
      <c r="E3" s="278" t="s">
        <v>146</v>
      </c>
      <c r="F3" s="10" t="s">
        <v>147</v>
      </c>
      <c r="G3" s="10" t="s">
        <v>148</v>
      </c>
      <c r="H3" s="10" t="s">
        <v>190</v>
      </c>
      <c r="I3" s="13">
        <v>196</v>
      </c>
      <c r="K3" s="112"/>
    </row>
    <row r="4" spans="1:11" ht="16.8">
      <c r="A4" s="274" t="s">
        <v>200</v>
      </c>
      <c r="B4" s="119">
        <v>0</v>
      </c>
      <c r="C4" s="275" t="s">
        <v>151</v>
      </c>
      <c r="D4" s="276" t="s">
        <v>145</v>
      </c>
      <c r="E4" s="277" t="s">
        <v>146</v>
      </c>
      <c r="F4" s="277" t="s">
        <v>147</v>
      </c>
      <c r="G4" s="277" t="s">
        <v>155</v>
      </c>
      <c r="H4" s="277" t="s">
        <v>194</v>
      </c>
      <c r="I4" s="13">
        <v>9</v>
      </c>
      <c r="J4" s="303"/>
      <c r="K4" s="112"/>
    </row>
    <row r="5" spans="1:11" ht="16.8">
      <c r="A5" s="118" t="s">
        <v>163</v>
      </c>
      <c r="B5" s="119">
        <v>0</v>
      </c>
      <c r="C5" s="12" t="s">
        <v>164</v>
      </c>
      <c r="D5" s="9" t="s">
        <v>145</v>
      </c>
      <c r="E5" s="278" t="s">
        <v>146</v>
      </c>
      <c r="F5" s="10" t="s">
        <v>165</v>
      </c>
      <c r="G5" s="10" t="s">
        <v>166</v>
      </c>
      <c r="H5" s="10" t="s">
        <v>190</v>
      </c>
      <c r="I5" s="13">
        <v>201</v>
      </c>
    </row>
    <row r="6" spans="1:11" ht="16.8">
      <c r="A6" s="274" t="s">
        <v>201</v>
      </c>
      <c r="B6" s="119">
        <v>0</v>
      </c>
      <c r="C6" s="275" t="s">
        <v>144</v>
      </c>
      <c r="D6" s="276" t="s">
        <v>145</v>
      </c>
      <c r="E6" s="277" t="s">
        <v>146</v>
      </c>
      <c r="F6" s="277" t="s">
        <v>147</v>
      </c>
      <c r="G6" s="277" t="s">
        <v>161</v>
      </c>
      <c r="H6" s="277" t="s">
        <v>194</v>
      </c>
      <c r="I6" s="279">
        <v>42</v>
      </c>
      <c r="J6" s="303"/>
    </row>
    <row r="7" spans="1:11" ht="16.8">
      <c r="A7" s="118" t="s">
        <v>110</v>
      </c>
      <c r="B7" s="119">
        <v>0</v>
      </c>
      <c r="C7" s="12" t="s">
        <v>167</v>
      </c>
      <c r="D7" s="9" t="s">
        <v>145</v>
      </c>
      <c r="E7" s="10" t="s">
        <v>146</v>
      </c>
      <c r="F7" s="10" t="s">
        <v>154</v>
      </c>
      <c r="G7" s="10" t="s">
        <v>158</v>
      </c>
      <c r="H7" s="10" t="s">
        <v>190</v>
      </c>
      <c r="I7" s="13">
        <v>216</v>
      </c>
      <c r="K7" s="112"/>
    </row>
    <row r="8" spans="1:11" ht="16.8">
      <c r="A8" s="118" t="s">
        <v>131</v>
      </c>
      <c r="B8" s="119">
        <v>0</v>
      </c>
      <c r="C8" s="12" t="s">
        <v>164</v>
      </c>
      <c r="D8" s="9" t="s">
        <v>145</v>
      </c>
      <c r="E8" s="10" t="s">
        <v>146</v>
      </c>
      <c r="F8" s="10" t="s">
        <v>169</v>
      </c>
      <c r="G8" s="10" t="s">
        <v>160</v>
      </c>
      <c r="H8" s="10" t="s">
        <v>190</v>
      </c>
      <c r="I8" s="13">
        <v>219</v>
      </c>
      <c r="K8" s="112"/>
    </row>
    <row r="9" spans="1:11" ht="16.8">
      <c r="A9" s="118" t="s">
        <v>170</v>
      </c>
      <c r="B9" s="119">
        <v>0</v>
      </c>
      <c r="C9" s="14" t="s">
        <v>171</v>
      </c>
      <c r="D9" s="9" t="s">
        <v>145</v>
      </c>
      <c r="E9" s="278" t="s">
        <v>146</v>
      </c>
      <c r="F9" s="10" t="s">
        <v>147</v>
      </c>
      <c r="G9" s="10" t="s">
        <v>148</v>
      </c>
      <c r="H9" s="10" t="s">
        <v>190</v>
      </c>
      <c r="I9" s="13">
        <v>219</v>
      </c>
      <c r="K9" s="112"/>
    </row>
    <row r="10" spans="1:11" ht="16.8">
      <c r="A10" s="118" t="s">
        <v>149</v>
      </c>
      <c r="B10" s="119">
        <v>0</v>
      </c>
      <c r="C10" s="12" t="s">
        <v>150</v>
      </c>
      <c r="D10" s="8" t="s">
        <v>145</v>
      </c>
      <c r="E10" s="280" t="s">
        <v>146</v>
      </c>
      <c r="F10" s="121" t="s">
        <v>147</v>
      </c>
      <c r="G10" s="121" t="s">
        <v>148</v>
      </c>
      <c r="H10" s="121" t="s">
        <v>194</v>
      </c>
      <c r="I10" s="13">
        <v>78</v>
      </c>
      <c r="J10" s="303"/>
      <c r="K10" s="112"/>
    </row>
    <row r="11" spans="1:11" ht="16.8">
      <c r="A11" s="118" t="s">
        <v>173</v>
      </c>
      <c r="B11" s="119">
        <v>0</v>
      </c>
      <c r="C11" s="14" t="s">
        <v>150</v>
      </c>
      <c r="D11" s="9" t="s">
        <v>174</v>
      </c>
      <c r="E11" s="278" t="s">
        <v>146</v>
      </c>
      <c r="F11" s="10" t="s">
        <v>147</v>
      </c>
      <c r="G11" s="10" t="s">
        <v>148</v>
      </c>
      <c r="H11" s="10" t="s">
        <v>190</v>
      </c>
      <c r="I11" s="13">
        <v>232</v>
      </c>
      <c r="K11" s="112"/>
    </row>
    <row r="12" spans="1:11" s="112" customFormat="1" ht="16.8">
      <c r="A12" s="118" t="s">
        <v>111</v>
      </c>
      <c r="B12" s="119">
        <v>0</v>
      </c>
      <c r="C12" s="12" t="s">
        <v>167</v>
      </c>
      <c r="D12" s="9" t="s">
        <v>159</v>
      </c>
      <c r="E12" s="278" t="s">
        <v>146</v>
      </c>
      <c r="F12" s="10" t="s">
        <v>147</v>
      </c>
      <c r="G12" s="10" t="s">
        <v>161</v>
      </c>
      <c r="H12" s="10" t="s">
        <v>190</v>
      </c>
      <c r="I12" s="13">
        <v>235</v>
      </c>
    </row>
    <row r="13" spans="1:11" s="112" customFormat="1" ht="16.8">
      <c r="A13" s="274" t="s">
        <v>202</v>
      </c>
      <c r="B13" s="119">
        <v>0</v>
      </c>
      <c r="C13" s="275" t="s">
        <v>151</v>
      </c>
      <c r="D13" s="276" t="s">
        <v>159</v>
      </c>
      <c r="E13" s="277" t="s">
        <v>146</v>
      </c>
      <c r="F13" s="277" t="s">
        <v>152</v>
      </c>
      <c r="G13" s="277" t="s">
        <v>148</v>
      </c>
      <c r="H13" s="277" t="s">
        <v>194</v>
      </c>
      <c r="I13" s="279">
        <v>130</v>
      </c>
      <c r="J13" s="303"/>
    </row>
    <row r="14" spans="1:11" ht="16.8">
      <c r="A14" s="274" t="s">
        <v>203</v>
      </c>
      <c r="B14" s="119">
        <v>0</v>
      </c>
      <c r="C14" s="275" t="s">
        <v>151</v>
      </c>
      <c r="D14" s="276" t="s">
        <v>204</v>
      </c>
      <c r="E14" s="277" t="s">
        <v>146</v>
      </c>
      <c r="F14" s="277" t="s">
        <v>152</v>
      </c>
      <c r="G14" s="277" t="s">
        <v>148</v>
      </c>
      <c r="H14" s="277" t="s">
        <v>194</v>
      </c>
      <c r="I14" s="279">
        <v>130</v>
      </c>
      <c r="J14" s="303"/>
    </row>
    <row r="15" spans="1:11" ht="16.8">
      <c r="A15" s="118" t="s">
        <v>133</v>
      </c>
      <c r="B15" s="119">
        <v>0</v>
      </c>
      <c r="C15" s="14" t="s">
        <v>150</v>
      </c>
      <c r="D15" s="9" t="s">
        <v>175</v>
      </c>
      <c r="E15" s="278" t="s">
        <v>146</v>
      </c>
      <c r="F15" s="10" t="s">
        <v>152</v>
      </c>
      <c r="G15" s="10" t="s">
        <v>155</v>
      </c>
      <c r="H15" s="10" t="s">
        <v>190</v>
      </c>
      <c r="I15" s="13">
        <v>248</v>
      </c>
      <c r="J15" s="303"/>
    </row>
    <row r="16" spans="1:11" ht="16.8">
      <c r="A16" s="118" t="s">
        <v>126</v>
      </c>
      <c r="B16" s="119">
        <v>0</v>
      </c>
      <c r="C16" s="12" t="s">
        <v>151</v>
      </c>
      <c r="D16" s="9" t="s">
        <v>145</v>
      </c>
      <c r="E16" s="278" t="s">
        <v>146</v>
      </c>
      <c r="F16" s="10" t="s">
        <v>147</v>
      </c>
      <c r="G16" s="10" t="s">
        <v>16</v>
      </c>
      <c r="H16" s="10" t="s">
        <v>190</v>
      </c>
      <c r="I16" s="13">
        <v>249</v>
      </c>
      <c r="J16" s="303"/>
    </row>
    <row r="17" spans="1:11" ht="16.8">
      <c r="A17" s="118" t="s">
        <v>176</v>
      </c>
      <c r="B17" s="119">
        <v>0</v>
      </c>
      <c r="C17" s="14" t="s">
        <v>151</v>
      </c>
      <c r="D17" s="9" t="s">
        <v>145</v>
      </c>
      <c r="E17" s="278" t="s">
        <v>146</v>
      </c>
      <c r="F17" s="10" t="s">
        <v>177</v>
      </c>
      <c r="G17" s="10" t="s">
        <v>148</v>
      </c>
      <c r="H17" s="10" t="s">
        <v>190</v>
      </c>
      <c r="I17" s="13">
        <v>253</v>
      </c>
      <c r="J17" s="303"/>
    </row>
    <row r="18" spans="1:11" ht="16.8">
      <c r="A18" s="118" t="s">
        <v>127</v>
      </c>
      <c r="B18" s="119">
        <v>0</v>
      </c>
      <c r="C18" s="12" t="s">
        <v>151</v>
      </c>
      <c r="D18" s="9" t="s">
        <v>153</v>
      </c>
      <c r="E18" s="278" t="s">
        <v>146</v>
      </c>
      <c r="F18" s="10" t="s">
        <v>154</v>
      </c>
      <c r="G18" s="10" t="s">
        <v>155</v>
      </c>
      <c r="H18" s="10" t="s">
        <v>190</v>
      </c>
      <c r="I18" s="13">
        <v>253</v>
      </c>
      <c r="J18" s="303"/>
    </row>
    <row r="19" spans="1:11" ht="16.8">
      <c r="A19" s="118" t="s">
        <v>205</v>
      </c>
      <c r="B19" s="119">
        <v>0</v>
      </c>
      <c r="C19" s="275" t="s">
        <v>151</v>
      </c>
      <c r="D19" s="276" t="s">
        <v>145</v>
      </c>
      <c r="E19" s="277" t="s">
        <v>146</v>
      </c>
      <c r="F19" s="277" t="s">
        <v>147</v>
      </c>
      <c r="G19" s="277" t="s">
        <v>160</v>
      </c>
      <c r="H19" s="277" t="s">
        <v>206</v>
      </c>
      <c r="I19" s="279">
        <v>100</v>
      </c>
      <c r="J19" s="303"/>
    </row>
    <row r="20" spans="1:11" ht="16.8">
      <c r="A20" s="118" t="s">
        <v>178</v>
      </c>
      <c r="B20" s="119">
        <v>0</v>
      </c>
      <c r="C20" s="12" t="s">
        <v>151</v>
      </c>
      <c r="D20" s="9" t="s">
        <v>153</v>
      </c>
      <c r="E20" s="278" t="s">
        <v>146</v>
      </c>
      <c r="F20" s="10" t="s">
        <v>147</v>
      </c>
      <c r="G20" s="10" t="s">
        <v>148</v>
      </c>
      <c r="H20" s="10" t="s">
        <v>190</v>
      </c>
      <c r="I20" s="13">
        <v>258</v>
      </c>
      <c r="J20" s="303"/>
      <c r="K20" s="303"/>
    </row>
    <row r="21" spans="1:11" ht="16.8">
      <c r="A21" s="118" t="s">
        <v>397</v>
      </c>
      <c r="B21" s="119">
        <v>0</v>
      </c>
      <c r="C21" s="12" t="s">
        <v>268</v>
      </c>
      <c r="D21" s="9" t="s">
        <v>235</v>
      </c>
      <c r="E21" s="278" t="s">
        <v>242</v>
      </c>
      <c r="F21" s="10" t="s">
        <v>152</v>
      </c>
      <c r="G21" s="10" t="s">
        <v>358</v>
      </c>
      <c r="H21" s="10" t="s">
        <v>206</v>
      </c>
      <c r="I21" s="13">
        <v>101</v>
      </c>
      <c r="J21" s="303"/>
      <c r="K21" s="303"/>
    </row>
    <row r="22" spans="1:11" ht="16.8">
      <c r="A22" s="118" t="s">
        <v>398</v>
      </c>
      <c r="B22" s="119">
        <v>0</v>
      </c>
      <c r="C22" s="476" t="s">
        <v>151</v>
      </c>
      <c r="D22" s="9" t="s">
        <v>145</v>
      </c>
      <c r="E22" s="277" t="s">
        <v>146</v>
      </c>
      <c r="F22" s="277" t="s">
        <v>147</v>
      </c>
      <c r="G22" s="277" t="s">
        <v>168</v>
      </c>
      <c r="H22" s="277" t="s">
        <v>206</v>
      </c>
      <c r="I22" s="323">
        <v>103</v>
      </c>
      <c r="J22" s="303"/>
      <c r="K22" s="303"/>
    </row>
    <row r="23" spans="1:11" ht="16.8">
      <c r="A23" s="118" t="s">
        <v>701</v>
      </c>
      <c r="B23" s="119">
        <v>0</v>
      </c>
      <c r="C23" s="14" t="s">
        <v>268</v>
      </c>
      <c r="D23" s="9" t="s">
        <v>159</v>
      </c>
      <c r="E23" s="278" t="s">
        <v>146</v>
      </c>
      <c r="F23" s="10" t="s">
        <v>152</v>
      </c>
      <c r="G23" s="10" t="s">
        <v>161</v>
      </c>
      <c r="H23" s="10" t="s">
        <v>190</v>
      </c>
      <c r="I23" s="13">
        <v>294</v>
      </c>
      <c r="J23" s="303"/>
      <c r="K23" s="303"/>
    </row>
    <row r="24" spans="1:11" ht="16.8">
      <c r="A24" s="118" t="s">
        <v>112</v>
      </c>
      <c r="B24" s="119">
        <v>0</v>
      </c>
      <c r="C24" s="12" t="s">
        <v>164</v>
      </c>
      <c r="D24" s="9" t="s">
        <v>145</v>
      </c>
      <c r="E24" s="278" t="s">
        <v>146</v>
      </c>
      <c r="F24" s="10" t="s">
        <v>177</v>
      </c>
      <c r="G24" s="10" t="s">
        <v>179</v>
      </c>
      <c r="H24" s="10" t="s">
        <v>190</v>
      </c>
      <c r="I24" s="13">
        <v>264</v>
      </c>
      <c r="J24" s="303"/>
      <c r="K24" s="303"/>
    </row>
    <row r="25" spans="1:11" ht="16.8">
      <c r="A25" s="118" t="s">
        <v>156</v>
      </c>
      <c r="B25" s="119">
        <v>0</v>
      </c>
      <c r="C25" s="12" t="s">
        <v>144</v>
      </c>
      <c r="D25" s="9" t="s">
        <v>145</v>
      </c>
      <c r="E25" s="278" t="s">
        <v>146</v>
      </c>
      <c r="F25" s="10" t="s">
        <v>147</v>
      </c>
      <c r="G25" s="10" t="s">
        <v>148</v>
      </c>
      <c r="H25" s="10" t="s">
        <v>190</v>
      </c>
      <c r="I25" s="13">
        <v>269</v>
      </c>
      <c r="J25" s="303"/>
      <c r="K25" s="303"/>
    </row>
    <row r="26" spans="1:11" ht="16.8">
      <c r="A26" s="118" t="s">
        <v>180</v>
      </c>
      <c r="B26" s="119">
        <v>0</v>
      </c>
      <c r="C26" s="14" t="s">
        <v>164</v>
      </c>
      <c r="D26" s="9" t="s">
        <v>153</v>
      </c>
      <c r="E26" s="278" t="s">
        <v>146</v>
      </c>
      <c r="F26" s="10" t="s">
        <v>172</v>
      </c>
      <c r="G26" s="10" t="s">
        <v>155</v>
      </c>
      <c r="H26" s="10" t="s">
        <v>190</v>
      </c>
      <c r="I26" s="13">
        <v>269</v>
      </c>
      <c r="J26" s="303"/>
    </row>
    <row r="27" spans="1:11" ht="16.8">
      <c r="A27" s="118" t="s">
        <v>207</v>
      </c>
      <c r="B27" s="119">
        <v>0</v>
      </c>
      <c r="C27" s="14" t="s">
        <v>151</v>
      </c>
      <c r="D27" s="9" t="s">
        <v>145</v>
      </c>
      <c r="E27" s="278" t="s">
        <v>146</v>
      </c>
      <c r="F27" s="10" t="s">
        <v>152</v>
      </c>
      <c r="G27" s="10" t="s">
        <v>148</v>
      </c>
      <c r="H27" s="10" t="s">
        <v>208</v>
      </c>
      <c r="I27" s="13">
        <v>96</v>
      </c>
    </row>
    <row r="28" spans="1:11" ht="16.8">
      <c r="A28" s="118" t="s">
        <v>181</v>
      </c>
      <c r="B28" s="119">
        <v>0</v>
      </c>
      <c r="C28" s="12" t="s">
        <v>157</v>
      </c>
      <c r="D28" s="9" t="s">
        <v>182</v>
      </c>
      <c r="E28" s="278" t="s">
        <v>146</v>
      </c>
      <c r="F28" s="10" t="s">
        <v>152</v>
      </c>
      <c r="G28" s="10" t="s">
        <v>158</v>
      </c>
      <c r="H28" s="10" t="s">
        <v>190</v>
      </c>
      <c r="I28" s="13">
        <v>272</v>
      </c>
      <c r="J28" s="303"/>
    </row>
    <row r="29" spans="1:11" ht="16.8">
      <c r="A29" s="274" t="s">
        <v>209</v>
      </c>
      <c r="B29" s="119">
        <v>0</v>
      </c>
      <c r="C29" s="275" t="s">
        <v>167</v>
      </c>
      <c r="D29" s="276" t="s">
        <v>204</v>
      </c>
      <c r="E29" s="277" t="s">
        <v>146</v>
      </c>
      <c r="F29" s="277" t="s">
        <v>147</v>
      </c>
      <c r="G29" s="277" t="s">
        <v>160</v>
      </c>
      <c r="H29" s="277" t="s">
        <v>194</v>
      </c>
      <c r="I29" s="279">
        <v>190</v>
      </c>
      <c r="J29" s="303"/>
    </row>
    <row r="30" spans="1:11" ht="16.8">
      <c r="A30" s="118" t="s">
        <v>183</v>
      </c>
      <c r="B30" s="119">
        <v>0</v>
      </c>
      <c r="C30" s="12" t="s">
        <v>150</v>
      </c>
      <c r="D30" s="9" t="s">
        <v>145</v>
      </c>
      <c r="E30" s="278" t="s">
        <v>146</v>
      </c>
      <c r="F30" s="10" t="s">
        <v>147</v>
      </c>
      <c r="G30" s="10" t="s">
        <v>148</v>
      </c>
      <c r="H30" s="10" t="s">
        <v>194</v>
      </c>
      <c r="I30" s="13">
        <v>195</v>
      </c>
      <c r="J30" s="303"/>
    </row>
    <row r="31" spans="1:11" ht="16.8">
      <c r="A31" s="274" t="s">
        <v>210</v>
      </c>
      <c r="B31" s="119">
        <v>0</v>
      </c>
      <c r="C31" s="275" t="s">
        <v>151</v>
      </c>
      <c r="D31" s="9" t="s">
        <v>159</v>
      </c>
      <c r="E31" s="277" t="s">
        <v>146</v>
      </c>
      <c r="F31" s="277" t="s">
        <v>152</v>
      </c>
      <c r="G31" s="277" t="s">
        <v>148</v>
      </c>
      <c r="H31" s="277" t="s">
        <v>194</v>
      </c>
      <c r="I31" s="279">
        <v>206</v>
      </c>
      <c r="J31" s="303"/>
    </row>
    <row r="32" spans="1:11" ht="16.8">
      <c r="A32" s="122" t="s">
        <v>211</v>
      </c>
      <c r="B32" s="123">
        <v>0</v>
      </c>
      <c r="C32" s="281" t="s">
        <v>167</v>
      </c>
      <c r="D32" s="11" t="s">
        <v>145</v>
      </c>
      <c r="E32" s="282" t="s">
        <v>146</v>
      </c>
      <c r="F32" s="125" t="s">
        <v>147</v>
      </c>
      <c r="G32" s="125" t="s">
        <v>161</v>
      </c>
      <c r="H32" s="125" t="s">
        <v>206</v>
      </c>
      <c r="I32" s="126">
        <v>108</v>
      </c>
    </row>
    <row r="33" spans="1:10" ht="16.8">
      <c r="A33" s="118" t="s">
        <v>229</v>
      </c>
      <c r="B33" s="321">
        <v>1</v>
      </c>
      <c r="C33" s="14" t="s">
        <v>171</v>
      </c>
      <c r="D33" s="9" t="s">
        <v>182</v>
      </c>
      <c r="E33" s="278" t="s">
        <v>146</v>
      </c>
      <c r="F33" s="10" t="s">
        <v>172</v>
      </c>
      <c r="G33" s="10" t="s">
        <v>155</v>
      </c>
      <c r="H33" s="10" t="s">
        <v>190</v>
      </c>
      <c r="I33" s="13">
        <v>212</v>
      </c>
      <c r="J33"/>
    </row>
    <row r="34" spans="1:10" ht="16.8">
      <c r="A34" s="118" t="s">
        <v>703</v>
      </c>
      <c r="B34" s="321">
        <v>1</v>
      </c>
      <c r="C34" s="14" t="s">
        <v>150</v>
      </c>
      <c r="D34" s="9" t="s">
        <v>145</v>
      </c>
      <c r="E34" s="278" t="s">
        <v>146</v>
      </c>
      <c r="F34" s="10" t="s">
        <v>152</v>
      </c>
      <c r="G34" s="10" t="s">
        <v>160</v>
      </c>
      <c r="H34" s="10" t="s">
        <v>206</v>
      </c>
      <c r="I34" s="13">
        <v>91</v>
      </c>
      <c r="J34"/>
    </row>
    <row r="35" spans="1:10" ht="16.8">
      <c r="A35" s="118" t="s">
        <v>135</v>
      </c>
      <c r="B35" s="321">
        <v>1</v>
      </c>
      <c r="C35" s="14" t="s">
        <v>144</v>
      </c>
      <c r="D35" s="9" t="s">
        <v>153</v>
      </c>
      <c r="E35" s="120" t="s">
        <v>146</v>
      </c>
      <c r="F35" s="10" t="s">
        <v>152</v>
      </c>
      <c r="G35" s="10" t="s">
        <v>184</v>
      </c>
      <c r="H35" s="10" t="s">
        <v>190</v>
      </c>
      <c r="I35" s="13" t="s">
        <v>193</v>
      </c>
      <c r="J35"/>
    </row>
    <row r="36" spans="1:10" ht="16.8">
      <c r="A36" s="118" t="s">
        <v>219</v>
      </c>
      <c r="B36" s="321">
        <v>1</v>
      </c>
      <c r="C36" s="14" t="s">
        <v>150</v>
      </c>
      <c r="D36" s="9" t="s">
        <v>145</v>
      </c>
      <c r="E36" s="278" t="s">
        <v>146</v>
      </c>
      <c r="F36" s="10" t="s">
        <v>154</v>
      </c>
      <c r="G36" s="10" t="s">
        <v>148</v>
      </c>
      <c r="H36" s="10" t="s">
        <v>190</v>
      </c>
      <c r="I36" s="249">
        <v>251</v>
      </c>
      <c r="J36"/>
    </row>
    <row r="37" spans="1:10" ht="16.8">
      <c r="A37" s="118" t="s">
        <v>693</v>
      </c>
      <c r="B37" s="321">
        <v>1</v>
      </c>
      <c r="C37" s="14" t="s">
        <v>144</v>
      </c>
      <c r="D37" s="9" t="s">
        <v>145</v>
      </c>
      <c r="E37" s="10" t="s">
        <v>146</v>
      </c>
      <c r="F37" s="10" t="s">
        <v>147</v>
      </c>
      <c r="G37" s="277" t="s">
        <v>148</v>
      </c>
      <c r="H37" s="277" t="s">
        <v>240</v>
      </c>
      <c r="I37" s="13">
        <v>115</v>
      </c>
      <c r="J37"/>
    </row>
    <row r="38" spans="1:10" ht="16.8">
      <c r="A38" s="118" t="s">
        <v>220</v>
      </c>
      <c r="B38" s="321">
        <v>1</v>
      </c>
      <c r="C38" s="14" t="s">
        <v>144</v>
      </c>
      <c r="D38" s="9" t="s">
        <v>145</v>
      </c>
      <c r="E38" s="278" t="s">
        <v>146</v>
      </c>
      <c r="F38" s="10" t="s">
        <v>233</v>
      </c>
      <c r="G38" s="10" t="s">
        <v>160</v>
      </c>
      <c r="H38" s="10" t="s">
        <v>190</v>
      </c>
      <c r="I38" s="13">
        <v>258</v>
      </c>
      <c r="J38"/>
    </row>
    <row r="39" spans="1:10" ht="16.8">
      <c r="A39" s="118" t="s">
        <v>228</v>
      </c>
      <c r="B39" s="321">
        <v>1</v>
      </c>
      <c r="C39" s="14" t="s">
        <v>151</v>
      </c>
      <c r="D39" s="9" t="s">
        <v>159</v>
      </c>
      <c r="E39" s="278" t="s">
        <v>146</v>
      </c>
      <c r="F39" s="10" t="s">
        <v>147</v>
      </c>
      <c r="G39" s="10" t="s">
        <v>160</v>
      </c>
      <c r="H39" s="10" t="s">
        <v>190</v>
      </c>
      <c r="I39" s="13">
        <v>269</v>
      </c>
    </row>
    <row r="40" spans="1:10" ht="16.8">
      <c r="A40" s="118" t="s">
        <v>134</v>
      </c>
      <c r="B40" s="321">
        <v>1</v>
      </c>
      <c r="C40" s="14" t="s">
        <v>157</v>
      </c>
      <c r="D40" s="9" t="s">
        <v>145</v>
      </c>
      <c r="E40" s="278" t="s">
        <v>146</v>
      </c>
      <c r="F40" s="10" t="s">
        <v>172</v>
      </c>
      <c r="G40" s="10" t="s">
        <v>160</v>
      </c>
      <c r="H40" s="10" t="s">
        <v>190</v>
      </c>
      <c r="I40" s="249">
        <v>278</v>
      </c>
      <c r="J40"/>
    </row>
    <row r="41" spans="1:10" ht="16.8">
      <c r="A41" s="118" t="s">
        <v>246</v>
      </c>
      <c r="B41" s="321">
        <v>1</v>
      </c>
      <c r="C41" s="14" t="s">
        <v>150</v>
      </c>
      <c r="D41" s="276" t="s">
        <v>145</v>
      </c>
      <c r="E41" s="277" t="s">
        <v>146</v>
      </c>
      <c r="F41" s="10" t="s">
        <v>147</v>
      </c>
      <c r="G41" s="10" t="s">
        <v>148</v>
      </c>
      <c r="H41" s="10" t="s">
        <v>194</v>
      </c>
      <c r="I41" s="13">
        <v>195</v>
      </c>
    </row>
    <row r="42" spans="1:10" ht="16.8">
      <c r="A42" s="118" t="s">
        <v>702</v>
      </c>
      <c r="B42" s="321">
        <v>1</v>
      </c>
      <c r="C42" s="14" t="s">
        <v>171</v>
      </c>
      <c r="D42" s="276" t="s">
        <v>145</v>
      </c>
      <c r="E42" s="278" t="s">
        <v>261</v>
      </c>
      <c r="F42" s="10" t="s">
        <v>172</v>
      </c>
      <c r="G42" s="10" t="s">
        <v>168</v>
      </c>
      <c r="H42" s="10" t="s">
        <v>466</v>
      </c>
      <c r="I42" s="13">
        <v>153</v>
      </c>
      <c r="J42"/>
    </row>
    <row r="43" spans="1:10" ht="16.8">
      <c r="A43" s="122" t="s">
        <v>692</v>
      </c>
      <c r="B43" s="322">
        <v>1</v>
      </c>
      <c r="C43" s="281" t="s">
        <v>144</v>
      </c>
      <c r="D43" s="11" t="s">
        <v>174</v>
      </c>
      <c r="E43" s="124" t="s">
        <v>146</v>
      </c>
      <c r="F43" s="125" t="s">
        <v>147</v>
      </c>
      <c r="G43" s="125" t="s">
        <v>148</v>
      </c>
      <c r="H43" s="125" t="s">
        <v>705</v>
      </c>
      <c r="I43" s="126">
        <v>34</v>
      </c>
      <c r="J43"/>
    </row>
    <row r="44" spans="1:10" ht="16.8">
      <c r="A44" s="118" t="s">
        <v>704</v>
      </c>
      <c r="B44" s="250">
        <v>2</v>
      </c>
      <c r="C44" s="14" t="s">
        <v>171</v>
      </c>
      <c r="D44" s="9" t="s">
        <v>145</v>
      </c>
      <c r="E44" s="278" t="s">
        <v>236</v>
      </c>
      <c r="F44" s="10" t="s">
        <v>152</v>
      </c>
      <c r="G44" s="10" t="s">
        <v>319</v>
      </c>
      <c r="H44" s="10" t="s">
        <v>244</v>
      </c>
      <c r="I44" s="30">
        <v>95</v>
      </c>
      <c r="J44"/>
    </row>
    <row r="45" spans="1:10" ht="16.8">
      <c r="A45" s="118" t="s">
        <v>221</v>
      </c>
      <c r="B45" s="250">
        <v>2</v>
      </c>
      <c r="C45" s="14" t="s">
        <v>144</v>
      </c>
      <c r="D45" s="9" t="s">
        <v>159</v>
      </c>
      <c r="E45" s="278" t="s">
        <v>146</v>
      </c>
      <c r="F45" s="10" t="s">
        <v>154</v>
      </c>
      <c r="G45" s="10" t="s">
        <v>161</v>
      </c>
      <c r="H45" s="10" t="s">
        <v>190</v>
      </c>
      <c r="I45" s="13">
        <v>236</v>
      </c>
      <c r="J45"/>
    </row>
    <row r="46" spans="1:10" ht="16.8">
      <c r="A46" s="118" t="s">
        <v>694</v>
      </c>
      <c r="B46" s="250">
        <v>2</v>
      </c>
      <c r="C46" s="14" t="s">
        <v>151</v>
      </c>
      <c r="D46" s="9" t="s">
        <v>159</v>
      </c>
      <c r="E46" s="278" t="s">
        <v>146</v>
      </c>
      <c r="F46" s="10" t="s">
        <v>152</v>
      </c>
      <c r="G46" s="10" t="s">
        <v>184</v>
      </c>
      <c r="H46" s="10" t="s">
        <v>190</v>
      </c>
      <c r="I46" s="13">
        <v>273</v>
      </c>
      <c r="J46"/>
    </row>
    <row r="47" spans="1:10" ht="16.8">
      <c r="A47" s="122" t="s">
        <v>189</v>
      </c>
      <c r="B47" s="259">
        <v>2</v>
      </c>
      <c r="C47" s="281" t="s">
        <v>171</v>
      </c>
      <c r="D47" s="11" t="s">
        <v>159</v>
      </c>
      <c r="E47" s="282" t="s">
        <v>146</v>
      </c>
      <c r="F47" s="125" t="s">
        <v>154</v>
      </c>
      <c r="G47" s="125" t="s">
        <v>155</v>
      </c>
      <c r="H47" s="125" t="s">
        <v>190</v>
      </c>
      <c r="I47" s="126">
        <v>275</v>
      </c>
      <c r="J47"/>
    </row>
    <row r="48" spans="1:10" ht="16.8">
      <c r="A48" s="118" t="s">
        <v>222</v>
      </c>
      <c r="B48" s="283">
        <v>3</v>
      </c>
      <c r="C48" s="14" t="s">
        <v>150</v>
      </c>
      <c r="D48" s="9" t="s">
        <v>159</v>
      </c>
      <c r="E48" s="278" t="s">
        <v>146</v>
      </c>
      <c r="F48" s="10" t="s">
        <v>238</v>
      </c>
      <c r="G48" s="10" t="s">
        <v>148</v>
      </c>
      <c r="H48" s="10" t="s">
        <v>190</v>
      </c>
      <c r="I48" s="249">
        <v>231</v>
      </c>
      <c r="J48"/>
    </row>
    <row r="49" spans="1:10" ht="16.8">
      <c r="A49" s="118" t="s">
        <v>714</v>
      </c>
      <c r="B49" s="283">
        <v>3</v>
      </c>
      <c r="C49" s="14" t="s">
        <v>151</v>
      </c>
      <c r="D49" s="9" t="s">
        <v>230</v>
      </c>
      <c r="E49" s="278" t="s">
        <v>146</v>
      </c>
      <c r="F49" s="10" t="s">
        <v>152</v>
      </c>
      <c r="G49" s="10" t="s">
        <v>160</v>
      </c>
      <c r="H49" s="10" t="s">
        <v>190</v>
      </c>
      <c r="I49" s="13">
        <v>232</v>
      </c>
      <c r="J49"/>
    </row>
    <row r="50" spans="1:10" ht="16.8">
      <c r="A50" s="118" t="s">
        <v>737</v>
      </c>
      <c r="B50" s="283">
        <v>3</v>
      </c>
      <c r="C50" s="14" t="s">
        <v>151</v>
      </c>
      <c r="D50" s="9" t="s">
        <v>145</v>
      </c>
      <c r="E50" s="278" t="s">
        <v>146</v>
      </c>
      <c r="F50" s="121" t="s">
        <v>172</v>
      </c>
      <c r="G50" s="10" t="s">
        <v>184</v>
      </c>
      <c r="H50" s="10" t="s">
        <v>244</v>
      </c>
      <c r="I50" s="30">
        <v>107</v>
      </c>
      <c r="J50"/>
    </row>
    <row r="51" spans="1:10" ht="16.8">
      <c r="A51" s="118" t="s">
        <v>241</v>
      </c>
      <c r="B51" s="283">
        <v>3</v>
      </c>
      <c r="C51" s="14" t="s">
        <v>144</v>
      </c>
      <c r="D51" s="9" t="s">
        <v>159</v>
      </c>
      <c r="E51" s="278" t="s">
        <v>146</v>
      </c>
      <c r="F51" s="121" t="s">
        <v>152</v>
      </c>
      <c r="G51" s="10" t="s">
        <v>184</v>
      </c>
      <c r="H51" s="10" t="s">
        <v>240</v>
      </c>
      <c r="I51" s="155">
        <v>114</v>
      </c>
      <c r="J51"/>
    </row>
    <row r="52" spans="1:10" ht="16.8">
      <c r="A52" s="118" t="s">
        <v>198</v>
      </c>
      <c r="B52" s="283">
        <v>3</v>
      </c>
      <c r="C52" s="14" t="s">
        <v>151</v>
      </c>
      <c r="D52" s="9" t="s">
        <v>159</v>
      </c>
      <c r="E52" s="278" t="s">
        <v>146</v>
      </c>
      <c r="F52" s="121" t="s">
        <v>147</v>
      </c>
      <c r="G52" s="10" t="s">
        <v>161</v>
      </c>
      <c r="H52" s="10" t="s">
        <v>190</v>
      </c>
      <c r="I52" s="30">
        <v>239</v>
      </c>
      <c r="J52"/>
    </row>
    <row r="53" spans="1:10" ht="16.8">
      <c r="A53" s="122" t="s">
        <v>389</v>
      </c>
      <c r="B53" s="326">
        <v>3</v>
      </c>
      <c r="C53" s="281" t="s">
        <v>171</v>
      </c>
      <c r="D53" s="11" t="s">
        <v>175</v>
      </c>
      <c r="E53" s="282" t="s">
        <v>146</v>
      </c>
      <c r="F53" s="125" t="s">
        <v>152</v>
      </c>
      <c r="G53" s="125" t="s">
        <v>155</v>
      </c>
      <c r="H53" s="125" t="s">
        <v>190</v>
      </c>
      <c r="I53" s="327">
        <v>294</v>
      </c>
      <c r="J53"/>
    </row>
    <row r="54" spans="1:10" ht="16.8">
      <c r="A54" s="118" t="s">
        <v>249</v>
      </c>
      <c r="B54" s="324">
        <v>4</v>
      </c>
      <c r="C54" s="14" t="s">
        <v>151</v>
      </c>
      <c r="D54" s="9" t="s">
        <v>145</v>
      </c>
      <c r="E54" s="278" t="s">
        <v>146</v>
      </c>
      <c r="F54" s="121" t="s">
        <v>172</v>
      </c>
      <c r="G54" s="10" t="s">
        <v>184</v>
      </c>
      <c r="H54" s="10" t="s">
        <v>244</v>
      </c>
      <c r="I54" s="30">
        <v>106</v>
      </c>
    </row>
    <row r="55" spans="1:10" ht="16.8">
      <c r="A55" s="118" t="s">
        <v>251</v>
      </c>
      <c r="B55" s="324">
        <v>4</v>
      </c>
      <c r="C55" s="14" t="s">
        <v>151</v>
      </c>
      <c r="D55" s="9" t="s">
        <v>174</v>
      </c>
      <c r="E55" s="278" t="s">
        <v>146</v>
      </c>
      <c r="F55" s="10" t="s">
        <v>238</v>
      </c>
      <c r="G55" s="10" t="s">
        <v>148</v>
      </c>
      <c r="H55" s="10" t="s">
        <v>190</v>
      </c>
      <c r="I55" s="13">
        <v>221</v>
      </c>
    </row>
    <row r="56" spans="1:10" ht="16.8">
      <c r="A56" s="118" t="s">
        <v>706</v>
      </c>
      <c r="B56" s="324">
        <v>4</v>
      </c>
      <c r="C56" s="14" t="s">
        <v>144</v>
      </c>
      <c r="D56" s="9" t="s">
        <v>159</v>
      </c>
      <c r="E56" s="278" t="s">
        <v>146</v>
      </c>
      <c r="F56" s="10" t="s">
        <v>154</v>
      </c>
      <c r="G56" s="10" t="s">
        <v>161</v>
      </c>
      <c r="H56" s="10" t="s">
        <v>190</v>
      </c>
      <c r="I56" s="13">
        <v>228</v>
      </c>
    </row>
    <row r="57" spans="1:10" ht="16.8">
      <c r="A57" s="118" t="s">
        <v>710</v>
      </c>
      <c r="B57" s="324">
        <v>4</v>
      </c>
      <c r="C57" s="14" t="s">
        <v>171</v>
      </c>
      <c r="D57" s="8" t="s">
        <v>159</v>
      </c>
      <c r="E57" s="278" t="s">
        <v>146</v>
      </c>
      <c r="F57" s="121" t="s">
        <v>467</v>
      </c>
      <c r="G57" s="10" t="s">
        <v>358</v>
      </c>
      <c r="H57" s="10" t="s">
        <v>190</v>
      </c>
      <c r="I57" s="155">
        <v>219</v>
      </c>
    </row>
    <row r="58" spans="1:10" ht="16.8">
      <c r="A58" s="118" t="s">
        <v>252</v>
      </c>
      <c r="B58" s="324">
        <v>4</v>
      </c>
      <c r="C58" s="14" t="s">
        <v>167</v>
      </c>
      <c r="D58" s="9" t="s">
        <v>145</v>
      </c>
      <c r="E58" s="278" t="s">
        <v>146</v>
      </c>
      <c r="F58" s="10" t="s">
        <v>152</v>
      </c>
      <c r="G58" s="10" t="s">
        <v>161</v>
      </c>
      <c r="H58" s="10" t="s">
        <v>190</v>
      </c>
      <c r="I58" s="13">
        <v>245</v>
      </c>
    </row>
    <row r="59" spans="1:10" ht="17.399999999999999" thickBot="1">
      <c r="A59" s="127" t="s">
        <v>250</v>
      </c>
      <c r="B59" s="325">
        <v>4</v>
      </c>
      <c r="C59" s="316" t="s">
        <v>150</v>
      </c>
      <c r="D59" s="15" t="s">
        <v>159</v>
      </c>
      <c r="E59" s="317" t="s">
        <v>146</v>
      </c>
      <c r="F59" s="318" t="s">
        <v>154</v>
      </c>
      <c r="G59" s="318" t="s">
        <v>161</v>
      </c>
      <c r="H59" s="318" t="s">
        <v>194</v>
      </c>
      <c r="I59" s="320">
        <v>232</v>
      </c>
    </row>
    <row r="60" spans="1:10" ht="16.2" thickTop="1"/>
  </sheetData>
  <sortState ref="A3:I66">
    <sortCondition ref="B3:B66"/>
    <sortCondition ref="A3:A66"/>
  </sortState>
  <conditionalFormatting sqref="B53">
    <cfRule type="cellIs" dxfId="147" priority="12" operator="equal">
      <formula>9</formula>
    </cfRule>
    <cfRule type="cellIs" dxfId="146" priority="13" operator="equal">
      <formula>8</formula>
    </cfRule>
    <cfRule type="cellIs" dxfId="145" priority="14" operator="equal">
      <formula>7</formula>
    </cfRule>
    <cfRule type="cellIs" dxfId="144" priority="15" operator="equal">
      <formula>6</formula>
    </cfRule>
    <cfRule type="cellIs" dxfId="143" priority="16" operator="equal">
      <formula>5</formula>
    </cfRule>
    <cfRule type="cellIs" dxfId="142" priority="17" operator="equal">
      <formula>4</formula>
    </cfRule>
    <cfRule type="cellIs" dxfId="141" priority="18" operator="equal">
      <formula>3</formula>
    </cfRule>
    <cfRule type="cellIs" dxfId="140" priority="19" operator="equal">
      <formula>2</formula>
    </cfRule>
    <cfRule type="cellIs" dxfId="139" priority="20" operator="equal">
      <formula>1</formula>
    </cfRule>
    <cfRule type="containsBlanks" dxfId="138" priority="21">
      <formula>LEN(TRIM(B53))=0</formula>
    </cfRule>
    <cfRule type="cellIs" dxfId="137" priority="22" operator="equal">
      <formula>0</formula>
    </cfRule>
  </conditionalFormatting>
  <conditionalFormatting sqref="B59">
    <cfRule type="cellIs" dxfId="136" priority="1" operator="equal">
      <formula>9</formula>
    </cfRule>
    <cfRule type="cellIs" dxfId="135" priority="2" operator="equal">
      <formula>8</formula>
    </cfRule>
    <cfRule type="cellIs" dxfId="134" priority="3" operator="equal">
      <formula>7</formula>
    </cfRule>
    <cfRule type="cellIs" dxfId="133" priority="4" operator="equal">
      <formula>6</formula>
    </cfRule>
    <cfRule type="cellIs" dxfId="132" priority="5" operator="equal">
      <formula>5</formula>
    </cfRule>
    <cfRule type="cellIs" dxfId="131" priority="6" operator="equal">
      <formula>4</formula>
    </cfRule>
    <cfRule type="cellIs" dxfId="130" priority="7" operator="equal">
      <formula>3</formula>
    </cfRule>
    <cfRule type="cellIs" dxfId="129" priority="8" operator="equal">
      <formula>2</formula>
    </cfRule>
    <cfRule type="cellIs" dxfId="128" priority="9" operator="equal">
      <formula>1</formula>
    </cfRule>
    <cfRule type="containsBlanks" dxfId="127" priority="10">
      <formula>LEN(TRIM(B59))=0</formula>
    </cfRule>
    <cfRule type="cellIs" dxfId="126" priority="11" operator="equal">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10"/>
  <sheetViews>
    <sheetView showGridLines="0" workbookViewId="0">
      <pane ySplit="2" topLeftCell="A3" activePane="bottomLeft" state="frozen"/>
      <selection pane="bottomLeft" activeCell="A3" sqref="A3"/>
    </sheetView>
  </sheetViews>
  <sheetFormatPr defaultColWidth="13" defaultRowHeight="15.6"/>
  <cols>
    <col min="1" max="1" width="26.3984375" style="421" bestFit="1" customWidth="1"/>
    <col min="2" max="2" width="6.19921875" style="302" bestFit="1" customWidth="1"/>
    <col min="3" max="3" width="8.296875" style="422" bestFit="1" customWidth="1"/>
    <col min="4" max="4" width="13.59765625" style="422" bestFit="1" customWidth="1"/>
    <col min="5" max="5" width="15.3984375" style="423" bestFit="1" customWidth="1"/>
    <col min="6" max="6" width="10.5" style="422" bestFit="1" customWidth="1"/>
    <col min="7" max="7" width="13.19921875" style="422" bestFit="1" customWidth="1"/>
    <col min="8" max="8" width="13.19921875" style="421" bestFit="1" customWidth="1"/>
    <col min="9" max="9" width="23.296875" style="303" bestFit="1" customWidth="1"/>
    <col min="10" max="10" width="5.5" style="417" bestFit="1" customWidth="1"/>
    <col min="11" max="11" width="14.296875" style="417" bestFit="1" customWidth="1"/>
    <col min="12" max="16384" width="13" style="417"/>
  </cols>
  <sheetData>
    <row r="1" spans="1:10" ht="23.4" thickBot="1">
      <c r="A1" s="429" t="s">
        <v>736</v>
      </c>
      <c r="B1" s="414"/>
      <c r="C1" s="415"/>
      <c r="D1" s="415"/>
      <c r="E1" s="416"/>
      <c r="F1" s="415"/>
      <c r="G1" s="415"/>
      <c r="H1" s="415"/>
    </row>
    <row r="2" spans="1:10" s="418" customFormat="1" ht="16.8">
      <c r="A2" s="424" t="s">
        <v>93</v>
      </c>
      <c r="B2" s="425" t="s">
        <v>95</v>
      </c>
      <c r="C2" s="426" t="s">
        <v>309</v>
      </c>
      <c r="D2" s="427" t="s">
        <v>139</v>
      </c>
      <c r="E2" s="428" t="s">
        <v>257</v>
      </c>
      <c r="F2" s="426" t="s">
        <v>141</v>
      </c>
      <c r="G2" s="426" t="s">
        <v>142</v>
      </c>
      <c r="H2" s="426" t="s">
        <v>143</v>
      </c>
      <c r="I2" s="426" t="s">
        <v>191</v>
      </c>
      <c r="J2" s="472" t="s">
        <v>192</v>
      </c>
    </row>
    <row r="3" spans="1:10" ht="16.8">
      <c r="A3" s="468" t="s">
        <v>200</v>
      </c>
      <c r="B3" s="469">
        <v>0</v>
      </c>
      <c r="C3" s="470"/>
      <c r="D3" s="473" t="s">
        <v>151</v>
      </c>
      <c r="E3" s="474" t="s">
        <v>145</v>
      </c>
      <c r="F3" s="475" t="s">
        <v>146</v>
      </c>
      <c r="G3" s="475" t="s">
        <v>147</v>
      </c>
      <c r="H3" s="475" t="s">
        <v>155</v>
      </c>
      <c r="I3" s="277" t="s">
        <v>194</v>
      </c>
      <c r="J3" s="551">
        <v>9</v>
      </c>
    </row>
    <row r="4" spans="1:10" ht="16.8">
      <c r="A4" s="468" t="s">
        <v>400</v>
      </c>
      <c r="B4" s="469">
        <v>0</v>
      </c>
      <c r="C4" s="470"/>
      <c r="D4" s="14" t="s">
        <v>144</v>
      </c>
      <c r="E4" s="9" t="s">
        <v>145</v>
      </c>
      <c r="F4" s="278" t="s">
        <v>146</v>
      </c>
      <c r="G4" s="10" t="s">
        <v>147</v>
      </c>
      <c r="H4" s="10" t="s">
        <v>148</v>
      </c>
      <c r="I4" s="10" t="s">
        <v>190</v>
      </c>
      <c r="J4" s="13">
        <v>215</v>
      </c>
    </row>
    <row r="5" spans="1:10" ht="16.8">
      <c r="A5" s="468" t="s">
        <v>401</v>
      </c>
      <c r="B5" s="469">
        <v>0</v>
      </c>
      <c r="C5" s="470"/>
      <c r="D5" s="14" t="s">
        <v>164</v>
      </c>
      <c r="E5" s="9" t="s">
        <v>145</v>
      </c>
      <c r="F5" s="278" t="s">
        <v>146</v>
      </c>
      <c r="G5" s="10" t="s">
        <v>152</v>
      </c>
      <c r="H5" s="10" t="s">
        <v>148</v>
      </c>
      <c r="I5" s="10" t="s">
        <v>190</v>
      </c>
      <c r="J5" s="13">
        <v>216</v>
      </c>
    </row>
    <row r="6" spans="1:10" ht="16.8">
      <c r="A6" s="468" t="s">
        <v>131</v>
      </c>
      <c r="B6" s="469">
        <v>0</v>
      </c>
      <c r="C6" s="470"/>
      <c r="D6" s="12" t="s">
        <v>164</v>
      </c>
      <c r="E6" s="9" t="s">
        <v>145</v>
      </c>
      <c r="F6" s="10" t="s">
        <v>146</v>
      </c>
      <c r="G6" s="10" t="s">
        <v>169</v>
      </c>
      <c r="H6" s="10" t="s">
        <v>160</v>
      </c>
      <c r="I6" s="10" t="s">
        <v>190</v>
      </c>
      <c r="J6" s="13">
        <v>219</v>
      </c>
    </row>
    <row r="7" spans="1:10" ht="16.8">
      <c r="A7" s="468" t="s">
        <v>170</v>
      </c>
      <c r="B7" s="469">
        <v>0</v>
      </c>
      <c r="C7" s="470"/>
      <c r="D7" s="14" t="s">
        <v>171</v>
      </c>
      <c r="E7" s="9" t="s">
        <v>145</v>
      </c>
      <c r="F7" s="278" t="s">
        <v>146</v>
      </c>
      <c r="G7" s="10" t="s">
        <v>147</v>
      </c>
      <c r="H7" s="10" t="s">
        <v>148</v>
      </c>
      <c r="I7" s="10" t="s">
        <v>190</v>
      </c>
      <c r="J7" s="13">
        <v>219</v>
      </c>
    </row>
    <row r="8" spans="1:10" ht="16.8">
      <c r="A8" s="468" t="s">
        <v>402</v>
      </c>
      <c r="B8" s="469">
        <v>0</v>
      </c>
      <c r="C8" s="470"/>
      <c r="D8" s="14" t="s">
        <v>171</v>
      </c>
      <c r="E8" s="9" t="s">
        <v>145</v>
      </c>
      <c r="F8" s="278" t="s">
        <v>146</v>
      </c>
      <c r="G8" s="10" t="s">
        <v>152</v>
      </c>
      <c r="H8" s="10" t="s">
        <v>158</v>
      </c>
      <c r="I8" s="10" t="s">
        <v>190</v>
      </c>
      <c r="J8" s="30">
        <v>238</v>
      </c>
    </row>
    <row r="9" spans="1:10" ht="16.8">
      <c r="A9" s="468" t="s">
        <v>403</v>
      </c>
      <c r="B9" s="469">
        <v>0</v>
      </c>
      <c r="C9" s="470"/>
      <c r="D9" s="476" t="s">
        <v>268</v>
      </c>
      <c r="E9" s="9" t="s">
        <v>145</v>
      </c>
      <c r="F9" s="277" t="s">
        <v>146</v>
      </c>
      <c r="G9" s="10" t="s">
        <v>152</v>
      </c>
      <c r="H9" s="277" t="s">
        <v>406</v>
      </c>
      <c r="I9" s="10" t="s">
        <v>190</v>
      </c>
      <c r="J9" s="13">
        <v>244</v>
      </c>
    </row>
    <row r="10" spans="1:10" ht="16.8">
      <c r="A10" s="468" t="s">
        <v>133</v>
      </c>
      <c r="B10" s="469">
        <v>0</v>
      </c>
      <c r="C10" s="470"/>
      <c r="D10" s="14" t="s">
        <v>150</v>
      </c>
      <c r="E10" s="9" t="s">
        <v>175</v>
      </c>
      <c r="F10" s="278" t="s">
        <v>146</v>
      </c>
      <c r="G10" s="10" t="s">
        <v>152</v>
      </c>
      <c r="H10" s="10" t="s">
        <v>155</v>
      </c>
      <c r="I10" s="10" t="s">
        <v>190</v>
      </c>
      <c r="J10" s="13">
        <v>248</v>
      </c>
    </row>
    <row r="11" spans="1:10" ht="16.8">
      <c r="A11" s="468" t="s">
        <v>176</v>
      </c>
      <c r="B11" s="469">
        <v>0</v>
      </c>
      <c r="C11" s="470"/>
      <c r="D11" s="14" t="s">
        <v>151</v>
      </c>
      <c r="E11" s="9" t="s">
        <v>145</v>
      </c>
      <c r="F11" s="278" t="s">
        <v>146</v>
      </c>
      <c r="G11" s="10" t="s">
        <v>177</v>
      </c>
      <c r="H11" s="10" t="s">
        <v>148</v>
      </c>
      <c r="I11" s="10" t="s">
        <v>190</v>
      </c>
      <c r="J11" s="13">
        <v>253</v>
      </c>
    </row>
    <row r="12" spans="1:10" ht="16.8">
      <c r="A12" s="468" t="s">
        <v>127</v>
      </c>
      <c r="B12" s="469">
        <v>0</v>
      </c>
      <c r="C12" s="470"/>
      <c r="D12" s="12" t="s">
        <v>151</v>
      </c>
      <c r="E12" s="9" t="s">
        <v>153</v>
      </c>
      <c r="F12" s="278" t="s">
        <v>146</v>
      </c>
      <c r="G12" s="10" t="s">
        <v>154</v>
      </c>
      <c r="H12" s="10" t="s">
        <v>155</v>
      </c>
      <c r="I12" s="10" t="s">
        <v>190</v>
      </c>
      <c r="J12" s="13">
        <v>253</v>
      </c>
    </row>
    <row r="13" spans="1:10" ht="16.8">
      <c r="A13" s="468" t="s">
        <v>205</v>
      </c>
      <c r="B13" s="469">
        <v>0</v>
      </c>
      <c r="C13" s="470"/>
      <c r="D13" s="275" t="s">
        <v>151</v>
      </c>
      <c r="E13" s="276" t="s">
        <v>145</v>
      </c>
      <c r="F13" s="277" t="s">
        <v>146</v>
      </c>
      <c r="G13" s="277" t="s">
        <v>147</v>
      </c>
      <c r="H13" s="277" t="s">
        <v>160</v>
      </c>
      <c r="I13" s="277" t="s">
        <v>206</v>
      </c>
      <c r="J13" s="279">
        <v>100</v>
      </c>
    </row>
    <row r="14" spans="1:10" ht="16.8">
      <c r="A14" s="468" t="s">
        <v>397</v>
      </c>
      <c r="B14" s="469">
        <v>0</v>
      </c>
      <c r="C14" s="470"/>
      <c r="D14" s="12" t="s">
        <v>268</v>
      </c>
      <c r="E14" s="9" t="s">
        <v>235</v>
      </c>
      <c r="F14" s="278" t="s">
        <v>242</v>
      </c>
      <c r="G14" s="10" t="s">
        <v>152</v>
      </c>
      <c r="H14" s="10" t="s">
        <v>358</v>
      </c>
      <c r="I14" s="10" t="s">
        <v>206</v>
      </c>
      <c r="J14" s="13">
        <v>101</v>
      </c>
    </row>
    <row r="15" spans="1:10" ht="16.8">
      <c r="A15" s="468" t="s">
        <v>404</v>
      </c>
      <c r="B15" s="469">
        <v>0</v>
      </c>
      <c r="C15" s="470"/>
      <c r="D15" s="14" t="s">
        <v>164</v>
      </c>
      <c r="E15" s="9" t="s">
        <v>145</v>
      </c>
      <c r="F15" s="278" t="s">
        <v>146</v>
      </c>
      <c r="G15" s="10" t="s">
        <v>177</v>
      </c>
      <c r="H15" s="10" t="s">
        <v>148</v>
      </c>
      <c r="I15" s="10" t="s">
        <v>190</v>
      </c>
      <c r="J15" s="13">
        <v>267</v>
      </c>
    </row>
    <row r="16" spans="1:10" ht="16.8">
      <c r="A16" s="468" t="s">
        <v>180</v>
      </c>
      <c r="B16" s="469">
        <v>0</v>
      </c>
      <c r="C16" s="470"/>
      <c r="D16" s="14" t="s">
        <v>164</v>
      </c>
      <c r="E16" s="9" t="s">
        <v>153</v>
      </c>
      <c r="F16" s="278" t="s">
        <v>146</v>
      </c>
      <c r="G16" s="10" t="s">
        <v>172</v>
      </c>
      <c r="H16" s="10" t="s">
        <v>155</v>
      </c>
      <c r="I16" s="10" t="s">
        <v>190</v>
      </c>
      <c r="J16" s="13">
        <v>269</v>
      </c>
    </row>
    <row r="17" spans="1:10" ht="16.8">
      <c r="A17" s="468" t="s">
        <v>181</v>
      </c>
      <c r="B17" s="469">
        <v>0</v>
      </c>
      <c r="C17" s="470"/>
      <c r="D17" s="12" t="s">
        <v>157</v>
      </c>
      <c r="E17" s="9" t="s">
        <v>182</v>
      </c>
      <c r="F17" s="278" t="s">
        <v>146</v>
      </c>
      <c r="G17" s="10" t="s">
        <v>152</v>
      </c>
      <c r="H17" s="10" t="s">
        <v>158</v>
      </c>
      <c r="I17" s="10" t="s">
        <v>190</v>
      </c>
      <c r="J17" s="13">
        <v>272</v>
      </c>
    </row>
    <row r="18" spans="1:10" ht="16.8">
      <c r="A18" s="468" t="s">
        <v>398</v>
      </c>
      <c r="B18" s="469">
        <v>0</v>
      </c>
      <c r="C18" s="470"/>
      <c r="D18" s="476" t="s">
        <v>151</v>
      </c>
      <c r="E18" s="9" t="s">
        <v>145</v>
      </c>
      <c r="F18" s="277" t="s">
        <v>146</v>
      </c>
      <c r="G18" s="277" t="s">
        <v>147</v>
      </c>
      <c r="H18" s="277" t="s">
        <v>168</v>
      </c>
      <c r="I18" s="277" t="s">
        <v>206</v>
      </c>
      <c r="J18" s="323">
        <v>103</v>
      </c>
    </row>
    <row r="19" spans="1:10" ht="16.8">
      <c r="A19" s="468" t="s">
        <v>399</v>
      </c>
      <c r="B19" s="469">
        <v>0</v>
      </c>
      <c r="C19" s="470"/>
      <c r="D19" s="14" t="s">
        <v>144</v>
      </c>
      <c r="E19" s="9" t="s">
        <v>145</v>
      </c>
      <c r="F19" s="278" t="s">
        <v>146</v>
      </c>
      <c r="G19" s="10" t="s">
        <v>243</v>
      </c>
      <c r="H19" s="10" t="s">
        <v>161</v>
      </c>
      <c r="I19" s="10" t="s">
        <v>315</v>
      </c>
      <c r="J19" s="13">
        <v>128</v>
      </c>
    </row>
    <row r="20" spans="1:10" ht="16.8">
      <c r="A20" s="483" t="s">
        <v>405</v>
      </c>
      <c r="B20" s="484">
        <v>0</v>
      </c>
      <c r="C20" s="485"/>
      <c r="D20" s="281" t="s">
        <v>151</v>
      </c>
      <c r="E20" s="11" t="s">
        <v>235</v>
      </c>
      <c r="F20" s="282" t="s">
        <v>146</v>
      </c>
      <c r="G20" s="125" t="s">
        <v>152</v>
      </c>
      <c r="H20" s="125" t="s">
        <v>158</v>
      </c>
      <c r="I20" s="125" t="s">
        <v>190</v>
      </c>
      <c r="J20" s="126">
        <v>298</v>
      </c>
    </row>
    <row r="21" spans="1:10" ht="16.8">
      <c r="A21" s="468" t="s">
        <v>434</v>
      </c>
      <c r="B21" s="469">
        <v>1</v>
      </c>
      <c r="C21" s="470"/>
      <c r="D21" s="14" t="s">
        <v>268</v>
      </c>
      <c r="E21" s="9" t="s">
        <v>145</v>
      </c>
      <c r="F21" s="278" t="s">
        <v>146</v>
      </c>
      <c r="G21" s="10" t="s">
        <v>172</v>
      </c>
      <c r="H21" s="277" t="s">
        <v>147</v>
      </c>
      <c r="I21" s="10" t="s">
        <v>206</v>
      </c>
      <c r="J21" s="13">
        <v>85</v>
      </c>
    </row>
    <row r="22" spans="1:10" ht="16.8">
      <c r="A22" s="468" t="s">
        <v>444</v>
      </c>
      <c r="B22" s="469">
        <v>1</v>
      </c>
      <c r="C22" s="470"/>
      <c r="D22" s="14" t="s">
        <v>331</v>
      </c>
      <c r="E22" s="9" t="s">
        <v>235</v>
      </c>
      <c r="F22" s="278" t="s">
        <v>146</v>
      </c>
      <c r="G22" s="10" t="s">
        <v>473</v>
      </c>
      <c r="H22" s="10" t="s">
        <v>160</v>
      </c>
      <c r="I22" s="10" t="s">
        <v>190</v>
      </c>
      <c r="J22" s="30">
        <v>203</v>
      </c>
    </row>
    <row r="23" spans="1:10" ht="16.8">
      <c r="A23" s="468" t="s">
        <v>423</v>
      </c>
      <c r="B23" s="469">
        <v>1</v>
      </c>
      <c r="C23" s="470"/>
      <c r="D23" s="476" t="s">
        <v>268</v>
      </c>
      <c r="E23" s="276" t="s">
        <v>145</v>
      </c>
      <c r="F23" s="277" t="s">
        <v>261</v>
      </c>
      <c r="G23" s="277" t="s">
        <v>152</v>
      </c>
      <c r="H23" s="277" t="s">
        <v>161</v>
      </c>
      <c r="I23" s="10" t="s">
        <v>468</v>
      </c>
      <c r="J23" s="477">
        <v>103</v>
      </c>
    </row>
    <row r="24" spans="1:10" ht="16.8">
      <c r="A24" s="468" t="s">
        <v>445</v>
      </c>
      <c r="B24" s="469">
        <v>1</v>
      </c>
      <c r="C24" s="470"/>
      <c r="D24" s="14" t="s">
        <v>331</v>
      </c>
      <c r="E24" s="9" t="s">
        <v>235</v>
      </c>
      <c r="F24" s="278" t="s">
        <v>146</v>
      </c>
      <c r="G24" s="10" t="s">
        <v>473</v>
      </c>
      <c r="H24" s="10" t="s">
        <v>160</v>
      </c>
      <c r="I24" s="10" t="s">
        <v>190</v>
      </c>
      <c r="J24" s="30">
        <v>205</v>
      </c>
    </row>
    <row r="25" spans="1:10" ht="16.8">
      <c r="A25" s="468" t="s">
        <v>446</v>
      </c>
      <c r="B25" s="469">
        <v>1</v>
      </c>
      <c r="C25" s="470"/>
      <c r="D25" s="14" t="s">
        <v>151</v>
      </c>
      <c r="E25" s="9" t="s">
        <v>159</v>
      </c>
      <c r="F25" s="278" t="s">
        <v>146</v>
      </c>
      <c r="G25" s="10" t="s">
        <v>152</v>
      </c>
      <c r="H25" s="10" t="s">
        <v>148</v>
      </c>
      <c r="I25" s="10" t="s">
        <v>190</v>
      </c>
      <c r="J25" s="13">
        <v>205</v>
      </c>
    </row>
    <row r="26" spans="1:10" ht="16.8">
      <c r="A26" s="468" t="s">
        <v>426</v>
      </c>
      <c r="B26" s="469">
        <v>1</v>
      </c>
      <c r="C26" s="470"/>
      <c r="D26" s="14" t="s">
        <v>150</v>
      </c>
      <c r="E26" s="8" t="s">
        <v>145</v>
      </c>
      <c r="F26" s="278" t="s">
        <v>261</v>
      </c>
      <c r="G26" s="10" t="s">
        <v>147</v>
      </c>
      <c r="H26" s="277" t="s">
        <v>168</v>
      </c>
      <c r="I26" s="277" t="s">
        <v>469</v>
      </c>
      <c r="J26" s="30">
        <v>63</v>
      </c>
    </row>
    <row r="27" spans="1:10" ht="16.8">
      <c r="A27" s="468" t="s">
        <v>443</v>
      </c>
      <c r="B27" s="469">
        <v>1</v>
      </c>
      <c r="C27" s="470"/>
      <c r="D27" s="14" t="s">
        <v>157</v>
      </c>
      <c r="E27" s="9" t="s">
        <v>472</v>
      </c>
      <c r="F27" s="278" t="s">
        <v>146</v>
      </c>
      <c r="G27" s="10" t="s">
        <v>152</v>
      </c>
      <c r="H27" s="10" t="s">
        <v>166</v>
      </c>
      <c r="I27" s="10" t="s">
        <v>322</v>
      </c>
      <c r="J27" s="13">
        <v>83</v>
      </c>
    </row>
    <row r="28" spans="1:10" ht="16.8">
      <c r="A28" s="468" t="s">
        <v>416</v>
      </c>
      <c r="B28" s="469">
        <v>1</v>
      </c>
      <c r="C28" s="470"/>
      <c r="D28" s="14" t="s">
        <v>268</v>
      </c>
      <c r="E28" s="9" t="s">
        <v>145</v>
      </c>
      <c r="F28" s="278" t="s">
        <v>146</v>
      </c>
      <c r="G28" s="10" t="s">
        <v>147</v>
      </c>
      <c r="H28" s="10" t="s">
        <v>463</v>
      </c>
      <c r="I28" s="10" t="s">
        <v>190</v>
      </c>
      <c r="J28" s="13">
        <v>208</v>
      </c>
    </row>
    <row r="29" spans="1:10" ht="16.8">
      <c r="A29" s="468" t="s">
        <v>447</v>
      </c>
      <c r="B29" s="469">
        <v>1</v>
      </c>
      <c r="C29" s="470"/>
      <c r="D29" s="14" t="s">
        <v>331</v>
      </c>
      <c r="E29" s="9" t="s">
        <v>174</v>
      </c>
      <c r="F29" s="278" t="s">
        <v>146</v>
      </c>
      <c r="G29" s="10" t="s">
        <v>147</v>
      </c>
      <c r="H29" s="10" t="s">
        <v>168</v>
      </c>
      <c r="I29" s="10" t="s">
        <v>190</v>
      </c>
      <c r="J29" s="13">
        <v>211</v>
      </c>
    </row>
    <row r="30" spans="1:10" ht="16.8">
      <c r="A30" s="468" t="s">
        <v>229</v>
      </c>
      <c r="B30" s="469">
        <v>1</v>
      </c>
      <c r="C30" s="470"/>
      <c r="D30" s="14" t="s">
        <v>171</v>
      </c>
      <c r="E30" s="9" t="s">
        <v>182</v>
      </c>
      <c r="F30" s="278" t="s">
        <v>146</v>
      </c>
      <c r="G30" s="10" t="s">
        <v>172</v>
      </c>
      <c r="H30" s="10" t="s">
        <v>155</v>
      </c>
      <c r="I30" s="10" t="s">
        <v>190</v>
      </c>
      <c r="J30" s="13">
        <v>212</v>
      </c>
    </row>
    <row r="31" spans="1:10" ht="16.8">
      <c r="A31" s="468" t="s">
        <v>431</v>
      </c>
      <c r="B31" s="469">
        <v>1</v>
      </c>
      <c r="C31" s="470"/>
      <c r="D31" s="478" t="s">
        <v>144</v>
      </c>
      <c r="E31" s="8" t="s">
        <v>235</v>
      </c>
      <c r="F31" s="278" t="s">
        <v>236</v>
      </c>
      <c r="G31" s="121" t="s">
        <v>147</v>
      </c>
      <c r="H31" s="121" t="s">
        <v>161</v>
      </c>
      <c r="I31" s="10" t="s">
        <v>333</v>
      </c>
      <c r="J31" s="155">
        <v>91</v>
      </c>
    </row>
    <row r="32" spans="1:10" ht="16.8">
      <c r="A32" s="468" t="s">
        <v>448</v>
      </c>
      <c r="B32" s="469">
        <v>1</v>
      </c>
      <c r="C32" s="470"/>
      <c r="D32" s="14" t="s">
        <v>164</v>
      </c>
      <c r="E32" s="9" t="s">
        <v>145</v>
      </c>
      <c r="F32" s="278" t="s">
        <v>146</v>
      </c>
      <c r="G32" s="10" t="s">
        <v>152</v>
      </c>
      <c r="H32" s="10" t="s">
        <v>148</v>
      </c>
      <c r="I32" s="10" t="s">
        <v>190</v>
      </c>
      <c r="J32" s="13">
        <v>216</v>
      </c>
    </row>
    <row r="33" spans="1:10" ht="16.8">
      <c r="A33" s="468" t="s">
        <v>449</v>
      </c>
      <c r="B33" s="469">
        <v>1</v>
      </c>
      <c r="C33" s="470"/>
      <c r="D33" s="14" t="s">
        <v>151</v>
      </c>
      <c r="E33" s="9" t="s">
        <v>159</v>
      </c>
      <c r="F33" s="278" t="s">
        <v>158</v>
      </c>
      <c r="G33" s="10" t="s">
        <v>152</v>
      </c>
      <c r="H33" s="10" t="s">
        <v>148</v>
      </c>
      <c r="I33" s="10" t="s">
        <v>190</v>
      </c>
      <c r="J33" s="13">
        <v>216</v>
      </c>
    </row>
    <row r="34" spans="1:10" ht="16.8">
      <c r="A34" s="468" t="s">
        <v>450</v>
      </c>
      <c r="B34" s="469">
        <v>1</v>
      </c>
      <c r="C34" s="470"/>
      <c r="D34" s="14" t="s">
        <v>268</v>
      </c>
      <c r="E34" s="9" t="s">
        <v>145</v>
      </c>
      <c r="F34" s="278" t="s">
        <v>146</v>
      </c>
      <c r="G34" s="10" t="s">
        <v>147</v>
      </c>
      <c r="H34" s="10" t="s">
        <v>155</v>
      </c>
      <c r="I34" s="10" t="s">
        <v>190</v>
      </c>
      <c r="J34" s="13">
        <v>217</v>
      </c>
    </row>
    <row r="35" spans="1:10" ht="16.8">
      <c r="A35" s="468" t="s">
        <v>451</v>
      </c>
      <c r="B35" s="469">
        <v>1</v>
      </c>
      <c r="C35" s="470"/>
      <c r="D35" s="14" t="s">
        <v>171</v>
      </c>
      <c r="E35" s="9" t="s">
        <v>235</v>
      </c>
      <c r="F35" s="278" t="s">
        <v>146</v>
      </c>
      <c r="G35" s="10" t="s">
        <v>238</v>
      </c>
      <c r="H35" s="10" t="s">
        <v>155</v>
      </c>
      <c r="I35" s="10" t="s">
        <v>190</v>
      </c>
      <c r="J35" s="13">
        <v>218</v>
      </c>
    </row>
    <row r="36" spans="1:10" ht="16.8">
      <c r="A36" s="468" t="s">
        <v>452</v>
      </c>
      <c r="B36" s="469">
        <v>1</v>
      </c>
      <c r="C36" s="470"/>
      <c r="D36" s="14" t="s">
        <v>171</v>
      </c>
      <c r="E36" s="9" t="s">
        <v>235</v>
      </c>
      <c r="F36" s="278" t="s">
        <v>146</v>
      </c>
      <c r="G36" s="10" t="s">
        <v>169</v>
      </c>
      <c r="H36" s="10" t="s">
        <v>155</v>
      </c>
      <c r="I36" s="10" t="s">
        <v>190</v>
      </c>
      <c r="J36" s="13">
        <v>218</v>
      </c>
    </row>
    <row r="37" spans="1:10" ht="16.8">
      <c r="A37" s="468" t="s">
        <v>417</v>
      </c>
      <c r="B37" s="469">
        <v>1</v>
      </c>
      <c r="C37" s="470"/>
      <c r="D37" s="14" t="s">
        <v>171</v>
      </c>
      <c r="E37" s="9" t="s">
        <v>182</v>
      </c>
      <c r="F37" s="278" t="s">
        <v>146</v>
      </c>
      <c r="G37" s="10" t="s">
        <v>467</v>
      </c>
      <c r="H37" s="10" t="s">
        <v>148</v>
      </c>
      <c r="I37" s="10" t="s">
        <v>190</v>
      </c>
      <c r="J37" s="13">
        <v>220</v>
      </c>
    </row>
    <row r="38" spans="1:10" ht="16.8">
      <c r="A38" s="468" t="s">
        <v>453</v>
      </c>
      <c r="B38" s="469">
        <v>1</v>
      </c>
      <c r="C38" s="470"/>
      <c r="D38" s="14" t="s">
        <v>150</v>
      </c>
      <c r="E38" s="9" t="s">
        <v>235</v>
      </c>
      <c r="F38" s="278" t="s">
        <v>146</v>
      </c>
      <c r="G38" s="10" t="s">
        <v>172</v>
      </c>
      <c r="H38" s="10" t="s">
        <v>158</v>
      </c>
      <c r="I38" s="10" t="s">
        <v>190</v>
      </c>
      <c r="J38" s="30">
        <v>224</v>
      </c>
    </row>
    <row r="39" spans="1:10" ht="16.8">
      <c r="A39" s="468" t="s">
        <v>407</v>
      </c>
      <c r="B39" s="469">
        <v>1</v>
      </c>
      <c r="C39" s="470"/>
      <c r="D39" s="14" t="s">
        <v>171</v>
      </c>
      <c r="E39" s="9" t="s">
        <v>462</v>
      </c>
      <c r="F39" s="10" t="s">
        <v>146</v>
      </c>
      <c r="G39" s="10" t="s">
        <v>152</v>
      </c>
      <c r="H39" s="10" t="s">
        <v>463</v>
      </c>
      <c r="I39" s="10" t="s">
        <v>327</v>
      </c>
      <c r="J39" s="13">
        <v>96</v>
      </c>
    </row>
    <row r="40" spans="1:10" ht="16.8">
      <c r="A40" s="468" t="s">
        <v>454</v>
      </c>
      <c r="B40" s="469">
        <v>1</v>
      </c>
      <c r="C40" s="470"/>
      <c r="D40" s="14" t="s">
        <v>331</v>
      </c>
      <c r="E40" s="9" t="s">
        <v>235</v>
      </c>
      <c r="F40" s="278" t="s">
        <v>146</v>
      </c>
      <c r="G40" s="10" t="s">
        <v>154</v>
      </c>
      <c r="H40" s="10" t="s">
        <v>160</v>
      </c>
      <c r="I40" s="10" t="s">
        <v>190</v>
      </c>
      <c r="J40" s="13">
        <v>225</v>
      </c>
    </row>
    <row r="41" spans="1:10" ht="16.8">
      <c r="A41" s="468" t="s">
        <v>461</v>
      </c>
      <c r="B41" s="469">
        <v>1</v>
      </c>
      <c r="C41" s="470"/>
      <c r="D41" s="14" t="s">
        <v>151</v>
      </c>
      <c r="E41" s="276" t="s">
        <v>159</v>
      </c>
      <c r="F41" s="276" t="s">
        <v>146</v>
      </c>
      <c r="G41" s="10" t="s">
        <v>152</v>
      </c>
      <c r="H41" s="10" t="s">
        <v>155</v>
      </c>
      <c r="I41" s="10" t="s">
        <v>194</v>
      </c>
      <c r="J41" s="13">
        <v>77</v>
      </c>
    </row>
    <row r="42" spans="1:10" ht="16.8">
      <c r="A42" s="468" t="s">
        <v>418</v>
      </c>
      <c r="B42" s="469">
        <v>1</v>
      </c>
      <c r="C42" s="470"/>
      <c r="D42" s="14" t="s">
        <v>157</v>
      </c>
      <c r="E42" s="9" t="s">
        <v>145</v>
      </c>
      <c r="F42" s="278" t="s">
        <v>146</v>
      </c>
      <c r="G42" s="10" t="s">
        <v>152</v>
      </c>
      <c r="H42" s="10" t="s">
        <v>358</v>
      </c>
      <c r="I42" s="10" t="s">
        <v>190</v>
      </c>
      <c r="J42" s="13">
        <v>226</v>
      </c>
    </row>
    <row r="43" spans="1:10" ht="16.8">
      <c r="A43" s="468" t="s">
        <v>455</v>
      </c>
      <c r="B43" s="469">
        <v>1</v>
      </c>
      <c r="C43" s="470"/>
      <c r="D43" s="14" t="s">
        <v>157</v>
      </c>
      <c r="E43" s="9" t="s">
        <v>145</v>
      </c>
      <c r="F43" s="278" t="s">
        <v>146</v>
      </c>
      <c r="G43" s="10" t="s">
        <v>172</v>
      </c>
      <c r="H43" s="10" t="s">
        <v>160</v>
      </c>
      <c r="I43" s="10" t="s">
        <v>190</v>
      </c>
      <c r="J43" s="30">
        <v>227</v>
      </c>
    </row>
    <row r="44" spans="1:10" ht="16.8">
      <c r="A44" s="468" t="s">
        <v>410</v>
      </c>
      <c r="B44" s="469">
        <v>1</v>
      </c>
      <c r="C44" s="470"/>
      <c r="D44" s="14" t="s">
        <v>144</v>
      </c>
      <c r="E44" s="9" t="s">
        <v>153</v>
      </c>
      <c r="F44" s="278" t="s">
        <v>158</v>
      </c>
      <c r="G44" s="10" t="s">
        <v>152</v>
      </c>
      <c r="H44" s="10" t="s">
        <v>166</v>
      </c>
      <c r="I44" s="10" t="s">
        <v>206</v>
      </c>
      <c r="J44" s="13">
        <v>93</v>
      </c>
    </row>
    <row r="45" spans="1:10" ht="16.8">
      <c r="A45" s="468" t="s">
        <v>408</v>
      </c>
      <c r="B45" s="469">
        <v>1</v>
      </c>
      <c r="C45" s="470"/>
      <c r="D45" s="14" t="s">
        <v>157</v>
      </c>
      <c r="E45" s="9" t="s">
        <v>464</v>
      </c>
      <c r="F45" s="10" t="s">
        <v>146</v>
      </c>
      <c r="G45" s="10" t="s">
        <v>147</v>
      </c>
      <c r="H45" s="10" t="s">
        <v>184</v>
      </c>
      <c r="I45" s="10" t="s">
        <v>327</v>
      </c>
      <c r="J45" s="13">
        <v>99</v>
      </c>
    </row>
    <row r="46" spans="1:10" ht="16.8">
      <c r="A46" s="468" t="s">
        <v>438</v>
      </c>
      <c r="B46" s="469">
        <v>1</v>
      </c>
      <c r="C46" s="470"/>
      <c r="D46" s="14" t="s">
        <v>171</v>
      </c>
      <c r="E46" s="8" t="s">
        <v>388</v>
      </c>
      <c r="F46" s="278" t="s">
        <v>261</v>
      </c>
      <c r="G46" s="121" t="s">
        <v>172</v>
      </c>
      <c r="H46" s="10" t="s">
        <v>168</v>
      </c>
      <c r="I46" s="10" t="s">
        <v>466</v>
      </c>
      <c r="J46" s="155">
        <v>150</v>
      </c>
    </row>
    <row r="47" spans="1:10" ht="16.8">
      <c r="A47" s="468" t="s">
        <v>427</v>
      </c>
      <c r="B47" s="469">
        <v>1</v>
      </c>
      <c r="C47" s="470"/>
      <c r="D47" s="14" t="s">
        <v>150</v>
      </c>
      <c r="E47" s="9" t="s">
        <v>145</v>
      </c>
      <c r="F47" s="10" t="s">
        <v>146</v>
      </c>
      <c r="G47" s="10" t="s">
        <v>238</v>
      </c>
      <c r="H47" s="10" t="s">
        <v>160</v>
      </c>
      <c r="I47" s="10" t="s">
        <v>194</v>
      </c>
      <c r="J47" s="13">
        <v>108</v>
      </c>
    </row>
    <row r="48" spans="1:10" ht="16.8">
      <c r="A48" s="468" t="s">
        <v>414</v>
      </c>
      <c r="B48" s="469">
        <v>1</v>
      </c>
      <c r="C48" s="470"/>
      <c r="D48" s="14" t="s">
        <v>144</v>
      </c>
      <c r="E48" s="9" t="s">
        <v>145</v>
      </c>
      <c r="F48" s="278" t="s">
        <v>242</v>
      </c>
      <c r="G48" s="10" t="s">
        <v>147</v>
      </c>
      <c r="H48" s="10" t="s">
        <v>358</v>
      </c>
      <c r="I48" s="10" t="s">
        <v>466</v>
      </c>
      <c r="J48" s="13">
        <v>151</v>
      </c>
    </row>
    <row r="49" spans="1:10" ht="16.8">
      <c r="A49" s="468" t="s">
        <v>435</v>
      </c>
      <c r="B49" s="469">
        <v>1</v>
      </c>
      <c r="C49" s="470"/>
      <c r="D49" s="14" t="s">
        <v>331</v>
      </c>
      <c r="E49" s="9" t="s">
        <v>235</v>
      </c>
      <c r="F49" s="278" t="s">
        <v>146</v>
      </c>
      <c r="G49" s="10" t="s">
        <v>147</v>
      </c>
      <c r="H49" s="10" t="s">
        <v>168</v>
      </c>
      <c r="I49" s="10" t="s">
        <v>206</v>
      </c>
      <c r="J49" s="13">
        <v>97</v>
      </c>
    </row>
    <row r="50" spans="1:10" ht="16.8">
      <c r="A50" s="468" t="s">
        <v>456</v>
      </c>
      <c r="B50" s="469">
        <v>1</v>
      </c>
      <c r="C50" s="470"/>
      <c r="D50" s="476" t="s">
        <v>157</v>
      </c>
      <c r="E50" s="276" t="s">
        <v>235</v>
      </c>
      <c r="F50" s="277" t="s">
        <v>146</v>
      </c>
      <c r="G50" s="277" t="s">
        <v>152</v>
      </c>
      <c r="H50" s="277" t="s">
        <v>155</v>
      </c>
      <c r="I50" s="10" t="s">
        <v>190</v>
      </c>
      <c r="J50" s="323">
        <v>241</v>
      </c>
    </row>
    <row r="51" spans="1:10" ht="16.8">
      <c r="A51" s="468" t="s">
        <v>439</v>
      </c>
      <c r="B51" s="469">
        <v>1</v>
      </c>
      <c r="C51" s="470"/>
      <c r="D51" s="14" t="s">
        <v>331</v>
      </c>
      <c r="E51" s="9" t="s">
        <v>235</v>
      </c>
      <c r="F51" s="278" t="s">
        <v>146</v>
      </c>
      <c r="G51" s="10" t="s">
        <v>154</v>
      </c>
      <c r="H51" s="10" t="s">
        <v>161</v>
      </c>
      <c r="I51" s="10" t="s">
        <v>315</v>
      </c>
      <c r="J51" s="13">
        <v>122</v>
      </c>
    </row>
    <row r="52" spans="1:10" ht="16.8">
      <c r="A52" s="468" t="s">
        <v>419</v>
      </c>
      <c r="B52" s="469">
        <v>1</v>
      </c>
      <c r="C52" s="470"/>
      <c r="D52" s="476" t="s">
        <v>268</v>
      </c>
      <c r="E52" s="9" t="s">
        <v>145</v>
      </c>
      <c r="F52" s="277" t="s">
        <v>146</v>
      </c>
      <c r="G52" s="10" t="s">
        <v>152</v>
      </c>
      <c r="H52" s="277" t="s">
        <v>406</v>
      </c>
      <c r="I52" s="10" t="s">
        <v>190</v>
      </c>
      <c r="J52" s="13">
        <v>244</v>
      </c>
    </row>
    <row r="53" spans="1:10" ht="16.8">
      <c r="A53" s="468" t="s">
        <v>428</v>
      </c>
      <c r="B53" s="469">
        <v>1</v>
      </c>
      <c r="C53" s="470"/>
      <c r="D53" s="14" t="s">
        <v>157</v>
      </c>
      <c r="E53" s="9" t="s">
        <v>159</v>
      </c>
      <c r="F53" s="278" t="s">
        <v>146</v>
      </c>
      <c r="G53" s="10" t="s">
        <v>152</v>
      </c>
      <c r="H53" s="277" t="s">
        <v>155</v>
      </c>
      <c r="I53" s="277" t="s">
        <v>194</v>
      </c>
      <c r="J53" s="13">
        <v>126</v>
      </c>
    </row>
    <row r="54" spans="1:10" ht="16.8">
      <c r="A54" s="468" t="s">
        <v>424</v>
      </c>
      <c r="B54" s="469">
        <v>1</v>
      </c>
      <c r="C54" s="470"/>
      <c r="D54" s="14" t="s">
        <v>150</v>
      </c>
      <c r="E54" s="9" t="s">
        <v>145</v>
      </c>
      <c r="F54" s="278" t="s">
        <v>146</v>
      </c>
      <c r="G54" s="277" t="s">
        <v>154</v>
      </c>
      <c r="H54" s="10" t="s">
        <v>155</v>
      </c>
      <c r="I54" s="10" t="s">
        <v>320</v>
      </c>
      <c r="J54" s="13">
        <v>100</v>
      </c>
    </row>
    <row r="55" spans="1:10" ht="16.8">
      <c r="A55" s="468" t="s">
        <v>712</v>
      </c>
      <c r="B55" s="469">
        <v>1</v>
      </c>
      <c r="C55" s="470"/>
      <c r="D55" s="14" t="s">
        <v>151</v>
      </c>
      <c r="E55" s="9" t="s">
        <v>159</v>
      </c>
      <c r="F55" s="278" t="s">
        <v>146</v>
      </c>
      <c r="G55" s="10" t="s">
        <v>172</v>
      </c>
      <c r="H55" s="10" t="s">
        <v>184</v>
      </c>
      <c r="I55" s="10" t="s">
        <v>190</v>
      </c>
      <c r="J55" s="13">
        <v>249</v>
      </c>
    </row>
    <row r="56" spans="1:10" ht="16.8">
      <c r="A56" s="468" t="s">
        <v>457</v>
      </c>
      <c r="B56" s="469">
        <v>1</v>
      </c>
      <c r="C56" s="470"/>
      <c r="D56" s="14" t="s">
        <v>151</v>
      </c>
      <c r="E56" s="9" t="s">
        <v>235</v>
      </c>
      <c r="F56" s="278" t="s">
        <v>146</v>
      </c>
      <c r="G56" s="10" t="s">
        <v>152</v>
      </c>
      <c r="H56" s="10" t="s">
        <v>474</v>
      </c>
      <c r="I56" s="10" t="s">
        <v>190</v>
      </c>
      <c r="J56" s="13">
        <v>251</v>
      </c>
    </row>
    <row r="57" spans="1:10" ht="16.8">
      <c r="A57" s="468" t="s">
        <v>420</v>
      </c>
      <c r="B57" s="469">
        <v>1</v>
      </c>
      <c r="C57" s="470"/>
      <c r="D57" s="14" t="s">
        <v>151</v>
      </c>
      <c r="E57" s="9" t="s">
        <v>230</v>
      </c>
      <c r="F57" s="278" t="s">
        <v>146</v>
      </c>
      <c r="G57" s="10" t="s">
        <v>152</v>
      </c>
      <c r="H57" s="10" t="s">
        <v>160</v>
      </c>
      <c r="I57" s="10" t="s">
        <v>190</v>
      </c>
      <c r="J57" s="249">
        <v>251</v>
      </c>
    </row>
    <row r="58" spans="1:10" ht="16.8">
      <c r="A58" s="468" t="s">
        <v>429</v>
      </c>
      <c r="B58" s="469">
        <v>1</v>
      </c>
      <c r="C58" s="470"/>
      <c r="D58" s="14" t="s">
        <v>157</v>
      </c>
      <c r="E58" s="276" t="s">
        <v>145</v>
      </c>
      <c r="F58" s="277" t="s">
        <v>146</v>
      </c>
      <c r="G58" s="10" t="s">
        <v>172</v>
      </c>
      <c r="H58" s="10" t="s">
        <v>160</v>
      </c>
      <c r="I58" s="10" t="s">
        <v>194</v>
      </c>
      <c r="J58" s="479">
        <v>148</v>
      </c>
    </row>
    <row r="59" spans="1:10" ht="16.8">
      <c r="A59" s="468" t="s">
        <v>440</v>
      </c>
      <c r="B59" s="469">
        <v>1</v>
      </c>
      <c r="C59" s="470"/>
      <c r="D59" s="14" t="s">
        <v>150</v>
      </c>
      <c r="E59" s="9" t="s">
        <v>235</v>
      </c>
      <c r="F59" s="278" t="s">
        <v>146</v>
      </c>
      <c r="G59" s="10" t="s">
        <v>172</v>
      </c>
      <c r="H59" s="10" t="s">
        <v>160</v>
      </c>
      <c r="I59" s="10" t="s">
        <v>471</v>
      </c>
      <c r="J59" s="13">
        <v>170</v>
      </c>
    </row>
    <row r="60" spans="1:10" ht="16.8">
      <c r="A60" s="468" t="s">
        <v>220</v>
      </c>
      <c r="B60" s="469">
        <v>1</v>
      </c>
      <c r="C60" s="470"/>
      <c r="D60" s="14" t="s">
        <v>144</v>
      </c>
      <c r="E60" s="9" t="s">
        <v>145</v>
      </c>
      <c r="F60" s="278" t="s">
        <v>146</v>
      </c>
      <c r="G60" s="10" t="s">
        <v>233</v>
      </c>
      <c r="H60" s="10" t="s">
        <v>160</v>
      </c>
      <c r="I60" s="10" t="s">
        <v>190</v>
      </c>
      <c r="J60" s="13">
        <v>258</v>
      </c>
    </row>
    <row r="61" spans="1:10" ht="16.8">
      <c r="A61" s="468" t="s">
        <v>441</v>
      </c>
      <c r="B61" s="469">
        <v>1</v>
      </c>
      <c r="C61" s="470"/>
      <c r="D61" s="14" t="s">
        <v>171</v>
      </c>
      <c r="E61" s="9" t="s">
        <v>259</v>
      </c>
      <c r="F61" s="278" t="s">
        <v>236</v>
      </c>
      <c r="G61" s="10" t="s">
        <v>172</v>
      </c>
      <c r="H61" s="10" t="s">
        <v>148</v>
      </c>
      <c r="I61" s="10" t="s">
        <v>471</v>
      </c>
      <c r="J61" s="13">
        <v>171</v>
      </c>
    </row>
    <row r="62" spans="1:10" ht="16.8">
      <c r="A62" s="468" t="s">
        <v>421</v>
      </c>
      <c r="B62" s="469">
        <v>1</v>
      </c>
      <c r="C62" s="470"/>
      <c r="D62" s="14" t="s">
        <v>157</v>
      </c>
      <c r="E62" s="9" t="s">
        <v>182</v>
      </c>
      <c r="F62" s="278" t="s">
        <v>146</v>
      </c>
      <c r="G62" s="10" t="s">
        <v>152</v>
      </c>
      <c r="H62" s="10" t="s">
        <v>160</v>
      </c>
      <c r="I62" s="10" t="s">
        <v>190</v>
      </c>
      <c r="J62" s="30">
        <v>266</v>
      </c>
    </row>
    <row r="63" spans="1:10" ht="16.8">
      <c r="A63" s="468" t="s">
        <v>458</v>
      </c>
      <c r="B63" s="469">
        <v>1</v>
      </c>
      <c r="C63" s="470"/>
      <c r="D63" s="14" t="s">
        <v>157</v>
      </c>
      <c r="E63" s="9" t="s">
        <v>145</v>
      </c>
      <c r="F63" s="278" t="s">
        <v>146</v>
      </c>
      <c r="G63" s="10" t="s">
        <v>147</v>
      </c>
      <c r="H63" s="10" t="s">
        <v>155</v>
      </c>
      <c r="I63" s="10" t="s">
        <v>190</v>
      </c>
      <c r="J63" s="13">
        <v>271</v>
      </c>
    </row>
    <row r="64" spans="1:10" ht="16.8">
      <c r="A64" s="468" t="s">
        <v>425</v>
      </c>
      <c r="B64" s="469">
        <v>1</v>
      </c>
      <c r="C64" s="470"/>
      <c r="D64" s="478" t="s">
        <v>157</v>
      </c>
      <c r="E64" s="8" t="s">
        <v>235</v>
      </c>
      <c r="F64" s="278" t="s">
        <v>146</v>
      </c>
      <c r="G64" s="121" t="s">
        <v>152</v>
      </c>
      <c r="H64" s="121" t="s">
        <v>155</v>
      </c>
      <c r="I64" s="121" t="s">
        <v>320</v>
      </c>
      <c r="J64" s="13">
        <v>104</v>
      </c>
    </row>
    <row r="65" spans="1:10" ht="16.8">
      <c r="A65" s="468" t="s">
        <v>411</v>
      </c>
      <c r="B65" s="469">
        <v>1</v>
      </c>
      <c r="C65" s="470"/>
      <c r="D65" s="14" t="s">
        <v>331</v>
      </c>
      <c r="E65" s="9" t="s">
        <v>159</v>
      </c>
      <c r="F65" s="278" t="s">
        <v>146</v>
      </c>
      <c r="G65" s="10" t="s">
        <v>172</v>
      </c>
      <c r="H65" s="10" t="s">
        <v>160</v>
      </c>
      <c r="I65" s="10" t="s">
        <v>206</v>
      </c>
      <c r="J65" s="13">
        <v>103</v>
      </c>
    </row>
    <row r="66" spans="1:10" ht="16.8">
      <c r="A66" s="468" t="s">
        <v>459</v>
      </c>
      <c r="B66" s="469">
        <v>1</v>
      </c>
      <c r="C66" s="470"/>
      <c r="D66" s="14" t="s">
        <v>157</v>
      </c>
      <c r="E66" s="9" t="s">
        <v>235</v>
      </c>
      <c r="F66" s="278" t="s">
        <v>146</v>
      </c>
      <c r="G66" s="10" t="s">
        <v>152</v>
      </c>
      <c r="H66" s="10" t="s">
        <v>161</v>
      </c>
      <c r="I66" s="10" t="s">
        <v>190</v>
      </c>
      <c r="J66" s="13">
        <v>274</v>
      </c>
    </row>
    <row r="67" spans="1:10" ht="16.8">
      <c r="A67" s="468" t="s">
        <v>460</v>
      </c>
      <c r="B67" s="469">
        <v>1</v>
      </c>
      <c r="C67" s="470"/>
      <c r="D67" s="14" t="s">
        <v>157</v>
      </c>
      <c r="E67" s="9" t="s">
        <v>159</v>
      </c>
      <c r="F67" s="278" t="s">
        <v>146</v>
      </c>
      <c r="G67" s="10" t="s">
        <v>152</v>
      </c>
      <c r="H67" s="10" t="s">
        <v>160</v>
      </c>
      <c r="I67" s="10" t="s">
        <v>190</v>
      </c>
      <c r="J67" s="30">
        <v>278</v>
      </c>
    </row>
    <row r="68" spans="1:10" ht="16.8">
      <c r="A68" s="468" t="s">
        <v>432</v>
      </c>
      <c r="B68" s="469">
        <v>1</v>
      </c>
      <c r="C68" s="470"/>
      <c r="D68" s="14" t="s">
        <v>268</v>
      </c>
      <c r="E68" s="9" t="s">
        <v>470</v>
      </c>
      <c r="F68" s="278" t="s">
        <v>242</v>
      </c>
      <c r="G68" s="10" t="s">
        <v>152</v>
      </c>
      <c r="H68" s="10" t="s">
        <v>166</v>
      </c>
      <c r="I68" s="10" t="s">
        <v>206</v>
      </c>
      <c r="J68" s="13">
        <v>103</v>
      </c>
    </row>
    <row r="69" spans="1:10" ht="16.8">
      <c r="A69" s="468" t="s">
        <v>436</v>
      </c>
      <c r="B69" s="469">
        <v>1</v>
      </c>
      <c r="C69" s="470"/>
      <c r="D69" s="14" t="s">
        <v>331</v>
      </c>
      <c r="E69" s="9" t="s">
        <v>159</v>
      </c>
      <c r="F69" s="278" t="s">
        <v>146</v>
      </c>
      <c r="G69" s="10" t="s">
        <v>147</v>
      </c>
      <c r="H69" s="10" t="s">
        <v>161</v>
      </c>
      <c r="I69" s="10" t="s">
        <v>206</v>
      </c>
      <c r="J69" s="13">
        <v>104</v>
      </c>
    </row>
    <row r="70" spans="1:10" ht="16.8">
      <c r="A70" s="468" t="s">
        <v>430</v>
      </c>
      <c r="B70" s="469">
        <v>1</v>
      </c>
      <c r="C70" s="470"/>
      <c r="D70" s="14" t="s">
        <v>151</v>
      </c>
      <c r="E70" s="276" t="s">
        <v>145</v>
      </c>
      <c r="F70" s="277" t="s">
        <v>146</v>
      </c>
      <c r="G70" s="277" t="s">
        <v>172</v>
      </c>
      <c r="H70" s="277" t="s">
        <v>161</v>
      </c>
      <c r="I70" s="277" t="s">
        <v>194</v>
      </c>
      <c r="J70" s="13">
        <v>198</v>
      </c>
    </row>
    <row r="71" spans="1:10" ht="16.8">
      <c r="A71" s="468" t="s">
        <v>437</v>
      </c>
      <c r="B71" s="469">
        <v>1</v>
      </c>
      <c r="C71" s="470"/>
      <c r="D71" s="14" t="s">
        <v>151</v>
      </c>
      <c r="E71" s="9" t="s">
        <v>145</v>
      </c>
      <c r="F71" s="278" t="s">
        <v>146</v>
      </c>
      <c r="G71" s="10" t="s">
        <v>172</v>
      </c>
      <c r="H71" s="10" t="s">
        <v>160</v>
      </c>
      <c r="I71" s="10" t="s">
        <v>206</v>
      </c>
      <c r="J71" s="13">
        <v>104</v>
      </c>
    </row>
    <row r="72" spans="1:10" ht="16.8">
      <c r="A72" s="468" t="s">
        <v>412</v>
      </c>
      <c r="B72" s="469">
        <v>1</v>
      </c>
      <c r="C72" s="470"/>
      <c r="D72" s="14" t="s">
        <v>331</v>
      </c>
      <c r="E72" s="9" t="s">
        <v>263</v>
      </c>
      <c r="F72" s="278" t="s">
        <v>146</v>
      </c>
      <c r="G72" s="10" t="s">
        <v>152</v>
      </c>
      <c r="H72" s="10" t="s">
        <v>184</v>
      </c>
      <c r="I72" s="10" t="s">
        <v>206</v>
      </c>
      <c r="J72" s="13">
        <v>106</v>
      </c>
    </row>
    <row r="73" spans="1:10" ht="16.8">
      <c r="A73" s="468" t="s">
        <v>422</v>
      </c>
      <c r="B73" s="469">
        <v>1</v>
      </c>
      <c r="C73" s="470"/>
      <c r="D73" s="14" t="s">
        <v>144</v>
      </c>
      <c r="E73" s="9" t="s">
        <v>182</v>
      </c>
      <c r="F73" s="278" t="s">
        <v>236</v>
      </c>
      <c r="G73" s="10" t="s">
        <v>147</v>
      </c>
      <c r="H73" s="10" t="s">
        <v>161</v>
      </c>
      <c r="I73" s="10" t="s">
        <v>190</v>
      </c>
      <c r="J73" s="249">
        <v>285</v>
      </c>
    </row>
    <row r="74" spans="1:10" ht="16.8">
      <c r="A74" s="468" t="s">
        <v>415</v>
      </c>
      <c r="B74" s="469">
        <v>1</v>
      </c>
      <c r="C74" s="470"/>
      <c r="D74" s="14" t="s">
        <v>144</v>
      </c>
      <c r="E74" s="9" t="s">
        <v>182</v>
      </c>
      <c r="F74" s="278" t="s">
        <v>236</v>
      </c>
      <c r="G74" s="10" t="s">
        <v>147</v>
      </c>
      <c r="H74" s="10" t="s">
        <v>161</v>
      </c>
      <c r="I74" s="10" t="s">
        <v>384</v>
      </c>
      <c r="J74" s="249">
        <v>71</v>
      </c>
    </row>
    <row r="75" spans="1:10" ht="16.8">
      <c r="A75" s="468" t="s">
        <v>413</v>
      </c>
      <c r="B75" s="469">
        <v>1</v>
      </c>
      <c r="C75" s="470"/>
      <c r="D75" s="14" t="s">
        <v>157</v>
      </c>
      <c r="E75" s="9" t="s">
        <v>159</v>
      </c>
      <c r="F75" s="278" t="s">
        <v>146</v>
      </c>
      <c r="G75" s="10" t="s">
        <v>152</v>
      </c>
      <c r="H75" s="10" t="s">
        <v>358</v>
      </c>
      <c r="I75" s="10" t="s">
        <v>206</v>
      </c>
      <c r="J75" s="13">
        <v>106</v>
      </c>
    </row>
    <row r="76" spans="1:10" ht="16.8">
      <c r="A76" s="468" t="s">
        <v>409</v>
      </c>
      <c r="B76" s="469">
        <v>1</v>
      </c>
      <c r="C76" s="470"/>
      <c r="D76" s="14" t="s">
        <v>157</v>
      </c>
      <c r="E76" s="9" t="s">
        <v>465</v>
      </c>
      <c r="F76" s="10" t="s">
        <v>146</v>
      </c>
      <c r="G76" s="10" t="s">
        <v>152</v>
      </c>
      <c r="H76" s="10" t="s">
        <v>160</v>
      </c>
      <c r="I76" s="10" t="s">
        <v>327</v>
      </c>
      <c r="J76" s="13">
        <v>110</v>
      </c>
    </row>
    <row r="77" spans="1:10" ht="16.8">
      <c r="A77" s="468" t="s">
        <v>442</v>
      </c>
      <c r="B77" s="469">
        <v>1</v>
      </c>
      <c r="C77" s="470"/>
      <c r="D77" s="14" t="s">
        <v>144</v>
      </c>
      <c r="E77" s="9" t="s">
        <v>145</v>
      </c>
      <c r="F77" s="278" t="s">
        <v>146</v>
      </c>
      <c r="G77" s="10" t="s">
        <v>152</v>
      </c>
      <c r="H77" s="10" t="s">
        <v>260</v>
      </c>
      <c r="I77" s="10" t="s">
        <v>471</v>
      </c>
      <c r="J77" s="13">
        <v>186</v>
      </c>
    </row>
    <row r="78" spans="1:10" ht="16.8">
      <c r="A78" s="483" t="s">
        <v>433</v>
      </c>
      <c r="B78" s="484">
        <v>1</v>
      </c>
      <c r="C78" s="485"/>
      <c r="D78" s="281" t="s">
        <v>331</v>
      </c>
      <c r="E78" s="11" t="s">
        <v>174</v>
      </c>
      <c r="F78" s="125" t="s">
        <v>146</v>
      </c>
      <c r="G78" s="420" t="s">
        <v>147</v>
      </c>
      <c r="H78" s="125" t="s">
        <v>168</v>
      </c>
      <c r="I78" s="125" t="s">
        <v>327</v>
      </c>
      <c r="J78" s="126">
        <v>111</v>
      </c>
    </row>
    <row r="79" spans="1:10" ht="16.8">
      <c r="A79" s="468" t="s">
        <v>478</v>
      </c>
      <c r="B79" s="469">
        <v>2</v>
      </c>
      <c r="C79" s="470"/>
      <c r="D79" s="14" t="s">
        <v>331</v>
      </c>
      <c r="E79" s="9" t="s">
        <v>553</v>
      </c>
      <c r="F79" s="278" t="s">
        <v>146</v>
      </c>
      <c r="G79" s="10" t="s">
        <v>152</v>
      </c>
      <c r="H79" s="10" t="s">
        <v>148</v>
      </c>
      <c r="I79" s="10" t="s">
        <v>206</v>
      </c>
      <c r="J79" s="13">
        <v>84</v>
      </c>
    </row>
    <row r="80" spans="1:10" ht="16.8">
      <c r="A80" s="468" t="s">
        <v>529</v>
      </c>
      <c r="B80" s="469">
        <v>2</v>
      </c>
      <c r="C80" s="470"/>
      <c r="D80" s="14" t="s">
        <v>331</v>
      </c>
      <c r="E80" s="9" t="s">
        <v>235</v>
      </c>
      <c r="F80" s="278" t="s">
        <v>146</v>
      </c>
      <c r="G80" s="10" t="s">
        <v>152</v>
      </c>
      <c r="H80" s="10" t="s">
        <v>160</v>
      </c>
      <c r="I80" s="10" t="s">
        <v>190</v>
      </c>
      <c r="J80" s="30">
        <v>196</v>
      </c>
    </row>
    <row r="81" spans="1:10" ht="16.8">
      <c r="A81" s="468" t="s">
        <v>530</v>
      </c>
      <c r="B81" s="469">
        <v>2</v>
      </c>
      <c r="C81" s="470"/>
      <c r="D81" s="14" t="s">
        <v>151</v>
      </c>
      <c r="E81" s="9" t="s">
        <v>235</v>
      </c>
      <c r="F81" s="278" t="s">
        <v>146</v>
      </c>
      <c r="G81" s="121" t="s">
        <v>152</v>
      </c>
      <c r="H81" s="10" t="s">
        <v>160</v>
      </c>
      <c r="I81" s="10" t="s">
        <v>190</v>
      </c>
      <c r="J81" s="155">
        <v>197</v>
      </c>
    </row>
    <row r="82" spans="1:10" ht="16.8">
      <c r="A82" s="468" t="s">
        <v>713</v>
      </c>
      <c r="B82" s="469">
        <v>2</v>
      </c>
      <c r="C82" s="470"/>
      <c r="D82" s="14" t="s">
        <v>171</v>
      </c>
      <c r="E82" s="9" t="s">
        <v>159</v>
      </c>
      <c r="F82" s="278" t="s">
        <v>158</v>
      </c>
      <c r="G82" s="121" t="s">
        <v>169</v>
      </c>
      <c r="H82" s="10" t="s">
        <v>161</v>
      </c>
      <c r="I82" s="10" t="s">
        <v>739</v>
      </c>
      <c r="J82" s="155">
        <v>33</v>
      </c>
    </row>
    <row r="83" spans="1:10" ht="16.8">
      <c r="A83" s="468" t="s">
        <v>531</v>
      </c>
      <c r="B83" s="469">
        <v>2</v>
      </c>
      <c r="C83" s="470"/>
      <c r="D83" s="14" t="s">
        <v>171</v>
      </c>
      <c r="E83" s="9" t="s">
        <v>153</v>
      </c>
      <c r="F83" s="278" t="s">
        <v>146</v>
      </c>
      <c r="G83" s="10" t="s">
        <v>172</v>
      </c>
      <c r="H83" s="10" t="s">
        <v>148</v>
      </c>
      <c r="I83" s="10" t="s">
        <v>190</v>
      </c>
      <c r="J83" s="13">
        <v>202</v>
      </c>
    </row>
    <row r="84" spans="1:10" ht="16.8">
      <c r="A84" s="468" t="s">
        <v>497</v>
      </c>
      <c r="B84" s="469">
        <v>2</v>
      </c>
      <c r="C84" s="470"/>
      <c r="D84" s="14" t="s">
        <v>157</v>
      </c>
      <c r="E84" s="9" t="s">
        <v>174</v>
      </c>
      <c r="F84" s="10" t="s">
        <v>146</v>
      </c>
      <c r="G84" s="10" t="s">
        <v>363</v>
      </c>
      <c r="H84" s="10" t="s">
        <v>160</v>
      </c>
      <c r="I84" s="10" t="s">
        <v>320</v>
      </c>
      <c r="J84" s="155">
        <v>94</v>
      </c>
    </row>
    <row r="85" spans="1:10" ht="16.8">
      <c r="A85" s="468" t="s">
        <v>476</v>
      </c>
      <c r="B85" s="469">
        <v>2</v>
      </c>
      <c r="C85" s="470"/>
      <c r="D85" s="14" t="s">
        <v>150</v>
      </c>
      <c r="E85" s="9" t="s">
        <v>552</v>
      </c>
      <c r="F85" s="10" t="s">
        <v>146</v>
      </c>
      <c r="G85" s="10" t="s">
        <v>169</v>
      </c>
      <c r="H85" s="10" t="s">
        <v>148</v>
      </c>
      <c r="I85" s="10" t="s">
        <v>327</v>
      </c>
      <c r="J85" s="13">
        <v>91</v>
      </c>
    </row>
    <row r="86" spans="1:10" ht="16.8">
      <c r="A86" s="468" t="s">
        <v>245</v>
      </c>
      <c r="B86" s="469">
        <v>2</v>
      </c>
      <c r="C86" s="470"/>
      <c r="D86" s="14" t="s">
        <v>151</v>
      </c>
      <c r="E86" s="9" t="s">
        <v>235</v>
      </c>
      <c r="F86" s="278" t="s">
        <v>146</v>
      </c>
      <c r="G86" s="10" t="s">
        <v>152</v>
      </c>
      <c r="H86" s="10" t="s">
        <v>160</v>
      </c>
      <c r="I86" s="10" t="s">
        <v>190</v>
      </c>
      <c r="J86" s="30">
        <v>203</v>
      </c>
    </row>
    <row r="87" spans="1:10" ht="16.8">
      <c r="A87" s="468" t="s">
        <v>506</v>
      </c>
      <c r="B87" s="469">
        <v>2</v>
      </c>
      <c r="C87" s="470"/>
      <c r="D87" s="14" t="s">
        <v>157</v>
      </c>
      <c r="E87" s="9" t="s">
        <v>235</v>
      </c>
      <c r="F87" s="278" t="s">
        <v>236</v>
      </c>
      <c r="G87" s="10" t="s">
        <v>152</v>
      </c>
      <c r="H87" s="10" t="s">
        <v>155</v>
      </c>
      <c r="I87" s="10" t="s">
        <v>315</v>
      </c>
      <c r="J87" s="13">
        <v>116</v>
      </c>
    </row>
    <row r="88" spans="1:10" ht="16.8">
      <c r="A88" s="468" t="s">
        <v>507</v>
      </c>
      <c r="B88" s="469">
        <v>2</v>
      </c>
      <c r="C88" s="470"/>
      <c r="D88" s="14" t="s">
        <v>167</v>
      </c>
      <c r="E88" s="9" t="s">
        <v>235</v>
      </c>
      <c r="F88" s="278" t="s">
        <v>146</v>
      </c>
      <c r="G88" s="10" t="s">
        <v>147</v>
      </c>
      <c r="H88" s="10" t="s">
        <v>161</v>
      </c>
      <c r="I88" s="10" t="s">
        <v>315</v>
      </c>
      <c r="J88" s="13">
        <v>116</v>
      </c>
    </row>
    <row r="89" spans="1:10" ht="16.8">
      <c r="A89" s="468" t="s">
        <v>508</v>
      </c>
      <c r="B89" s="469">
        <v>2</v>
      </c>
      <c r="C89" s="470"/>
      <c r="D89" s="14" t="s">
        <v>167</v>
      </c>
      <c r="E89" s="9" t="s">
        <v>235</v>
      </c>
      <c r="F89" s="278" t="s">
        <v>146</v>
      </c>
      <c r="G89" s="10" t="s">
        <v>147</v>
      </c>
      <c r="H89" s="10" t="s">
        <v>161</v>
      </c>
      <c r="I89" s="10" t="s">
        <v>315</v>
      </c>
      <c r="J89" s="13">
        <v>117</v>
      </c>
    </row>
    <row r="90" spans="1:10" ht="16.8">
      <c r="A90" s="468" t="s">
        <v>528</v>
      </c>
      <c r="B90" s="469">
        <v>2</v>
      </c>
      <c r="C90" s="470"/>
      <c r="D90" s="14" t="s">
        <v>151</v>
      </c>
      <c r="E90" s="8" t="s">
        <v>145</v>
      </c>
      <c r="F90" s="319" t="s">
        <v>146</v>
      </c>
      <c r="G90" s="121" t="s">
        <v>172</v>
      </c>
      <c r="H90" s="121" t="s">
        <v>160</v>
      </c>
      <c r="I90" s="121" t="s">
        <v>325</v>
      </c>
      <c r="J90" s="155">
        <v>82</v>
      </c>
    </row>
    <row r="91" spans="1:10" ht="16.8">
      <c r="A91" s="468" t="s">
        <v>509</v>
      </c>
      <c r="B91" s="469">
        <v>2</v>
      </c>
      <c r="C91" s="470"/>
      <c r="D91" s="14" t="s">
        <v>157</v>
      </c>
      <c r="E91" s="9" t="s">
        <v>235</v>
      </c>
      <c r="F91" s="278" t="s">
        <v>146</v>
      </c>
      <c r="G91" s="10" t="s">
        <v>152</v>
      </c>
      <c r="H91" s="10" t="s">
        <v>160</v>
      </c>
      <c r="I91" s="10" t="s">
        <v>315</v>
      </c>
      <c r="J91" s="13">
        <v>117</v>
      </c>
    </row>
    <row r="92" spans="1:10" ht="16.8">
      <c r="A92" s="468" t="s">
        <v>502</v>
      </c>
      <c r="B92" s="469">
        <v>2</v>
      </c>
      <c r="C92" s="470"/>
      <c r="D92" s="14" t="s">
        <v>268</v>
      </c>
      <c r="E92" s="9" t="s">
        <v>145</v>
      </c>
      <c r="F92" s="278" t="s">
        <v>146</v>
      </c>
      <c r="G92" s="10" t="s">
        <v>152</v>
      </c>
      <c r="H92" s="10" t="s">
        <v>148</v>
      </c>
      <c r="I92" s="10" t="s">
        <v>206</v>
      </c>
      <c r="J92" s="13">
        <v>86</v>
      </c>
    </row>
    <row r="93" spans="1:10" ht="16.8">
      <c r="A93" s="468" t="s">
        <v>520</v>
      </c>
      <c r="B93" s="469">
        <v>2</v>
      </c>
      <c r="C93" s="470"/>
      <c r="D93" s="14" t="s">
        <v>151</v>
      </c>
      <c r="E93" s="9" t="s">
        <v>159</v>
      </c>
      <c r="F93" s="278" t="s">
        <v>146</v>
      </c>
      <c r="G93" s="10" t="s">
        <v>152</v>
      </c>
      <c r="H93" s="10" t="s">
        <v>161</v>
      </c>
      <c r="I93" s="10" t="s">
        <v>471</v>
      </c>
      <c r="J93" s="13">
        <v>156</v>
      </c>
    </row>
    <row r="94" spans="1:10" ht="16.8">
      <c r="A94" s="468" t="s">
        <v>485</v>
      </c>
      <c r="B94" s="469">
        <v>2</v>
      </c>
      <c r="C94" s="470"/>
      <c r="D94" s="14" t="s">
        <v>151</v>
      </c>
      <c r="E94" s="9" t="s">
        <v>182</v>
      </c>
      <c r="F94" s="278" t="s">
        <v>146</v>
      </c>
      <c r="G94" s="10" t="s">
        <v>152</v>
      </c>
      <c r="H94" s="10" t="s">
        <v>160</v>
      </c>
      <c r="I94" s="10" t="s">
        <v>190</v>
      </c>
      <c r="J94" s="13">
        <v>207</v>
      </c>
    </row>
    <row r="95" spans="1:10" ht="16.8">
      <c r="A95" s="468" t="s">
        <v>532</v>
      </c>
      <c r="B95" s="469">
        <v>2</v>
      </c>
      <c r="C95" s="470"/>
      <c r="D95" s="14" t="s">
        <v>331</v>
      </c>
      <c r="E95" s="9" t="s">
        <v>235</v>
      </c>
      <c r="F95" s="278" t="s">
        <v>146</v>
      </c>
      <c r="G95" s="10" t="s">
        <v>154</v>
      </c>
      <c r="H95" s="10" t="s">
        <v>161</v>
      </c>
      <c r="I95" s="10" t="s">
        <v>190</v>
      </c>
      <c r="J95" s="13">
        <v>207</v>
      </c>
    </row>
    <row r="96" spans="1:10" ht="16.8">
      <c r="A96" s="468" t="s">
        <v>225</v>
      </c>
      <c r="B96" s="469">
        <v>2</v>
      </c>
      <c r="C96" s="470"/>
      <c r="D96" s="14" t="s">
        <v>151</v>
      </c>
      <c r="E96" s="9" t="s">
        <v>159</v>
      </c>
      <c r="F96" s="278" t="s">
        <v>146</v>
      </c>
      <c r="G96" s="10" t="s">
        <v>152</v>
      </c>
      <c r="H96" s="10" t="s">
        <v>160</v>
      </c>
      <c r="I96" s="10" t="s">
        <v>190</v>
      </c>
      <c r="J96" s="30">
        <v>208</v>
      </c>
    </row>
    <row r="97" spans="1:10" ht="16.8">
      <c r="A97" s="468" t="s">
        <v>551</v>
      </c>
      <c r="B97" s="469">
        <v>2</v>
      </c>
      <c r="C97" s="470"/>
      <c r="D97" s="275" t="s">
        <v>144</v>
      </c>
      <c r="E97" s="276" t="s">
        <v>174</v>
      </c>
      <c r="F97" s="277" t="s">
        <v>555</v>
      </c>
      <c r="G97" s="277" t="s">
        <v>147</v>
      </c>
      <c r="H97" s="277" t="s">
        <v>148</v>
      </c>
      <c r="I97" s="277" t="s">
        <v>194</v>
      </c>
      <c r="J97" s="279">
        <v>48</v>
      </c>
    </row>
    <row r="98" spans="1:10" ht="16.8">
      <c r="A98" s="468" t="s">
        <v>510</v>
      </c>
      <c r="B98" s="469">
        <v>2</v>
      </c>
      <c r="C98" s="470"/>
      <c r="D98" s="14" t="s">
        <v>144</v>
      </c>
      <c r="E98" s="9" t="s">
        <v>145</v>
      </c>
      <c r="F98" s="278" t="s">
        <v>146</v>
      </c>
      <c r="G98" s="10" t="s">
        <v>172</v>
      </c>
      <c r="H98" s="10" t="s">
        <v>155</v>
      </c>
      <c r="I98" s="10" t="s">
        <v>315</v>
      </c>
      <c r="J98" s="13">
        <v>118</v>
      </c>
    </row>
    <row r="99" spans="1:10" ht="16.8">
      <c r="A99" s="468" t="s">
        <v>493</v>
      </c>
      <c r="B99" s="469">
        <v>2</v>
      </c>
      <c r="C99" s="470"/>
      <c r="D99" s="478" t="s">
        <v>144</v>
      </c>
      <c r="E99" s="8" t="s">
        <v>235</v>
      </c>
      <c r="F99" s="278" t="s">
        <v>236</v>
      </c>
      <c r="G99" s="121" t="s">
        <v>147</v>
      </c>
      <c r="H99" s="121" t="s">
        <v>161</v>
      </c>
      <c r="I99" s="10" t="s">
        <v>333</v>
      </c>
      <c r="J99" s="155">
        <v>91</v>
      </c>
    </row>
    <row r="100" spans="1:10" ht="16.8">
      <c r="A100" s="468" t="s">
        <v>533</v>
      </c>
      <c r="B100" s="469">
        <v>2</v>
      </c>
      <c r="C100" s="470"/>
      <c r="D100" s="14" t="s">
        <v>150</v>
      </c>
      <c r="E100" s="9" t="s">
        <v>182</v>
      </c>
      <c r="F100" s="278" t="s">
        <v>146</v>
      </c>
      <c r="G100" s="10" t="s">
        <v>147</v>
      </c>
      <c r="H100" s="10" t="s">
        <v>239</v>
      </c>
      <c r="I100" s="10" t="s">
        <v>190</v>
      </c>
      <c r="J100" s="13">
        <v>212</v>
      </c>
    </row>
    <row r="101" spans="1:10" ht="16.8">
      <c r="A101" s="468" t="s">
        <v>534</v>
      </c>
      <c r="B101" s="469">
        <v>2</v>
      </c>
      <c r="C101" s="470"/>
      <c r="D101" s="14" t="s">
        <v>164</v>
      </c>
      <c r="E101" s="9" t="s">
        <v>145</v>
      </c>
      <c r="F101" s="278" t="s">
        <v>146</v>
      </c>
      <c r="G101" s="10" t="s">
        <v>152</v>
      </c>
      <c r="H101" s="10" t="s">
        <v>148</v>
      </c>
      <c r="I101" s="10" t="s">
        <v>190</v>
      </c>
      <c r="J101" s="13">
        <v>216</v>
      </c>
    </row>
    <row r="102" spans="1:10" ht="16.8">
      <c r="A102" s="468" t="s">
        <v>479</v>
      </c>
      <c r="B102" s="469">
        <v>2</v>
      </c>
      <c r="C102" s="470"/>
      <c r="D102" s="14" t="s">
        <v>268</v>
      </c>
      <c r="E102" s="9" t="s">
        <v>145</v>
      </c>
      <c r="F102" s="278" t="s">
        <v>236</v>
      </c>
      <c r="G102" s="10" t="s">
        <v>147</v>
      </c>
      <c r="H102" s="10" t="s">
        <v>148</v>
      </c>
      <c r="I102" s="10" t="s">
        <v>206</v>
      </c>
      <c r="J102" s="13">
        <v>90</v>
      </c>
    </row>
    <row r="103" spans="1:10" ht="16.8">
      <c r="A103" s="468" t="s">
        <v>480</v>
      </c>
      <c r="B103" s="469">
        <v>2</v>
      </c>
      <c r="C103" s="470"/>
      <c r="D103" s="14" t="s">
        <v>150</v>
      </c>
      <c r="E103" s="9" t="s">
        <v>145</v>
      </c>
      <c r="F103" s="10" t="s">
        <v>146</v>
      </c>
      <c r="G103" s="10" t="s">
        <v>147</v>
      </c>
      <c r="H103" s="10" t="s">
        <v>148</v>
      </c>
      <c r="I103" s="10" t="s">
        <v>206</v>
      </c>
      <c r="J103" s="13">
        <v>90</v>
      </c>
    </row>
    <row r="104" spans="1:10" ht="16.8">
      <c r="A104" s="468" t="s">
        <v>486</v>
      </c>
      <c r="B104" s="469">
        <v>2</v>
      </c>
      <c r="C104" s="470"/>
      <c r="D104" s="14" t="s">
        <v>150</v>
      </c>
      <c r="E104" s="9" t="s">
        <v>175</v>
      </c>
      <c r="F104" s="278" t="s">
        <v>146</v>
      </c>
      <c r="G104" s="10" t="s">
        <v>152</v>
      </c>
      <c r="H104" s="10" t="s">
        <v>155</v>
      </c>
      <c r="I104" s="10" t="s">
        <v>190</v>
      </c>
      <c r="J104" s="13">
        <v>216</v>
      </c>
    </row>
    <row r="105" spans="1:10" ht="16.8">
      <c r="A105" s="468" t="s">
        <v>487</v>
      </c>
      <c r="B105" s="469">
        <v>2</v>
      </c>
      <c r="C105" s="470"/>
      <c r="D105" s="14" t="s">
        <v>150</v>
      </c>
      <c r="E105" s="9" t="s">
        <v>145</v>
      </c>
      <c r="F105" s="278" t="s">
        <v>146</v>
      </c>
      <c r="G105" s="10" t="s">
        <v>152</v>
      </c>
      <c r="H105" s="10" t="s">
        <v>155</v>
      </c>
      <c r="I105" s="10" t="s">
        <v>190</v>
      </c>
      <c r="J105" s="13">
        <v>216</v>
      </c>
    </row>
    <row r="106" spans="1:10" ht="16.8">
      <c r="A106" s="468" t="s">
        <v>535</v>
      </c>
      <c r="B106" s="469">
        <v>2</v>
      </c>
      <c r="C106" s="470"/>
      <c r="D106" s="14" t="s">
        <v>268</v>
      </c>
      <c r="E106" s="9" t="s">
        <v>145</v>
      </c>
      <c r="F106" s="278" t="s">
        <v>146</v>
      </c>
      <c r="G106" s="10" t="s">
        <v>152</v>
      </c>
      <c r="H106" s="10" t="s">
        <v>260</v>
      </c>
      <c r="I106" s="10" t="s">
        <v>190</v>
      </c>
      <c r="J106" s="13">
        <v>217</v>
      </c>
    </row>
    <row r="107" spans="1:10" ht="16.8">
      <c r="A107" s="468" t="s">
        <v>521</v>
      </c>
      <c r="B107" s="469">
        <v>2</v>
      </c>
      <c r="C107" s="470"/>
      <c r="D107" s="14" t="s">
        <v>144</v>
      </c>
      <c r="E107" s="9" t="s">
        <v>235</v>
      </c>
      <c r="F107" s="278" t="s">
        <v>146</v>
      </c>
      <c r="G107" s="10" t="s">
        <v>147</v>
      </c>
      <c r="H107" s="10" t="s">
        <v>148</v>
      </c>
      <c r="I107" s="10" t="s">
        <v>471</v>
      </c>
      <c r="J107" s="13">
        <v>161</v>
      </c>
    </row>
    <row r="108" spans="1:10" ht="16.8">
      <c r="A108" s="468" t="s">
        <v>536</v>
      </c>
      <c r="B108" s="469">
        <v>2</v>
      </c>
      <c r="C108" s="470"/>
      <c r="D108" s="14" t="s">
        <v>144</v>
      </c>
      <c r="E108" s="9" t="s">
        <v>235</v>
      </c>
      <c r="F108" s="278" t="s">
        <v>146</v>
      </c>
      <c r="G108" s="10" t="s">
        <v>152</v>
      </c>
      <c r="H108" s="10" t="s">
        <v>184</v>
      </c>
      <c r="I108" s="10" t="s">
        <v>190</v>
      </c>
      <c r="J108" s="13">
        <v>217</v>
      </c>
    </row>
    <row r="109" spans="1:10" ht="16.8">
      <c r="A109" s="468" t="s">
        <v>537</v>
      </c>
      <c r="B109" s="469">
        <v>2</v>
      </c>
      <c r="C109" s="470"/>
      <c r="D109" s="14" t="s">
        <v>150</v>
      </c>
      <c r="E109" s="9" t="s">
        <v>182</v>
      </c>
      <c r="F109" s="278" t="s">
        <v>146</v>
      </c>
      <c r="G109" s="10" t="s">
        <v>147</v>
      </c>
      <c r="H109" s="10" t="s">
        <v>239</v>
      </c>
      <c r="I109" s="10" t="s">
        <v>190</v>
      </c>
      <c r="J109" s="13">
        <v>218</v>
      </c>
    </row>
    <row r="110" spans="1:10" ht="16.8">
      <c r="A110" s="468" t="s">
        <v>523</v>
      </c>
      <c r="B110" s="469">
        <v>2</v>
      </c>
      <c r="C110" s="470"/>
      <c r="D110" s="14" t="s">
        <v>157</v>
      </c>
      <c r="E110" s="9" t="s">
        <v>145</v>
      </c>
      <c r="F110" s="278" t="s">
        <v>146</v>
      </c>
      <c r="G110" s="10" t="s">
        <v>258</v>
      </c>
      <c r="H110" s="277" t="s">
        <v>161</v>
      </c>
      <c r="I110" s="277" t="s">
        <v>322</v>
      </c>
      <c r="J110" s="13">
        <v>85</v>
      </c>
    </row>
    <row r="111" spans="1:10" ht="16.8">
      <c r="A111" s="468" t="s">
        <v>504</v>
      </c>
      <c r="B111" s="469">
        <v>2</v>
      </c>
      <c r="C111" s="470"/>
      <c r="D111" s="14" t="s">
        <v>171</v>
      </c>
      <c r="E111" s="9" t="s">
        <v>235</v>
      </c>
      <c r="F111" s="278" t="s">
        <v>146</v>
      </c>
      <c r="G111" s="10" t="s">
        <v>172</v>
      </c>
      <c r="H111" s="10" t="s">
        <v>184</v>
      </c>
      <c r="I111" s="277" t="s">
        <v>466</v>
      </c>
      <c r="J111" s="13">
        <v>146</v>
      </c>
    </row>
    <row r="112" spans="1:10" ht="16.8">
      <c r="A112" s="468" t="s">
        <v>511</v>
      </c>
      <c r="B112" s="469">
        <v>2</v>
      </c>
      <c r="C112" s="470"/>
      <c r="D112" s="14" t="s">
        <v>151</v>
      </c>
      <c r="E112" s="9" t="s">
        <v>145</v>
      </c>
      <c r="F112" s="278" t="s">
        <v>146</v>
      </c>
      <c r="G112" s="10" t="s">
        <v>172</v>
      </c>
      <c r="H112" s="10" t="s">
        <v>155</v>
      </c>
      <c r="I112" s="10" t="s">
        <v>315</v>
      </c>
      <c r="J112" s="13">
        <v>119</v>
      </c>
    </row>
    <row r="113" spans="1:10" ht="16.8">
      <c r="A113" s="468" t="s">
        <v>524</v>
      </c>
      <c r="B113" s="469">
        <v>2</v>
      </c>
      <c r="C113" s="470"/>
      <c r="D113" s="14" t="s">
        <v>157</v>
      </c>
      <c r="E113" s="9" t="s">
        <v>145</v>
      </c>
      <c r="F113" s="278" t="s">
        <v>146</v>
      </c>
      <c r="G113" s="10" t="s">
        <v>258</v>
      </c>
      <c r="H113" s="277" t="s">
        <v>161</v>
      </c>
      <c r="I113" s="277" t="s">
        <v>322</v>
      </c>
      <c r="J113" s="13">
        <v>85</v>
      </c>
    </row>
    <row r="114" spans="1:10" ht="16.8">
      <c r="A114" s="468" t="s">
        <v>488</v>
      </c>
      <c r="B114" s="469">
        <v>2</v>
      </c>
      <c r="C114" s="470"/>
      <c r="D114" s="14" t="s">
        <v>151</v>
      </c>
      <c r="E114" s="9" t="s">
        <v>182</v>
      </c>
      <c r="F114" s="278" t="s">
        <v>146</v>
      </c>
      <c r="G114" s="10" t="s">
        <v>152</v>
      </c>
      <c r="H114" s="10" t="s">
        <v>160</v>
      </c>
      <c r="I114" s="10" t="s">
        <v>190</v>
      </c>
      <c r="J114" s="13">
        <v>225</v>
      </c>
    </row>
    <row r="115" spans="1:10" ht="16.8">
      <c r="A115" s="468" t="s">
        <v>498</v>
      </c>
      <c r="B115" s="469">
        <v>2</v>
      </c>
      <c r="C115" s="470"/>
      <c r="D115" s="14" t="s">
        <v>144</v>
      </c>
      <c r="E115" s="9" t="s">
        <v>554</v>
      </c>
      <c r="F115" s="10" t="s">
        <v>146</v>
      </c>
      <c r="G115" s="10" t="s">
        <v>152</v>
      </c>
      <c r="H115" s="10" t="s">
        <v>148</v>
      </c>
      <c r="I115" s="10" t="s">
        <v>327</v>
      </c>
      <c r="J115" s="13">
        <v>97</v>
      </c>
    </row>
    <row r="116" spans="1:10" ht="16.8">
      <c r="A116" s="468" t="s">
        <v>538</v>
      </c>
      <c r="B116" s="469">
        <v>2</v>
      </c>
      <c r="C116" s="470"/>
      <c r="D116" s="14" t="s">
        <v>331</v>
      </c>
      <c r="E116" s="9" t="s">
        <v>145</v>
      </c>
      <c r="F116" s="278" t="s">
        <v>146</v>
      </c>
      <c r="G116" s="10" t="s">
        <v>154</v>
      </c>
      <c r="H116" s="10" t="s">
        <v>179</v>
      </c>
      <c r="I116" s="10" t="s">
        <v>190</v>
      </c>
      <c r="J116" s="13">
        <v>227</v>
      </c>
    </row>
    <row r="117" spans="1:10" ht="16.8">
      <c r="A117" s="468" t="s">
        <v>499</v>
      </c>
      <c r="B117" s="469">
        <v>2</v>
      </c>
      <c r="C117" s="470"/>
      <c r="D117" s="14" t="s">
        <v>144</v>
      </c>
      <c r="E117" s="9" t="s">
        <v>153</v>
      </c>
      <c r="F117" s="10" t="s">
        <v>236</v>
      </c>
      <c r="G117" s="10" t="s">
        <v>243</v>
      </c>
      <c r="H117" s="10" t="s">
        <v>148</v>
      </c>
      <c r="I117" s="10" t="s">
        <v>327</v>
      </c>
      <c r="J117" s="13">
        <v>99</v>
      </c>
    </row>
    <row r="118" spans="1:10" ht="16.8">
      <c r="A118" s="468" t="s">
        <v>512</v>
      </c>
      <c r="B118" s="469">
        <v>2</v>
      </c>
      <c r="C118" s="470"/>
      <c r="D118" s="14" t="s">
        <v>268</v>
      </c>
      <c r="E118" s="9" t="s">
        <v>235</v>
      </c>
      <c r="F118" s="278" t="s">
        <v>146</v>
      </c>
      <c r="G118" s="10" t="s">
        <v>152</v>
      </c>
      <c r="H118" s="10" t="s">
        <v>155</v>
      </c>
      <c r="I118" s="10" t="s">
        <v>315</v>
      </c>
      <c r="J118" s="13">
        <v>120</v>
      </c>
    </row>
    <row r="119" spans="1:10" ht="16.8">
      <c r="A119" s="468" t="s">
        <v>494</v>
      </c>
      <c r="B119" s="469">
        <v>2</v>
      </c>
      <c r="C119" s="470"/>
      <c r="D119" s="14" t="s">
        <v>171</v>
      </c>
      <c r="E119" s="9" t="s">
        <v>153</v>
      </c>
      <c r="F119" s="278" t="s">
        <v>474</v>
      </c>
      <c r="G119" s="10" t="s">
        <v>172</v>
      </c>
      <c r="H119" s="10" t="s">
        <v>184</v>
      </c>
      <c r="I119" s="10" t="s">
        <v>206</v>
      </c>
      <c r="J119" s="13">
        <v>94</v>
      </c>
    </row>
    <row r="120" spans="1:10" ht="16.8">
      <c r="A120" s="468" t="s">
        <v>491</v>
      </c>
      <c r="B120" s="469">
        <v>2</v>
      </c>
      <c r="C120" s="470"/>
      <c r="D120" s="14" t="s">
        <v>157</v>
      </c>
      <c r="E120" s="9" t="s">
        <v>182</v>
      </c>
      <c r="F120" s="278" t="s">
        <v>146</v>
      </c>
      <c r="G120" s="10" t="s">
        <v>152</v>
      </c>
      <c r="H120" s="10" t="s">
        <v>155</v>
      </c>
      <c r="I120" s="10" t="s">
        <v>208</v>
      </c>
      <c r="J120" s="13">
        <v>89</v>
      </c>
    </row>
    <row r="121" spans="1:10" ht="16.8">
      <c r="A121" s="468" t="s">
        <v>539</v>
      </c>
      <c r="B121" s="469">
        <v>2</v>
      </c>
      <c r="C121" s="470"/>
      <c r="D121" s="14" t="s">
        <v>171</v>
      </c>
      <c r="E121" s="9" t="s">
        <v>145</v>
      </c>
      <c r="F121" s="278" t="s">
        <v>146</v>
      </c>
      <c r="G121" s="10" t="s">
        <v>154</v>
      </c>
      <c r="H121" s="10" t="s">
        <v>160</v>
      </c>
      <c r="I121" s="10" t="s">
        <v>190</v>
      </c>
      <c r="J121" s="13">
        <v>230</v>
      </c>
    </row>
    <row r="122" spans="1:10" ht="16.8">
      <c r="A122" s="468" t="s">
        <v>492</v>
      </c>
      <c r="B122" s="469">
        <v>2</v>
      </c>
      <c r="C122" s="470"/>
      <c r="D122" s="14" t="s">
        <v>157</v>
      </c>
      <c r="E122" s="9" t="s">
        <v>145</v>
      </c>
      <c r="F122" s="278" t="s">
        <v>146</v>
      </c>
      <c r="G122" s="10" t="s">
        <v>152</v>
      </c>
      <c r="H122" s="10" t="s">
        <v>155</v>
      </c>
      <c r="I122" s="10" t="s">
        <v>208</v>
      </c>
      <c r="J122" s="13">
        <v>90</v>
      </c>
    </row>
    <row r="123" spans="1:10" ht="16.8">
      <c r="A123" s="468" t="s">
        <v>495</v>
      </c>
      <c r="B123" s="469">
        <v>2</v>
      </c>
      <c r="C123" s="470"/>
      <c r="D123" s="14" t="s">
        <v>268</v>
      </c>
      <c r="E123" s="9" t="s">
        <v>182</v>
      </c>
      <c r="F123" s="278" t="s">
        <v>146</v>
      </c>
      <c r="G123" s="10" t="s">
        <v>152</v>
      </c>
      <c r="H123" s="10" t="s">
        <v>319</v>
      </c>
      <c r="I123" s="10" t="s">
        <v>190</v>
      </c>
      <c r="J123" s="13">
        <v>235</v>
      </c>
    </row>
    <row r="124" spans="1:10" ht="16.8">
      <c r="A124" s="468" t="s">
        <v>505</v>
      </c>
      <c r="B124" s="469">
        <v>2</v>
      </c>
      <c r="C124" s="470"/>
      <c r="D124" s="14" t="s">
        <v>171</v>
      </c>
      <c r="E124" s="8" t="s">
        <v>159</v>
      </c>
      <c r="F124" s="278" t="s">
        <v>146</v>
      </c>
      <c r="G124" s="121" t="s">
        <v>172</v>
      </c>
      <c r="H124" s="10" t="s">
        <v>160</v>
      </c>
      <c r="I124" s="10" t="s">
        <v>466</v>
      </c>
      <c r="J124" s="155">
        <v>151</v>
      </c>
    </row>
    <row r="125" spans="1:10" ht="16.8">
      <c r="A125" s="468" t="s">
        <v>496</v>
      </c>
      <c r="B125" s="469">
        <v>2</v>
      </c>
      <c r="C125" s="470"/>
      <c r="D125" s="14" t="s">
        <v>331</v>
      </c>
      <c r="E125" s="9" t="s">
        <v>230</v>
      </c>
      <c r="F125" s="278" t="s">
        <v>146</v>
      </c>
      <c r="G125" s="10" t="s">
        <v>154</v>
      </c>
      <c r="H125" s="10" t="s">
        <v>161</v>
      </c>
      <c r="I125" s="10" t="s">
        <v>190</v>
      </c>
      <c r="J125" s="13">
        <v>241</v>
      </c>
    </row>
    <row r="126" spans="1:10" ht="16.8">
      <c r="A126" s="468" t="s">
        <v>540</v>
      </c>
      <c r="B126" s="469">
        <v>2</v>
      </c>
      <c r="C126" s="470"/>
      <c r="D126" s="476" t="s">
        <v>268</v>
      </c>
      <c r="E126" s="9" t="s">
        <v>145</v>
      </c>
      <c r="F126" s="277" t="s">
        <v>146</v>
      </c>
      <c r="G126" s="10" t="s">
        <v>152</v>
      </c>
      <c r="H126" s="277" t="s">
        <v>406</v>
      </c>
      <c r="I126" s="10" t="s">
        <v>190</v>
      </c>
      <c r="J126" s="13">
        <v>244</v>
      </c>
    </row>
    <row r="127" spans="1:10" ht="16.8">
      <c r="A127" s="468" t="s">
        <v>513</v>
      </c>
      <c r="B127" s="469">
        <v>2</v>
      </c>
      <c r="C127" s="470"/>
      <c r="D127" s="14" t="s">
        <v>331</v>
      </c>
      <c r="E127" s="9" t="s">
        <v>235</v>
      </c>
      <c r="F127" s="278" t="s">
        <v>236</v>
      </c>
      <c r="G127" s="10" t="s">
        <v>363</v>
      </c>
      <c r="H127" s="10" t="s">
        <v>161</v>
      </c>
      <c r="I127" s="10" t="s">
        <v>315</v>
      </c>
      <c r="J127" s="13">
        <v>123</v>
      </c>
    </row>
    <row r="128" spans="1:10" ht="16.8">
      <c r="A128" s="468" t="s">
        <v>525</v>
      </c>
      <c r="B128" s="469">
        <v>2</v>
      </c>
      <c r="C128" s="470"/>
      <c r="D128" s="14" t="s">
        <v>150</v>
      </c>
      <c r="E128" s="9" t="s">
        <v>145</v>
      </c>
      <c r="F128" s="278" t="s">
        <v>146</v>
      </c>
      <c r="G128" s="10" t="s">
        <v>147</v>
      </c>
      <c r="H128" s="10" t="s">
        <v>148</v>
      </c>
      <c r="I128" s="10" t="s">
        <v>322</v>
      </c>
      <c r="J128" s="13">
        <v>87</v>
      </c>
    </row>
    <row r="129" spans="1:10" ht="16.8">
      <c r="A129" s="468" t="s">
        <v>500</v>
      </c>
      <c r="B129" s="469">
        <v>2</v>
      </c>
      <c r="C129" s="470"/>
      <c r="D129" s="14" t="s">
        <v>331</v>
      </c>
      <c r="E129" s="8" t="s">
        <v>159</v>
      </c>
      <c r="F129" s="10" t="s">
        <v>146</v>
      </c>
      <c r="G129" s="10" t="s">
        <v>152</v>
      </c>
      <c r="H129" s="10" t="s">
        <v>161</v>
      </c>
      <c r="I129" s="10" t="s">
        <v>327</v>
      </c>
      <c r="J129" s="13">
        <v>102</v>
      </c>
    </row>
    <row r="130" spans="1:10" ht="16.8">
      <c r="A130" s="468" t="s">
        <v>526</v>
      </c>
      <c r="B130" s="469">
        <v>2</v>
      </c>
      <c r="C130" s="470"/>
      <c r="D130" s="14" t="s">
        <v>171</v>
      </c>
      <c r="E130" s="9" t="s">
        <v>145</v>
      </c>
      <c r="F130" s="278" t="s">
        <v>146</v>
      </c>
      <c r="G130" s="10" t="s">
        <v>125</v>
      </c>
      <c r="H130" s="10" t="s">
        <v>155</v>
      </c>
      <c r="I130" s="10" t="s">
        <v>322</v>
      </c>
      <c r="J130" s="13">
        <v>87</v>
      </c>
    </row>
    <row r="131" spans="1:10" ht="16.8">
      <c r="A131" s="468" t="s">
        <v>514</v>
      </c>
      <c r="B131" s="469">
        <v>2</v>
      </c>
      <c r="C131" s="470"/>
      <c r="D131" s="14" t="s">
        <v>157</v>
      </c>
      <c r="E131" s="9" t="s">
        <v>235</v>
      </c>
      <c r="F131" s="278" t="s">
        <v>146</v>
      </c>
      <c r="G131" s="10" t="s">
        <v>152</v>
      </c>
      <c r="H131" s="10" t="s">
        <v>161</v>
      </c>
      <c r="I131" s="10" t="s">
        <v>315</v>
      </c>
      <c r="J131" s="13">
        <v>123</v>
      </c>
    </row>
    <row r="132" spans="1:10" ht="16.8">
      <c r="A132" s="468" t="s">
        <v>475</v>
      </c>
      <c r="B132" s="469">
        <v>2</v>
      </c>
      <c r="C132" s="470"/>
      <c r="D132" s="478" t="s">
        <v>171</v>
      </c>
      <c r="E132" s="8" t="s">
        <v>145</v>
      </c>
      <c r="F132" s="278" t="s">
        <v>146</v>
      </c>
      <c r="G132" s="121" t="s">
        <v>260</v>
      </c>
      <c r="H132" s="121" t="s">
        <v>148</v>
      </c>
      <c r="I132" s="121" t="s">
        <v>320</v>
      </c>
      <c r="J132" s="155">
        <v>100</v>
      </c>
    </row>
    <row r="133" spans="1:10" ht="16.8">
      <c r="A133" s="468" t="s">
        <v>515</v>
      </c>
      <c r="B133" s="469">
        <v>2</v>
      </c>
      <c r="C133" s="470"/>
      <c r="D133" s="14" t="s">
        <v>171</v>
      </c>
      <c r="E133" s="9" t="s">
        <v>145</v>
      </c>
      <c r="F133" s="278" t="s">
        <v>146</v>
      </c>
      <c r="G133" s="10" t="s">
        <v>152</v>
      </c>
      <c r="H133" s="10" t="s">
        <v>155</v>
      </c>
      <c r="I133" s="10" t="s">
        <v>315</v>
      </c>
      <c r="J133" s="13">
        <v>124</v>
      </c>
    </row>
    <row r="134" spans="1:10" ht="16.8">
      <c r="A134" s="468" t="s">
        <v>477</v>
      </c>
      <c r="B134" s="469">
        <v>2</v>
      </c>
      <c r="C134" s="470"/>
      <c r="D134" s="14" t="s">
        <v>157</v>
      </c>
      <c r="E134" s="9" t="s">
        <v>462</v>
      </c>
      <c r="F134" s="10" t="s">
        <v>146</v>
      </c>
      <c r="G134" s="10" t="s">
        <v>152</v>
      </c>
      <c r="H134" s="10" t="s">
        <v>184</v>
      </c>
      <c r="I134" s="10" t="s">
        <v>327</v>
      </c>
      <c r="J134" s="13">
        <v>102</v>
      </c>
    </row>
    <row r="135" spans="1:10" ht="16.8">
      <c r="A135" s="468" t="s">
        <v>541</v>
      </c>
      <c r="B135" s="469">
        <v>2</v>
      </c>
      <c r="C135" s="470"/>
      <c r="D135" s="14" t="s">
        <v>151</v>
      </c>
      <c r="E135" s="9" t="s">
        <v>145</v>
      </c>
      <c r="F135" s="278" t="s">
        <v>146</v>
      </c>
      <c r="G135" s="10" t="s">
        <v>147</v>
      </c>
      <c r="H135" s="10" t="s">
        <v>148</v>
      </c>
      <c r="I135" s="10" t="s">
        <v>190</v>
      </c>
      <c r="J135" s="13">
        <v>252</v>
      </c>
    </row>
    <row r="136" spans="1:10" ht="16.8">
      <c r="A136" s="468" t="s">
        <v>516</v>
      </c>
      <c r="B136" s="469">
        <v>2</v>
      </c>
      <c r="C136" s="470"/>
      <c r="D136" s="14" t="s">
        <v>151</v>
      </c>
      <c r="E136" s="9" t="s">
        <v>145</v>
      </c>
      <c r="F136" s="278" t="s">
        <v>146</v>
      </c>
      <c r="G136" s="10" t="s">
        <v>172</v>
      </c>
      <c r="H136" s="10" t="s">
        <v>161</v>
      </c>
      <c r="I136" s="10" t="s">
        <v>315</v>
      </c>
      <c r="J136" s="13">
        <v>125</v>
      </c>
    </row>
    <row r="137" spans="1:10" ht="16.8">
      <c r="A137" s="468" t="s">
        <v>489</v>
      </c>
      <c r="B137" s="469">
        <v>2</v>
      </c>
      <c r="C137" s="470"/>
      <c r="D137" s="14" t="s">
        <v>151</v>
      </c>
      <c r="E137" s="9" t="s">
        <v>182</v>
      </c>
      <c r="F137" s="278" t="s">
        <v>146</v>
      </c>
      <c r="G137" s="10" t="s">
        <v>152</v>
      </c>
      <c r="H137" s="10" t="s">
        <v>160</v>
      </c>
      <c r="I137" s="10" t="s">
        <v>190</v>
      </c>
      <c r="J137" s="13">
        <v>259</v>
      </c>
    </row>
    <row r="138" spans="1:10" ht="16.8">
      <c r="A138" s="468" t="s">
        <v>483</v>
      </c>
      <c r="B138" s="469">
        <v>2</v>
      </c>
      <c r="C138" s="470"/>
      <c r="D138" s="478" t="s">
        <v>151</v>
      </c>
      <c r="E138" s="8" t="s">
        <v>159</v>
      </c>
      <c r="F138" s="319" t="s">
        <v>146</v>
      </c>
      <c r="G138" s="121" t="s">
        <v>152</v>
      </c>
      <c r="H138" s="121" t="s">
        <v>161</v>
      </c>
      <c r="I138" s="121" t="s">
        <v>371</v>
      </c>
      <c r="J138" s="480">
        <v>56</v>
      </c>
    </row>
    <row r="139" spans="1:10" ht="16.8">
      <c r="A139" s="468" t="s">
        <v>501</v>
      </c>
      <c r="B139" s="469">
        <v>2</v>
      </c>
      <c r="C139" s="470"/>
      <c r="D139" s="14" t="s">
        <v>144</v>
      </c>
      <c r="E139" s="9" t="s">
        <v>145</v>
      </c>
      <c r="F139" s="10" t="s">
        <v>146</v>
      </c>
      <c r="G139" s="10" t="s">
        <v>152</v>
      </c>
      <c r="H139" s="10" t="s">
        <v>148</v>
      </c>
      <c r="I139" s="10" t="s">
        <v>327</v>
      </c>
      <c r="J139" s="13">
        <v>105</v>
      </c>
    </row>
    <row r="140" spans="1:10" ht="16.8">
      <c r="A140" s="468" t="s">
        <v>542</v>
      </c>
      <c r="B140" s="469">
        <v>2</v>
      </c>
      <c r="C140" s="470"/>
      <c r="D140" s="14" t="s">
        <v>144</v>
      </c>
      <c r="E140" s="9" t="s">
        <v>145</v>
      </c>
      <c r="F140" s="278" t="s">
        <v>146</v>
      </c>
      <c r="G140" s="10" t="s">
        <v>147</v>
      </c>
      <c r="H140" s="10" t="s">
        <v>148</v>
      </c>
      <c r="I140" s="10" t="s">
        <v>190</v>
      </c>
      <c r="J140" s="13">
        <v>271</v>
      </c>
    </row>
    <row r="141" spans="1:10" ht="16.8">
      <c r="A141" s="468" t="s">
        <v>226</v>
      </c>
      <c r="B141" s="469">
        <v>2</v>
      </c>
      <c r="C141" s="470"/>
      <c r="D141" s="14" t="s">
        <v>157</v>
      </c>
      <c r="E141" s="9" t="s">
        <v>235</v>
      </c>
      <c r="F141" s="278" t="s">
        <v>146</v>
      </c>
      <c r="G141" s="10" t="s">
        <v>152</v>
      </c>
      <c r="H141" s="10" t="s">
        <v>155</v>
      </c>
      <c r="I141" s="10" t="s">
        <v>190</v>
      </c>
      <c r="J141" s="13">
        <v>272</v>
      </c>
    </row>
    <row r="142" spans="1:10" ht="16.8">
      <c r="A142" s="468" t="s">
        <v>543</v>
      </c>
      <c r="B142" s="469">
        <v>2</v>
      </c>
      <c r="C142" s="470"/>
      <c r="D142" s="14" t="s">
        <v>144</v>
      </c>
      <c r="E142" s="9" t="s">
        <v>145</v>
      </c>
      <c r="F142" s="278" t="s">
        <v>146</v>
      </c>
      <c r="G142" s="10" t="s">
        <v>152</v>
      </c>
      <c r="H142" s="10" t="s">
        <v>148</v>
      </c>
      <c r="I142" s="10" t="s">
        <v>190</v>
      </c>
      <c r="J142" s="13">
        <v>272</v>
      </c>
    </row>
    <row r="143" spans="1:10" ht="16.8">
      <c r="A143" s="468" t="s">
        <v>481</v>
      </c>
      <c r="B143" s="469">
        <v>2</v>
      </c>
      <c r="C143" s="470"/>
      <c r="D143" s="14" t="s">
        <v>331</v>
      </c>
      <c r="E143" s="9" t="s">
        <v>159</v>
      </c>
      <c r="F143" s="278" t="s">
        <v>146</v>
      </c>
      <c r="G143" s="10" t="s">
        <v>152</v>
      </c>
      <c r="H143" s="10" t="s">
        <v>148</v>
      </c>
      <c r="I143" s="10" t="s">
        <v>206</v>
      </c>
      <c r="J143" s="13">
        <v>103</v>
      </c>
    </row>
    <row r="144" spans="1:10" ht="16.8">
      <c r="A144" s="468" t="s">
        <v>264</v>
      </c>
      <c r="B144" s="469">
        <v>2</v>
      </c>
      <c r="C144" s="470"/>
      <c r="D144" s="14" t="s">
        <v>150</v>
      </c>
      <c r="E144" s="9" t="s">
        <v>182</v>
      </c>
      <c r="F144" s="278" t="s">
        <v>146</v>
      </c>
      <c r="G144" s="10" t="s">
        <v>147</v>
      </c>
      <c r="H144" s="10" t="s">
        <v>148</v>
      </c>
      <c r="I144" s="10" t="s">
        <v>190</v>
      </c>
      <c r="J144" s="13">
        <v>278</v>
      </c>
    </row>
    <row r="145" spans="1:10" ht="16.8">
      <c r="A145" s="468" t="s">
        <v>544</v>
      </c>
      <c r="B145" s="469">
        <v>2</v>
      </c>
      <c r="C145" s="470"/>
      <c r="D145" s="14" t="s">
        <v>157</v>
      </c>
      <c r="E145" s="9" t="s">
        <v>153</v>
      </c>
      <c r="F145" s="278" t="s">
        <v>146</v>
      </c>
      <c r="G145" s="10" t="s">
        <v>147</v>
      </c>
      <c r="H145" s="10" t="s">
        <v>184</v>
      </c>
      <c r="I145" s="10" t="s">
        <v>190</v>
      </c>
      <c r="J145" s="13">
        <v>278</v>
      </c>
    </row>
    <row r="146" spans="1:10" ht="16.8">
      <c r="A146" s="468" t="s">
        <v>545</v>
      </c>
      <c r="B146" s="469">
        <v>2</v>
      </c>
      <c r="C146" s="470"/>
      <c r="D146" s="14" t="s">
        <v>167</v>
      </c>
      <c r="E146" s="9" t="s">
        <v>145</v>
      </c>
      <c r="F146" s="278" t="s">
        <v>146</v>
      </c>
      <c r="G146" s="10" t="s">
        <v>238</v>
      </c>
      <c r="H146" s="10" t="s">
        <v>160</v>
      </c>
      <c r="I146" s="10" t="s">
        <v>190</v>
      </c>
      <c r="J146" s="13">
        <v>279</v>
      </c>
    </row>
    <row r="147" spans="1:10" ht="16.8">
      <c r="A147" s="468" t="s">
        <v>517</v>
      </c>
      <c r="B147" s="469">
        <v>2</v>
      </c>
      <c r="C147" s="470"/>
      <c r="D147" s="14" t="s">
        <v>157</v>
      </c>
      <c r="E147" s="9" t="s">
        <v>235</v>
      </c>
      <c r="F147" s="278" t="s">
        <v>146</v>
      </c>
      <c r="G147" s="10" t="s">
        <v>152</v>
      </c>
      <c r="H147" s="10" t="s">
        <v>160</v>
      </c>
      <c r="I147" s="10" t="s">
        <v>315</v>
      </c>
      <c r="J147" s="13">
        <v>127</v>
      </c>
    </row>
    <row r="148" spans="1:10" ht="16.8">
      <c r="A148" s="468" t="s">
        <v>546</v>
      </c>
      <c r="B148" s="469">
        <v>2</v>
      </c>
      <c r="C148" s="470"/>
      <c r="D148" s="14" t="s">
        <v>150</v>
      </c>
      <c r="E148" s="9" t="s">
        <v>230</v>
      </c>
      <c r="F148" s="278" t="s">
        <v>146</v>
      </c>
      <c r="G148" s="10" t="s">
        <v>147</v>
      </c>
      <c r="H148" s="10" t="s">
        <v>148</v>
      </c>
      <c r="I148" s="10" t="s">
        <v>190</v>
      </c>
      <c r="J148" s="13">
        <v>281</v>
      </c>
    </row>
    <row r="149" spans="1:10" ht="16.8">
      <c r="A149" s="468" t="s">
        <v>503</v>
      </c>
      <c r="B149" s="469">
        <v>2</v>
      </c>
      <c r="C149" s="470"/>
      <c r="D149" s="14" t="s">
        <v>151</v>
      </c>
      <c r="E149" s="9" t="s">
        <v>153</v>
      </c>
      <c r="F149" s="278" t="s">
        <v>146</v>
      </c>
      <c r="G149" s="10" t="s">
        <v>172</v>
      </c>
      <c r="H149" s="10" t="s">
        <v>160</v>
      </c>
      <c r="I149" s="10" t="s">
        <v>206</v>
      </c>
      <c r="J149" s="13">
        <v>105</v>
      </c>
    </row>
    <row r="150" spans="1:10" ht="16.8">
      <c r="A150" s="468" t="s">
        <v>547</v>
      </c>
      <c r="B150" s="469">
        <v>2</v>
      </c>
      <c r="C150" s="470"/>
      <c r="D150" s="14" t="s">
        <v>150</v>
      </c>
      <c r="E150" s="9" t="s">
        <v>235</v>
      </c>
      <c r="F150" s="278" t="s">
        <v>146</v>
      </c>
      <c r="G150" s="10" t="s">
        <v>154</v>
      </c>
      <c r="H150" s="10" t="s">
        <v>161</v>
      </c>
      <c r="I150" s="10" t="s">
        <v>190</v>
      </c>
      <c r="J150" s="13">
        <v>283</v>
      </c>
    </row>
    <row r="151" spans="1:10" ht="16.8">
      <c r="A151" s="468" t="s">
        <v>548</v>
      </c>
      <c r="B151" s="469">
        <v>2</v>
      </c>
      <c r="C151" s="470"/>
      <c r="D151" s="14" t="s">
        <v>171</v>
      </c>
      <c r="E151" s="9" t="s">
        <v>145</v>
      </c>
      <c r="F151" s="278" t="s">
        <v>146</v>
      </c>
      <c r="G151" s="10" t="s">
        <v>152</v>
      </c>
      <c r="H151" s="10" t="s">
        <v>184</v>
      </c>
      <c r="I151" s="10" t="s">
        <v>190</v>
      </c>
      <c r="J151" s="13">
        <v>284</v>
      </c>
    </row>
    <row r="152" spans="1:10" ht="16.8">
      <c r="A152" s="468" t="s">
        <v>490</v>
      </c>
      <c r="B152" s="469">
        <v>2</v>
      </c>
      <c r="C152" s="470"/>
      <c r="D152" s="14" t="s">
        <v>331</v>
      </c>
      <c r="E152" s="9" t="s">
        <v>174</v>
      </c>
      <c r="F152" s="280" t="s">
        <v>146</v>
      </c>
      <c r="G152" s="10" t="s">
        <v>154</v>
      </c>
      <c r="H152" s="10" t="s">
        <v>148</v>
      </c>
      <c r="I152" s="10" t="s">
        <v>468</v>
      </c>
      <c r="J152" s="13">
        <v>126</v>
      </c>
    </row>
    <row r="153" spans="1:10" ht="16.8">
      <c r="A153" s="468" t="s">
        <v>518</v>
      </c>
      <c r="B153" s="469">
        <v>2</v>
      </c>
      <c r="C153" s="470"/>
      <c r="D153" s="14" t="s">
        <v>151</v>
      </c>
      <c r="E153" s="9" t="s">
        <v>235</v>
      </c>
      <c r="F153" s="278" t="s">
        <v>242</v>
      </c>
      <c r="G153" s="10" t="s">
        <v>172</v>
      </c>
      <c r="H153" s="10" t="s">
        <v>319</v>
      </c>
      <c r="I153" s="10" t="s">
        <v>315</v>
      </c>
      <c r="J153" s="13">
        <v>128</v>
      </c>
    </row>
    <row r="154" spans="1:10" ht="16.8">
      <c r="A154" s="468" t="s">
        <v>227</v>
      </c>
      <c r="B154" s="469">
        <v>2</v>
      </c>
      <c r="C154" s="470"/>
      <c r="D154" s="14" t="s">
        <v>144</v>
      </c>
      <c r="E154" s="9" t="s">
        <v>182</v>
      </c>
      <c r="F154" s="278" t="s">
        <v>236</v>
      </c>
      <c r="G154" s="10" t="s">
        <v>147</v>
      </c>
      <c r="H154" s="10" t="s">
        <v>161</v>
      </c>
      <c r="I154" s="10" t="s">
        <v>190</v>
      </c>
      <c r="J154" s="249">
        <v>286</v>
      </c>
    </row>
    <row r="155" spans="1:10" ht="16.8">
      <c r="A155" s="468" t="s">
        <v>484</v>
      </c>
      <c r="B155" s="469">
        <v>2</v>
      </c>
      <c r="C155" s="470"/>
      <c r="D155" s="14" t="s">
        <v>144</v>
      </c>
      <c r="E155" s="9" t="s">
        <v>182</v>
      </c>
      <c r="F155" s="278" t="s">
        <v>236</v>
      </c>
      <c r="G155" s="10" t="s">
        <v>147</v>
      </c>
      <c r="H155" s="10" t="s">
        <v>161</v>
      </c>
      <c r="I155" s="10" t="s">
        <v>384</v>
      </c>
      <c r="J155" s="249">
        <v>71</v>
      </c>
    </row>
    <row r="156" spans="1:10" ht="16.8">
      <c r="A156" s="468" t="s">
        <v>527</v>
      </c>
      <c r="B156" s="469">
        <v>2</v>
      </c>
      <c r="C156" s="470"/>
      <c r="D156" s="14" t="s">
        <v>171</v>
      </c>
      <c r="E156" s="9" t="s">
        <v>145</v>
      </c>
      <c r="F156" s="278" t="s">
        <v>146</v>
      </c>
      <c r="G156" s="121" t="s">
        <v>238</v>
      </c>
      <c r="H156" s="10" t="s">
        <v>148</v>
      </c>
      <c r="I156" s="10" t="s">
        <v>322</v>
      </c>
      <c r="J156" s="13">
        <v>90</v>
      </c>
    </row>
    <row r="157" spans="1:10" ht="16.8">
      <c r="A157" s="468" t="s">
        <v>519</v>
      </c>
      <c r="B157" s="469">
        <v>2</v>
      </c>
      <c r="C157" s="470"/>
      <c r="D157" s="14" t="s">
        <v>331</v>
      </c>
      <c r="E157" s="9" t="s">
        <v>235</v>
      </c>
      <c r="F157" s="278" t="s">
        <v>146</v>
      </c>
      <c r="G157" s="10" t="s">
        <v>172</v>
      </c>
      <c r="H157" s="10" t="s">
        <v>242</v>
      </c>
      <c r="I157" s="10" t="s">
        <v>315</v>
      </c>
      <c r="J157" s="13">
        <v>129</v>
      </c>
    </row>
    <row r="158" spans="1:10" ht="16.8">
      <c r="A158" s="468" t="s">
        <v>549</v>
      </c>
      <c r="B158" s="469">
        <v>2</v>
      </c>
      <c r="C158" s="470"/>
      <c r="D158" s="14" t="s">
        <v>157</v>
      </c>
      <c r="E158" s="9" t="s">
        <v>145</v>
      </c>
      <c r="F158" s="278" t="s">
        <v>146</v>
      </c>
      <c r="G158" s="10" t="s">
        <v>147</v>
      </c>
      <c r="H158" s="10" t="s">
        <v>358</v>
      </c>
      <c r="I158" s="10" t="s">
        <v>190</v>
      </c>
      <c r="J158" s="13">
        <v>297</v>
      </c>
    </row>
    <row r="159" spans="1:10" ht="16.8">
      <c r="A159" s="468" t="s">
        <v>522</v>
      </c>
      <c r="B159" s="469">
        <v>2</v>
      </c>
      <c r="C159" s="470"/>
      <c r="D159" s="14" t="s">
        <v>331</v>
      </c>
      <c r="E159" s="9" t="s">
        <v>263</v>
      </c>
      <c r="F159" s="278" t="s">
        <v>146</v>
      </c>
      <c r="G159" s="10" t="s">
        <v>147</v>
      </c>
      <c r="H159" s="10" t="s">
        <v>161</v>
      </c>
      <c r="I159" s="10" t="s">
        <v>471</v>
      </c>
      <c r="J159" s="13">
        <v>188</v>
      </c>
    </row>
    <row r="160" spans="1:10" ht="16.8">
      <c r="A160" s="468" t="s">
        <v>482</v>
      </c>
      <c r="B160" s="469">
        <v>2</v>
      </c>
      <c r="C160" s="470"/>
      <c r="D160" s="14" t="s">
        <v>268</v>
      </c>
      <c r="E160" s="9" t="s">
        <v>145</v>
      </c>
      <c r="F160" s="278" t="s">
        <v>146</v>
      </c>
      <c r="G160" s="10" t="s">
        <v>147</v>
      </c>
      <c r="H160" s="10" t="s">
        <v>161</v>
      </c>
      <c r="I160" s="10" t="s">
        <v>206</v>
      </c>
      <c r="J160" s="13">
        <v>110</v>
      </c>
    </row>
    <row r="161" spans="1:10" ht="16.8">
      <c r="A161" s="483" t="s">
        <v>550</v>
      </c>
      <c r="B161" s="484">
        <v>2</v>
      </c>
      <c r="C161" s="485"/>
      <c r="D161" s="281" t="s">
        <v>331</v>
      </c>
      <c r="E161" s="11" t="s">
        <v>182</v>
      </c>
      <c r="F161" s="125" t="s">
        <v>146</v>
      </c>
      <c r="G161" s="125" t="s">
        <v>147</v>
      </c>
      <c r="H161" s="125" t="s">
        <v>160</v>
      </c>
      <c r="I161" s="125" t="s">
        <v>190</v>
      </c>
      <c r="J161" s="126">
        <v>303</v>
      </c>
    </row>
    <row r="162" spans="1:10" ht="16.8">
      <c r="A162" s="468" t="s">
        <v>574</v>
      </c>
      <c r="B162" s="469">
        <v>3</v>
      </c>
      <c r="C162" s="470"/>
      <c r="D162" s="14" t="s">
        <v>268</v>
      </c>
      <c r="E162" s="9" t="s">
        <v>145</v>
      </c>
      <c r="F162" s="10" t="s">
        <v>146</v>
      </c>
      <c r="G162" s="10" t="s">
        <v>152</v>
      </c>
      <c r="H162" s="10" t="s">
        <v>148</v>
      </c>
      <c r="I162" s="10" t="s">
        <v>327</v>
      </c>
      <c r="J162" s="13">
        <v>89</v>
      </c>
    </row>
    <row r="163" spans="1:10" ht="16.8">
      <c r="A163" s="468" t="s">
        <v>572</v>
      </c>
      <c r="B163" s="469">
        <v>3</v>
      </c>
      <c r="C163" s="470"/>
      <c r="D163" s="419" t="s">
        <v>151</v>
      </c>
      <c r="E163" s="9" t="s">
        <v>631</v>
      </c>
      <c r="F163" s="277" t="s">
        <v>146</v>
      </c>
      <c r="G163" s="277" t="s">
        <v>152</v>
      </c>
      <c r="H163" s="277" t="s">
        <v>239</v>
      </c>
      <c r="I163" s="277" t="s">
        <v>632</v>
      </c>
      <c r="J163" s="323">
        <v>113</v>
      </c>
    </row>
    <row r="164" spans="1:10" ht="16.8">
      <c r="A164" s="468" t="s">
        <v>577</v>
      </c>
      <c r="B164" s="469">
        <v>3</v>
      </c>
      <c r="C164" s="470"/>
      <c r="D164" s="14" t="s">
        <v>268</v>
      </c>
      <c r="E164" s="9" t="s">
        <v>159</v>
      </c>
      <c r="F164" s="278" t="s">
        <v>146</v>
      </c>
      <c r="G164" s="10" t="s">
        <v>152</v>
      </c>
      <c r="H164" s="10" t="s">
        <v>148</v>
      </c>
      <c r="I164" s="10" t="s">
        <v>190</v>
      </c>
      <c r="J164" s="13">
        <v>198</v>
      </c>
    </row>
    <row r="165" spans="1:10" ht="16.8">
      <c r="A165" s="468" t="s">
        <v>581</v>
      </c>
      <c r="B165" s="469">
        <v>3</v>
      </c>
      <c r="C165" s="470"/>
      <c r="D165" s="14" t="s">
        <v>151</v>
      </c>
      <c r="E165" s="8" t="s">
        <v>182</v>
      </c>
      <c r="F165" s="10" t="s">
        <v>146</v>
      </c>
      <c r="G165" s="121" t="s">
        <v>152</v>
      </c>
      <c r="H165" s="10" t="s">
        <v>239</v>
      </c>
      <c r="I165" s="10" t="s">
        <v>320</v>
      </c>
      <c r="J165" s="155">
        <v>94</v>
      </c>
    </row>
    <row r="166" spans="1:10" ht="16.8">
      <c r="A166" s="468" t="s">
        <v>578</v>
      </c>
      <c r="B166" s="469">
        <v>3</v>
      </c>
      <c r="C166" s="470"/>
      <c r="D166" s="14" t="s">
        <v>151</v>
      </c>
      <c r="E166" s="9" t="s">
        <v>145</v>
      </c>
      <c r="F166" s="278" t="s">
        <v>146</v>
      </c>
      <c r="G166" s="10" t="s">
        <v>152</v>
      </c>
      <c r="H166" s="10" t="s">
        <v>166</v>
      </c>
      <c r="I166" s="10" t="s">
        <v>190</v>
      </c>
      <c r="J166" s="13">
        <v>203</v>
      </c>
    </row>
    <row r="167" spans="1:10" ht="16.8">
      <c r="A167" s="468" t="s">
        <v>582</v>
      </c>
      <c r="B167" s="469">
        <v>3</v>
      </c>
      <c r="C167" s="470"/>
      <c r="D167" s="14" t="s">
        <v>151</v>
      </c>
      <c r="E167" s="8" t="s">
        <v>159</v>
      </c>
      <c r="F167" s="319" t="s">
        <v>146</v>
      </c>
      <c r="G167" s="121" t="s">
        <v>152</v>
      </c>
      <c r="H167" s="121" t="s">
        <v>161</v>
      </c>
      <c r="I167" s="121" t="s">
        <v>365</v>
      </c>
      <c r="J167" s="155">
        <v>48</v>
      </c>
    </row>
    <row r="168" spans="1:10" ht="16.8">
      <c r="A168" s="468" t="s">
        <v>601</v>
      </c>
      <c r="B168" s="469">
        <v>3</v>
      </c>
      <c r="C168" s="470"/>
      <c r="D168" s="14" t="s">
        <v>171</v>
      </c>
      <c r="E168" s="9" t="s">
        <v>145</v>
      </c>
      <c r="F168" s="278" t="s">
        <v>146</v>
      </c>
      <c r="G168" s="10" t="s">
        <v>169</v>
      </c>
      <c r="H168" s="10" t="s">
        <v>16</v>
      </c>
      <c r="I168" s="10" t="s">
        <v>322</v>
      </c>
      <c r="J168" s="13">
        <v>81</v>
      </c>
    </row>
    <row r="169" spans="1:10" ht="16.8">
      <c r="A169" s="468" t="s">
        <v>583</v>
      </c>
      <c r="B169" s="469">
        <v>3</v>
      </c>
      <c r="C169" s="470"/>
      <c r="D169" s="14" t="s">
        <v>171</v>
      </c>
      <c r="E169" s="9" t="s">
        <v>145</v>
      </c>
      <c r="F169" s="10" t="s">
        <v>146</v>
      </c>
      <c r="G169" s="10" t="s">
        <v>172</v>
      </c>
      <c r="H169" s="10" t="s">
        <v>160</v>
      </c>
      <c r="I169" s="10" t="s">
        <v>327</v>
      </c>
      <c r="J169" s="13">
        <v>92</v>
      </c>
    </row>
    <row r="170" spans="1:10" ht="16.8">
      <c r="A170" s="468" t="s">
        <v>561</v>
      </c>
      <c r="B170" s="469">
        <v>3</v>
      </c>
      <c r="C170" s="470"/>
      <c r="D170" s="14" t="s">
        <v>268</v>
      </c>
      <c r="E170" s="9" t="s">
        <v>174</v>
      </c>
      <c r="F170" s="278" t="s">
        <v>146</v>
      </c>
      <c r="G170" s="277" t="s">
        <v>154</v>
      </c>
      <c r="H170" s="10" t="s">
        <v>166</v>
      </c>
      <c r="I170" s="10" t="s">
        <v>190</v>
      </c>
      <c r="J170" s="13">
        <v>206</v>
      </c>
    </row>
    <row r="171" spans="1:10" ht="16.8">
      <c r="A171" s="468" t="s">
        <v>593</v>
      </c>
      <c r="B171" s="469">
        <v>3</v>
      </c>
      <c r="C171" s="470"/>
      <c r="D171" s="14" t="s">
        <v>157</v>
      </c>
      <c r="E171" s="9" t="s">
        <v>145</v>
      </c>
      <c r="F171" s="278" t="s">
        <v>146</v>
      </c>
      <c r="G171" s="10" t="s">
        <v>152</v>
      </c>
      <c r="H171" s="10" t="s">
        <v>155</v>
      </c>
      <c r="I171" s="10" t="s">
        <v>315</v>
      </c>
      <c r="J171" s="13">
        <v>117</v>
      </c>
    </row>
    <row r="172" spans="1:10" ht="16.8">
      <c r="A172" s="468" t="s">
        <v>602</v>
      </c>
      <c r="B172" s="469">
        <v>3</v>
      </c>
      <c r="C172" s="470"/>
      <c r="D172" s="14" t="s">
        <v>151</v>
      </c>
      <c r="E172" s="9" t="s">
        <v>235</v>
      </c>
      <c r="F172" s="278" t="s">
        <v>146</v>
      </c>
      <c r="G172" s="10" t="s">
        <v>154</v>
      </c>
      <c r="H172" s="10" t="s">
        <v>160</v>
      </c>
      <c r="I172" s="10" t="s">
        <v>322</v>
      </c>
      <c r="J172" s="13">
        <v>83</v>
      </c>
    </row>
    <row r="173" spans="1:10" ht="16.8">
      <c r="A173" s="468" t="s">
        <v>603</v>
      </c>
      <c r="B173" s="469">
        <v>3</v>
      </c>
      <c r="C173" s="470"/>
      <c r="D173" s="14" t="s">
        <v>171</v>
      </c>
      <c r="E173" s="9" t="s">
        <v>145</v>
      </c>
      <c r="F173" s="278" t="s">
        <v>146</v>
      </c>
      <c r="G173" s="10" t="s">
        <v>152</v>
      </c>
      <c r="H173" s="277" t="s">
        <v>184</v>
      </c>
      <c r="I173" s="277" t="s">
        <v>322</v>
      </c>
      <c r="J173" s="13">
        <v>84</v>
      </c>
    </row>
    <row r="174" spans="1:10" ht="16.8">
      <c r="A174" s="468" t="s">
        <v>608</v>
      </c>
      <c r="B174" s="469">
        <v>3</v>
      </c>
      <c r="C174" s="470"/>
      <c r="D174" s="478" t="s">
        <v>171</v>
      </c>
      <c r="E174" s="8" t="s">
        <v>145</v>
      </c>
      <c r="F174" s="319" t="s">
        <v>158</v>
      </c>
      <c r="G174" s="121" t="s">
        <v>172</v>
      </c>
      <c r="H174" s="121" t="s">
        <v>148</v>
      </c>
      <c r="I174" s="121" t="s">
        <v>325</v>
      </c>
      <c r="J174" s="480">
        <v>84</v>
      </c>
    </row>
    <row r="175" spans="1:10" ht="16.8">
      <c r="A175" s="468" t="s">
        <v>588</v>
      </c>
      <c r="B175" s="469">
        <v>3</v>
      </c>
      <c r="C175" s="470"/>
      <c r="D175" s="14" t="s">
        <v>150</v>
      </c>
      <c r="E175" s="9" t="s">
        <v>153</v>
      </c>
      <c r="F175" s="278" t="s">
        <v>146</v>
      </c>
      <c r="G175" s="10" t="s">
        <v>172</v>
      </c>
      <c r="H175" s="10" t="s">
        <v>160</v>
      </c>
      <c r="I175" s="10" t="s">
        <v>206</v>
      </c>
      <c r="J175" s="13">
        <v>88</v>
      </c>
    </row>
    <row r="176" spans="1:10" ht="16.8">
      <c r="A176" s="468" t="s">
        <v>623</v>
      </c>
      <c r="B176" s="469">
        <v>3</v>
      </c>
      <c r="C176" s="470"/>
      <c r="D176" s="275" t="s">
        <v>157</v>
      </c>
      <c r="E176" s="276" t="s">
        <v>145</v>
      </c>
      <c r="F176" s="277" t="s">
        <v>146</v>
      </c>
      <c r="G176" s="277" t="s">
        <v>169</v>
      </c>
      <c r="H176" s="277" t="s">
        <v>155</v>
      </c>
      <c r="I176" s="277" t="s">
        <v>194</v>
      </c>
      <c r="J176" s="279">
        <v>47</v>
      </c>
    </row>
    <row r="177" spans="1:10" ht="16.8">
      <c r="A177" s="468" t="s">
        <v>589</v>
      </c>
      <c r="B177" s="469">
        <v>3</v>
      </c>
      <c r="C177" s="470"/>
      <c r="D177" s="14" t="s">
        <v>268</v>
      </c>
      <c r="E177" s="9" t="s">
        <v>145</v>
      </c>
      <c r="F177" s="278" t="s">
        <v>146</v>
      </c>
      <c r="G177" s="121" t="s">
        <v>154</v>
      </c>
      <c r="H177" s="10" t="s">
        <v>16</v>
      </c>
      <c r="I177" s="10" t="s">
        <v>206</v>
      </c>
      <c r="J177" s="13">
        <v>88</v>
      </c>
    </row>
    <row r="178" spans="1:10" ht="16.8">
      <c r="A178" s="468" t="s">
        <v>573</v>
      </c>
      <c r="B178" s="469">
        <v>3</v>
      </c>
      <c r="C178" s="470"/>
      <c r="D178" s="478" t="s">
        <v>144</v>
      </c>
      <c r="E178" s="8" t="s">
        <v>235</v>
      </c>
      <c r="F178" s="278" t="s">
        <v>236</v>
      </c>
      <c r="G178" s="121" t="s">
        <v>147</v>
      </c>
      <c r="H178" s="121" t="s">
        <v>161</v>
      </c>
      <c r="I178" s="10" t="s">
        <v>333</v>
      </c>
      <c r="J178" s="155">
        <v>91</v>
      </c>
    </row>
    <row r="179" spans="1:10" ht="16.8">
      <c r="A179" s="468" t="s">
        <v>267</v>
      </c>
      <c r="B179" s="469">
        <v>3</v>
      </c>
      <c r="C179" s="470"/>
      <c r="D179" s="14" t="s">
        <v>268</v>
      </c>
      <c r="E179" s="9" t="s">
        <v>145</v>
      </c>
      <c r="F179" s="278" t="s">
        <v>146</v>
      </c>
      <c r="G179" s="10" t="s">
        <v>152</v>
      </c>
      <c r="H179" s="10" t="s">
        <v>148</v>
      </c>
      <c r="I179" s="10" t="s">
        <v>190</v>
      </c>
      <c r="J179" s="13">
        <v>213</v>
      </c>
    </row>
    <row r="180" spans="1:10" ht="16.8">
      <c r="A180" s="468" t="s">
        <v>262</v>
      </c>
      <c r="B180" s="469">
        <v>3</v>
      </c>
      <c r="C180" s="470"/>
      <c r="D180" s="14" t="s">
        <v>167</v>
      </c>
      <c r="E180" s="9" t="s">
        <v>159</v>
      </c>
      <c r="F180" s="278" t="s">
        <v>146</v>
      </c>
      <c r="G180" s="10" t="s">
        <v>152</v>
      </c>
      <c r="H180" s="10" t="s">
        <v>166</v>
      </c>
      <c r="I180" s="10" t="s">
        <v>190</v>
      </c>
      <c r="J180" s="13">
        <v>213</v>
      </c>
    </row>
    <row r="181" spans="1:10" ht="16.8">
      <c r="A181" s="468" t="s">
        <v>609</v>
      </c>
      <c r="B181" s="469">
        <v>3</v>
      </c>
      <c r="C181" s="470"/>
      <c r="D181" s="14" t="s">
        <v>144</v>
      </c>
      <c r="E181" s="9" t="s">
        <v>145</v>
      </c>
      <c r="F181" s="278" t="s">
        <v>242</v>
      </c>
      <c r="G181" s="10" t="s">
        <v>147</v>
      </c>
      <c r="H181" s="10" t="s">
        <v>358</v>
      </c>
      <c r="I181" s="10" t="s">
        <v>190</v>
      </c>
      <c r="J181" s="13">
        <v>214</v>
      </c>
    </row>
    <row r="182" spans="1:10" ht="16.8">
      <c r="A182" s="468" t="s">
        <v>610</v>
      </c>
      <c r="B182" s="469">
        <v>3</v>
      </c>
      <c r="C182" s="470"/>
      <c r="D182" s="14" t="s">
        <v>164</v>
      </c>
      <c r="E182" s="9" t="s">
        <v>145</v>
      </c>
      <c r="F182" s="278" t="s">
        <v>146</v>
      </c>
      <c r="G182" s="10" t="s">
        <v>152</v>
      </c>
      <c r="H182" s="10" t="s">
        <v>148</v>
      </c>
      <c r="I182" s="10" t="s">
        <v>190</v>
      </c>
      <c r="J182" s="13">
        <v>216</v>
      </c>
    </row>
    <row r="183" spans="1:10" ht="16.8">
      <c r="A183" s="468" t="s">
        <v>604</v>
      </c>
      <c r="B183" s="469">
        <v>3</v>
      </c>
      <c r="C183" s="470"/>
      <c r="D183" s="14" t="s">
        <v>151</v>
      </c>
      <c r="E183" s="9" t="s">
        <v>145</v>
      </c>
      <c r="F183" s="278" t="s">
        <v>146</v>
      </c>
      <c r="G183" s="10" t="s">
        <v>152</v>
      </c>
      <c r="H183" s="277" t="s">
        <v>161</v>
      </c>
      <c r="I183" s="277" t="s">
        <v>322</v>
      </c>
      <c r="J183" s="13">
        <v>84</v>
      </c>
    </row>
    <row r="184" spans="1:10" ht="16.8">
      <c r="A184" s="468" t="s">
        <v>611</v>
      </c>
      <c r="B184" s="469">
        <v>3</v>
      </c>
      <c r="C184" s="470"/>
      <c r="D184" s="14" t="s">
        <v>150</v>
      </c>
      <c r="E184" s="9" t="s">
        <v>145</v>
      </c>
      <c r="F184" s="278" t="s">
        <v>146</v>
      </c>
      <c r="G184" s="10" t="s">
        <v>152</v>
      </c>
      <c r="H184" s="10" t="s">
        <v>319</v>
      </c>
      <c r="I184" s="10" t="s">
        <v>190</v>
      </c>
      <c r="J184" s="13">
        <v>217</v>
      </c>
    </row>
    <row r="185" spans="1:10" ht="16.8">
      <c r="A185" s="468" t="s">
        <v>594</v>
      </c>
      <c r="B185" s="469">
        <v>3</v>
      </c>
      <c r="C185" s="470"/>
      <c r="D185" s="14" t="s">
        <v>151</v>
      </c>
      <c r="E185" s="9" t="s">
        <v>235</v>
      </c>
      <c r="F185" s="278" t="s">
        <v>146</v>
      </c>
      <c r="G185" s="10" t="s">
        <v>152</v>
      </c>
      <c r="H185" s="10" t="s">
        <v>161</v>
      </c>
      <c r="I185" s="10" t="s">
        <v>315</v>
      </c>
      <c r="J185" s="13">
        <v>119</v>
      </c>
    </row>
    <row r="186" spans="1:10" ht="16.8">
      <c r="A186" s="468" t="s">
        <v>564</v>
      </c>
      <c r="B186" s="469">
        <v>3</v>
      </c>
      <c r="C186" s="470"/>
      <c r="D186" s="14" t="s">
        <v>171</v>
      </c>
      <c r="E186" s="9" t="s">
        <v>145</v>
      </c>
      <c r="F186" s="278" t="s">
        <v>146</v>
      </c>
      <c r="G186" s="10" t="s">
        <v>172</v>
      </c>
      <c r="H186" s="10" t="s">
        <v>160</v>
      </c>
      <c r="I186" s="10" t="s">
        <v>206</v>
      </c>
      <c r="J186" s="13">
        <v>92</v>
      </c>
    </row>
    <row r="187" spans="1:10" ht="16.8">
      <c r="A187" s="468" t="s">
        <v>224</v>
      </c>
      <c r="B187" s="469">
        <v>3</v>
      </c>
      <c r="C187" s="470"/>
      <c r="D187" s="14" t="s">
        <v>157</v>
      </c>
      <c r="E187" s="9" t="s">
        <v>145</v>
      </c>
      <c r="F187" s="278" t="s">
        <v>146</v>
      </c>
      <c r="G187" s="10" t="s">
        <v>154</v>
      </c>
      <c r="H187" s="10" t="s">
        <v>148</v>
      </c>
      <c r="I187" s="10" t="s">
        <v>190</v>
      </c>
      <c r="J187" s="13">
        <v>223</v>
      </c>
    </row>
    <row r="188" spans="1:10" ht="16.8">
      <c r="A188" s="468" t="s">
        <v>556</v>
      </c>
      <c r="B188" s="469">
        <v>3</v>
      </c>
      <c r="C188" s="470"/>
      <c r="D188" s="14" t="s">
        <v>151</v>
      </c>
      <c r="E188" s="8" t="s">
        <v>159</v>
      </c>
      <c r="F188" s="10" t="s">
        <v>146</v>
      </c>
      <c r="G188" s="10" t="s">
        <v>147</v>
      </c>
      <c r="H188" s="10" t="s">
        <v>148</v>
      </c>
      <c r="I188" s="10" t="s">
        <v>327</v>
      </c>
      <c r="J188" s="13">
        <v>98</v>
      </c>
    </row>
    <row r="189" spans="1:10" ht="16.8">
      <c r="A189" s="468" t="s">
        <v>605</v>
      </c>
      <c r="B189" s="469">
        <v>3</v>
      </c>
      <c r="C189" s="470"/>
      <c r="D189" s="14" t="s">
        <v>150</v>
      </c>
      <c r="E189" s="9" t="s">
        <v>159</v>
      </c>
      <c r="F189" s="278" t="s">
        <v>146</v>
      </c>
      <c r="G189" s="10" t="s">
        <v>152</v>
      </c>
      <c r="H189" s="277" t="s">
        <v>161</v>
      </c>
      <c r="I189" s="277" t="s">
        <v>322</v>
      </c>
      <c r="J189" s="13">
        <v>86</v>
      </c>
    </row>
    <row r="190" spans="1:10" ht="16.8">
      <c r="A190" s="468" t="s">
        <v>590</v>
      </c>
      <c r="B190" s="469">
        <v>3</v>
      </c>
      <c r="C190" s="470"/>
      <c r="D190" s="14" t="s">
        <v>150</v>
      </c>
      <c r="E190" s="9" t="s">
        <v>633</v>
      </c>
      <c r="F190" s="278" t="s">
        <v>146</v>
      </c>
      <c r="G190" s="10" t="s">
        <v>147</v>
      </c>
      <c r="H190" s="10" t="s">
        <v>148</v>
      </c>
      <c r="I190" s="10" t="s">
        <v>206</v>
      </c>
      <c r="J190" s="13">
        <v>96</v>
      </c>
    </row>
    <row r="191" spans="1:10" ht="16.8">
      <c r="A191" s="468" t="s">
        <v>595</v>
      </c>
      <c r="B191" s="469">
        <v>3</v>
      </c>
      <c r="C191" s="470"/>
      <c r="D191" s="14" t="s">
        <v>151</v>
      </c>
      <c r="E191" s="9" t="s">
        <v>235</v>
      </c>
      <c r="F191" s="278" t="s">
        <v>146</v>
      </c>
      <c r="G191" s="10" t="s">
        <v>172</v>
      </c>
      <c r="H191" s="10" t="s">
        <v>161</v>
      </c>
      <c r="I191" s="10" t="s">
        <v>315</v>
      </c>
      <c r="J191" s="13">
        <v>120</v>
      </c>
    </row>
    <row r="192" spans="1:10" ht="16.8">
      <c r="A192" s="468" t="s">
        <v>596</v>
      </c>
      <c r="B192" s="469">
        <v>3</v>
      </c>
      <c r="C192" s="470"/>
      <c r="D192" s="14" t="s">
        <v>171</v>
      </c>
      <c r="E192" s="9" t="s">
        <v>235</v>
      </c>
      <c r="F192" s="278" t="s">
        <v>158</v>
      </c>
      <c r="G192" s="10" t="s">
        <v>634</v>
      </c>
      <c r="H192" s="10" t="s">
        <v>160</v>
      </c>
      <c r="I192" s="10" t="s">
        <v>315</v>
      </c>
      <c r="J192" s="13">
        <v>121</v>
      </c>
    </row>
    <row r="193" spans="1:10" ht="16.8">
      <c r="A193" s="468" t="s">
        <v>612</v>
      </c>
      <c r="B193" s="469">
        <v>3</v>
      </c>
      <c r="C193" s="470"/>
      <c r="D193" s="14" t="s">
        <v>157</v>
      </c>
      <c r="E193" s="9" t="s">
        <v>353</v>
      </c>
      <c r="F193" s="278" t="s">
        <v>146</v>
      </c>
      <c r="G193" s="10" t="s">
        <v>152</v>
      </c>
      <c r="H193" s="10" t="s">
        <v>635</v>
      </c>
      <c r="I193" s="10" t="s">
        <v>190</v>
      </c>
      <c r="J193" s="13">
        <v>236</v>
      </c>
    </row>
    <row r="194" spans="1:10" ht="16.8">
      <c r="A194" s="468" t="s">
        <v>584</v>
      </c>
      <c r="B194" s="469">
        <v>3</v>
      </c>
      <c r="C194" s="470"/>
      <c r="D194" s="14" t="s">
        <v>331</v>
      </c>
      <c r="E194" s="9" t="s">
        <v>235</v>
      </c>
      <c r="F194" s="10" t="s">
        <v>146</v>
      </c>
      <c r="G194" s="10" t="s">
        <v>147</v>
      </c>
      <c r="H194" s="10" t="s">
        <v>166</v>
      </c>
      <c r="I194" s="10" t="s">
        <v>327</v>
      </c>
      <c r="J194" s="13">
        <v>100</v>
      </c>
    </row>
    <row r="195" spans="1:10" ht="16.8">
      <c r="A195" s="468" t="s">
        <v>570</v>
      </c>
      <c r="B195" s="469">
        <v>3</v>
      </c>
      <c r="C195" s="470"/>
      <c r="D195" s="12" t="s">
        <v>331</v>
      </c>
      <c r="E195" s="9" t="s">
        <v>145</v>
      </c>
      <c r="F195" s="280" t="s">
        <v>630</v>
      </c>
      <c r="G195" s="10" t="s">
        <v>147</v>
      </c>
      <c r="H195" s="10" t="s">
        <v>161</v>
      </c>
      <c r="I195" s="10" t="s">
        <v>468</v>
      </c>
      <c r="J195" s="13">
        <v>114</v>
      </c>
    </row>
    <row r="196" spans="1:10" ht="16.8">
      <c r="A196" s="468" t="s">
        <v>613</v>
      </c>
      <c r="B196" s="469">
        <v>3</v>
      </c>
      <c r="C196" s="470"/>
      <c r="D196" s="476" t="s">
        <v>268</v>
      </c>
      <c r="E196" s="9" t="s">
        <v>145</v>
      </c>
      <c r="F196" s="277" t="s">
        <v>146</v>
      </c>
      <c r="G196" s="10" t="s">
        <v>152</v>
      </c>
      <c r="H196" s="277" t="s">
        <v>406</v>
      </c>
      <c r="I196" s="10" t="s">
        <v>190</v>
      </c>
      <c r="J196" s="13">
        <v>244</v>
      </c>
    </row>
    <row r="197" spans="1:10" ht="16.8">
      <c r="A197" s="468" t="s">
        <v>585</v>
      </c>
      <c r="B197" s="469">
        <v>3</v>
      </c>
      <c r="C197" s="470"/>
      <c r="D197" s="14" t="s">
        <v>331</v>
      </c>
      <c r="E197" s="9" t="s">
        <v>174</v>
      </c>
      <c r="F197" s="10" t="s">
        <v>146</v>
      </c>
      <c r="G197" s="10" t="s">
        <v>467</v>
      </c>
      <c r="H197" s="10" t="s">
        <v>16</v>
      </c>
      <c r="I197" s="10" t="s">
        <v>327</v>
      </c>
      <c r="J197" s="13">
        <v>101</v>
      </c>
    </row>
    <row r="198" spans="1:10" ht="16.8">
      <c r="A198" s="468" t="s">
        <v>614</v>
      </c>
      <c r="B198" s="469">
        <v>3</v>
      </c>
      <c r="C198" s="470"/>
      <c r="D198" s="14" t="s">
        <v>150</v>
      </c>
      <c r="E198" s="9" t="s">
        <v>145</v>
      </c>
      <c r="F198" s="278" t="s">
        <v>146</v>
      </c>
      <c r="G198" s="10" t="s">
        <v>172</v>
      </c>
      <c r="H198" s="10" t="s">
        <v>160</v>
      </c>
      <c r="I198" s="10" t="s">
        <v>190</v>
      </c>
      <c r="J198" s="13">
        <v>245</v>
      </c>
    </row>
    <row r="199" spans="1:10" ht="16.8">
      <c r="A199" s="468" t="s">
        <v>567</v>
      </c>
      <c r="B199" s="469">
        <v>3</v>
      </c>
      <c r="C199" s="470"/>
      <c r="D199" s="476" t="s">
        <v>150</v>
      </c>
      <c r="E199" s="9" t="s">
        <v>204</v>
      </c>
      <c r="F199" s="481" t="s">
        <v>146</v>
      </c>
      <c r="G199" s="277" t="s">
        <v>125</v>
      </c>
      <c r="H199" s="277" t="s">
        <v>148</v>
      </c>
      <c r="I199" s="277" t="s">
        <v>629</v>
      </c>
      <c r="J199" s="323">
        <v>212</v>
      </c>
    </row>
    <row r="200" spans="1:10" ht="16.8">
      <c r="A200" s="468" t="s">
        <v>597</v>
      </c>
      <c r="B200" s="469">
        <v>3</v>
      </c>
      <c r="C200" s="470"/>
      <c r="D200" s="14" t="s">
        <v>157</v>
      </c>
      <c r="E200" s="9" t="s">
        <v>235</v>
      </c>
      <c r="F200" s="278" t="s">
        <v>146</v>
      </c>
      <c r="G200" s="10" t="s">
        <v>152</v>
      </c>
      <c r="H200" s="10" t="s">
        <v>161</v>
      </c>
      <c r="I200" s="10" t="s">
        <v>315</v>
      </c>
      <c r="J200" s="13">
        <v>124</v>
      </c>
    </row>
    <row r="201" spans="1:10" ht="16.8">
      <c r="A201" s="468" t="s">
        <v>560</v>
      </c>
      <c r="B201" s="469">
        <v>3</v>
      </c>
      <c r="C201" s="470"/>
      <c r="D201" s="14" t="s">
        <v>171</v>
      </c>
      <c r="E201" s="9" t="s">
        <v>230</v>
      </c>
      <c r="F201" s="278" t="s">
        <v>146</v>
      </c>
      <c r="G201" s="121" t="s">
        <v>626</v>
      </c>
      <c r="H201" s="10" t="s">
        <v>160</v>
      </c>
      <c r="I201" s="121" t="s">
        <v>627</v>
      </c>
      <c r="J201" s="155">
        <v>31</v>
      </c>
    </row>
    <row r="202" spans="1:10" ht="16.8">
      <c r="A202" s="468" t="s">
        <v>562</v>
      </c>
      <c r="B202" s="469">
        <v>3</v>
      </c>
      <c r="C202" s="470"/>
      <c r="D202" s="14" t="s">
        <v>171</v>
      </c>
      <c r="E202" s="9" t="s">
        <v>230</v>
      </c>
      <c r="F202" s="278" t="s">
        <v>146</v>
      </c>
      <c r="G202" s="10" t="s">
        <v>238</v>
      </c>
      <c r="H202" s="10" t="s">
        <v>160</v>
      </c>
      <c r="I202" s="10" t="s">
        <v>190</v>
      </c>
      <c r="J202" s="13">
        <v>249</v>
      </c>
    </row>
    <row r="203" spans="1:10" ht="16.8">
      <c r="A203" s="468" t="s">
        <v>733</v>
      </c>
      <c r="B203" s="469">
        <v>3</v>
      </c>
      <c r="C203" s="470"/>
      <c r="D203" s="14" t="s">
        <v>157</v>
      </c>
      <c r="E203" s="9" t="s">
        <v>231</v>
      </c>
      <c r="F203" s="278" t="s">
        <v>146</v>
      </c>
      <c r="G203" s="10" t="s">
        <v>232</v>
      </c>
      <c r="H203" s="10" t="s">
        <v>155</v>
      </c>
      <c r="I203" s="10" t="s">
        <v>190</v>
      </c>
      <c r="J203" s="13">
        <v>250</v>
      </c>
    </row>
    <row r="204" spans="1:10" ht="16.8">
      <c r="A204" s="468" t="s">
        <v>615</v>
      </c>
      <c r="B204" s="469">
        <v>3</v>
      </c>
      <c r="C204" s="470"/>
      <c r="D204" s="14" t="s">
        <v>151</v>
      </c>
      <c r="E204" s="9" t="s">
        <v>235</v>
      </c>
      <c r="F204" s="278" t="s">
        <v>146</v>
      </c>
      <c r="G204" s="10" t="s">
        <v>152</v>
      </c>
      <c r="H204" s="10" t="s">
        <v>184</v>
      </c>
      <c r="I204" s="10" t="s">
        <v>190</v>
      </c>
      <c r="J204" s="249">
        <v>251</v>
      </c>
    </row>
    <row r="205" spans="1:10" ht="16.8">
      <c r="A205" s="468" t="s">
        <v>557</v>
      </c>
      <c r="B205" s="469">
        <v>3</v>
      </c>
      <c r="C205" s="470"/>
      <c r="D205" s="14" t="s">
        <v>331</v>
      </c>
      <c r="E205" s="9" t="s">
        <v>159</v>
      </c>
      <c r="F205" s="278" t="s">
        <v>146</v>
      </c>
      <c r="G205" s="10" t="s">
        <v>172</v>
      </c>
      <c r="H205" s="10" t="s">
        <v>161</v>
      </c>
      <c r="I205" s="10" t="s">
        <v>206</v>
      </c>
      <c r="J205" s="13">
        <v>99</v>
      </c>
    </row>
    <row r="206" spans="1:10" ht="16.8">
      <c r="A206" s="468" t="s">
        <v>624</v>
      </c>
      <c r="B206" s="469">
        <v>3</v>
      </c>
      <c r="C206" s="470"/>
      <c r="D206" s="14" t="s">
        <v>331</v>
      </c>
      <c r="E206" s="9" t="s">
        <v>235</v>
      </c>
      <c r="F206" s="9" t="s">
        <v>146</v>
      </c>
      <c r="G206" s="10" t="s">
        <v>147</v>
      </c>
      <c r="H206" s="10" t="s">
        <v>160</v>
      </c>
      <c r="I206" s="10" t="s">
        <v>194</v>
      </c>
      <c r="J206" s="13">
        <v>8</v>
      </c>
    </row>
    <row r="207" spans="1:10" ht="16.8">
      <c r="A207" s="468" t="s">
        <v>616</v>
      </c>
      <c r="B207" s="469">
        <v>3</v>
      </c>
      <c r="C207" s="470"/>
      <c r="D207" s="14" t="s">
        <v>151</v>
      </c>
      <c r="E207" s="9" t="s">
        <v>235</v>
      </c>
      <c r="F207" s="278" t="s">
        <v>146</v>
      </c>
      <c r="G207" s="10" t="s">
        <v>172</v>
      </c>
      <c r="H207" s="10" t="s">
        <v>155</v>
      </c>
      <c r="I207" s="10" t="s">
        <v>190</v>
      </c>
      <c r="J207" s="13">
        <v>252</v>
      </c>
    </row>
    <row r="208" spans="1:10" ht="16.8">
      <c r="A208" s="468" t="s">
        <v>563</v>
      </c>
      <c r="B208" s="469">
        <v>3</v>
      </c>
      <c r="C208" s="470"/>
      <c r="D208" s="14" t="s">
        <v>157</v>
      </c>
      <c r="E208" s="9" t="s">
        <v>182</v>
      </c>
      <c r="F208" s="278" t="s">
        <v>146</v>
      </c>
      <c r="G208" s="10" t="s">
        <v>152</v>
      </c>
      <c r="H208" s="10" t="s">
        <v>628</v>
      </c>
      <c r="I208" s="10" t="s">
        <v>190</v>
      </c>
      <c r="J208" s="13">
        <v>258</v>
      </c>
    </row>
    <row r="209" spans="1:10" ht="16.8">
      <c r="A209" s="468" t="s">
        <v>617</v>
      </c>
      <c r="B209" s="469">
        <v>3</v>
      </c>
      <c r="C209" s="470"/>
      <c r="D209" s="14" t="s">
        <v>144</v>
      </c>
      <c r="E209" s="9" t="s">
        <v>235</v>
      </c>
      <c r="F209" s="278" t="s">
        <v>146</v>
      </c>
      <c r="G209" s="10" t="s">
        <v>125</v>
      </c>
      <c r="H209" s="10" t="s">
        <v>161</v>
      </c>
      <c r="I209" s="10" t="s">
        <v>190</v>
      </c>
      <c r="J209" s="30">
        <v>263</v>
      </c>
    </row>
    <row r="210" spans="1:10" ht="16.8">
      <c r="A210" s="468" t="s">
        <v>568</v>
      </c>
      <c r="B210" s="469">
        <v>3</v>
      </c>
      <c r="C210" s="470"/>
      <c r="D210" s="14" t="s">
        <v>157</v>
      </c>
      <c r="E210" s="9" t="s">
        <v>235</v>
      </c>
      <c r="F210" s="278" t="s">
        <v>146</v>
      </c>
      <c r="G210" s="10" t="s">
        <v>152</v>
      </c>
      <c r="H210" s="10" t="s">
        <v>155</v>
      </c>
      <c r="I210" s="10" t="s">
        <v>190</v>
      </c>
      <c r="J210" s="13">
        <v>266</v>
      </c>
    </row>
    <row r="211" spans="1:10" ht="16.8">
      <c r="A211" s="468" t="s">
        <v>586</v>
      </c>
      <c r="B211" s="469">
        <v>3</v>
      </c>
      <c r="C211" s="470"/>
      <c r="D211" s="14" t="s">
        <v>144</v>
      </c>
      <c r="E211" s="9" t="s">
        <v>145</v>
      </c>
      <c r="F211" s="10" t="s">
        <v>146</v>
      </c>
      <c r="G211" s="10" t="s">
        <v>363</v>
      </c>
      <c r="H211" s="10" t="s">
        <v>148</v>
      </c>
      <c r="I211" s="10" t="s">
        <v>327</v>
      </c>
      <c r="J211" s="13">
        <v>105</v>
      </c>
    </row>
    <row r="212" spans="1:10" ht="16.8">
      <c r="A212" s="468" t="s">
        <v>618</v>
      </c>
      <c r="B212" s="469">
        <v>3</v>
      </c>
      <c r="C212" s="470"/>
      <c r="D212" s="14" t="s">
        <v>144</v>
      </c>
      <c r="E212" s="9" t="s">
        <v>145</v>
      </c>
      <c r="F212" s="278" t="s">
        <v>146</v>
      </c>
      <c r="G212" s="10" t="s">
        <v>152</v>
      </c>
      <c r="H212" s="10" t="s">
        <v>148</v>
      </c>
      <c r="I212" s="10" t="s">
        <v>190</v>
      </c>
      <c r="J212" s="13">
        <v>270</v>
      </c>
    </row>
    <row r="213" spans="1:10" ht="16.8">
      <c r="A213" s="468" t="s">
        <v>579</v>
      </c>
      <c r="B213" s="469">
        <v>3</v>
      </c>
      <c r="C213" s="470"/>
      <c r="D213" s="14" t="s">
        <v>157</v>
      </c>
      <c r="E213" s="9" t="s">
        <v>145</v>
      </c>
      <c r="F213" s="278" t="s">
        <v>146</v>
      </c>
      <c r="G213" s="10" t="s">
        <v>152</v>
      </c>
      <c r="H213" s="10" t="s">
        <v>148</v>
      </c>
      <c r="I213" s="10" t="s">
        <v>190</v>
      </c>
      <c r="J213" s="13">
        <v>270</v>
      </c>
    </row>
    <row r="214" spans="1:10" ht="16.8">
      <c r="A214" s="468" t="s">
        <v>619</v>
      </c>
      <c r="B214" s="469">
        <v>3</v>
      </c>
      <c r="C214" s="470"/>
      <c r="D214" s="14" t="s">
        <v>144</v>
      </c>
      <c r="E214" s="9" t="s">
        <v>145</v>
      </c>
      <c r="F214" s="278" t="s">
        <v>146</v>
      </c>
      <c r="G214" s="10" t="s">
        <v>152</v>
      </c>
      <c r="H214" s="10" t="s">
        <v>148</v>
      </c>
      <c r="I214" s="10" t="s">
        <v>190</v>
      </c>
      <c r="J214" s="13">
        <v>271</v>
      </c>
    </row>
    <row r="215" spans="1:10" ht="16.8">
      <c r="A215" s="468" t="s">
        <v>587</v>
      </c>
      <c r="B215" s="469">
        <v>3</v>
      </c>
      <c r="C215" s="470"/>
      <c r="D215" s="14" t="s">
        <v>144</v>
      </c>
      <c r="E215" s="9" t="s">
        <v>388</v>
      </c>
      <c r="F215" s="10" t="s">
        <v>146</v>
      </c>
      <c r="G215" s="10" t="s">
        <v>152</v>
      </c>
      <c r="H215" s="10" t="s">
        <v>148</v>
      </c>
      <c r="I215" s="10" t="s">
        <v>327</v>
      </c>
      <c r="J215" s="13">
        <v>105</v>
      </c>
    </row>
    <row r="216" spans="1:10" ht="16.8">
      <c r="A216" s="468" t="s">
        <v>576</v>
      </c>
      <c r="B216" s="469">
        <v>3</v>
      </c>
      <c r="C216" s="470"/>
      <c r="D216" s="14" t="s">
        <v>157</v>
      </c>
      <c r="E216" s="9" t="s">
        <v>235</v>
      </c>
      <c r="F216" s="278" t="s">
        <v>146</v>
      </c>
      <c r="G216" s="10" t="s">
        <v>147</v>
      </c>
      <c r="H216" s="10" t="s">
        <v>155</v>
      </c>
      <c r="I216" s="10" t="s">
        <v>240</v>
      </c>
      <c r="J216" s="155">
        <v>120</v>
      </c>
    </row>
    <row r="217" spans="1:10" ht="16.8">
      <c r="A217" s="468" t="s">
        <v>266</v>
      </c>
      <c r="B217" s="469">
        <v>3</v>
      </c>
      <c r="C217" s="470"/>
      <c r="D217" s="14" t="s">
        <v>144</v>
      </c>
      <c r="E217" s="9" t="s">
        <v>159</v>
      </c>
      <c r="F217" s="278" t="s">
        <v>146</v>
      </c>
      <c r="G217" s="121" t="s">
        <v>172</v>
      </c>
      <c r="H217" s="10" t="s">
        <v>160</v>
      </c>
      <c r="I217" s="10" t="s">
        <v>240</v>
      </c>
      <c r="J217" s="155">
        <v>121</v>
      </c>
    </row>
    <row r="218" spans="1:10" ht="16.8">
      <c r="A218" s="468" t="s">
        <v>558</v>
      </c>
      <c r="B218" s="469">
        <v>3</v>
      </c>
      <c r="C218" s="470"/>
      <c r="D218" s="14" t="s">
        <v>331</v>
      </c>
      <c r="E218" s="9" t="s">
        <v>159</v>
      </c>
      <c r="F218" s="278" t="s">
        <v>146</v>
      </c>
      <c r="G218" s="10" t="s">
        <v>172</v>
      </c>
      <c r="H218" s="10" t="s">
        <v>161</v>
      </c>
      <c r="I218" s="10" t="s">
        <v>206</v>
      </c>
      <c r="J218" s="13">
        <v>103</v>
      </c>
    </row>
    <row r="219" spans="1:10" ht="16.8">
      <c r="A219" s="468" t="s">
        <v>620</v>
      </c>
      <c r="B219" s="469">
        <v>3</v>
      </c>
      <c r="C219" s="470"/>
      <c r="D219" s="14" t="s">
        <v>150</v>
      </c>
      <c r="E219" s="9" t="s">
        <v>145</v>
      </c>
      <c r="F219" s="278" t="s">
        <v>146</v>
      </c>
      <c r="G219" s="10" t="s">
        <v>154</v>
      </c>
      <c r="H219" s="10" t="s">
        <v>148</v>
      </c>
      <c r="I219" s="10" t="s">
        <v>190</v>
      </c>
      <c r="J219" s="13">
        <v>275</v>
      </c>
    </row>
    <row r="220" spans="1:10" ht="16.8">
      <c r="A220" s="468" t="s">
        <v>559</v>
      </c>
      <c r="B220" s="469">
        <v>3</v>
      </c>
      <c r="C220" s="470"/>
      <c r="D220" s="14" t="s">
        <v>268</v>
      </c>
      <c r="E220" s="9" t="s">
        <v>625</v>
      </c>
      <c r="F220" s="278" t="s">
        <v>146</v>
      </c>
      <c r="G220" s="10" t="s">
        <v>147</v>
      </c>
      <c r="H220" s="10" t="s">
        <v>148</v>
      </c>
      <c r="I220" s="10" t="s">
        <v>206</v>
      </c>
      <c r="J220" s="13">
        <v>103</v>
      </c>
    </row>
    <row r="221" spans="1:10" ht="16.8">
      <c r="A221" s="468" t="s">
        <v>571</v>
      </c>
      <c r="B221" s="469">
        <v>3</v>
      </c>
      <c r="C221" s="470"/>
      <c r="D221" s="14" t="s">
        <v>268</v>
      </c>
      <c r="E221" s="9" t="s">
        <v>153</v>
      </c>
      <c r="F221" s="319" t="s">
        <v>146</v>
      </c>
      <c r="G221" s="121" t="s">
        <v>152</v>
      </c>
      <c r="H221" s="121" t="s">
        <v>184</v>
      </c>
      <c r="I221" s="121" t="s">
        <v>234</v>
      </c>
      <c r="J221" s="155">
        <v>111</v>
      </c>
    </row>
    <row r="222" spans="1:10" ht="16.8">
      <c r="A222" s="468" t="s">
        <v>592</v>
      </c>
      <c r="B222" s="469">
        <v>3</v>
      </c>
      <c r="C222" s="470"/>
      <c r="D222" s="478" t="s">
        <v>150</v>
      </c>
      <c r="E222" s="8" t="s">
        <v>145</v>
      </c>
      <c r="F222" s="319" t="s">
        <v>146</v>
      </c>
      <c r="G222" s="121" t="s">
        <v>154</v>
      </c>
      <c r="H222" s="121" t="s">
        <v>148</v>
      </c>
      <c r="I222" s="121" t="s">
        <v>627</v>
      </c>
      <c r="J222" s="480">
        <v>35</v>
      </c>
    </row>
    <row r="223" spans="1:10" ht="16.8">
      <c r="A223" s="468" t="s">
        <v>621</v>
      </c>
      <c r="B223" s="469">
        <v>3</v>
      </c>
      <c r="C223" s="470"/>
      <c r="D223" s="14" t="s">
        <v>268</v>
      </c>
      <c r="E223" s="9" t="s">
        <v>235</v>
      </c>
      <c r="F223" s="278" t="s">
        <v>146</v>
      </c>
      <c r="G223" s="10" t="s">
        <v>177</v>
      </c>
      <c r="H223" s="10" t="s">
        <v>160</v>
      </c>
      <c r="I223" s="10" t="s">
        <v>190</v>
      </c>
      <c r="J223" s="13">
        <v>281</v>
      </c>
    </row>
    <row r="224" spans="1:10" ht="16.8">
      <c r="A224" s="468" t="s">
        <v>606</v>
      </c>
      <c r="B224" s="469">
        <v>3</v>
      </c>
      <c r="C224" s="470"/>
      <c r="D224" s="14" t="s">
        <v>151</v>
      </c>
      <c r="E224" s="9" t="s">
        <v>145</v>
      </c>
      <c r="F224" s="278" t="s">
        <v>146</v>
      </c>
      <c r="G224" s="10" t="s">
        <v>152</v>
      </c>
      <c r="H224" s="277" t="s">
        <v>184</v>
      </c>
      <c r="I224" s="277" t="s">
        <v>322</v>
      </c>
      <c r="J224" s="13">
        <v>90</v>
      </c>
    </row>
    <row r="225" spans="1:10" ht="16.8">
      <c r="A225" s="468" t="s">
        <v>580</v>
      </c>
      <c r="B225" s="469">
        <v>3</v>
      </c>
      <c r="C225" s="470"/>
      <c r="D225" s="14" t="s">
        <v>151</v>
      </c>
      <c r="E225" s="9" t="s">
        <v>182</v>
      </c>
      <c r="F225" s="278" t="s">
        <v>146</v>
      </c>
      <c r="G225" s="10" t="s">
        <v>152</v>
      </c>
      <c r="H225" s="10" t="s">
        <v>148</v>
      </c>
      <c r="I225" s="10" t="s">
        <v>190</v>
      </c>
      <c r="J225" s="13">
        <v>284</v>
      </c>
    </row>
    <row r="226" spans="1:10" ht="16.8">
      <c r="A226" s="468" t="s">
        <v>598</v>
      </c>
      <c r="B226" s="469">
        <v>3</v>
      </c>
      <c r="C226" s="470"/>
      <c r="D226" s="14" t="s">
        <v>157</v>
      </c>
      <c r="E226" s="9" t="s">
        <v>145</v>
      </c>
      <c r="F226" s="278" t="s">
        <v>146</v>
      </c>
      <c r="G226" s="10" t="s">
        <v>152</v>
      </c>
      <c r="H226" s="10" t="s">
        <v>155</v>
      </c>
      <c r="I226" s="10" t="s">
        <v>315</v>
      </c>
      <c r="J226" s="13">
        <v>128</v>
      </c>
    </row>
    <row r="227" spans="1:10" ht="16.8">
      <c r="A227" s="468" t="s">
        <v>237</v>
      </c>
      <c r="B227" s="469">
        <v>3</v>
      </c>
      <c r="C227" s="470"/>
      <c r="D227" s="14" t="s">
        <v>144</v>
      </c>
      <c r="E227" s="9" t="s">
        <v>182</v>
      </c>
      <c r="F227" s="278" t="s">
        <v>236</v>
      </c>
      <c r="G227" s="10" t="s">
        <v>147</v>
      </c>
      <c r="H227" s="10" t="s">
        <v>161</v>
      </c>
      <c r="I227" s="10" t="s">
        <v>190</v>
      </c>
      <c r="J227" s="249">
        <v>286</v>
      </c>
    </row>
    <row r="228" spans="1:10" ht="16.8">
      <c r="A228" s="468" t="s">
        <v>566</v>
      </c>
      <c r="B228" s="469">
        <v>3</v>
      </c>
      <c r="C228" s="470"/>
      <c r="D228" s="476" t="s">
        <v>144</v>
      </c>
      <c r="E228" s="276" t="s">
        <v>230</v>
      </c>
      <c r="F228" s="280" t="s">
        <v>146</v>
      </c>
      <c r="G228" s="10" t="s">
        <v>147</v>
      </c>
      <c r="H228" s="10" t="s">
        <v>161</v>
      </c>
      <c r="I228" s="10" t="s">
        <v>384</v>
      </c>
      <c r="J228" s="323">
        <v>71</v>
      </c>
    </row>
    <row r="229" spans="1:10" ht="16.8">
      <c r="A229" s="468" t="s">
        <v>607</v>
      </c>
      <c r="B229" s="469">
        <v>3</v>
      </c>
      <c r="C229" s="470"/>
      <c r="D229" s="14" t="s">
        <v>150</v>
      </c>
      <c r="E229" s="9" t="s">
        <v>145</v>
      </c>
      <c r="F229" s="278" t="s">
        <v>146</v>
      </c>
      <c r="G229" s="10" t="s">
        <v>147</v>
      </c>
      <c r="H229" s="10" t="s">
        <v>148</v>
      </c>
      <c r="I229" s="10" t="s">
        <v>322</v>
      </c>
      <c r="J229" s="13">
        <v>90</v>
      </c>
    </row>
    <row r="230" spans="1:10" ht="16.8">
      <c r="A230" s="468" t="s">
        <v>591</v>
      </c>
      <c r="B230" s="469">
        <v>3</v>
      </c>
      <c r="C230" s="470"/>
      <c r="D230" s="14" t="s">
        <v>268</v>
      </c>
      <c r="E230" s="9" t="s">
        <v>159</v>
      </c>
      <c r="F230" s="278" t="s">
        <v>236</v>
      </c>
      <c r="G230" s="10" t="s">
        <v>152</v>
      </c>
      <c r="H230" s="10" t="s">
        <v>184</v>
      </c>
      <c r="I230" s="10" t="s">
        <v>206</v>
      </c>
      <c r="J230" s="13">
        <v>108</v>
      </c>
    </row>
    <row r="231" spans="1:10" ht="16.8">
      <c r="A231" s="468" t="s">
        <v>599</v>
      </c>
      <c r="B231" s="469">
        <v>3</v>
      </c>
      <c r="C231" s="470"/>
      <c r="D231" s="14" t="s">
        <v>144</v>
      </c>
      <c r="E231" s="9" t="s">
        <v>145</v>
      </c>
      <c r="F231" s="278" t="s">
        <v>146</v>
      </c>
      <c r="G231" s="10" t="s">
        <v>152</v>
      </c>
      <c r="H231" s="10" t="s">
        <v>260</v>
      </c>
      <c r="I231" s="10" t="s">
        <v>471</v>
      </c>
      <c r="J231" s="13">
        <v>186</v>
      </c>
    </row>
    <row r="232" spans="1:10" ht="16.8">
      <c r="A232" s="468" t="s">
        <v>600</v>
      </c>
      <c r="B232" s="469">
        <v>3</v>
      </c>
      <c r="C232" s="470"/>
      <c r="D232" s="14" t="s">
        <v>144</v>
      </c>
      <c r="E232" s="9" t="s">
        <v>145</v>
      </c>
      <c r="F232" s="278" t="s">
        <v>146</v>
      </c>
      <c r="G232" s="10" t="s">
        <v>363</v>
      </c>
      <c r="H232" s="10" t="s">
        <v>260</v>
      </c>
      <c r="I232" s="10" t="s">
        <v>471</v>
      </c>
      <c r="J232" s="13">
        <v>186</v>
      </c>
    </row>
    <row r="233" spans="1:10" ht="16.8">
      <c r="A233" s="468" t="s">
        <v>565</v>
      </c>
      <c r="B233" s="469">
        <v>3</v>
      </c>
      <c r="C233" s="470"/>
      <c r="D233" s="14" t="s">
        <v>150</v>
      </c>
      <c r="E233" s="9" t="s">
        <v>182</v>
      </c>
      <c r="F233" s="278" t="s">
        <v>146</v>
      </c>
      <c r="G233" s="10" t="s">
        <v>152</v>
      </c>
      <c r="H233" s="10" t="s">
        <v>155</v>
      </c>
      <c r="I233" s="10" t="s">
        <v>206</v>
      </c>
      <c r="J233" s="13">
        <v>108</v>
      </c>
    </row>
    <row r="234" spans="1:10" ht="16.8">
      <c r="A234" s="468" t="s">
        <v>569</v>
      </c>
      <c r="B234" s="469">
        <v>3</v>
      </c>
      <c r="C234" s="470"/>
      <c r="D234" s="14" t="s">
        <v>151</v>
      </c>
      <c r="E234" s="9" t="s">
        <v>182</v>
      </c>
      <c r="F234" s="278" t="s">
        <v>146</v>
      </c>
      <c r="G234" s="10" t="s">
        <v>152</v>
      </c>
      <c r="H234" s="10" t="s">
        <v>239</v>
      </c>
      <c r="I234" s="10" t="s">
        <v>190</v>
      </c>
      <c r="J234" s="13">
        <v>300</v>
      </c>
    </row>
    <row r="235" spans="1:10" ht="16.8">
      <c r="A235" s="468" t="s">
        <v>622</v>
      </c>
      <c r="B235" s="469">
        <v>3</v>
      </c>
      <c r="C235" s="470"/>
      <c r="D235" s="14" t="s">
        <v>151</v>
      </c>
      <c r="E235" s="9" t="s">
        <v>182</v>
      </c>
      <c r="F235" s="278" t="s">
        <v>146</v>
      </c>
      <c r="G235" s="10" t="s">
        <v>152</v>
      </c>
      <c r="H235" s="10" t="s">
        <v>155</v>
      </c>
      <c r="I235" s="10" t="s">
        <v>190</v>
      </c>
      <c r="J235" s="13">
        <v>300</v>
      </c>
    </row>
    <row r="236" spans="1:10" ht="16.8">
      <c r="A236" s="468" t="s">
        <v>223</v>
      </c>
      <c r="B236" s="469">
        <v>3</v>
      </c>
      <c r="C236" s="470"/>
      <c r="D236" s="14" t="s">
        <v>150</v>
      </c>
      <c r="E236" s="9" t="s">
        <v>182</v>
      </c>
      <c r="F236" s="278" t="s">
        <v>146</v>
      </c>
      <c r="G236" s="10" t="s">
        <v>154</v>
      </c>
      <c r="H236" s="10" t="s">
        <v>161</v>
      </c>
      <c r="I236" s="10" t="s">
        <v>190</v>
      </c>
      <c r="J236" s="13">
        <v>302</v>
      </c>
    </row>
    <row r="237" spans="1:10" ht="16.8">
      <c r="A237" s="483" t="s">
        <v>575</v>
      </c>
      <c r="B237" s="484">
        <v>3</v>
      </c>
      <c r="C237" s="485"/>
      <c r="D237" s="281" t="s">
        <v>268</v>
      </c>
      <c r="E237" s="11" t="s">
        <v>145</v>
      </c>
      <c r="F237" s="282" t="s">
        <v>146</v>
      </c>
      <c r="G237" s="125" t="s">
        <v>147</v>
      </c>
      <c r="H237" s="125" t="s">
        <v>161</v>
      </c>
      <c r="I237" s="125" t="s">
        <v>206</v>
      </c>
      <c r="J237" s="126">
        <v>110</v>
      </c>
    </row>
    <row r="238" spans="1:10" ht="16.8">
      <c r="A238" s="468" t="s">
        <v>636</v>
      </c>
      <c r="B238" s="469">
        <v>4</v>
      </c>
      <c r="C238" s="470"/>
      <c r="D238" s="14" t="s">
        <v>144</v>
      </c>
      <c r="E238" s="9" t="s">
        <v>642</v>
      </c>
      <c r="F238" s="278" t="s">
        <v>146</v>
      </c>
      <c r="G238" s="10" t="s">
        <v>172</v>
      </c>
      <c r="H238" s="10" t="s">
        <v>160</v>
      </c>
      <c r="I238" s="10" t="s">
        <v>206</v>
      </c>
      <c r="J238" s="13">
        <v>84</v>
      </c>
    </row>
    <row r="239" spans="1:10" ht="16.8">
      <c r="A239" s="468" t="s">
        <v>310</v>
      </c>
      <c r="B239" s="469">
        <v>4</v>
      </c>
      <c r="C239" s="470"/>
      <c r="D239" s="419" t="s">
        <v>151</v>
      </c>
      <c r="E239" s="9" t="s">
        <v>174</v>
      </c>
      <c r="F239" s="277" t="s">
        <v>261</v>
      </c>
      <c r="G239" s="277" t="s">
        <v>172</v>
      </c>
      <c r="H239" s="277" t="s">
        <v>160</v>
      </c>
      <c r="I239" s="277" t="s">
        <v>311</v>
      </c>
      <c r="J239" s="323">
        <v>174</v>
      </c>
    </row>
    <row r="240" spans="1:10" ht="16.8">
      <c r="A240" s="468" t="s">
        <v>312</v>
      </c>
      <c r="B240" s="469">
        <v>4</v>
      </c>
      <c r="C240" s="470"/>
      <c r="D240" s="14" t="s">
        <v>151</v>
      </c>
      <c r="E240" s="9" t="s">
        <v>235</v>
      </c>
      <c r="F240" s="278" t="s">
        <v>146</v>
      </c>
      <c r="G240" s="10" t="s">
        <v>152</v>
      </c>
      <c r="H240" s="10" t="s">
        <v>155</v>
      </c>
      <c r="I240" s="10" t="s">
        <v>190</v>
      </c>
      <c r="J240" s="13">
        <v>196</v>
      </c>
    </row>
    <row r="241" spans="1:10" ht="16.8">
      <c r="A241" s="468" t="s">
        <v>313</v>
      </c>
      <c r="B241" s="469">
        <v>4</v>
      </c>
      <c r="C241" s="470"/>
      <c r="D241" s="14" t="s">
        <v>157</v>
      </c>
      <c r="E241" s="9" t="s">
        <v>235</v>
      </c>
      <c r="F241" s="278" t="s">
        <v>146</v>
      </c>
      <c r="G241" s="10" t="s">
        <v>314</v>
      </c>
      <c r="H241" s="10" t="s">
        <v>161</v>
      </c>
      <c r="I241" s="10" t="s">
        <v>315</v>
      </c>
      <c r="J241" s="13">
        <v>116</v>
      </c>
    </row>
    <row r="242" spans="1:10" ht="16.8">
      <c r="A242" s="468" t="s">
        <v>316</v>
      </c>
      <c r="B242" s="469">
        <v>4</v>
      </c>
      <c r="C242" s="470"/>
      <c r="D242" s="14" t="s">
        <v>171</v>
      </c>
      <c r="E242" s="8" t="s">
        <v>145</v>
      </c>
      <c r="F242" s="278" t="s">
        <v>261</v>
      </c>
      <c r="G242" s="121" t="s">
        <v>172</v>
      </c>
      <c r="H242" s="10" t="s">
        <v>161</v>
      </c>
      <c r="I242" s="10" t="s">
        <v>240</v>
      </c>
      <c r="J242" s="155">
        <v>98</v>
      </c>
    </row>
    <row r="243" spans="1:10" ht="16.8">
      <c r="A243" s="468" t="s">
        <v>317</v>
      </c>
      <c r="B243" s="469">
        <v>4</v>
      </c>
      <c r="C243" s="470"/>
      <c r="D243" s="419" t="s">
        <v>171</v>
      </c>
      <c r="E243" s="9" t="s">
        <v>145</v>
      </c>
      <c r="F243" s="277" t="s">
        <v>261</v>
      </c>
      <c r="G243" s="277" t="s">
        <v>172</v>
      </c>
      <c r="H243" s="277" t="s">
        <v>161</v>
      </c>
      <c r="I243" s="277" t="s">
        <v>194</v>
      </c>
      <c r="J243" s="323">
        <v>17</v>
      </c>
    </row>
    <row r="244" spans="1:10" ht="16.8">
      <c r="A244" s="468" t="s">
        <v>318</v>
      </c>
      <c r="B244" s="469">
        <v>4</v>
      </c>
      <c r="C244" s="470"/>
      <c r="D244" s="14" t="s">
        <v>144</v>
      </c>
      <c r="E244" s="8" t="s">
        <v>159</v>
      </c>
      <c r="F244" s="10" t="s">
        <v>146</v>
      </c>
      <c r="G244" s="121" t="s">
        <v>147</v>
      </c>
      <c r="H244" s="10" t="s">
        <v>319</v>
      </c>
      <c r="I244" s="10" t="s">
        <v>320</v>
      </c>
      <c r="J244" s="155">
        <v>93</v>
      </c>
    </row>
    <row r="245" spans="1:10" ht="16.8">
      <c r="A245" s="468" t="s">
        <v>321</v>
      </c>
      <c r="B245" s="469">
        <v>4</v>
      </c>
      <c r="C245" s="470"/>
      <c r="D245" s="14" t="s">
        <v>151</v>
      </c>
      <c r="E245" s="9" t="s">
        <v>159</v>
      </c>
      <c r="F245" s="278" t="s">
        <v>146</v>
      </c>
      <c r="G245" s="10" t="s">
        <v>172</v>
      </c>
      <c r="H245" s="277" t="s">
        <v>161</v>
      </c>
      <c r="I245" s="277" t="s">
        <v>322</v>
      </c>
      <c r="J245" s="13">
        <v>81</v>
      </c>
    </row>
    <row r="246" spans="1:10" ht="16.8">
      <c r="A246" s="468" t="s">
        <v>323</v>
      </c>
      <c r="B246" s="469">
        <v>4</v>
      </c>
      <c r="C246" s="470"/>
      <c r="D246" s="14" t="s">
        <v>268</v>
      </c>
      <c r="E246" s="8" t="s">
        <v>235</v>
      </c>
      <c r="F246" s="278" t="s">
        <v>146</v>
      </c>
      <c r="G246" s="10" t="s">
        <v>152</v>
      </c>
      <c r="H246" s="10" t="s">
        <v>148</v>
      </c>
      <c r="I246" s="10" t="s">
        <v>190</v>
      </c>
      <c r="J246" s="155">
        <v>206</v>
      </c>
    </row>
    <row r="247" spans="1:10" ht="16.8">
      <c r="A247" s="468" t="s">
        <v>324</v>
      </c>
      <c r="B247" s="469">
        <v>4</v>
      </c>
      <c r="C247" s="470"/>
      <c r="D247" s="14" t="s">
        <v>151</v>
      </c>
      <c r="E247" s="8" t="s">
        <v>145</v>
      </c>
      <c r="F247" s="319" t="s">
        <v>146</v>
      </c>
      <c r="G247" s="121" t="s">
        <v>152</v>
      </c>
      <c r="H247" s="121" t="s">
        <v>184</v>
      </c>
      <c r="I247" s="121" t="s">
        <v>325</v>
      </c>
      <c r="J247" s="155">
        <v>82</v>
      </c>
    </row>
    <row r="248" spans="1:10" ht="16.8">
      <c r="A248" s="468" t="s">
        <v>326</v>
      </c>
      <c r="B248" s="469">
        <v>4</v>
      </c>
      <c r="C248" s="470"/>
      <c r="D248" s="14" t="s">
        <v>268</v>
      </c>
      <c r="E248" s="9" t="s">
        <v>145</v>
      </c>
      <c r="F248" s="10" t="s">
        <v>146</v>
      </c>
      <c r="G248" s="121" t="s">
        <v>154</v>
      </c>
      <c r="H248" s="10" t="s">
        <v>148</v>
      </c>
      <c r="I248" s="10" t="s">
        <v>327</v>
      </c>
      <c r="J248" s="13">
        <v>92</v>
      </c>
    </row>
    <row r="249" spans="1:10" ht="16.8">
      <c r="A249" s="468" t="s">
        <v>328</v>
      </c>
      <c r="B249" s="469">
        <v>4</v>
      </c>
      <c r="C249" s="470"/>
      <c r="D249" s="14" t="s">
        <v>150</v>
      </c>
      <c r="E249" s="9" t="s">
        <v>174</v>
      </c>
      <c r="F249" s="278" t="s">
        <v>146</v>
      </c>
      <c r="G249" s="10" t="s">
        <v>177</v>
      </c>
      <c r="H249" s="10" t="s">
        <v>148</v>
      </c>
      <c r="I249" s="10" t="s">
        <v>322</v>
      </c>
      <c r="J249" s="13">
        <v>83</v>
      </c>
    </row>
    <row r="250" spans="1:10" ht="16.8">
      <c r="A250" s="468" t="s">
        <v>329</v>
      </c>
      <c r="B250" s="469">
        <v>4</v>
      </c>
      <c r="C250" s="470"/>
      <c r="D250" s="14" t="s">
        <v>150</v>
      </c>
      <c r="E250" s="9" t="s">
        <v>145</v>
      </c>
      <c r="F250" s="10" t="s">
        <v>146</v>
      </c>
      <c r="G250" s="10" t="s">
        <v>152</v>
      </c>
      <c r="H250" s="10" t="s">
        <v>319</v>
      </c>
      <c r="I250" s="10" t="s">
        <v>327</v>
      </c>
      <c r="J250" s="13">
        <v>94</v>
      </c>
    </row>
    <row r="251" spans="1:10" ht="16.8">
      <c r="A251" s="468" t="s">
        <v>639</v>
      </c>
      <c r="B251" s="469">
        <v>4</v>
      </c>
      <c r="C251" s="470"/>
      <c r="D251" s="14" t="s">
        <v>151</v>
      </c>
      <c r="E251" s="9" t="s">
        <v>145</v>
      </c>
      <c r="F251" s="278" t="s">
        <v>146</v>
      </c>
      <c r="G251" s="10" t="s">
        <v>152</v>
      </c>
      <c r="H251" s="10" t="s">
        <v>155</v>
      </c>
      <c r="I251" s="10" t="s">
        <v>206</v>
      </c>
      <c r="J251" s="13">
        <v>88</v>
      </c>
    </row>
    <row r="252" spans="1:10" ht="16.8">
      <c r="A252" s="468" t="s">
        <v>330</v>
      </c>
      <c r="B252" s="469">
        <v>4</v>
      </c>
      <c r="C252" s="470"/>
      <c r="D252" s="14" t="s">
        <v>331</v>
      </c>
      <c r="E252" s="9" t="s">
        <v>235</v>
      </c>
      <c r="F252" s="278" t="s">
        <v>146</v>
      </c>
      <c r="G252" s="10" t="s">
        <v>147</v>
      </c>
      <c r="H252" s="10" t="s">
        <v>161</v>
      </c>
      <c r="I252" s="10" t="s">
        <v>315</v>
      </c>
      <c r="J252" s="13">
        <v>118</v>
      </c>
    </row>
    <row r="253" spans="1:10" ht="16.8">
      <c r="A253" s="468" t="s">
        <v>332</v>
      </c>
      <c r="B253" s="469">
        <v>4</v>
      </c>
      <c r="C253" s="470"/>
      <c r="D253" s="478" t="s">
        <v>144</v>
      </c>
      <c r="E253" s="8" t="s">
        <v>235</v>
      </c>
      <c r="F253" s="278" t="s">
        <v>236</v>
      </c>
      <c r="G253" s="121" t="s">
        <v>147</v>
      </c>
      <c r="H253" s="121" t="s">
        <v>161</v>
      </c>
      <c r="I253" s="10" t="s">
        <v>333</v>
      </c>
      <c r="J253" s="155">
        <v>91</v>
      </c>
    </row>
    <row r="254" spans="1:10" ht="16.8">
      <c r="A254" s="468" t="s">
        <v>334</v>
      </c>
      <c r="B254" s="469">
        <v>4</v>
      </c>
      <c r="C254" s="470"/>
      <c r="D254" s="14" t="s">
        <v>151</v>
      </c>
      <c r="E254" s="9" t="s">
        <v>182</v>
      </c>
      <c r="F254" s="278" t="s">
        <v>146</v>
      </c>
      <c r="G254" s="10" t="s">
        <v>238</v>
      </c>
      <c r="H254" s="10" t="s">
        <v>155</v>
      </c>
      <c r="I254" s="10" t="s">
        <v>190</v>
      </c>
      <c r="J254" s="13">
        <v>214</v>
      </c>
    </row>
    <row r="255" spans="1:10" ht="16.8">
      <c r="A255" s="468" t="s">
        <v>335</v>
      </c>
      <c r="B255" s="469">
        <v>4</v>
      </c>
      <c r="C255" s="470"/>
      <c r="D255" s="478" t="s">
        <v>144</v>
      </c>
      <c r="E255" s="8" t="s">
        <v>145</v>
      </c>
      <c r="F255" s="121" t="s">
        <v>146</v>
      </c>
      <c r="G255" s="121" t="s">
        <v>152</v>
      </c>
      <c r="H255" s="121" t="s">
        <v>148</v>
      </c>
      <c r="I255" s="10" t="s">
        <v>190</v>
      </c>
      <c r="J255" s="155">
        <v>215</v>
      </c>
    </row>
    <row r="256" spans="1:10" ht="16.8">
      <c r="A256" s="468" t="s">
        <v>336</v>
      </c>
      <c r="B256" s="469">
        <v>4</v>
      </c>
      <c r="C256" s="470"/>
      <c r="D256" s="14" t="s">
        <v>157</v>
      </c>
      <c r="E256" s="9" t="s">
        <v>235</v>
      </c>
      <c r="F256" s="278" t="s">
        <v>146</v>
      </c>
      <c r="G256" s="10" t="s">
        <v>152</v>
      </c>
      <c r="H256" s="10" t="s">
        <v>161</v>
      </c>
      <c r="I256" s="10" t="s">
        <v>315</v>
      </c>
      <c r="J256" s="13">
        <v>118</v>
      </c>
    </row>
    <row r="257" spans="1:10" ht="16.8">
      <c r="A257" s="468" t="s">
        <v>337</v>
      </c>
      <c r="B257" s="469">
        <v>4</v>
      </c>
      <c r="C257" s="470"/>
      <c r="D257" s="478" t="s">
        <v>268</v>
      </c>
      <c r="E257" s="8" t="s">
        <v>235</v>
      </c>
      <c r="F257" s="121" t="s">
        <v>146</v>
      </c>
      <c r="G257" s="121" t="s">
        <v>152</v>
      </c>
      <c r="H257" s="121" t="s">
        <v>160</v>
      </c>
      <c r="I257" s="10" t="s">
        <v>190</v>
      </c>
      <c r="J257" s="155">
        <v>217</v>
      </c>
    </row>
    <row r="258" spans="1:10" ht="16.8">
      <c r="A258" s="468" t="s">
        <v>338</v>
      </c>
      <c r="B258" s="469">
        <v>4</v>
      </c>
      <c r="C258" s="470"/>
      <c r="D258" s="14" t="s">
        <v>157</v>
      </c>
      <c r="E258" s="9" t="s">
        <v>145</v>
      </c>
      <c r="F258" s="278" t="s">
        <v>146</v>
      </c>
      <c r="G258" s="10" t="s">
        <v>154</v>
      </c>
      <c r="H258" s="10" t="s">
        <v>160</v>
      </c>
      <c r="I258" s="10" t="s">
        <v>190</v>
      </c>
      <c r="J258" s="13">
        <v>221</v>
      </c>
    </row>
    <row r="259" spans="1:10" ht="16.8">
      <c r="A259" s="468" t="s">
        <v>339</v>
      </c>
      <c r="B259" s="469">
        <v>4</v>
      </c>
      <c r="C259" s="470"/>
      <c r="D259" s="14" t="s">
        <v>171</v>
      </c>
      <c r="E259" s="9" t="s">
        <v>235</v>
      </c>
      <c r="F259" s="278" t="s">
        <v>146</v>
      </c>
      <c r="G259" s="10" t="s">
        <v>147</v>
      </c>
      <c r="H259" s="10" t="s">
        <v>161</v>
      </c>
      <c r="I259" s="10" t="s">
        <v>190</v>
      </c>
      <c r="J259" s="13">
        <v>221</v>
      </c>
    </row>
    <row r="260" spans="1:10" ht="16.8">
      <c r="A260" s="468" t="s">
        <v>340</v>
      </c>
      <c r="B260" s="469">
        <v>4</v>
      </c>
      <c r="C260" s="470"/>
      <c r="D260" s="14" t="s">
        <v>157</v>
      </c>
      <c r="E260" s="9" t="s">
        <v>230</v>
      </c>
      <c r="F260" s="278" t="s">
        <v>146</v>
      </c>
      <c r="G260" s="10" t="s">
        <v>147</v>
      </c>
      <c r="H260" s="10" t="s">
        <v>148</v>
      </c>
      <c r="I260" s="10" t="s">
        <v>190</v>
      </c>
      <c r="J260" s="13">
        <v>222</v>
      </c>
    </row>
    <row r="261" spans="1:10" ht="16.8">
      <c r="A261" s="468" t="s">
        <v>171</v>
      </c>
      <c r="B261" s="469">
        <v>4</v>
      </c>
      <c r="C261" s="470"/>
      <c r="D261" s="14" t="s">
        <v>171</v>
      </c>
      <c r="E261" s="9" t="s">
        <v>159</v>
      </c>
      <c r="F261" s="278" t="s">
        <v>242</v>
      </c>
      <c r="G261" s="10" t="s">
        <v>172</v>
      </c>
      <c r="H261" s="10" t="s">
        <v>148</v>
      </c>
      <c r="I261" s="10" t="s">
        <v>190</v>
      </c>
      <c r="J261" s="13">
        <v>224</v>
      </c>
    </row>
    <row r="262" spans="1:10" ht="16.8">
      <c r="A262" s="468" t="s">
        <v>341</v>
      </c>
      <c r="B262" s="469">
        <v>4</v>
      </c>
      <c r="C262" s="470"/>
      <c r="D262" s="14" t="s">
        <v>150</v>
      </c>
      <c r="E262" s="9" t="s">
        <v>235</v>
      </c>
      <c r="F262" s="278" t="s">
        <v>146</v>
      </c>
      <c r="G262" s="10" t="s">
        <v>172</v>
      </c>
      <c r="H262" s="10" t="s">
        <v>161</v>
      </c>
      <c r="I262" s="10" t="s">
        <v>190</v>
      </c>
      <c r="J262" s="13">
        <v>224</v>
      </c>
    </row>
    <row r="263" spans="1:10" ht="16.8">
      <c r="A263" s="468" t="s">
        <v>342</v>
      </c>
      <c r="B263" s="469">
        <v>4</v>
      </c>
      <c r="C263" s="470"/>
      <c r="D263" s="14" t="s">
        <v>150</v>
      </c>
      <c r="E263" s="9" t="s">
        <v>235</v>
      </c>
      <c r="F263" s="278" t="s">
        <v>236</v>
      </c>
      <c r="G263" s="10" t="s">
        <v>147</v>
      </c>
      <c r="H263" s="10" t="s">
        <v>16</v>
      </c>
      <c r="I263" s="10" t="s">
        <v>322</v>
      </c>
      <c r="J263" s="13">
        <v>85</v>
      </c>
    </row>
    <row r="264" spans="1:10" ht="16.8">
      <c r="A264" s="468" t="s">
        <v>343</v>
      </c>
      <c r="B264" s="469">
        <v>4</v>
      </c>
      <c r="C264" s="470"/>
      <c r="D264" s="14" t="s">
        <v>150</v>
      </c>
      <c r="E264" s="8" t="s">
        <v>145</v>
      </c>
      <c r="F264" s="319" t="s">
        <v>146</v>
      </c>
      <c r="G264" s="121" t="s">
        <v>154</v>
      </c>
      <c r="H264" s="121" t="s">
        <v>260</v>
      </c>
      <c r="I264" s="121" t="s">
        <v>344</v>
      </c>
      <c r="J264" s="155">
        <v>114</v>
      </c>
    </row>
    <row r="265" spans="1:10" ht="16.8">
      <c r="A265" s="468" t="s">
        <v>345</v>
      </c>
      <c r="B265" s="469">
        <v>4</v>
      </c>
      <c r="C265" s="470"/>
      <c r="D265" s="419" t="s">
        <v>151</v>
      </c>
      <c r="E265" s="9" t="s">
        <v>235</v>
      </c>
      <c r="F265" s="277" t="s">
        <v>146</v>
      </c>
      <c r="G265" s="277" t="s">
        <v>147</v>
      </c>
      <c r="H265" s="277" t="s">
        <v>148</v>
      </c>
      <c r="I265" s="277" t="s">
        <v>311</v>
      </c>
      <c r="J265" s="323">
        <v>174</v>
      </c>
    </row>
    <row r="266" spans="1:10" ht="16.8">
      <c r="A266" s="468" t="s">
        <v>346</v>
      </c>
      <c r="B266" s="469">
        <v>4</v>
      </c>
      <c r="C266" s="470"/>
      <c r="D266" s="14" t="s">
        <v>151</v>
      </c>
      <c r="E266" s="8" t="s">
        <v>145</v>
      </c>
      <c r="F266" s="278" t="s">
        <v>146</v>
      </c>
      <c r="G266" s="121" t="s">
        <v>152</v>
      </c>
      <c r="H266" s="121" t="s">
        <v>160</v>
      </c>
      <c r="I266" s="121" t="s">
        <v>320</v>
      </c>
      <c r="J266" s="155">
        <v>98</v>
      </c>
    </row>
    <row r="267" spans="1:10" ht="16.8">
      <c r="A267" s="468" t="s">
        <v>347</v>
      </c>
      <c r="B267" s="469">
        <v>4</v>
      </c>
      <c r="C267" s="470"/>
      <c r="D267" s="14" t="s">
        <v>157</v>
      </c>
      <c r="E267" s="9" t="s">
        <v>182</v>
      </c>
      <c r="F267" s="278" t="s">
        <v>146</v>
      </c>
      <c r="G267" s="10" t="s">
        <v>152</v>
      </c>
      <c r="H267" s="10" t="s">
        <v>155</v>
      </c>
      <c r="I267" s="10" t="s">
        <v>190</v>
      </c>
      <c r="J267" s="13">
        <v>233</v>
      </c>
    </row>
    <row r="268" spans="1:10" ht="16.8">
      <c r="A268" s="468" t="s">
        <v>348</v>
      </c>
      <c r="B268" s="469">
        <v>4</v>
      </c>
      <c r="C268" s="470"/>
      <c r="D268" s="14" t="s">
        <v>151</v>
      </c>
      <c r="E268" s="9" t="s">
        <v>235</v>
      </c>
      <c r="F268" s="278" t="s">
        <v>146</v>
      </c>
      <c r="G268" s="10" t="s">
        <v>147</v>
      </c>
      <c r="H268" s="10" t="s">
        <v>160</v>
      </c>
      <c r="I268" s="10" t="s">
        <v>190</v>
      </c>
      <c r="J268" s="13">
        <v>235</v>
      </c>
    </row>
    <row r="269" spans="1:10" ht="16.8">
      <c r="A269" s="468" t="s">
        <v>349</v>
      </c>
      <c r="B269" s="469">
        <v>4</v>
      </c>
      <c r="C269" s="470"/>
      <c r="D269" s="14" t="s">
        <v>171</v>
      </c>
      <c r="E269" s="9" t="s">
        <v>235</v>
      </c>
      <c r="F269" s="10" t="s">
        <v>146</v>
      </c>
      <c r="G269" s="10" t="s">
        <v>152</v>
      </c>
      <c r="H269" s="10" t="s">
        <v>184</v>
      </c>
      <c r="I269" s="10" t="s">
        <v>327</v>
      </c>
      <c r="J269" s="13">
        <v>100</v>
      </c>
    </row>
    <row r="270" spans="1:10" ht="16.8">
      <c r="A270" s="468" t="s">
        <v>350</v>
      </c>
      <c r="B270" s="469">
        <v>4</v>
      </c>
      <c r="C270" s="470"/>
      <c r="D270" s="14" t="s">
        <v>144</v>
      </c>
      <c r="E270" s="9" t="s">
        <v>145</v>
      </c>
      <c r="F270" s="278" t="s">
        <v>146</v>
      </c>
      <c r="G270" s="10" t="s">
        <v>147</v>
      </c>
      <c r="H270" s="277" t="s">
        <v>161</v>
      </c>
      <c r="I270" s="277" t="s">
        <v>322</v>
      </c>
      <c r="J270" s="13">
        <v>87</v>
      </c>
    </row>
    <row r="271" spans="1:10" ht="16.8">
      <c r="A271" s="468" t="s">
        <v>351</v>
      </c>
      <c r="B271" s="469">
        <v>4</v>
      </c>
      <c r="C271" s="470"/>
      <c r="D271" s="14" t="s">
        <v>151</v>
      </c>
      <c r="E271" s="9" t="s">
        <v>235</v>
      </c>
      <c r="F271" s="278" t="s">
        <v>146</v>
      </c>
      <c r="G271" s="10" t="s">
        <v>172</v>
      </c>
      <c r="H271" s="10" t="s">
        <v>161</v>
      </c>
      <c r="I271" s="10" t="s">
        <v>194</v>
      </c>
      <c r="J271" s="13">
        <v>116</v>
      </c>
    </row>
    <row r="272" spans="1:10" ht="16.8">
      <c r="A272" s="468" t="s">
        <v>640</v>
      </c>
      <c r="B272" s="469">
        <v>4</v>
      </c>
      <c r="C272" s="470"/>
      <c r="D272" s="14" t="s">
        <v>171</v>
      </c>
      <c r="E272" s="9" t="s">
        <v>644</v>
      </c>
      <c r="F272" s="278" t="s">
        <v>242</v>
      </c>
      <c r="G272" s="10" t="s">
        <v>172</v>
      </c>
      <c r="H272" s="10" t="s">
        <v>148</v>
      </c>
      <c r="I272" s="10" t="s">
        <v>206</v>
      </c>
      <c r="J272" s="13">
        <v>97</v>
      </c>
    </row>
    <row r="273" spans="1:10" ht="16.8">
      <c r="A273" s="468" t="s">
        <v>352</v>
      </c>
      <c r="B273" s="469">
        <v>4</v>
      </c>
      <c r="C273" s="470"/>
      <c r="D273" s="14" t="s">
        <v>150</v>
      </c>
      <c r="E273" s="9" t="s">
        <v>353</v>
      </c>
      <c r="F273" s="278" t="s">
        <v>146</v>
      </c>
      <c r="G273" s="10" t="s">
        <v>152</v>
      </c>
      <c r="H273" s="10" t="s">
        <v>260</v>
      </c>
      <c r="I273" s="10" t="s">
        <v>190</v>
      </c>
      <c r="J273" s="13">
        <v>243</v>
      </c>
    </row>
    <row r="274" spans="1:10" ht="16.8">
      <c r="A274" s="468" t="s">
        <v>354</v>
      </c>
      <c r="B274" s="469">
        <v>4</v>
      </c>
      <c r="C274" s="470"/>
      <c r="D274" s="14" t="s">
        <v>268</v>
      </c>
      <c r="E274" s="9" t="s">
        <v>145</v>
      </c>
      <c r="F274" s="10" t="s">
        <v>146</v>
      </c>
      <c r="G274" s="10" t="s">
        <v>152</v>
      </c>
      <c r="H274" s="10" t="s">
        <v>148</v>
      </c>
      <c r="I274" s="10" t="s">
        <v>190</v>
      </c>
      <c r="J274" s="13">
        <v>244</v>
      </c>
    </row>
    <row r="275" spans="1:10" ht="16.8">
      <c r="A275" s="468" t="s">
        <v>355</v>
      </c>
      <c r="B275" s="469">
        <v>4</v>
      </c>
      <c r="C275" s="470"/>
      <c r="D275" s="14" t="s">
        <v>157</v>
      </c>
      <c r="E275" s="9" t="s">
        <v>235</v>
      </c>
      <c r="F275" s="278" t="s">
        <v>146</v>
      </c>
      <c r="G275" s="10" t="s">
        <v>152</v>
      </c>
      <c r="H275" s="10" t="s">
        <v>161</v>
      </c>
      <c r="I275" s="10" t="s">
        <v>315</v>
      </c>
      <c r="J275" s="13">
        <v>123</v>
      </c>
    </row>
    <row r="276" spans="1:10" ht="16.8">
      <c r="A276" s="468" t="s">
        <v>356</v>
      </c>
      <c r="B276" s="469">
        <v>4</v>
      </c>
      <c r="C276" s="470"/>
      <c r="D276" s="478" t="s">
        <v>151</v>
      </c>
      <c r="E276" s="8" t="s">
        <v>230</v>
      </c>
      <c r="F276" s="121" t="s">
        <v>146</v>
      </c>
      <c r="G276" s="121" t="s">
        <v>147</v>
      </c>
      <c r="H276" s="121" t="s">
        <v>184</v>
      </c>
      <c r="I276" s="10" t="s">
        <v>190</v>
      </c>
      <c r="J276" s="482">
        <v>251</v>
      </c>
    </row>
    <row r="277" spans="1:10" ht="16.8">
      <c r="A277" s="468" t="s">
        <v>357</v>
      </c>
      <c r="B277" s="469">
        <v>4</v>
      </c>
      <c r="C277" s="470"/>
      <c r="D277" s="14" t="s">
        <v>157</v>
      </c>
      <c r="E277" s="9" t="s">
        <v>145</v>
      </c>
      <c r="F277" s="278" t="s">
        <v>146</v>
      </c>
      <c r="G277" s="10" t="s">
        <v>147</v>
      </c>
      <c r="H277" s="10" t="s">
        <v>358</v>
      </c>
      <c r="I277" s="10" t="s">
        <v>315</v>
      </c>
      <c r="J277" s="13">
        <v>125</v>
      </c>
    </row>
    <row r="278" spans="1:10" ht="16.8">
      <c r="A278" s="468" t="s">
        <v>359</v>
      </c>
      <c r="B278" s="469">
        <v>4</v>
      </c>
      <c r="C278" s="470"/>
      <c r="D278" s="14" t="s">
        <v>150</v>
      </c>
      <c r="E278" s="9" t="s">
        <v>153</v>
      </c>
      <c r="F278" s="319" t="s">
        <v>146</v>
      </c>
      <c r="G278" s="121" t="s">
        <v>152</v>
      </c>
      <c r="H278" s="121" t="s">
        <v>166</v>
      </c>
      <c r="I278" s="121" t="s">
        <v>234</v>
      </c>
      <c r="J278" s="155">
        <v>107</v>
      </c>
    </row>
    <row r="279" spans="1:10" ht="16.8">
      <c r="A279" s="468" t="s">
        <v>360</v>
      </c>
      <c r="B279" s="469">
        <v>4</v>
      </c>
      <c r="C279" s="470"/>
      <c r="D279" s="14" t="s">
        <v>144</v>
      </c>
      <c r="E279" s="9" t="s">
        <v>182</v>
      </c>
      <c r="F279" s="278" t="s">
        <v>146</v>
      </c>
      <c r="G279" s="10" t="s">
        <v>152</v>
      </c>
      <c r="H279" s="10" t="s">
        <v>148</v>
      </c>
      <c r="I279" s="10" t="s">
        <v>190</v>
      </c>
      <c r="J279" s="13">
        <v>257</v>
      </c>
    </row>
    <row r="280" spans="1:10" ht="16.8">
      <c r="A280" s="468" t="s">
        <v>361</v>
      </c>
      <c r="B280" s="469">
        <v>4</v>
      </c>
      <c r="C280" s="470"/>
      <c r="D280" s="14" t="s">
        <v>144</v>
      </c>
      <c r="E280" s="9" t="s">
        <v>235</v>
      </c>
      <c r="F280" s="278" t="s">
        <v>146</v>
      </c>
      <c r="G280" s="10" t="s">
        <v>147</v>
      </c>
      <c r="H280" s="10" t="s">
        <v>148</v>
      </c>
      <c r="I280" s="10" t="s">
        <v>190</v>
      </c>
      <c r="J280" s="13">
        <v>261</v>
      </c>
    </row>
    <row r="281" spans="1:10" ht="16.8">
      <c r="A281" s="468" t="s">
        <v>362</v>
      </c>
      <c r="B281" s="469">
        <v>4</v>
      </c>
      <c r="C281" s="470"/>
      <c r="D281" s="14" t="s">
        <v>157</v>
      </c>
      <c r="E281" s="9" t="s">
        <v>174</v>
      </c>
      <c r="F281" s="10" t="s">
        <v>146</v>
      </c>
      <c r="G281" s="10" t="s">
        <v>363</v>
      </c>
      <c r="H281" s="10" t="s">
        <v>184</v>
      </c>
      <c r="I281" s="10" t="s">
        <v>320</v>
      </c>
      <c r="J281" s="155">
        <v>101</v>
      </c>
    </row>
    <row r="282" spans="1:10" ht="16.8">
      <c r="A282" s="468" t="s">
        <v>265</v>
      </c>
      <c r="B282" s="469">
        <v>4</v>
      </c>
      <c r="C282" s="470"/>
      <c r="D282" s="14" t="s">
        <v>268</v>
      </c>
      <c r="E282" s="8" t="s">
        <v>235</v>
      </c>
      <c r="F282" s="10" t="s">
        <v>146</v>
      </c>
      <c r="G282" s="10" t="s">
        <v>152</v>
      </c>
      <c r="H282" s="10" t="s">
        <v>148</v>
      </c>
      <c r="I282" s="10" t="s">
        <v>190</v>
      </c>
      <c r="J282" s="155">
        <v>262</v>
      </c>
    </row>
    <row r="283" spans="1:10" ht="16.8">
      <c r="A283" s="468" t="s">
        <v>637</v>
      </c>
      <c r="B283" s="469">
        <v>4</v>
      </c>
      <c r="C283" s="470"/>
      <c r="D283" s="14" t="s">
        <v>157</v>
      </c>
      <c r="E283" s="9" t="s">
        <v>182</v>
      </c>
      <c r="F283" s="278" t="s">
        <v>242</v>
      </c>
      <c r="G283" s="10" t="s">
        <v>147</v>
      </c>
      <c r="H283" s="10" t="s">
        <v>184</v>
      </c>
      <c r="I283" s="10" t="s">
        <v>206</v>
      </c>
      <c r="J283" s="13">
        <v>101</v>
      </c>
    </row>
    <row r="284" spans="1:10" ht="16.8">
      <c r="A284" s="468" t="s">
        <v>364</v>
      </c>
      <c r="B284" s="469">
        <v>4</v>
      </c>
      <c r="C284" s="470"/>
      <c r="D284" s="14" t="s">
        <v>157</v>
      </c>
      <c r="E284" s="9" t="s">
        <v>235</v>
      </c>
      <c r="F284" s="319" t="s">
        <v>146</v>
      </c>
      <c r="G284" s="121" t="s">
        <v>169</v>
      </c>
      <c r="H284" s="121" t="s">
        <v>161</v>
      </c>
      <c r="I284" s="121" t="s">
        <v>365</v>
      </c>
      <c r="J284" s="155">
        <v>52</v>
      </c>
    </row>
    <row r="285" spans="1:10" ht="16.8">
      <c r="A285" s="468" t="s">
        <v>366</v>
      </c>
      <c r="B285" s="469">
        <v>4</v>
      </c>
      <c r="C285" s="470"/>
      <c r="D285" s="14" t="s">
        <v>151</v>
      </c>
      <c r="E285" s="9" t="s">
        <v>204</v>
      </c>
      <c r="F285" s="10" t="s">
        <v>242</v>
      </c>
      <c r="G285" s="10" t="s">
        <v>172</v>
      </c>
      <c r="H285" s="10" t="s">
        <v>148</v>
      </c>
      <c r="I285" s="10" t="s">
        <v>327</v>
      </c>
      <c r="J285" s="13">
        <v>105</v>
      </c>
    </row>
    <row r="286" spans="1:10" ht="16.8">
      <c r="A286" s="468" t="s">
        <v>367</v>
      </c>
      <c r="B286" s="469">
        <v>4</v>
      </c>
      <c r="C286" s="470"/>
      <c r="D286" s="14" t="s">
        <v>157</v>
      </c>
      <c r="E286" s="9" t="s">
        <v>235</v>
      </c>
      <c r="F286" s="278" t="s">
        <v>146</v>
      </c>
      <c r="G286" s="10" t="s">
        <v>177</v>
      </c>
      <c r="H286" s="10" t="s">
        <v>155</v>
      </c>
      <c r="I286" s="10" t="s">
        <v>190</v>
      </c>
      <c r="J286" s="13">
        <v>271</v>
      </c>
    </row>
    <row r="287" spans="1:10" ht="16.8">
      <c r="A287" s="468" t="s">
        <v>368</v>
      </c>
      <c r="B287" s="469">
        <v>4</v>
      </c>
      <c r="C287" s="470"/>
      <c r="D287" s="14" t="s">
        <v>144</v>
      </c>
      <c r="E287" s="9" t="s">
        <v>159</v>
      </c>
      <c r="F287" s="278" t="s">
        <v>146</v>
      </c>
      <c r="G287" s="10" t="s">
        <v>152</v>
      </c>
      <c r="H287" s="10" t="s">
        <v>148</v>
      </c>
      <c r="I287" s="10" t="s">
        <v>190</v>
      </c>
      <c r="J287" s="13">
        <v>272</v>
      </c>
    </row>
    <row r="288" spans="1:10" ht="16.8">
      <c r="A288" s="468" t="s">
        <v>369</v>
      </c>
      <c r="B288" s="469">
        <v>4</v>
      </c>
      <c r="C288" s="470"/>
      <c r="D288" s="14" t="s">
        <v>171</v>
      </c>
      <c r="E288" s="8" t="s">
        <v>159</v>
      </c>
      <c r="F288" s="278" t="s">
        <v>236</v>
      </c>
      <c r="G288" s="121" t="s">
        <v>154</v>
      </c>
      <c r="H288" s="121" t="s">
        <v>168</v>
      </c>
      <c r="I288" s="121" t="s">
        <v>344</v>
      </c>
      <c r="J288" s="155">
        <v>117</v>
      </c>
    </row>
    <row r="289" spans="1:10" ht="16.8">
      <c r="A289" s="468" t="s">
        <v>370</v>
      </c>
      <c r="B289" s="469">
        <v>4</v>
      </c>
      <c r="C289" s="470"/>
      <c r="D289" s="478" t="s">
        <v>144</v>
      </c>
      <c r="E289" s="8" t="s">
        <v>159</v>
      </c>
      <c r="F289" s="319" t="s">
        <v>146</v>
      </c>
      <c r="G289" s="121" t="s">
        <v>147</v>
      </c>
      <c r="H289" s="121" t="s">
        <v>166</v>
      </c>
      <c r="I289" s="121" t="s">
        <v>371</v>
      </c>
      <c r="J289" s="480">
        <v>57</v>
      </c>
    </row>
    <row r="290" spans="1:10" ht="16.8">
      <c r="A290" s="468" t="s">
        <v>372</v>
      </c>
      <c r="B290" s="469">
        <v>4</v>
      </c>
      <c r="C290" s="470"/>
      <c r="D290" s="14" t="s">
        <v>151</v>
      </c>
      <c r="E290" s="9" t="s">
        <v>235</v>
      </c>
      <c r="F290" s="278" t="s">
        <v>146</v>
      </c>
      <c r="G290" s="10" t="s">
        <v>152</v>
      </c>
      <c r="H290" s="10" t="s">
        <v>166</v>
      </c>
      <c r="I290" s="10" t="s">
        <v>315</v>
      </c>
      <c r="J290" s="13">
        <v>126</v>
      </c>
    </row>
    <row r="291" spans="1:10" ht="16.8">
      <c r="A291" s="468" t="s">
        <v>373</v>
      </c>
      <c r="B291" s="469">
        <v>4</v>
      </c>
      <c r="C291" s="470"/>
      <c r="D291" s="14" t="s">
        <v>144</v>
      </c>
      <c r="E291" s="9" t="s">
        <v>235</v>
      </c>
      <c r="F291" s="278" t="s">
        <v>146</v>
      </c>
      <c r="G291" s="10" t="s">
        <v>152</v>
      </c>
      <c r="H291" s="10" t="s">
        <v>374</v>
      </c>
      <c r="I291" s="10" t="s">
        <v>315</v>
      </c>
      <c r="J291" s="13">
        <v>127</v>
      </c>
    </row>
    <row r="292" spans="1:10" ht="16.8">
      <c r="A292" s="468" t="s">
        <v>375</v>
      </c>
      <c r="B292" s="469">
        <v>4</v>
      </c>
      <c r="C292" s="470"/>
      <c r="D292" s="14" t="s">
        <v>150</v>
      </c>
      <c r="E292" s="9" t="s">
        <v>182</v>
      </c>
      <c r="F292" s="278" t="s">
        <v>242</v>
      </c>
      <c r="G292" s="10" t="s">
        <v>147</v>
      </c>
      <c r="H292" s="10" t="s">
        <v>376</v>
      </c>
      <c r="I292" s="10" t="s">
        <v>190</v>
      </c>
      <c r="J292" s="13">
        <v>275</v>
      </c>
    </row>
    <row r="293" spans="1:10" ht="16.8">
      <c r="A293" s="468" t="s">
        <v>641</v>
      </c>
      <c r="B293" s="469">
        <v>4</v>
      </c>
      <c r="C293" s="470"/>
      <c r="D293" s="14" t="s">
        <v>157</v>
      </c>
      <c r="E293" s="9" t="s">
        <v>159</v>
      </c>
      <c r="F293" s="278" t="s">
        <v>146</v>
      </c>
      <c r="G293" s="10" t="s">
        <v>125</v>
      </c>
      <c r="H293" s="10" t="s">
        <v>160</v>
      </c>
      <c r="I293" s="10" t="s">
        <v>255</v>
      </c>
      <c r="J293" s="30" t="s">
        <v>255</v>
      </c>
    </row>
    <row r="294" spans="1:10" ht="16.8">
      <c r="A294" s="468" t="s">
        <v>377</v>
      </c>
      <c r="B294" s="469">
        <v>4</v>
      </c>
      <c r="C294" s="470"/>
      <c r="D294" s="14" t="s">
        <v>157</v>
      </c>
      <c r="E294" s="9" t="s">
        <v>235</v>
      </c>
      <c r="F294" s="278" t="s">
        <v>146</v>
      </c>
      <c r="G294" s="10" t="s">
        <v>152</v>
      </c>
      <c r="H294" s="10" t="s">
        <v>155</v>
      </c>
      <c r="I294" s="10" t="s">
        <v>190</v>
      </c>
      <c r="J294" s="13">
        <v>282</v>
      </c>
    </row>
    <row r="295" spans="1:10" ht="16.8">
      <c r="A295" s="468" t="s">
        <v>378</v>
      </c>
      <c r="B295" s="469">
        <v>4</v>
      </c>
      <c r="C295" s="470"/>
      <c r="D295" s="14" t="s">
        <v>171</v>
      </c>
      <c r="E295" s="9" t="s">
        <v>145</v>
      </c>
      <c r="F295" s="278" t="s">
        <v>146</v>
      </c>
      <c r="G295" s="10" t="s">
        <v>172</v>
      </c>
      <c r="H295" s="10" t="s">
        <v>161</v>
      </c>
      <c r="I295" s="10" t="s">
        <v>315</v>
      </c>
      <c r="J295" s="13">
        <v>127</v>
      </c>
    </row>
    <row r="296" spans="1:10" ht="16.8">
      <c r="A296" s="468" t="s">
        <v>379</v>
      </c>
      <c r="B296" s="469">
        <v>4</v>
      </c>
      <c r="C296" s="470"/>
      <c r="D296" s="14" t="s">
        <v>150</v>
      </c>
      <c r="E296" s="9" t="s">
        <v>145</v>
      </c>
      <c r="F296" s="10" t="s">
        <v>146</v>
      </c>
      <c r="G296" s="277" t="s">
        <v>147</v>
      </c>
      <c r="H296" s="277" t="s">
        <v>160</v>
      </c>
      <c r="I296" s="10" t="s">
        <v>327</v>
      </c>
      <c r="J296" s="13">
        <v>108</v>
      </c>
    </row>
    <row r="297" spans="1:10" ht="16.8">
      <c r="A297" s="468" t="s">
        <v>380</v>
      </c>
      <c r="B297" s="469">
        <v>4</v>
      </c>
      <c r="C297" s="470"/>
      <c r="D297" s="478" t="s">
        <v>150</v>
      </c>
      <c r="E297" s="8" t="s">
        <v>145</v>
      </c>
      <c r="F297" s="319" t="s">
        <v>146</v>
      </c>
      <c r="G297" s="121" t="s">
        <v>147</v>
      </c>
      <c r="H297" s="121" t="s">
        <v>160</v>
      </c>
      <c r="I297" s="121" t="s">
        <v>371</v>
      </c>
      <c r="J297" s="480">
        <v>59</v>
      </c>
    </row>
    <row r="298" spans="1:10" ht="16.8">
      <c r="A298" s="468" t="s">
        <v>381</v>
      </c>
      <c r="B298" s="469">
        <v>4</v>
      </c>
      <c r="C298" s="470"/>
      <c r="D298" s="478" t="s">
        <v>150</v>
      </c>
      <c r="E298" s="8" t="s">
        <v>145</v>
      </c>
      <c r="F298" s="319" t="s">
        <v>146</v>
      </c>
      <c r="G298" s="121" t="s">
        <v>147</v>
      </c>
      <c r="H298" s="121" t="s">
        <v>160</v>
      </c>
      <c r="I298" s="121" t="s">
        <v>371</v>
      </c>
      <c r="J298" s="480">
        <v>59</v>
      </c>
    </row>
    <row r="299" spans="1:10" ht="16.8">
      <c r="A299" s="468" t="s">
        <v>638</v>
      </c>
      <c r="B299" s="469">
        <v>4</v>
      </c>
      <c r="C299" s="470"/>
      <c r="D299" s="14" t="s">
        <v>268</v>
      </c>
      <c r="E299" s="9" t="s">
        <v>643</v>
      </c>
      <c r="F299" s="278" t="s">
        <v>146</v>
      </c>
      <c r="G299" s="10" t="s">
        <v>152</v>
      </c>
      <c r="H299" s="10" t="s">
        <v>148</v>
      </c>
      <c r="I299" s="10" t="s">
        <v>206</v>
      </c>
      <c r="J299" s="13">
        <v>106</v>
      </c>
    </row>
    <row r="300" spans="1:10" ht="16.8">
      <c r="A300" s="468" t="s">
        <v>382</v>
      </c>
      <c r="B300" s="469">
        <v>4</v>
      </c>
      <c r="C300" s="470"/>
      <c r="D300" s="14" t="s">
        <v>144</v>
      </c>
      <c r="E300" s="9" t="s">
        <v>182</v>
      </c>
      <c r="F300" s="278" t="s">
        <v>236</v>
      </c>
      <c r="G300" s="10" t="s">
        <v>147</v>
      </c>
      <c r="H300" s="10" t="s">
        <v>161</v>
      </c>
      <c r="I300" s="10" t="s">
        <v>190</v>
      </c>
      <c r="J300" s="249">
        <v>286</v>
      </c>
    </row>
    <row r="301" spans="1:10" ht="16.8">
      <c r="A301" s="468" t="s">
        <v>383</v>
      </c>
      <c r="B301" s="469">
        <v>4</v>
      </c>
      <c r="C301" s="470"/>
      <c r="D301" s="476" t="s">
        <v>144</v>
      </c>
      <c r="E301" s="276" t="s">
        <v>230</v>
      </c>
      <c r="F301" s="280" t="s">
        <v>146</v>
      </c>
      <c r="G301" s="10" t="s">
        <v>147</v>
      </c>
      <c r="H301" s="10" t="s">
        <v>161</v>
      </c>
      <c r="I301" s="10" t="s">
        <v>384</v>
      </c>
      <c r="J301" s="323">
        <v>72</v>
      </c>
    </row>
    <row r="302" spans="1:10" ht="16.8">
      <c r="A302" s="468" t="s">
        <v>385</v>
      </c>
      <c r="B302" s="469">
        <v>4</v>
      </c>
      <c r="C302" s="470"/>
      <c r="D302" s="14" t="s">
        <v>151</v>
      </c>
      <c r="E302" s="8" t="s">
        <v>159</v>
      </c>
      <c r="F302" s="10" t="s">
        <v>146</v>
      </c>
      <c r="G302" s="10" t="s">
        <v>152</v>
      </c>
      <c r="H302" s="10" t="s">
        <v>386</v>
      </c>
      <c r="I302" s="10" t="s">
        <v>327</v>
      </c>
      <c r="J302" s="13">
        <v>109</v>
      </c>
    </row>
    <row r="303" spans="1:10" ht="16.8">
      <c r="A303" s="468" t="s">
        <v>387</v>
      </c>
      <c r="B303" s="469">
        <v>4</v>
      </c>
      <c r="C303" s="470"/>
      <c r="D303" s="14" t="s">
        <v>331</v>
      </c>
      <c r="E303" s="9" t="s">
        <v>388</v>
      </c>
      <c r="F303" s="10" t="s">
        <v>146</v>
      </c>
      <c r="G303" s="277" t="s">
        <v>147</v>
      </c>
      <c r="H303" s="10" t="s">
        <v>148</v>
      </c>
      <c r="I303" s="10" t="s">
        <v>327</v>
      </c>
      <c r="J303" s="13">
        <v>109</v>
      </c>
    </row>
    <row r="304" spans="1:10" ht="16.8">
      <c r="A304" s="468" t="s">
        <v>389</v>
      </c>
      <c r="B304" s="469">
        <v>4</v>
      </c>
      <c r="C304" s="470"/>
      <c r="D304" s="14" t="s">
        <v>171</v>
      </c>
      <c r="E304" s="9" t="s">
        <v>175</v>
      </c>
      <c r="F304" s="278" t="s">
        <v>146</v>
      </c>
      <c r="G304" s="10" t="s">
        <v>152</v>
      </c>
      <c r="H304" s="10" t="s">
        <v>155</v>
      </c>
      <c r="I304" s="10" t="s">
        <v>190</v>
      </c>
      <c r="J304" s="13">
        <v>294</v>
      </c>
    </row>
    <row r="305" spans="1:10" ht="16.8">
      <c r="A305" s="468" t="s">
        <v>390</v>
      </c>
      <c r="B305" s="469">
        <v>4</v>
      </c>
      <c r="C305" s="470"/>
      <c r="D305" s="14" t="s">
        <v>151</v>
      </c>
      <c r="E305" s="9" t="s">
        <v>145</v>
      </c>
      <c r="F305" s="278" t="s">
        <v>236</v>
      </c>
      <c r="G305" s="10" t="s">
        <v>152</v>
      </c>
      <c r="H305" s="10" t="s">
        <v>319</v>
      </c>
      <c r="I305" s="10" t="s">
        <v>322</v>
      </c>
      <c r="J305" s="13">
        <v>91</v>
      </c>
    </row>
    <row r="306" spans="1:10" ht="16.8">
      <c r="A306" s="468" t="s">
        <v>391</v>
      </c>
      <c r="B306" s="469">
        <v>4</v>
      </c>
      <c r="C306" s="470"/>
      <c r="D306" s="419" t="s">
        <v>150</v>
      </c>
      <c r="E306" s="9" t="s">
        <v>182</v>
      </c>
      <c r="F306" s="278" t="s">
        <v>146</v>
      </c>
      <c r="G306" s="10" t="s">
        <v>147</v>
      </c>
      <c r="H306" s="277" t="s">
        <v>155</v>
      </c>
      <c r="I306" s="277" t="s">
        <v>194</v>
      </c>
      <c r="J306" s="13">
        <v>233</v>
      </c>
    </row>
    <row r="307" spans="1:10" ht="16.8">
      <c r="A307" s="468" t="s">
        <v>392</v>
      </c>
      <c r="B307" s="469">
        <v>4</v>
      </c>
      <c r="C307" s="470"/>
      <c r="D307" s="14" t="s">
        <v>144</v>
      </c>
      <c r="E307" s="9" t="s">
        <v>182</v>
      </c>
      <c r="F307" s="319" t="s">
        <v>146</v>
      </c>
      <c r="G307" s="121" t="s">
        <v>154</v>
      </c>
      <c r="H307" s="121" t="s">
        <v>393</v>
      </c>
      <c r="I307" s="121" t="s">
        <v>234</v>
      </c>
      <c r="J307" s="155">
        <v>118</v>
      </c>
    </row>
    <row r="308" spans="1:10" ht="16.8">
      <c r="A308" s="468" t="s">
        <v>394</v>
      </c>
      <c r="B308" s="469">
        <v>4</v>
      </c>
      <c r="C308" s="470"/>
      <c r="D308" s="14" t="s">
        <v>151</v>
      </c>
      <c r="E308" s="9" t="s">
        <v>388</v>
      </c>
      <c r="F308" s="278" t="s">
        <v>146</v>
      </c>
      <c r="G308" s="10" t="s">
        <v>172</v>
      </c>
      <c r="H308" s="277" t="s">
        <v>161</v>
      </c>
      <c r="I308" s="277" t="s">
        <v>322</v>
      </c>
      <c r="J308" s="13">
        <v>92</v>
      </c>
    </row>
    <row r="309" spans="1:10" ht="17.399999999999999" thickBot="1">
      <c r="A309" s="486" t="s">
        <v>395</v>
      </c>
      <c r="B309" s="471">
        <v>4</v>
      </c>
      <c r="C309" s="487"/>
      <c r="D309" s="316" t="s">
        <v>171</v>
      </c>
      <c r="E309" s="15" t="s">
        <v>145</v>
      </c>
      <c r="F309" s="317" t="s">
        <v>146</v>
      </c>
      <c r="G309" s="318" t="s">
        <v>396</v>
      </c>
      <c r="H309" s="318" t="s">
        <v>148</v>
      </c>
      <c r="I309" s="318" t="s">
        <v>322</v>
      </c>
      <c r="J309" s="552">
        <v>92</v>
      </c>
    </row>
    <row r="310" spans="1:10" ht="16.2" thickTop="1"/>
  </sheetData>
  <sortState ref="A3:J309">
    <sortCondition ref="B3:B309"/>
    <sortCondition ref="A3:A309"/>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1"/>
  <sheetViews>
    <sheetView showGridLines="0" workbookViewId="0"/>
  </sheetViews>
  <sheetFormatPr defaultColWidth="9.8984375" defaultRowHeight="16.8"/>
  <cols>
    <col min="1" max="1" width="18.5" style="106" bestFit="1" customWidth="1"/>
    <col min="2" max="2" width="3.8984375" style="106" bestFit="1" customWidth="1"/>
    <col min="3" max="3" width="4" style="106" customWidth="1"/>
    <col min="4" max="4" width="4.3984375" style="106" bestFit="1" customWidth="1"/>
    <col min="5" max="5" width="4.09765625" style="106" bestFit="1" customWidth="1"/>
    <col min="6" max="9" width="3.8984375" style="106" bestFit="1" customWidth="1"/>
    <col min="10" max="10" width="2.8984375" style="106" customWidth="1"/>
    <col min="11" max="11" width="20.8984375" style="106" bestFit="1" customWidth="1"/>
    <col min="12" max="12" width="6.19921875" style="106" bestFit="1" customWidth="1"/>
    <col min="13" max="13" width="6.19921875" style="106" customWidth="1"/>
    <col min="14" max="14" width="5.8984375" style="106" bestFit="1" customWidth="1"/>
    <col min="15" max="15" width="6.296875" style="106" bestFit="1" customWidth="1"/>
    <col min="16" max="16" width="3" style="106" customWidth="1"/>
    <col min="17" max="17" width="24.19921875" style="106" bestFit="1" customWidth="1"/>
    <col min="18" max="18" width="6.19921875" style="106" bestFit="1" customWidth="1"/>
    <col min="19" max="19" width="6.19921875" style="106" customWidth="1"/>
    <col min="20" max="20" width="4.09765625" style="106" bestFit="1" customWidth="1"/>
    <col min="21" max="21" width="6.296875" style="106" bestFit="1" customWidth="1"/>
    <col min="22" max="16384" width="9.8984375" style="106"/>
  </cols>
  <sheetData>
    <row r="1" spans="1:21" ht="22.2" thickTop="1" thickBot="1">
      <c r="A1" s="382"/>
      <c r="B1" s="383" t="s">
        <v>288</v>
      </c>
      <c r="C1" s="384"/>
      <c r="D1" s="385"/>
      <c r="E1" s="385"/>
      <c r="F1" s="385"/>
      <c r="G1" s="385"/>
      <c r="H1" s="385"/>
      <c r="I1" s="386"/>
      <c r="K1" s="410" t="s">
        <v>293</v>
      </c>
      <c r="L1" s="402"/>
      <c r="M1" s="402"/>
      <c r="N1" s="402"/>
      <c r="O1" s="403"/>
      <c r="Q1" s="410" t="s">
        <v>292</v>
      </c>
      <c r="R1" s="402"/>
      <c r="S1" s="402"/>
      <c r="T1" s="402"/>
      <c r="U1" s="403"/>
    </row>
    <row r="2" spans="1:21" ht="18" thickTop="1" thickBot="1">
      <c r="A2" s="382"/>
      <c r="B2" s="387" t="s">
        <v>109</v>
      </c>
      <c r="C2" s="388" t="s">
        <v>102</v>
      </c>
      <c r="D2" s="388" t="s">
        <v>103</v>
      </c>
      <c r="E2" s="388" t="s">
        <v>104</v>
      </c>
      <c r="F2" s="388" t="s">
        <v>105</v>
      </c>
      <c r="G2" s="388" t="s">
        <v>106</v>
      </c>
      <c r="H2" s="388" t="s">
        <v>107</v>
      </c>
      <c r="I2" s="389" t="s">
        <v>108</v>
      </c>
      <c r="K2" s="433" t="s">
        <v>93</v>
      </c>
      <c r="L2" s="434" t="s">
        <v>95</v>
      </c>
      <c r="M2" s="435" t="s">
        <v>671</v>
      </c>
      <c r="N2" s="435" t="s">
        <v>96</v>
      </c>
      <c r="O2" s="436" t="s">
        <v>97</v>
      </c>
      <c r="Q2" s="405" t="s">
        <v>93</v>
      </c>
      <c r="R2" s="406" t="s">
        <v>95</v>
      </c>
      <c r="S2" s="407" t="s">
        <v>671</v>
      </c>
      <c r="T2" s="407" t="s">
        <v>96</v>
      </c>
      <c r="U2" s="408" t="s">
        <v>97</v>
      </c>
    </row>
    <row r="3" spans="1:21" ht="17.399999999999999" thickTop="1">
      <c r="A3" s="390" t="s">
        <v>294</v>
      </c>
      <c r="B3" s="391">
        <v>6</v>
      </c>
      <c r="C3" s="392">
        <v>4</v>
      </c>
      <c r="D3" s="392">
        <v>3</v>
      </c>
      <c r="E3" s="392">
        <v>3</v>
      </c>
      <c r="F3" s="392">
        <v>2</v>
      </c>
      <c r="G3" s="393">
        <v>0</v>
      </c>
      <c r="H3" s="393">
        <v>0</v>
      </c>
      <c r="I3" s="394">
        <v>0</v>
      </c>
      <c r="K3" s="371" t="s">
        <v>401</v>
      </c>
      <c r="L3" s="372">
        <v>0</v>
      </c>
      <c r="M3" s="372">
        <v>0</v>
      </c>
      <c r="N3" s="437">
        <f>10+L3+M3+'Personal File'!$C$12+4</f>
        <v>19</v>
      </c>
      <c r="O3" s="374" t="s">
        <v>98</v>
      </c>
      <c r="Q3" s="371" t="s">
        <v>200</v>
      </c>
      <c r="R3" s="372">
        <v>0</v>
      </c>
      <c r="S3" s="372">
        <v>0</v>
      </c>
      <c r="T3" s="373">
        <f>10+R3+'Personal File'!$C$12+4</f>
        <v>19</v>
      </c>
      <c r="U3" s="374" t="s">
        <v>98</v>
      </c>
    </row>
    <row r="4" spans="1:21">
      <c r="A4" s="395" t="s">
        <v>655</v>
      </c>
      <c r="B4" s="396">
        <v>1</v>
      </c>
      <c r="C4" s="396">
        <v>1</v>
      </c>
      <c r="D4" s="396">
        <v>1</v>
      </c>
      <c r="E4" s="557">
        <v>1</v>
      </c>
      <c r="F4" s="557">
        <v>1</v>
      </c>
      <c r="G4" s="397">
        <v>0</v>
      </c>
      <c r="H4" s="397">
        <v>0</v>
      </c>
      <c r="I4" s="398">
        <v>0</v>
      </c>
      <c r="K4" s="371" t="s">
        <v>131</v>
      </c>
      <c r="L4" s="372">
        <v>0</v>
      </c>
      <c r="M4" s="372">
        <v>1</v>
      </c>
      <c r="N4" s="437">
        <f>10+L4+M4+'Personal File'!$C$12+4</f>
        <v>20</v>
      </c>
      <c r="O4" s="374" t="s">
        <v>98</v>
      </c>
      <c r="Q4" s="511" t="s">
        <v>131</v>
      </c>
      <c r="R4" s="372">
        <v>0</v>
      </c>
      <c r="S4" s="372">
        <v>1</v>
      </c>
      <c r="T4" s="373">
        <f>10+R4+'Personal File'!$C$12+4</f>
        <v>19</v>
      </c>
      <c r="U4" s="374" t="s">
        <v>98</v>
      </c>
    </row>
    <row r="5" spans="1:21">
      <c r="A5" s="395" t="s">
        <v>289</v>
      </c>
      <c r="B5" s="396">
        <v>1</v>
      </c>
      <c r="C5" s="396">
        <v>1</v>
      </c>
      <c r="D5" s="396">
        <v>1</v>
      </c>
      <c r="E5" s="396">
        <v>1</v>
      </c>
      <c r="F5" s="396">
        <v>1</v>
      </c>
      <c r="G5" s="397">
        <v>0</v>
      </c>
      <c r="H5" s="397">
        <v>0</v>
      </c>
      <c r="I5" s="398">
        <v>0</v>
      </c>
      <c r="K5" s="371" t="s">
        <v>131</v>
      </c>
      <c r="L5" s="372">
        <v>0</v>
      </c>
      <c r="M5" s="372">
        <v>1</v>
      </c>
      <c r="N5" s="437">
        <f>10+L5+M5+'Personal File'!$C$12+4</f>
        <v>20</v>
      </c>
      <c r="O5" s="374" t="s">
        <v>98</v>
      </c>
      <c r="Q5" s="371" t="s">
        <v>126</v>
      </c>
      <c r="R5" s="372">
        <v>0</v>
      </c>
      <c r="S5" s="372">
        <v>0</v>
      </c>
      <c r="T5" s="373">
        <f>10+R5+'Personal File'!$C$12+4</f>
        <v>19</v>
      </c>
      <c r="U5" s="374" t="s">
        <v>98</v>
      </c>
    </row>
    <row r="6" spans="1:21" ht="17.399999999999999" thickBot="1">
      <c r="A6" s="399" t="s">
        <v>114</v>
      </c>
      <c r="B6" s="432">
        <f>SUM(B3:B5)</f>
        <v>8</v>
      </c>
      <c r="C6" s="432">
        <f>SUM(C3:C5)</f>
        <v>6</v>
      </c>
      <c r="D6" s="432">
        <f>SUM(D3:D5)</f>
        <v>5</v>
      </c>
      <c r="E6" s="432">
        <f t="shared" ref="E6:F6" si="0">SUM(E3:E5)</f>
        <v>5</v>
      </c>
      <c r="F6" s="432">
        <f t="shared" si="0"/>
        <v>4</v>
      </c>
      <c r="G6" s="400">
        <v>0</v>
      </c>
      <c r="H6" s="400">
        <v>0</v>
      </c>
      <c r="I6" s="401">
        <v>0</v>
      </c>
      <c r="K6" s="371" t="s">
        <v>402</v>
      </c>
      <c r="L6" s="372">
        <v>0</v>
      </c>
      <c r="M6" s="372">
        <v>1</v>
      </c>
      <c r="N6" s="437">
        <f>10+L6+M6+'Personal File'!$C$12+4</f>
        <v>20</v>
      </c>
      <c r="O6" s="374" t="s">
        <v>98</v>
      </c>
      <c r="Q6" s="371" t="s">
        <v>127</v>
      </c>
      <c r="R6" s="372">
        <v>0</v>
      </c>
      <c r="S6" s="372">
        <v>0</v>
      </c>
      <c r="T6" s="373">
        <f>10+R6+'Personal File'!$C$12+4</f>
        <v>19</v>
      </c>
      <c r="U6" s="374" t="s">
        <v>98</v>
      </c>
    </row>
    <row r="7" spans="1:21" ht="18" thickTop="1" thickBot="1">
      <c r="K7" s="371" t="s">
        <v>133</v>
      </c>
      <c r="L7" s="372">
        <v>0</v>
      </c>
      <c r="M7" s="372">
        <v>0</v>
      </c>
      <c r="N7" s="437">
        <f>10+L7+M7+'Personal File'!$C$12+4</f>
        <v>19</v>
      </c>
      <c r="O7" s="374" t="s">
        <v>98</v>
      </c>
      <c r="Q7" s="375" t="s">
        <v>112</v>
      </c>
      <c r="R7" s="376">
        <v>0</v>
      </c>
      <c r="S7" s="376">
        <v>0</v>
      </c>
      <c r="T7" s="377">
        <f>10+R7+'Personal File'!$C$12+4</f>
        <v>19</v>
      </c>
      <c r="U7" s="378" t="s">
        <v>98</v>
      </c>
    </row>
    <row r="8" spans="1:21" ht="17.399999999999999" thickTop="1">
      <c r="A8" s="382"/>
      <c r="B8" s="383" t="s">
        <v>290</v>
      </c>
      <c r="C8" s="384"/>
      <c r="D8" s="385"/>
      <c r="E8" s="385"/>
      <c r="F8" s="385"/>
      <c r="G8" s="385"/>
      <c r="H8" s="385"/>
      <c r="I8" s="386"/>
      <c r="K8" s="371" t="s">
        <v>707</v>
      </c>
      <c r="L8" s="372">
        <v>0</v>
      </c>
      <c r="M8" s="372">
        <v>0</v>
      </c>
      <c r="N8" s="437">
        <f>10+L8+M8+'Personal File'!$C$12+4</f>
        <v>19</v>
      </c>
      <c r="O8" s="374" t="s">
        <v>98</v>
      </c>
      <c r="Q8" s="371" t="s">
        <v>692</v>
      </c>
      <c r="R8" s="372">
        <v>1</v>
      </c>
      <c r="S8" s="372">
        <v>0</v>
      </c>
      <c r="T8" s="373">
        <f>10+R8+'Personal File'!$C$12+4</f>
        <v>20</v>
      </c>
      <c r="U8" s="374" t="s">
        <v>98</v>
      </c>
    </row>
    <row r="9" spans="1:21" ht="17.399999999999999" thickBot="1">
      <c r="A9" s="382"/>
      <c r="B9" s="387" t="s">
        <v>109</v>
      </c>
      <c r="C9" s="388" t="s">
        <v>102</v>
      </c>
      <c r="D9" s="388" t="s">
        <v>103</v>
      </c>
      <c r="E9" s="388" t="s">
        <v>104</v>
      </c>
      <c r="F9" s="388" t="s">
        <v>105</v>
      </c>
      <c r="G9" s="388" t="s">
        <v>106</v>
      </c>
      <c r="H9" s="388" t="s">
        <v>107</v>
      </c>
      <c r="I9" s="389" t="s">
        <v>108</v>
      </c>
      <c r="K9" s="371" t="s">
        <v>180</v>
      </c>
      <c r="L9" s="372">
        <v>0</v>
      </c>
      <c r="M9" s="372">
        <v>0</v>
      </c>
      <c r="N9" s="437">
        <f>10+L9+M9+'Personal File'!$C$12+4</f>
        <v>19</v>
      </c>
      <c r="O9" s="374" t="s">
        <v>98</v>
      </c>
      <c r="Q9" s="511" t="s">
        <v>229</v>
      </c>
      <c r="R9" s="372">
        <v>1</v>
      </c>
      <c r="S9" s="372">
        <v>1</v>
      </c>
      <c r="T9" s="373">
        <f>10+R9+'Personal File'!$C$12+4</f>
        <v>20</v>
      </c>
      <c r="U9" s="374" t="s">
        <v>98</v>
      </c>
    </row>
    <row r="10" spans="1:21" ht="17.399999999999999" thickTop="1">
      <c r="A10" s="390" t="s">
        <v>130</v>
      </c>
      <c r="B10" s="391">
        <v>4</v>
      </c>
      <c r="C10" s="392">
        <v>4</v>
      </c>
      <c r="D10" s="392">
        <v>3</v>
      </c>
      <c r="E10" s="392">
        <v>3</v>
      </c>
      <c r="F10" s="392">
        <v>2</v>
      </c>
      <c r="G10" s="393">
        <v>0</v>
      </c>
      <c r="H10" s="393">
        <v>0</v>
      </c>
      <c r="I10" s="394">
        <v>0</v>
      </c>
      <c r="K10" s="375" t="s">
        <v>180</v>
      </c>
      <c r="L10" s="376">
        <v>0</v>
      </c>
      <c r="M10" s="376">
        <v>0</v>
      </c>
      <c r="N10" s="438">
        <f>10+L10+M10+'Personal File'!$C$12+4</f>
        <v>19</v>
      </c>
      <c r="O10" s="378" t="s">
        <v>98</v>
      </c>
      <c r="Q10" s="371" t="s">
        <v>219</v>
      </c>
      <c r="R10" s="372">
        <v>1</v>
      </c>
      <c r="S10" s="372">
        <v>0</v>
      </c>
      <c r="T10" s="373">
        <f>10+R10+'Personal File'!$C$12+4</f>
        <v>20</v>
      </c>
      <c r="U10" s="374" t="s">
        <v>98</v>
      </c>
    </row>
    <row r="11" spans="1:21">
      <c r="A11" s="395" t="s">
        <v>291</v>
      </c>
      <c r="B11" s="396">
        <v>1</v>
      </c>
      <c r="C11" s="396">
        <v>1</v>
      </c>
      <c r="D11" s="396">
        <v>1</v>
      </c>
      <c r="E11" s="396">
        <v>1</v>
      </c>
      <c r="F11" s="396">
        <v>1</v>
      </c>
      <c r="G11" s="557">
        <v>1</v>
      </c>
      <c r="H11" s="397">
        <v>0</v>
      </c>
      <c r="I11" s="398">
        <v>0</v>
      </c>
      <c r="K11" s="371" t="s">
        <v>445</v>
      </c>
      <c r="L11" s="372">
        <v>1</v>
      </c>
      <c r="M11" s="372">
        <v>0</v>
      </c>
      <c r="N11" s="437">
        <f>10+L11+M11+'Personal File'!$C$12+4</f>
        <v>20</v>
      </c>
      <c r="O11" s="374" t="s">
        <v>98</v>
      </c>
      <c r="Q11" s="371" t="s">
        <v>693</v>
      </c>
      <c r="R11" s="372">
        <v>1</v>
      </c>
      <c r="S11" s="372">
        <v>0</v>
      </c>
      <c r="T11" s="373">
        <f>10+R11+'Personal File'!$C$12+4</f>
        <v>20</v>
      </c>
      <c r="U11" s="374" t="s">
        <v>98</v>
      </c>
    </row>
    <row r="12" spans="1:21">
      <c r="A12" s="395" t="s">
        <v>113</v>
      </c>
      <c r="B12" s="396">
        <v>1</v>
      </c>
      <c r="C12" s="396">
        <v>1</v>
      </c>
      <c r="D12" s="396">
        <v>1</v>
      </c>
      <c r="E12" s="396">
        <v>1</v>
      </c>
      <c r="F12" s="396">
        <v>1</v>
      </c>
      <c r="G12" s="397">
        <v>0</v>
      </c>
      <c r="H12" s="397">
        <v>0</v>
      </c>
      <c r="I12" s="398">
        <v>0</v>
      </c>
      <c r="K12" s="371" t="s">
        <v>418</v>
      </c>
      <c r="L12" s="372">
        <v>1</v>
      </c>
      <c r="M12" s="372">
        <v>0</v>
      </c>
      <c r="N12" s="437">
        <f>10+L12+M12+'Personal File'!$C$12+4</f>
        <v>20</v>
      </c>
      <c r="O12" s="374" t="s">
        <v>98</v>
      </c>
      <c r="Q12" s="371" t="s">
        <v>693</v>
      </c>
      <c r="R12" s="372">
        <v>1</v>
      </c>
      <c r="S12" s="372">
        <v>0</v>
      </c>
      <c r="T12" s="373">
        <f>10+R12+'Personal File'!$C$12+4</f>
        <v>20</v>
      </c>
      <c r="U12" s="374" t="s">
        <v>98</v>
      </c>
    </row>
    <row r="13" spans="1:21" ht="17.399999999999999" thickBot="1">
      <c r="A13" s="399" t="s">
        <v>114</v>
      </c>
      <c r="B13" s="409">
        <f t="shared" ref="B13" si="1">SUM(B10:B12)</f>
        <v>6</v>
      </c>
      <c r="C13" s="409">
        <f t="shared" ref="C13:F13" si="2">SUM(C10:C12)</f>
        <v>6</v>
      </c>
      <c r="D13" s="409">
        <f t="shared" si="2"/>
        <v>5</v>
      </c>
      <c r="E13" s="409">
        <f t="shared" si="2"/>
        <v>5</v>
      </c>
      <c r="F13" s="409">
        <f t="shared" si="2"/>
        <v>4</v>
      </c>
      <c r="G13" s="400">
        <v>0</v>
      </c>
      <c r="H13" s="400">
        <v>0</v>
      </c>
      <c r="I13" s="401">
        <v>0</v>
      </c>
      <c r="K13" s="511" t="s">
        <v>712</v>
      </c>
      <c r="L13" s="372">
        <v>1</v>
      </c>
      <c r="M13" s="372">
        <v>1</v>
      </c>
      <c r="N13" s="437">
        <f>10+L13+M13+'Personal File'!$C$12+4</f>
        <v>21</v>
      </c>
      <c r="O13" s="374" t="s">
        <v>98</v>
      </c>
      <c r="Q13" s="371" t="s">
        <v>693</v>
      </c>
      <c r="R13" s="372">
        <v>1</v>
      </c>
      <c r="S13" s="372">
        <v>0</v>
      </c>
      <c r="T13" s="373">
        <f>10+R13+'Personal File'!$C$12+4</f>
        <v>20</v>
      </c>
      <c r="U13" s="374" t="s">
        <v>98</v>
      </c>
    </row>
    <row r="14" spans="1:21" ht="18" thickTop="1" thickBot="1">
      <c r="K14" s="371" t="s">
        <v>708</v>
      </c>
      <c r="L14" s="372">
        <v>1</v>
      </c>
      <c r="M14" s="372">
        <v>0</v>
      </c>
      <c r="N14" s="437">
        <f>10+L14+M14+'Personal File'!$C$12+4</f>
        <v>20</v>
      </c>
      <c r="O14" s="374" t="s">
        <v>98</v>
      </c>
      <c r="Q14" s="375" t="s">
        <v>134</v>
      </c>
      <c r="R14" s="376">
        <v>1</v>
      </c>
      <c r="S14" s="376">
        <v>0</v>
      </c>
      <c r="T14" s="377">
        <f>10+R14+'Personal File'!$C$12+4</f>
        <v>20</v>
      </c>
      <c r="U14" s="378" t="s">
        <v>98</v>
      </c>
    </row>
    <row r="15" spans="1:21" ht="17.399999999999999" thickTop="1">
      <c r="A15" s="534" t="s">
        <v>195</v>
      </c>
      <c r="B15" s="535" t="s">
        <v>218</v>
      </c>
      <c r="C15" s="535"/>
      <c r="D15" s="555" t="s">
        <v>721</v>
      </c>
      <c r="E15" s="535"/>
      <c r="F15" s="536" t="s">
        <v>723</v>
      </c>
      <c r="G15" s="535"/>
      <c r="H15" s="536" t="s">
        <v>670</v>
      </c>
      <c r="I15" s="537"/>
      <c r="J15" s="107"/>
      <c r="K15" s="371" t="s">
        <v>460</v>
      </c>
      <c r="L15" s="372">
        <v>1</v>
      </c>
      <c r="M15" s="372">
        <v>0</v>
      </c>
      <c r="N15" s="437">
        <f>10+L15+M15+'Personal File'!$C$12+4</f>
        <v>20</v>
      </c>
      <c r="O15" s="374" t="s">
        <v>98</v>
      </c>
      <c r="Q15" s="371" t="s">
        <v>704</v>
      </c>
      <c r="R15" s="372">
        <v>2</v>
      </c>
      <c r="S15" s="372">
        <v>0</v>
      </c>
      <c r="T15" s="373">
        <f>10+R15+'Personal File'!$C$12+4</f>
        <v>21</v>
      </c>
      <c r="U15" s="374" t="s">
        <v>98</v>
      </c>
    </row>
    <row r="16" spans="1:21">
      <c r="A16" s="538" t="s">
        <v>273</v>
      </c>
      <c r="B16" s="539">
        <f>'Personal File'!E4</f>
        <v>3</v>
      </c>
      <c r="C16" s="539"/>
      <c r="D16" s="540">
        <v>4</v>
      </c>
      <c r="E16" s="539"/>
      <c r="F16" s="540">
        <f>B16+'Personal File'!$E$5</f>
        <v>8</v>
      </c>
      <c r="G16" s="539"/>
      <c r="H16" s="540">
        <f>IF(F16+D16&gt;SUM('Personal File'!$E$3:$E$5),SUM('Personal File'!$E$3:$E$5),F16+D16)</f>
        <v>11</v>
      </c>
      <c r="I16" s="541"/>
      <c r="J16" s="107"/>
      <c r="K16" s="375" t="s">
        <v>442</v>
      </c>
      <c r="L16" s="376">
        <v>1</v>
      </c>
      <c r="M16" s="376">
        <v>0</v>
      </c>
      <c r="N16" s="438">
        <f>10+L16+M16+'Personal File'!$C$12+4</f>
        <v>20</v>
      </c>
      <c r="O16" s="378" t="s">
        <v>98</v>
      </c>
      <c r="Q16" s="371" t="s">
        <v>221</v>
      </c>
      <c r="R16" s="372">
        <v>2</v>
      </c>
      <c r="S16" s="372">
        <v>0</v>
      </c>
      <c r="T16" s="373">
        <f>10+R16+'Personal File'!$C$12+4</f>
        <v>21</v>
      </c>
      <c r="U16" s="374" t="s">
        <v>98</v>
      </c>
    </row>
    <row r="17" spans="1:21" ht="17.399999999999999" thickBot="1">
      <c r="A17" s="542" t="s">
        <v>272</v>
      </c>
      <c r="B17" s="543">
        <f>'Personal File'!E3</f>
        <v>3</v>
      </c>
      <c r="C17" s="543"/>
      <c r="D17" s="544">
        <v>4</v>
      </c>
      <c r="E17" s="543"/>
      <c r="F17" s="544">
        <f>B17+'Personal File'!$E$5</f>
        <v>8</v>
      </c>
      <c r="G17" s="543"/>
      <c r="H17" s="544">
        <f>IF(F17+D17&gt;SUM('Personal File'!$E$3:$E$5),SUM('Personal File'!$E$3:$E$5),F17+D17)</f>
        <v>11</v>
      </c>
      <c r="I17" s="545"/>
      <c r="J17" s="107"/>
      <c r="K17" s="511" t="s">
        <v>713</v>
      </c>
      <c r="L17" s="372">
        <v>2</v>
      </c>
      <c r="M17" s="372">
        <v>1</v>
      </c>
      <c r="N17" s="437">
        <f>10+L17+M17+'Personal File'!$C$12+4</f>
        <v>22</v>
      </c>
      <c r="O17" s="374" t="s">
        <v>98</v>
      </c>
      <c r="Q17" s="371" t="s">
        <v>221</v>
      </c>
      <c r="R17" s="372">
        <v>2</v>
      </c>
      <c r="S17" s="372">
        <v>0</v>
      </c>
      <c r="T17" s="373">
        <f>10+R17+'Personal File'!$C$12+4</f>
        <v>21</v>
      </c>
      <c r="U17" s="374" t="s">
        <v>98</v>
      </c>
    </row>
    <row r="18" spans="1:21" ht="18" thickTop="1" thickBot="1">
      <c r="C18" s="404"/>
      <c r="K18" s="371" t="s">
        <v>551</v>
      </c>
      <c r="L18" s="372">
        <v>2</v>
      </c>
      <c r="M18" s="372">
        <v>0</v>
      </c>
      <c r="N18" s="437">
        <f>10+L18+M18+'Personal File'!$C$12+4</f>
        <v>21</v>
      </c>
      <c r="O18" s="374" t="s">
        <v>98</v>
      </c>
      <c r="Q18" s="371" t="s">
        <v>694</v>
      </c>
      <c r="R18" s="372">
        <v>2</v>
      </c>
      <c r="S18" s="372">
        <v>0</v>
      </c>
      <c r="T18" s="373">
        <f>10+R18+'Personal File'!$C$12+4</f>
        <v>21</v>
      </c>
      <c r="U18" s="374" t="s">
        <v>98</v>
      </c>
    </row>
    <row r="19" spans="1:21" ht="23.4" thickTop="1">
      <c r="A19" s="441" t="s">
        <v>300</v>
      </c>
      <c r="B19" s="442"/>
      <c r="C19" s="443"/>
      <c r="D19" s="382"/>
      <c r="E19" s="444"/>
      <c r="K19" s="371" t="s">
        <v>709</v>
      </c>
      <c r="L19" s="372">
        <v>2</v>
      </c>
      <c r="M19" s="372">
        <v>0</v>
      </c>
      <c r="N19" s="437">
        <f>10+L19+M19+'Personal File'!$C$12+4</f>
        <v>21</v>
      </c>
      <c r="O19" s="374" t="s">
        <v>98</v>
      </c>
      <c r="Q19" s="533" t="s">
        <v>189</v>
      </c>
      <c r="R19" s="376">
        <v>2</v>
      </c>
      <c r="S19" s="376">
        <v>1</v>
      </c>
      <c r="T19" s="377">
        <f>10+R19+'Personal File'!$C$12+4</f>
        <v>21</v>
      </c>
      <c r="U19" s="378" t="s">
        <v>98</v>
      </c>
    </row>
    <row r="20" spans="1:21" ht="17.399999999999999" thickBot="1">
      <c r="A20" s="445"/>
      <c r="B20" s="446" t="s">
        <v>301</v>
      </c>
      <c r="C20" s="447">
        <f>'Personal File'!E4</f>
        <v>3</v>
      </c>
      <c r="D20" s="382"/>
      <c r="E20" s="382"/>
      <c r="K20" s="371" t="s">
        <v>545</v>
      </c>
      <c r="L20" s="372">
        <v>2</v>
      </c>
      <c r="M20" s="372">
        <v>0</v>
      </c>
      <c r="N20" s="437">
        <f>10+L20+M20+'Personal File'!$C$12+4</f>
        <v>21</v>
      </c>
      <c r="O20" s="374" t="s">
        <v>98</v>
      </c>
      <c r="Q20" s="371" t="s">
        <v>222</v>
      </c>
      <c r="R20" s="372">
        <v>3</v>
      </c>
      <c r="S20" s="372">
        <v>0</v>
      </c>
      <c r="T20" s="373">
        <f>10+R20+'Personal File'!$C$12+4</f>
        <v>22</v>
      </c>
      <c r="U20" s="374" t="s">
        <v>98</v>
      </c>
    </row>
    <row r="21" spans="1:21" ht="17.399999999999999" thickTop="1">
      <c r="A21" s="448"/>
      <c r="B21" s="449" t="s">
        <v>302</v>
      </c>
      <c r="C21" s="450">
        <f t="shared" ref="C21" ca="1" si="3">RANDBETWEEN(1,20)</f>
        <v>16</v>
      </c>
      <c r="D21" s="382"/>
      <c r="E21" s="382"/>
      <c r="K21" s="375" t="s">
        <v>720</v>
      </c>
      <c r="L21" s="376">
        <v>2</v>
      </c>
      <c r="M21" s="376">
        <v>0</v>
      </c>
      <c r="N21" s="438">
        <f>10+L21+M21+'Personal File'!$C$12+4</f>
        <v>21</v>
      </c>
      <c r="O21" s="378" t="s">
        <v>98</v>
      </c>
      <c r="Q21" s="371" t="s">
        <v>737</v>
      </c>
      <c r="R21" s="372">
        <v>3</v>
      </c>
      <c r="S21" s="372">
        <v>0</v>
      </c>
      <c r="T21" s="373">
        <f>10+R21+'Personal File'!$C$12+4</f>
        <v>22</v>
      </c>
      <c r="U21" s="374" t="s">
        <v>744</v>
      </c>
    </row>
    <row r="22" spans="1:21">
      <c r="A22" s="451"/>
      <c r="B22" s="452" t="s">
        <v>303</v>
      </c>
      <c r="C22" s="453">
        <f ca="1">C21+'Personal File'!C14+'Personal File'!E4</f>
        <v>18</v>
      </c>
      <c r="D22" s="382"/>
      <c r="E22" s="382"/>
      <c r="K22" s="371" t="s">
        <v>224</v>
      </c>
      <c r="L22" s="372">
        <v>3</v>
      </c>
      <c r="M22" s="372">
        <v>0</v>
      </c>
      <c r="N22" s="437">
        <f>10+L22+M22+'Personal File'!$C$12+4</f>
        <v>22</v>
      </c>
      <c r="O22" s="374" t="s">
        <v>98</v>
      </c>
      <c r="Q22" s="371" t="s">
        <v>198</v>
      </c>
      <c r="R22" s="372">
        <v>3</v>
      </c>
      <c r="S22" s="372">
        <v>0</v>
      </c>
      <c r="T22" s="373">
        <f>10+R22+'Personal File'!$C$12+4</f>
        <v>22</v>
      </c>
      <c r="U22" s="374" t="s">
        <v>98</v>
      </c>
    </row>
    <row r="23" spans="1:21">
      <c r="A23" s="454"/>
      <c r="B23" s="455" t="s">
        <v>304</v>
      </c>
      <c r="C23" s="456">
        <f ca="1">RANDBETWEEN(1,6)+RANDBETWEEN(1,6)</f>
        <v>9</v>
      </c>
      <c r="D23" s="382"/>
      <c r="E23" s="382"/>
      <c r="K23" s="371" t="s">
        <v>224</v>
      </c>
      <c r="L23" s="372">
        <v>3</v>
      </c>
      <c r="M23" s="372">
        <v>0</v>
      </c>
      <c r="N23" s="437">
        <f>10+L23+M23+'Personal File'!$C$12+4</f>
        <v>22</v>
      </c>
      <c r="O23" s="374" t="s">
        <v>98</v>
      </c>
      <c r="Q23" s="533" t="s">
        <v>389</v>
      </c>
      <c r="R23" s="376">
        <v>3</v>
      </c>
      <c r="S23" s="376">
        <v>1</v>
      </c>
      <c r="T23" s="377">
        <f>10+R23+'Personal File'!$C$12+4</f>
        <v>22</v>
      </c>
      <c r="U23" s="378" t="s">
        <v>98</v>
      </c>
    </row>
    <row r="24" spans="1:21" ht="17.399999999999999" thickBot="1">
      <c r="A24" s="457"/>
      <c r="B24" s="458" t="s">
        <v>305</v>
      </c>
      <c r="C24" s="459">
        <f ca="1">C20+C23+'Personal File'!C14</f>
        <v>11</v>
      </c>
      <c r="D24" s="382"/>
      <c r="E24" s="382"/>
      <c r="K24" s="371"/>
      <c r="L24" s="372">
        <v>3</v>
      </c>
      <c r="M24" s="372">
        <v>0</v>
      </c>
      <c r="N24" s="437">
        <f>10+L24+M24+'Personal File'!$C$12+4</f>
        <v>22</v>
      </c>
      <c r="O24" s="374" t="s">
        <v>98</v>
      </c>
      <c r="Q24" s="511" t="s">
        <v>710</v>
      </c>
      <c r="R24" s="372">
        <v>4</v>
      </c>
      <c r="S24" s="372">
        <v>1</v>
      </c>
      <c r="T24" s="373">
        <f>10+R24+'Personal File'!$C$12+4</f>
        <v>23</v>
      </c>
      <c r="U24" s="374" t="s">
        <v>98</v>
      </c>
    </row>
    <row r="25" spans="1:21">
      <c r="A25" s="460"/>
      <c r="B25" s="461" t="s">
        <v>306</v>
      </c>
      <c r="C25" s="467">
        <f>3+'Personal File'!C14</f>
        <v>2</v>
      </c>
      <c r="D25" s="382"/>
      <c r="E25" s="382"/>
      <c r="K25" s="511" t="s">
        <v>714</v>
      </c>
      <c r="L25" s="372">
        <v>3</v>
      </c>
      <c r="M25" s="372">
        <v>0</v>
      </c>
      <c r="N25" s="437">
        <f>10+L25+M25+'Personal File'!$C$12+4</f>
        <v>22</v>
      </c>
      <c r="O25" s="374" t="s">
        <v>98</v>
      </c>
      <c r="Q25" s="371" t="s">
        <v>706</v>
      </c>
      <c r="R25" s="372">
        <v>4</v>
      </c>
      <c r="S25" s="372">
        <v>0</v>
      </c>
      <c r="T25" s="373">
        <f>10+R25+'Personal File'!$C$12+4</f>
        <v>23</v>
      </c>
      <c r="U25" s="374" t="s">
        <v>98</v>
      </c>
    </row>
    <row r="26" spans="1:21" ht="17.399999999999999" thickBot="1">
      <c r="A26" s="462"/>
      <c r="B26" s="463" t="s">
        <v>307</v>
      </c>
      <c r="C26" s="464">
        <v>0</v>
      </c>
      <c r="D26" s="382"/>
      <c r="E26" s="382"/>
      <c r="K26" s="375" t="s">
        <v>711</v>
      </c>
      <c r="L26" s="376">
        <v>3</v>
      </c>
      <c r="M26" s="376">
        <v>0</v>
      </c>
      <c r="N26" s="438">
        <f>10+L26+M26+'Personal File'!$C$12+4</f>
        <v>22</v>
      </c>
      <c r="O26" s="378" t="s">
        <v>98</v>
      </c>
      <c r="Q26" s="127" t="s">
        <v>249</v>
      </c>
      <c r="R26" s="379">
        <v>4</v>
      </c>
      <c r="S26" s="379">
        <v>0</v>
      </c>
      <c r="T26" s="380">
        <f>10+R26+'Personal File'!$C$12+4</f>
        <v>23</v>
      </c>
      <c r="U26" s="381" t="s">
        <v>744</v>
      </c>
    </row>
    <row r="27" spans="1:21" ht="17.399999999999999" thickTop="1">
      <c r="A27" s="382"/>
      <c r="B27" s="382"/>
      <c r="C27" s="382"/>
      <c r="D27" s="382"/>
      <c r="E27" s="382"/>
      <c r="K27" s="511" t="s">
        <v>251</v>
      </c>
      <c r="L27" s="372">
        <v>4</v>
      </c>
      <c r="M27" s="372">
        <v>0</v>
      </c>
      <c r="N27" s="437">
        <f>10+L27+M27+'Personal File'!$C$12+4</f>
        <v>23</v>
      </c>
      <c r="O27" s="374" t="s">
        <v>98</v>
      </c>
    </row>
    <row r="28" spans="1:21">
      <c r="A28" s="465"/>
      <c r="B28" s="382"/>
      <c r="C28" s="382"/>
      <c r="D28" s="212" t="s">
        <v>308</v>
      </c>
      <c r="E28" s="466"/>
      <c r="K28" s="118" t="s">
        <v>360</v>
      </c>
      <c r="L28" s="108">
        <v>4</v>
      </c>
      <c r="M28" s="108">
        <v>0</v>
      </c>
      <c r="N28" s="549">
        <f>10+L28+M28+'Personal File'!$C$12+4</f>
        <v>23</v>
      </c>
      <c r="O28" s="374" t="s">
        <v>98</v>
      </c>
    </row>
    <row r="29" spans="1:21">
      <c r="K29" s="118"/>
      <c r="L29" s="108">
        <v>4</v>
      </c>
      <c r="M29" s="108">
        <v>0</v>
      </c>
      <c r="N29" s="549">
        <f>10+L29+M29+'Personal File'!$C$12+4</f>
        <v>23</v>
      </c>
      <c r="O29" s="374" t="s">
        <v>98</v>
      </c>
    </row>
    <row r="30" spans="1:21" ht="17.399999999999999" thickBot="1">
      <c r="K30" s="547" t="s">
        <v>364</v>
      </c>
      <c r="L30" s="548">
        <v>4</v>
      </c>
      <c r="M30" s="548">
        <v>0</v>
      </c>
      <c r="N30" s="550">
        <f>10+L30+M30+'Personal File'!$C$12+4</f>
        <v>23</v>
      </c>
      <c r="O30" s="381" t="s">
        <v>98</v>
      </c>
    </row>
    <row r="31" spans="1:21" ht="17.399999999999999" thickTop="1"/>
  </sheetData>
  <sortState ref="Q3:U26">
    <sortCondition ref="R3:R26"/>
    <sortCondition ref="Q3:Q26"/>
  </sortState>
  <conditionalFormatting sqref="U3:U5 O20:O21 O3:O5 O7:O18 U7:U25">
    <cfRule type="cellIs" dxfId="125" priority="140" operator="equal">
      <formula>"þ"</formula>
    </cfRule>
  </conditionalFormatting>
  <conditionalFormatting sqref="O14">
    <cfRule type="cellIs" dxfId="124" priority="134" operator="equal">
      <formula>"þ"</formula>
    </cfRule>
  </conditionalFormatting>
  <conditionalFormatting sqref="O15">
    <cfRule type="cellIs" dxfId="123" priority="133" operator="equal">
      <formula>"þ"</formula>
    </cfRule>
  </conditionalFormatting>
  <conditionalFormatting sqref="O15">
    <cfRule type="cellIs" dxfId="122" priority="132" operator="equal">
      <formula>"þ"</formula>
    </cfRule>
  </conditionalFormatting>
  <conditionalFormatting sqref="U11">
    <cfRule type="cellIs" dxfId="121" priority="118" operator="equal">
      <formula>"þ"</formula>
    </cfRule>
  </conditionalFormatting>
  <conditionalFormatting sqref="O15">
    <cfRule type="cellIs" dxfId="120" priority="114" operator="equal">
      <formula>"þ"</formula>
    </cfRule>
  </conditionalFormatting>
  <conditionalFormatting sqref="U11">
    <cfRule type="cellIs" dxfId="119" priority="110" operator="equal">
      <formula>"þ"</formula>
    </cfRule>
  </conditionalFormatting>
  <conditionalFormatting sqref="U12">
    <cfRule type="cellIs" dxfId="118" priority="109" operator="equal">
      <formula>"þ"</formula>
    </cfRule>
  </conditionalFormatting>
  <conditionalFormatting sqref="U12">
    <cfRule type="cellIs" dxfId="117" priority="108" operator="equal">
      <formula>"þ"</formula>
    </cfRule>
  </conditionalFormatting>
  <conditionalFormatting sqref="U10">
    <cfRule type="cellIs" dxfId="116" priority="107" operator="equal">
      <formula>"þ"</formula>
    </cfRule>
  </conditionalFormatting>
  <conditionalFormatting sqref="U6">
    <cfRule type="cellIs" dxfId="115" priority="106" operator="equal">
      <formula>"þ"</formula>
    </cfRule>
  </conditionalFormatting>
  <conditionalFormatting sqref="U13">
    <cfRule type="cellIs" dxfId="114" priority="105" operator="equal">
      <formula>"þ"</formula>
    </cfRule>
  </conditionalFormatting>
  <conditionalFormatting sqref="U12">
    <cfRule type="cellIs" dxfId="113" priority="104" operator="equal">
      <formula>"þ"</formula>
    </cfRule>
  </conditionalFormatting>
  <conditionalFormatting sqref="U12">
    <cfRule type="cellIs" dxfId="112" priority="103" operator="equal">
      <formula>"þ"</formula>
    </cfRule>
  </conditionalFormatting>
  <conditionalFormatting sqref="U13">
    <cfRule type="cellIs" dxfId="111" priority="102" operator="equal">
      <formula>"þ"</formula>
    </cfRule>
  </conditionalFormatting>
  <conditionalFormatting sqref="U13">
    <cfRule type="cellIs" dxfId="110" priority="101" operator="equal">
      <formula>"þ"</formula>
    </cfRule>
  </conditionalFormatting>
  <conditionalFormatting sqref="U11">
    <cfRule type="cellIs" dxfId="109" priority="100" operator="equal">
      <formula>"þ"</formula>
    </cfRule>
  </conditionalFormatting>
  <conditionalFormatting sqref="U14">
    <cfRule type="cellIs" dxfId="108" priority="99" operator="equal">
      <formula>"þ"</formula>
    </cfRule>
  </conditionalFormatting>
  <conditionalFormatting sqref="U13">
    <cfRule type="cellIs" dxfId="107" priority="98" operator="equal">
      <formula>"þ"</formula>
    </cfRule>
  </conditionalFormatting>
  <conditionalFormatting sqref="U13">
    <cfRule type="cellIs" dxfId="106" priority="97" operator="equal">
      <formula>"þ"</formula>
    </cfRule>
  </conditionalFormatting>
  <conditionalFormatting sqref="U14">
    <cfRule type="cellIs" dxfId="105" priority="96" operator="equal">
      <formula>"þ"</formula>
    </cfRule>
  </conditionalFormatting>
  <conditionalFormatting sqref="U14">
    <cfRule type="cellIs" dxfId="104" priority="95" operator="equal">
      <formula>"þ"</formula>
    </cfRule>
  </conditionalFormatting>
  <conditionalFormatting sqref="U15:U25">
    <cfRule type="cellIs" dxfId="103" priority="94" operator="equal">
      <formula>"þ"</formula>
    </cfRule>
  </conditionalFormatting>
  <conditionalFormatting sqref="U14">
    <cfRule type="cellIs" dxfId="102" priority="93" operator="equal">
      <formula>"þ"</formula>
    </cfRule>
  </conditionalFormatting>
  <conditionalFormatting sqref="U14">
    <cfRule type="cellIs" dxfId="101" priority="92" operator="equal">
      <formula>"þ"</formula>
    </cfRule>
  </conditionalFormatting>
  <conditionalFormatting sqref="U15:U25">
    <cfRule type="cellIs" dxfId="100" priority="91" operator="equal">
      <formula>"þ"</formula>
    </cfRule>
  </conditionalFormatting>
  <conditionalFormatting sqref="U15:U25">
    <cfRule type="cellIs" dxfId="99" priority="90" operator="equal">
      <formula>"þ"</formula>
    </cfRule>
  </conditionalFormatting>
  <conditionalFormatting sqref="U13">
    <cfRule type="cellIs" dxfId="98" priority="89" operator="equal">
      <formula>"þ"</formula>
    </cfRule>
  </conditionalFormatting>
  <conditionalFormatting sqref="U16">
    <cfRule type="cellIs" dxfId="97" priority="88" operator="equal">
      <formula>"þ"</formula>
    </cfRule>
  </conditionalFormatting>
  <conditionalFormatting sqref="U9">
    <cfRule type="cellIs" dxfId="96" priority="87" operator="equal">
      <formula>"þ"</formula>
    </cfRule>
  </conditionalFormatting>
  <conditionalFormatting sqref="U9">
    <cfRule type="cellIs" dxfId="95" priority="86" operator="equal">
      <formula>"þ"</formula>
    </cfRule>
  </conditionalFormatting>
  <conditionalFormatting sqref="U10">
    <cfRule type="cellIs" dxfId="94" priority="85" operator="equal">
      <formula>"þ"</formula>
    </cfRule>
  </conditionalFormatting>
  <conditionalFormatting sqref="U10">
    <cfRule type="cellIs" dxfId="93" priority="84" operator="equal">
      <formula>"þ"</formula>
    </cfRule>
  </conditionalFormatting>
  <conditionalFormatting sqref="U8">
    <cfRule type="cellIs" dxfId="92" priority="83" operator="equal">
      <formula>"þ"</formula>
    </cfRule>
  </conditionalFormatting>
  <conditionalFormatting sqref="U10">
    <cfRule type="cellIs" dxfId="91" priority="82" operator="equal">
      <formula>"þ"</formula>
    </cfRule>
  </conditionalFormatting>
  <conditionalFormatting sqref="U10">
    <cfRule type="cellIs" dxfId="90" priority="81" operator="equal">
      <formula>"þ"</formula>
    </cfRule>
  </conditionalFormatting>
  <conditionalFormatting sqref="U9">
    <cfRule type="cellIs" dxfId="89" priority="80" operator="equal">
      <formula>"þ"</formula>
    </cfRule>
  </conditionalFormatting>
  <conditionalFormatting sqref="U26">
    <cfRule type="cellIs" dxfId="88" priority="79" operator="equal">
      <formula>"þ"</formula>
    </cfRule>
  </conditionalFormatting>
  <conditionalFormatting sqref="O27">
    <cfRule type="cellIs" dxfId="87" priority="45" operator="equal">
      <formula>"þ"</formula>
    </cfRule>
  </conditionalFormatting>
  <conditionalFormatting sqref="O15">
    <cfRule type="cellIs" dxfId="86" priority="78" operator="equal">
      <formula>"þ"</formula>
    </cfRule>
  </conditionalFormatting>
  <conditionalFormatting sqref="O16">
    <cfRule type="cellIs" dxfId="85" priority="77" operator="equal">
      <formula>"þ"</formula>
    </cfRule>
  </conditionalFormatting>
  <conditionalFormatting sqref="O16">
    <cfRule type="cellIs" dxfId="84" priority="76" operator="equal">
      <formula>"þ"</formula>
    </cfRule>
  </conditionalFormatting>
  <conditionalFormatting sqref="O16">
    <cfRule type="cellIs" dxfId="83" priority="75" operator="equal">
      <formula>"þ"</formula>
    </cfRule>
  </conditionalFormatting>
  <conditionalFormatting sqref="O16">
    <cfRule type="cellIs" dxfId="82" priority="74" operator="equal">
      <formula>"þ"</formula>
    </cfRule>
  </conditionalFormatting>
  <conditionalFormatting sqref="O17">
    <cfRule type="cellIs" dxfId="81" priority="73" operator="equal">
      <formula>"þ"</formula>
    </cfRule>
  </conditionalFormatting>
  <conditionalFormatting sqref="O17">
    <cfRule type="cellIs" dxfId="80" priority="72" operator="equal">
      <formula>"þ"</formula>
    </cfRule>
  </conditionalFormatting>
  <conditionalFormatting sqref="O17">
    <cfRule type="cellIs" dxfId="79" priority="71" operator="equal">
      <formula>"þ"</formula>
    </cfRule>
  </conditionalFormatting>
  <conditionalFormatting sqref="O17">
    <cfRule type="cellIs" dxfId="78" priority="70" operator="equal">
      <formula>"þ"</formula>
    </cfRule>
  </conditionalFormatting>
  <conditionalFormatting sqref="O21:O27">
    <cfRule type="cellIs" dxfId="77" priority="54" operator="equal">
      <formula>"þ"</formula>
    </cfRule>
  </conditionalFormatting>
  <conditionalFormatting sqref="O21:O27">
    <cfRule type="cellIs" dxfId="76" priority="53" operator="equal">
      <formula>"þ"</formula>
    </cfRule>
  </conditionalFormatting>
  <conditionalFormatting sqref="O21:O27">
    <cfRule type="cellIs" dxfId="75" priority="52" operator="equal">
      <formula>"þ"</formula>
    </cfRule>
  </conditionalFormatting>
  <conditionalFormatting sqref="O21:O27">
    <cfRule type="cellIs" dxfId="74" priority="51" operator="equal">
      <formula>"þ"</formula>
    </cfRule>
  </conditionalFormatting>
  <conditionalFormatting sqref="O23">
    <cfRule type="cellIs" dxfId="73" priority="50" operator="equal">
      <formula>"þ"</formula>
    </cfRule>
  </conditionalFormatting>
  <conditionalFormatting sqref="O26">
    <cfRule type="cellIs" dxfId="72" priority="49" operator="equal">
      <formula>"þ"</formula>
    </cfRule>
  </conditionalFormatting>
  <conditionalFormatting sqref="O26">
    <cfRule type="cellIs" dxfId="71" priority="48" operator="equal">
      <formula>"þ"</formula>
    </cfRule>
  </conditionalFormatting>
  <conditionalFormatting sqref="O20">
    <cfRule type="cellIs" dxfId="70" priority="62" operator="equal">
      <formula>"þ"</formula>
    </cfRule>
  </conditionalFormatting>
  <conditionalFormatting sqref="O20">
    <cfRule type="cellIs" dxfId="69" priority="61" operator="equal">
      <formula>"þ"</formula>
    </cfRule>
  </conditionalFormatting>
  <conditionalFormatting sqref="O20">
    <cfRule type="cellIs" dxfId="68" priority="60" operator="equal">
      <formula>"þ"</formula>
    </cfRule>
  </conditionalFormatting>
  <conditionalFormatting sqref="O18:O20">
    <cfRule type="cellIs" dxfId="67" priority="59" operator="equal">
      <formula>"þ"</formula>
    </cfRule>
  </conditionalFormatting>
  <conditionalFormatting sqref="O18:O20">
    <cfRule type="cellIs" dxfId="66" priority="58" operator="equal">
      <formula>"þ"</formula>
    </cfRule>
  </conditionalFormatting>
  <conditionalFormatting sqref="O18:O20">
    <cfRule type="cellIs" dxfId="65" priority="57" operator="equal">
      <formula>"þ"</formula>
    </cfRule>
  </conditionalFormatting>
  <conditionalFormatting sqref="O18:O20">
    <cfRule type="cellIs" dxfId="64" priority="56" operator="equal">
      <formula>"þ"</formula>
    </cfRule>
  </conditionalFormatting>
  <conditionalFormatting sqref="O18:O20">
    <cfRule type="cellIs" dxfId="63" priority="55" operator="equal">
      <formula>"þ"</formula>
    </cfRule>
  </conditionalFormatting>
  <conditionalFormatting sqref="O26">
    <cfRule type="cellIs" dxfId="62" priority="47" operator="equal">
      <formula>"þ"</formula>
    </cfRule>
  </conditionalFormatting>
  <conditionalFormatting sqref="O26">
    <cfRule type="cellIs" dxfId="61" priority="46" operator="equal">
      <formula>"þ"</formula>
    </cfRule>
  </conditionalFormatting>
  <conditionalFormatting sqref="O15">
    <cfRule type="cellIs" dxfId="60" priority="44" operator="equal">
      <formula>"þ"</formula>
    </cfRule>
  </conditionalFormatting>
  <conditionalFormatting sqref="O16">
    <cfRule type="cellIs" dxfId="59" priority="43" operator="equal">
      <formula>"þ"</formula>
    </cfRule>
  </conditionalFormatting>
  <conditionalFormatting sqref="O16">
    <cfRule type="cellIs" dxfId="58" priority="42" operator="equal">
      <formula>"þ"</formula>
    </cfRule>
  </conditionalFormatting>
  <conditionalFormatting sqref="O16">
    <cfRule type="cellIs" dxfId="57" priority="41" operator="equal">
      <formula>"þ"</formula>
    </cfRule>
  </conditionalFormatting>
  <conditionalFormatting sqref="O28">
    <cfRule type="cellIs" dxfId="56" priority="23" operator="equal">
      <formula>"þ"</formula>
    </cfRule>
  </conditionalFormatting>
  <conditionalFormatting sqref="O16">
    <cfRule type="cellIs" dxfId="55" priority="40" operator="equal">
      <formula>"þ"</formula>
    </cfRule>
  </conditionalFormatting>
  <conditionalFormatting sqref="O17">
    <cfRule type="cellIs" dxfId="54" priority="39" operator="equal">
      <formula>"þ"</formula>
    </cfRule>
  </conditionalFormatting>
  <conditionalFormatting sqref="O17">
    <cfRule type="cellIs" dxfId="53" priority="38" operator="equal">
      <formula>"þ"</formula>
    </cfRule>
  </conditionalFormatting>
  <conditionalFormatting sqref="O17">
    <cfRule type="cellIs" dxfId="52" priority="37" operator="equal">
      <formula>"þ"</formula>
    </cfRule>
  </conditionalFormatting>
  <conditionalFormatting sqref="O17">
    <cfRule type="cellIs" dxfId="51" priority="36" operator="equal">
      <formula>"þ"</formula>
    </cfRule>
  </conditionalFormatting>
  <conditionalFormatting sqref="O18">
    <cfRule type="cellIs" dxfId="50" priority="35" operator="equal">
      <formula>"þ"</formula>
    </cfRule>
  </conditionalFormatting>
  <conditionalFormatting sqref="O18">
    <cfRule type="cellIs" dxfId="49" priority="34" operator="equal">
      <formula>"þ"</formula>
    </cfRule>
  </conditionalFormatting>
  <conditionalFormatting sqref="O18">
    <cfRule type="cellIs" dxfId="48" priority="33" operator="equal">
      <formula>"þ"</formula>
    </cfRule>
  </conditionalFormatting>
  <conditionalFormatting sqref="O18">
    <cfRule type="cellIs" dxfId="47" priority="32" operator="equal">
      <formula>"þ"</formula>
    </cfRule>
  </conditionalFormatting>
  <conditionalFormatting sqref="O24">
    <cfRule type="cellIs" dxfId="46" priority="28" operator="equal">
      <formula>"þ"</formula>
    </cfRule>
  </conditionalFormatting>
  <conditionalFormatting sqref="O27">
    <cfRule type="cellIs" dxfId="45" priority="27" operator="equal">
      <formula>"þ"</formula>
    </cfRule>
  </conditionalFormatting>
  <conditionalFormatting sqref="O27">
    <cfRule type="cellIs" dxfId="44" priority="26" operator="equal">
      <formula>"þ"</formula>
    </cfRule>
  </conditionalFormatting>
  <conditionalFormatting sqref="O21">
    <cfRule type="cellIs" dxfId="43" priority="31" operator="equal">
      <formula>"þ"</formula>
    </cfRule>
  </conditionalFormatting>
  <conditionalFormatting sqref="O21">
    <cfRule type="cellIs" dxfId="42" priority="30" operator="equal">
      <formula>"þ"</formula>
    </cfRule>
  </conditionalFormatting>
  <conditionalFormatting sqref="O21">
    <cfRule type="cellIs" dxfId="41" priority="29" operator="equal">
      <formula>"þ"</formula>
    </cfRule>
  </conditionalFormatting>
  <conditionalFormatting sqref="O27">
    <cfRule type="cellIs" dxfId="40" priority="25" operator="equal">
      <formula>"þ"</formula>
    </cfRule>
  </conditionalFormatting>
  <conditionalFormatting sqref="O27">
    <cfRule type="cellIs" dxfId="39" priority="24" operator="equal">
      <formula>"þ"</formula>
    </cfRule>
  </conditionalFormatting>
  <conditionalFormatting sqref="O15">
    <cfRule type="cellIs" dxfId="38" priority="22" operator="equal">
      <formula>"þ"</formula>
    </cfRule>
  </conditionalFormatting>
  <conditionalFormatting sqref="O6">
    <cfRule type="cellIs" dxfId="37" priority="21" operator="equal">
      <formula>"þ"</formula>
    </cfRule>
  </conditionalFormatting>
  <conditionalFormatting sqref="O28">
    <cfRule type="cellIs" dxfId="36" priority="15" operator="equal">
      <formula>"þ"</formula>
    </cfRule>
  </conditionalFormatting>
  <conditionalFormatting sqref="O24">
    <cfRule type="cellIs" dxfId="35" priority="20" operator="equal">
      <formula>"þ"</formula>
    </cfRule>
  </conditionalFormatting>
  <conditionalFormatting sqref="O27">
    <cfRule type="cellIs" dxfId="34" priority="19" operator="equal">
      <formula>"þ"</formula>
    </cfRule>
  </conditionalFormatting>
  <conditionalFormatting sqref="O27">
    <cfRule type="cellIs" dxfId="33" priority="18" operator="equal">
      <formula>"þ"</formula>
    </cfRule>
  </conditionalFormatting>
  <conditionalFormatting sqref="O27">
    <cfRule type="cellIs" dxfId="32" priority="17" operator="equal">
      <formula>"þ"</formula>
    </cfRule>
  </conditionalFormatting>
  <conditionalFormatting sqref="O27">
    <cfRule type="cellIs" dxfId="31" priority="16" operator="equal">
      <formula>"þ"</formula>
    </cfRule>
  </conditionalFormatting>
  <conditionalFormatting sqref="O29">
    <cfRule type="cellIs" dxfId="30" priority="9" operator="equal">
      <formula>"þ"</formula>
    </cfRule>
  </conditionalFormatting>
  <conditionalFormatting sqref="O25">
    <cfRule type="cellIs" dxfId="29" priority="14" operator="equal">
      <formula>"þ"</formula>
    </cfRule>
  </conditionalFormatting>
  <conditionalFormatting sqref="O28">
    <cfRule type="cellIs" dxfId="28" priority="13" operator="equal">
      <formula>"þ"</formula>
    </cfRule>
  </conditionalFormatting>
  <conditionalFormatting sqref="O28">
    <cfRule type="cellIs" dxfId="27" priority="12" operator="equal">
      <formula>"þ"</formula>
    </cfRule>
  </conditionalFormatting>
  <conditionalFormatting sqref="O28">
    <cfRule type="cellIs" dxfId="26" priority="11" operator="equal">
      <formula>"þ"</formula>
    </cfRule>
  </conditionalFormatting>
  <conditionalFormatting sqref="O28">
    <cfRule type="cellIs" dxfId="25" priority="10" operator="equal">
      <formula>"þ"</formula>
    </cfRule>
  </conditionalFormatting>
  <conditionalFormatting sqref="O29">
    <cfRule type="cellIs" dxfId="24" priority="8" operator="equal">
      <formula>"þ"</formula>
    </cfRule>
  </conditionalFormatting>
  <conditionalFormatting sqref="O29">
    <cfRule type="cellIs" dxfId="23" priority="7" operator="equal">
      <formula>"þ"</formula>
    </cfRule>
  </conditionalFormatting>
  <conditionalFormatting sqref="O30">
    <cfRule type="cellIs" dxfId="22" priority="2" operator="equal">
      <formula>"þ"</formula>
    </cfRule>
  </conditionalFormatting>
  <conditionalFormatting sqref="O29">
    <cfRule type="cellIs" dxfId="21" priority="6" operator="equal">
      <formula>"þ"</formula>
    </cfRule>
  </conditionalFormatting>
  <conditionalFormatting sqref="O29">
    <cfRule type="cellIs" dxfId="20" priority="5" operator="equal">
      <formula>"þ"</formula>
    </cfRule>
  </conditionalFormatting>
  <conditionalFormatting sqref="O29">
    <cfRule type="cellIs" dxfId="19" priority="4" operator="equal">
      <formula>"þ"</formula>
    </cfRule>
  </conditionalFormatting>
  <conditionalFormatting sqref="O29">
    <cfRule type="cellIs" dxfId="18" priority="3" operator="equal">
      <formula>"þ"</formula>
    </cfRule>
  </conditionalFormatting>
  <conditionalFormatting sqref="O24">
    <cfRule type="cellIs" dxfId="17" priority="1" operator="equal">
      <formula>"þ"</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6"/>
  <sheetViews>
    <sheetView showGridLines="0" workbookViewId="0"/>
  </sheetViews>
  <sheetFormatPr defaultColWidth="10.59765625" defaultRowHeight="16.8"/>
  <cols>
    <col min="1" max="1" width="28.59765625" style="107" bestFit="1" customWidth="1"/>
    <col min="2" max="2" width="2.59765625" style="104" customWidth="1"/>
    <col min="3" max="3" width="33.5" style="106" bestFit="1" customWidth="1"/>
    <col min="4" max="16384" width="10.59765625" style="106"/>
  </cols>
  <sheetData>
    <row r="1" spans="1:3" ht="24" thickTop="1" thickBot="1">
      <c r="A1" s="307" t="s">
        <v>88</v>
      </c>
      <c r="C1" s="440" t="s">
        <v>297</v>
      </c>
    </row>
    <row r="2" spans="1:3" ht="17.399999999999999" thickBot="1">
      <c r="A2" s="496" t="s">
        <v>667</v>
      </c>
      <c r="C2" s="258" t="s">
        <v>661</v>
      </c>
    </row>
    <row r="3" spans="1:3" ht="22.2" thickTop="1" thickBot="1">
      <c r="A3" s="500" t="s">
        <v>666</v>
      </c>
      <c r="C3" s="546" t="s">
        <v>296</v>
      </c>
    </row>
    <row r="4" spans="1:3">
      <c r="A4" s="499" t="s">
        <v>668</v>
      </c>
      <c r="C4" s="489" t="s">
        <v>656</v>
      </c>
    </row>
    <row r="5" spans="1:3">
      <c r="A5" s="258" t="s">
        <v>659</v>
      </c>
      <c r="C5" s="490" t="s">
        <v>658</v>
      </c>
    </row>
    <row r="6" spans="1:3">
      <c r="A6" s="558" t="s">
        <v>669</v>
      </c>
      <c r="C6" s="488" t="s">
        <v>657</v>
      </c>
    </row>
    <row r="7" spans="1:3" ht="17.399999999999999" thickBot="1">
      <c r="A7" s="559" t="s">
        <v>729</v>
      </c>
      <c r="C7" s="491" t="str">
        <f>CONCATENATE("Freedom of Movement ",'Personal File'!E3," rounds/day")</f>
        <v>Freedom of Movement 3 rounds/day</v>
      </c>
    </row>
    <row r="8" spans="1:3" ht="18" thickTop="1" thickBot="1"/>
    <row r="9" spans="1:3" ht="24" thickTop="1" thickBot="1">
      <c r="A9" s="308" t="s">
        <v>86</v>
      </c>
      <c r="C9" s="105" t="s">
        <v>295</v>
      </c>
    </row>
    <row r="10" spans="1:3">
      <c r="A10" s="494" t="s">
        <v>298</v>
      </c>
      <c r="C10" s="492" t="s">
        <v>128</v>
      </c>
    </row>
    <row r="11" spans="1:3" ht="17.399999999999999" thickBot="1">
      <c r="A11" s="495" t="s">
        <v>299</v>
      </c>
      <c r="C11" s="493" t="s">
        <v>129</v>
      </c>
    </row>
    <row r="12" spans="1:3" ht="18" thickTop="1" thickBot="1"/>
    <row r="13" spans="1:3" ht="24" thickTop="1" thickBot="1">
      <c r="A13" s="309" t="s">
        <v>73</v>
      </c>
    </row>
    <row r="14" spans="1:3">
      <c r="A14" s="497" t="s">
        <v>664</v>
      </c>
    </row>
    <row r="15" spans="1:3" ht="17.399999999999999" thickBot="1">
      <c r="A15" s="498" t="s">
        <v>665</v>
      </c>
    </row>
    <row r="16" spans="1:3" ht="17.399999999999999" thickTop="1"/>
  </sheetData>
  <sortState ref="A2:A6">
    <sortCondition ref="A2:A6"/>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1"/>
  <sheetViews>
    <sheetView showGridLines="0" workbookViewId="0"/>
  </sheetViews>
  <sheetFormatPr defaultColWidth="13" defaultRowHeight="15.6"/>
  <cols>
    <col min="1" max="1" width="20.19921875" style="38" bestFit="1" customWidth="1"/>
    <col min="2" max="2" width="8.59765625" style="38" customWidth="1"/>
    <col min="3" max="3" width="4.3984375" style="38" bestFit="1" customWidth="1"/>
    <col min="4" max="4" width="6.69921875" style="38" customWidth="1"/>
    <col min="5" max="5" width="8.5" style="38" bestFit="1" customWidth="1"/>
    <col min="6" max="6" width="8.8984375" style="38" bestFit="1" customWidth="1"/>
    <col min="7" max="7" width="4.5" style="38" bestFit="1" customWidth="1"/>
    <col min="8" max="8" width="8.796875" style="38" bestFit="1" customWidth="1"/>
    <col min="9" max="9" width="5.5" style="38" bestFit="1" customWidth="1"/>
    <col min="10" max="10" width="6.19921875" style="38" bestFit="1" customWidth="1"/>
    <col min="11" max="11" width="24.19921875" style="38" bestFit="1" customWidth="1"/>
    <col min="12" max="12" width="3.3984375" style="33" customWidth="1"/>
    <col min="13" max="13" width="8.796875" style="267" bestFit="1" customWidth="1"/>
    <col min="14" max="14" width="7.69921875" style="38" bestFit="1" customWidth="1"/>
    <col min="15" max="16384" width="13" style="33"/>
  </cols>
  <sheetData>
    <row r="1" spans="1:14" ht="23.4" thickBot="1">
      <c r="A1" s="529" t="s">
        <v>23</v>
      </c>
      <c r="B1" s="31"/>
      <c r="C1" s="31"/>
      <c r="D1" s="31"/>
      <c r="E1" s="31"/>
      <c r="F1" s="31"/>
      <c r="G1" s="31"/>
      <c r="H1" s="31"/>
      <c r="I1" s="31"/>
      <c r="J1" s="31"/>
      <c r="K1" s="31"/>
    </row>
    <row r="2" spans="1:14" ht="16.8" thickTop="1" thickBot="1">
      <c r="A2" s="69" t="s">
        <v>4</v>
      </c>
      <c r="B2" s="70" t="s">
        <v>5</v>
      </c>
      <c r="C2" s="70" t="s">
        <v>25</v>
      </c>
      <c r="D2" s="70" t="s">
        <v>26</v>
      </c>
      <c r="E2" s="71" t="s">
        <v>67</v>
      </c>
      <c r="F2" s="70" t="s">
        <v>24</v>
      </c>
      <c r="G2" s="70" t="s">
        <v>27</v>
      </c>
      <c r="H2" s="72" t="s">
        <v>87</v>
      </c>
      <c r="I2" s="73" t="s">
        <v>92</v>
      </c>
      <c r="J2" s="72" t="s">
        <v>78</v>
      </c>
      <c r="K2" s="74" t="s">
        <v>77</v>
      </c>
      <c r="M2" s="268" t="s">
        <v>188</v>
      </c>
    </row>
    <row r="3" spans="1:14">
      <c r="A3" s="273" t="s">
        <v>645</v>
      </c>
      <c r="B3" s="16" t="s">
        <v>662</v>
      </c>
      <c r="C3" s="17">
        <v>0</v>
      </c>
      <c r="D3" s="18" t="s">
        <v>62</v>
      </c>
      <c r="E3" s="18" t="s">
        <v>247</v>
      </c>
      <c r="F3" s="19" t="s">
        <v>248</v>
      </c>
      <c r="G3" s="20">
        <f>2*2</f>
        <v>4</v>
      </c>
      <c r="H3" s="264">
        <f>'Personal File'!$B$7+'Personal File'!$C$9+D3</f>
        <v>4</v>
      </c>
      <c r="I3" s="265">
        <f t="shared" ref="I3:I5" ca="1" si="0">RANDBETWEEN(1,20)</f>
        <v>18</v>
      </c>
      <c r="J3" s="266">
        <f t="shared" ref="J3:J4" ca="1" si="1">I3+H3</f>
        <v>22</v>
      </c>
      <c r="K3" s="27"/>
      <c r="L3" s="257"/>
      <c r="M3" s="269">
        <v>0</v>
      </c>
    </row>
    <row r="4" spans="1:14">
      <c r="A4" s="513" t="s">
        <v>650</v>
      </c>
      <c r="B4" s="254" t="s">
        <v>663</v>
      </c>
      <c r="C4" s="514" t="s">
        <v>62</v>
      </c>
      <c r="D4" s="515" t="s">
        <v>62</v>
      </c>
      <c r="E4" s="515" t="s">
        <v>187</v>
      </c>
      <c r="F4" s="516" t="s">
        <v>119</v>
      </c>
      <c r="G4" s="517">
        <v>4</v>
      </c>
      <c r="H4" s="264">
        <f>'Personal File'!$B$7+'Personal File'!$C$9+D4</f>
        <v>4</v>
      </c>
      <c r="I4" s="265">
        <f t="shared" ca="1" si="0"/>
        <v>11</v>
      </c>
      <c r="J4" s="266">
        <f t="shared" ca="1" si="1"/>
        <v>15</v>
      </c>
      <c r="K4" s="518"/>
      <c r="L4" s="257"/>
      <c r="M4" s="270">
        <v>0</v>
      </c>
    </row>
    <row r="5" spans="1:14">
      <c r="A5" s="519" t="s">
        <v>695</v>
      </c>
      <c r="B5" s="520" t="s">
        <v>696</v>
      </c>
      <c r="C5" s="521">
        <f>ROUNDDOWN(SUM('Personal File'!$E$3:$E$5)/3,0)</f>
        <v>3</v>
      </c>
      <c r="D5" s="522" t="s">
        <v>62</v>
      </c>
      <c r="E5" s="522" t="s">
        <v>247</v>
      </c>
      <c r="F5" s="523" t="s">
        <v>697</v>
      </c>
      <c r="G5" s="524">
        <v>0</v>
      </c>
      <c r="H5" s="525">
        <f>'Personal File'!$B$7+'Personal File'!$C$13+D5+1</f>
        <v>10</v>
      </c>
      <c r="I5" s="265">
        <f t="shared" ca="1" si="0"/>
        <v>7</v>
      </c>
      <c r="J5" s="526">
        <f t="shared" ref="J5" ca="1" si="2">I5+H5</f>
        <v>17</v>
      </c>
      <c r="K5" s="527"/>
      <c r="L5" s="257"/>
      <c r="M5" s="528" t="s">
        <v>94</v>
      </c>
    </row>
    <row r="6" spans="1:14" ht="16.2" thickBot="1">
      <c r="A6" s="21" t="s">
        <v>186</v>
      </c>
      <c r="B6" s="22" t="s">
        <v>662</v>
      </c>
      <c r="C6" s="23">
        <f>'Personal File'!$C$9</f>
        <v>-1</v>
      </c>
      <c r="D6" s="24" t="s">
        <v>62</v>
      </c>
      <c r="E6" s="24" t="s">
        <v>187</v>
      </c>
      <c r="F6" s="25" t="s">
        <v>119</v>
      </c>
      <c r="G6" s="26">
        <v>0</v>
      </c>
      <c r="H6" s="28">
        <f>'Personal File'!$B$7+'Personal File'!$C$9+D5</f>
        <v>4</v>
      </c>
      <c r="I6" s="75">
        <f t="shared" ref="I6" ca="1" si="3">RANDBETWEEN(1,20)</f>
        <v>18</v>
      </c>
      <c r="J6" s="76">
        <f t="shared" ref="J6" ca="1" si="4">I6+H6</f>
        <v>22</v>
      </c>
      <c r="K6" s="29"/>
      <c r="M6" s="300" t="s">
        <v>94</v>
      </c>
    </row>
    <row r="7" spans="1:14" ht="6" customHeight="1" thickTop="1" thickBot="1">
      <c r="I7" s="77"/>
      <c r="J7" s="77"/>
      <c r="M7" s="272"/>
    </row>
    <row r="8" spans="1:14" ht="16.8" thickTop="1" thickBot="1">
      <c r="A8" s="69" t="s">
        <v>7</v>
      </c>
      <c r="B8" s="70" t="s">
        <v>8</v>
      </c>
      <c r="C8" s="70" t="s">
        <v>25</v>
      </c>
      <c r="D8" s="70" t="s">
        <v>26</v>
      </c>
      <c r="E8" s="71" t="s">
        <v>67</v>
      </c>
      <c r="F8" s="70" t="s">
        <v>9</v>
      </c>
      <c r="G8" s="70" t="s">
        <v>27</v>
      </c>
      <c r="H8" s="72" t="s">
        <v>87</v>
      </c>
      <c r="I8" s="73" t="s">
        <v>92</v>
      </c>
      <c r="J8" s="72" t="s">
        <v>78</v>
      </c>
      <c r="K8" s="74" t="s">
        <v>77</v>
      </c>
      <c r="M8" s="268" t="s">
        <v>188</v>
      </c>
    </row>
    <row r="9" spans="1:14">
      <c r="A9" s="560" t="s">
        <v>738</v>
      </c>
      <c r="B9" s="561" t="s">
        <v>94</v>
      </c>
      <c r="C9" s="562" t="s">
        <v>94</v>
      </c>
      <c r="D9" s="563" t="s">
        <v>62</v>
      </c>
      <c r="E9" s="563" t="s">
        <v>94</v>
      </c>
      <c r="F9" s="564" t="s">
        <v>94</v>
      </c>
      <c r="G9" s="565" t="s">
        <v>94</v>
      </c>
      <c r="H9" s="566">
        <f>'Personal File'!$B$7+'Personal File'!$C$10+D9</f>
        <v>8</v>
      </c>
      <c r="I9" s="335">
        <f t="shared" ref="I9:I11" ca="1" si="5">RANDBETWEEN(1,20)</f>
        <v>16</v>
      </c>
      <c r="J9" s="567">
        <f t="shared" ref="J9:J10" ca="1" si="6">I9+H9</f>
        <v>24</v>
      </c>
      <c r="K9" s="568"/>
      <c r="L9" s="334"/>
      <c r="M9" s="569" t="s">
        <v>94</v>
      </c>
    </row>
    <row r="10" spans="1:14">
      <c r="A10" s="338" t="s">
        <v>224</v>
      </c>
      <c r="B10" s="339" t="s">
        <v>273</v>
      </c>
      <c r="C10" s="340" t="s">
        <v>94</v>
      </c>
      <c r="D10" s="341" t="s">
        <v>94</v>
      </c>
      <c r="E10" s="341" t="s">
        <v>94</v>
      </c>
      <c r="F10" s="342" t="s">
        <v>94</v>
      </c>
      <c r="G10" s="343" t="s">
        <v>94</v>
      </c>
      <c r="H10" s="344">
        <v>10</v>
      </c>
      <c r="I10" s="336">
        <f t="shared" ca="1" si="5"/>
        <v>9</v>
      </c>
      <c r="J10" s="344">
        <f t="shared" ca="1" si="6"/>
        <v>19</v>
      </c>
      <c r="K10" s="350"/>
      <c r="L10" s="334"/>
      <c r="M10" s="352"/>
    </row>
    <row r="11" spans="1:14" s="304" customFormat="1">
      <c r="A11" s="338" t="s">
        <v>253</v>
      </c>
      <c r="B11" s="339" t="s">
        <v>273</v>
      </c>
      <c r="C11" s="340" t="s">
        <v>94</v>
      </c>
      <c r="D11" s="341" t="s">
        <v>138</v>
      </c>
      <c r="E11" s="341" t="s">
        <v>94</v>
      </c>
      <c r="F11" s="342" t="s">
        <v>94</v>
      </c>
      <c r="G11" s="343" t="s">
        <v>94</v>
      </c>
      <c r="H11" s="344">
        <f>Spells!F16</f>
        <v>8</v>
      </c>
      <c r="I11" s="336">
        <f t="shared" ca="1" si="5"/>
        <v>20</v>
      </c>
      <c r="J11" s="344">
        <f t="shared" ref="J11:J12" ca="1" si="7">I11+H11</f>
        <v>28</v>
      </c>
      <c r="K11" s="350"/>
      <c r="L11" s="334"/>
      <c r="M11" s="352"/>
      <c r="N11" s="334"/>
    </row>
    <row r="12" spans="1:14" ht="16.2" thickBot="1">
      <c r="A12" s="345" t="s">
        <v>253</v>
      </c>
      <c r="B12" s="346" t="s">
        <v>272</v>
      </c>
      <c r="C12" s="347" t="s">
        <v>94</v>
      </c>
      <c r="D12" s="347" t="s">
        <v>138</v>
      </c>
      <c r="E12" s="346" t="s">
        <v>94</v>
      </c>
      <c r="F12" s="347" t="s">
        <v>94</v>
      </c>
      <c r="G12" s="348" t="s">
        <v>94</v>
      </c>
      <c r="H12" s="349">
        <f>Spells!F17</f>
        <v>8</v>
      </c>
      <c r="I12" s="337">
        <f t="shared" ref="I12" ca="1" si="8">RANDBETWEEN(1,20)</f>
        <v>6</v>
      </c>
      <c r="J12" s="349">
        <f t="shared" ca="1" si="7"/>
        <v>14</v>
      </c>
      <c r="K12" s="351"/>
      <c r="L12" s="334"/>
      <c r="M12" s="353"/>
    </row>
    <row r="13" spans="1:14" ht="6" customHeight="1" thickTop="1" thickBot="1">
      <c r="D13" s="78"/>
      <c r="E13" s="78"/>
      <c r="G13" s="68"/>
      <c r="H13" s="68"/>
      <c r="I13" s="77"/>
      <c r="J13" s="68"/>
      <c r="M13" s="272"/>
    </row>
    <row r="14" spans="1:14" ht="16.8" thickTop="1" thickBot="1">
      <c r="A14" s="69" t="s">
        <v>69</v>
      </c>
      <c r="B14" s="70" t="s">
        <v>17</v>
      </c>
      <c r="C14" s="70" t="s">
        <v>34</v>
      </c>
      <c r="D14" s="70" t="s">
        <v>78</v>
      </c>
      <c r="E14" s="70" t="s">
        <v>79</v>
      </c>
      <c r="F14" s="70" t="s">
        <v>80</v>
      </c>
      <c r="G14" s="70" t="s">
        <v>27</v>
      </c>
      <c r="H14" s="79" t="s">
        <v>77</v>
      </c>
      <c r="I14" s="80"/>
      <c r="J14" s="80"/>
      <c r="K14" s="81"/>
      <c r="M14" s="268" t="s">
        <v>188</v>
      </c>
    </row>
    <row r="15" spans="1:14">
      <c r="A15" s="366" t="s">
        <v>135</v>
      </c>
      <c r="B15" s="291">
        <v>4</v>
      </c>
      <c r="C15" s="292" t="s">
        <v>94</v>
      </c>
      <c r="D15" s="291" t="s">
        <v>94</v>
      </c>
      <c r="E15" s="293" t="s">
        <v>94</v>
      </c>
      <c r="F15" s="294" t="s">
        <v>94</v>
      </c>
      <c r="G15" s="332" t="s">
        <v>94</v>
      </c>
      <c r="H15" s="295"/>
      <c r="I15" s="296"/>
      <c r="J15" s="296"/>
      <c r="K15" s="297"/>
      <c r="L15" s="301"/>
      <c r="M15" s="298" t="s">
        <v>94</v>
      </c>
      <c r="N15" s="299"/>
    </row>
    <row r="16" spans="1:14" ht="16.2" thickBot="1">
      <c r="A16" s="21" t="s">
        <v>241</v>
      </c>
      <c r="B16" s="22" t="s">
        <v>745</v>
      </c>
      <c r="C16" s="82" t="s">
        <v>94</v>
      </c>
      <c r="D16" s="22" t="s">
        <v>94</v>
      </c>
      <c r="E16" s="367" t="s">
        <v>94</v>
      </c>
      <c r="F16" s="22" t="s">
        <v>94</v>
      </c>
      <c r="G16" s="26" t="s">
        <v>94</v>
      </c>
      <c r="H16" s="83"/>
      <c r="I16" s="84"/>
      <c r="J16" s="84"/>
      <c r="K16" s="85"/>
      <c r="M16" s="271" t="s">
        <v>94</v>
      </c>
    </row>
    <row r="17" spans="1:14" ht="6.75" customHeight="1" thickTop="1" thickBot="1">
      <c r="M17" s="272"/>
    </row>
    <row r="18" spans="1:14" ht="16.8" thickTop="1" thickBot="1">
      <c r="A18" s="86"/>
      <c r="B18" s="68"/>
      <c r="D18" s="87" t="s">
        <v>70</v>
      </c>
      <c r="E18" s="88"/>
      <c r="F18" s="79" t="s">
        <v>6</v>
      </c>
      <c r="G18" s="70" t="s">
        <v>27</v>
      </c>
      <c r="H18" s="72" t="s">
        <v>87</v>
      </c>
      <c r="I18" s="79" t="s">
        <v>77</v>
      </c>
      <c r="J18" s="80"/>
      <c r="K18" s="81"/>
      <c r="M18" s="268" t="s">
        <v>188</v>
      </c>
    </row>
    <row r="19" spans="1:14">
      <c r="A19" s="86"/>
      <c r="B19" s="356"/>
      <c r="D19" s="89"/>
      <c r="E19" s="90"/>
      <c r="F19" s="91"/>
      <c r="G19" s="20"/>
      <c r="H19" s="92"/>
      <c r="I19" s="93"/>
      <c r="J19" s="94"/>
      <c r="K19" s="95"/>
      <c r="M19" s="269"/>
    </row>
    <row r="20" spans="1:14" ht="16.2" thickBot="1">
      <c r="A20" s="86"/>
      <c r="B20" s="356"/>
      <c r="D20" s="96"/>
      <c r="E20" s="97"/>
      <c r="F20" s="98"/>
      <c r="G20" s="26"/>
      <c r="H20" s="99"/>
      <c r="I20" s="100"/>
      <c r="J20" s="101"/>
      <c r="K20" s="85"/>
      <c r="M20" s="271"/>
    </row>
    <row r="21" spans="1:14" ht="16.8" thickTop="1" thickBot="1">
      <c r="B21" s="33"/>
    </row>
    <row r="22" spans="1:14" ht="16.8" thickTop="1" thickBot="1">
      <c r="B22" s="33"/>
      <c r="D22" s="87" t="s">
        <v>185</v>
      </c>
      <c r="E22" s="80"/>
      <c r="F22" s="80"/>
      <c r="G22" s="102" t="s">
        <v>6</v>
      </c>
      <c r="H22" s="102" t="s">
        <v>95</v>
      </c>
      <c r="I22" s="102" t="s">
        <v>120</v>
      </c>
      <c r="J22" s="103" t="s">
        <v>77</v>
      </c>
      <c r="K22" s="81"/>
      <c r="M22" s="268" t="s">
        <v>188</v>
      </c>
    </row>
    <row r="23" spans="1:14">
      <c r="B23" s="510"/>
      <c r="D23" s="252" t="s">
        <v>685</v>
      </c>
      <c r="E23" s="253"/>
      <c r="F23" s="253"/>
      <c r="G23" s="254">
        <v>1</v>
      </c>
      <c r="H23" s="254">
        <v>1</v>
      </c>
      <c r="I23" s="254">
        <v>9</v>
      </c>
      <c r="J23" s="255" t="s">
        <v>716</v>
      </c>
      <c r="K23" s="256"/>
      <c r="L23" s="257"/>
      <c r="M23" s="270">
        <f>750*G23*H23*I23*LEFT(J23,2)/50</f>
        <v>6075</v>
      </c>
      <c r="N23" s="77"/>
    </row>
    <row r="24" spans="1:14">
      <c r="B24" s="501"/>
      <c r="D24" s="252" t="s">
        <v>686</v>
      </c>
      <c r="E24" s="253"/>
      <c r="F24" s="253"/>
      <c r="G24" s="254">
        <v>1</v>
      </c>
      <c r="H24" s="254">
        <v>1</v>
      </c>
      <c r="I24" s="254">
        <v>1</v>
      </c>
      <c r="J24" s="255"/>
      <c r="K24" s="256"/>
      <c r="L24" s="257"/>
      <c r="M24" s="270">
        <f t="shared" ref="M24:M35" si="9">25*I24*H24*G24</f>
        <v>25</v>
      </c>
      <c r="N24" s="77"/>
    </row>
    <row r="25" spans="1:14">
      <c r="B25" s="501"/>
      <c r="D25" s="252" t="s">
        <v>687</v>
      </c>
      <c r="E25" s="253"/>
      <c r="F25" s="253"/>
      <c r="G25" s="254">
        <v>0</v>
      </c>
      <c r="H25" s="254">
        <v>1</v>
      </c>
      <c r="I25" s="254">
        <v>1</v>
      </c>
      <c r="J25" s="255"/>
      <c r="K25" s="256"/>
      <c r="L25" s="257"/>
      <c r="M25" s="270">
        <f t="shared" si="9"/>
        <v>0</v>
      </c>
      <c r="N25" s="77"/>
    </row>
    <row r="26" spans="1:14">
      <c r="B26" s="501"/>
      <c r="D26" s="252" t="s">
        <v>688</v>
      </c>
      <c r="E26" s="253"/>
      <c r="F26" s="253"/>
      <c r="G26" s="254">
        <v>0</v>
      </c>
      <c r="H26" s="254">
        <v>1</v>
      </c>
      <c r="I26" s="254">
        <v>1</v>
      </c>
      <c r="J26" s="255"/>
      <c r="K26" s="256"/>
      <c r="L26" s="257"/>
      <c r="M26" s="270">
        <f t="shared" si="9"/>
        <v>0</v>
      </c>
      <c r="N26" s="77"/>
    </row>
    <row r="27" spans="1:14">
      <c r="B27" s="501"/>
      <c r="D27" s="252" t="s">
        <v>689</v>
      </c>
      <c r="E27" s="253"/>
      <c r="F27" s="253"/>
      <c r="G27" s="254">
        <v>0</v>
      </c>
      <c r="H27" s="254">
        <v>1</v>
      </c>
      <c r="I27" s="254">
        <v>1</v>
      </c>
      <c r="J27" s="255"/>
      <c r="K27" s="256"/>
      <c r="L27" s="257"/>
      <c r="M27" s="270">
        <f t="shared" si="9"/>
        <v>0</v>
      </c>
      <c r="N27" s="77"/>
    </row>
    <row r="28" spans="1:14">
      <c r="B28" s="501"/>
      <c r="D28" s="252" t="s">
        <v>742</v>
      </c>
      <c r="E28" s="253"/>
      <c r="F28" s="253"/>
      <c r="G28" s="254">
        <v>1</v>
      </c>
      <c r="H28" s="254">
        <v>2</v>
      </c>
      <c r="I28" s="254">
        <v>4</v>
      </c>
      <c r="J28" s="255" t="s">
        <v>743</v>
      </c>
      <c r="K28" s="256"/>
      <c r="L28" s="257"/>
      <c r="M28" s="270">
        <f>750*G28*H28*I28*LEFT(J28,2)/50</f>
        <v>6000</v>
      </c>
      <c r="N28" s="77"/>
    </row>
    <row r="29" spans="1:14">
      <c r="B29" s="501"/>
      <c r="D29" s="252" t="s">
        <v>740</v>
      </c>
      <c r="E29" s="253"/>
      <c r="F29" s="253"/>
      <c r="G29" s="254">
        <v>1</v>
      </c>
      <c r="H29" s="254">
        <v>2</v>
      </c>
      <c r="I29" s="254">
        <v>4</v>
      </c>
      <c r="J29" s="255"/>
      <c r="K29" s="256"/>
      <c r="L29" s="257"/>
      <c r="M29" s="270">
        <f t="shared" ref="M29:M30" si="10">25*I29*H29*G29</f>
        <v>200</v>
      </c>
      <c r="N29" s="77"/>
    </row>
    <row r="30" spans="1:14">
      <c r="B30" s="501"/>
      <c r="D30" s="252" t="s">
        <v>741</v>
      </c>
      <c r="E30" s="253"/>
      <c r="F30" s="253"/>
      <c r="G30" s="254">
        <v>4</v>
      </c>
      <c r="H30" s="254">
        <v>1</v>
      </c>
      <c r="I30" s="254">
        <v>1</v>
      </c>
      <c r="J30" s="255"/>
      <c r="K30" s="256"/>
      <c r="L30" s="257"/>
      <c r="M30" s="270">
        <f t="shared" si="10"/>
        <v>100</v>
      </c>
      <c r="N30" s="77"/>
    </row>
    <row r="31" spans="1:14">
      <c r="B31" s="510"/>
      <c r="D31" s="252" t="s">
        <v>690</v>
      </c>
      <c r="E31" s="253"/>
      <c r="F31" s="253"/>
      <c r="G31" s="254">
        <v>1</v>
      </c>
      <c r="H31" s="254">
        <v>1</v>
      </c>
      <c r="I31" s="254">
        <v>1</v>
      </c>
      <c r="J31" s="255"/>
      <c r="K31" s="256"/>
      <c r="L31" s="257"/>
      <c r="M31" s="270">
        <f t="shared" si="9"/>
        <v>25</v>
      </c>
      <c r="N31" s="77"/>
    </row>
    <row r="32" spans="1:14">
      <c r="B32" s="510"/>
      <c r="D32" s="252" t="s">
        <v>691</v>
      </c>
      <c r="E32" s="253"/>
      <c r="F32" s="253"/>
      <c r="G32" s="254">
        <v>1</v>
      </c>
      <c r="H32" s="254">
        <v>1</v>
      </c>
      <c r="I32" s="254">
        <v>1</v>
      </c>
      <c r="J32" s="255"/>
      <c r="K32" s="256"/>
      <c r="L32" s="257"/>
      <c r="M32" s="270">
        <f t="shared" si="9"/>
        <v>25</v>
      </c>
      <c r="N32" s="77"/>
    </row>
    <row r="33" spans="1:14">
      <c r="B33" s="510"/>
      <c r="D33" s="252" t="s">
        <v>730</v>
      </c>
      <c r="E33" s="253"/>
      <c r="F33" s="253"/>
      <c r="G33" s="254">
        <v>2</v>
      </c>
      <c r="H33" s="254">
        <v>2</v>
      </c>
      <c r="I33" s="254">
        <v>3</v>
      </c>
      <c r="J33" s="255"/>
      <c r="K33" s="256"/>
      <c r="L33" s="257"/>
      <c r="M33" s="270">
        <f t="shared" si="9"/>
        <v>300</v>
      </c>
      <c r="N33" s="77"/>
    </row>
    <row r="34" spans="1:14">
      <c r="B34" s="510"/>
      <c r="D34" s="252" t="s">
        <v>731</v>
      </c>
      <c r="E34" s="253"/>
      <c r="F34" s="253"/>
      <c r="G34" s="254">
        <v>2</v>
      </c>
      <c r="H34" s="254">
        <v>2</v>
      </c>
      <c r="I34" s="254">
        <v>3</v>
      </c>
      <c r="J34" s="255"/>
      <c r="K34" s="256"/>
      <c r="L34" s="257"/>
      <c r="M34" s="270">
        <f t="shared" si="9"/>
        <v>300</v>
      </c>
      <c r="N34" s="77"/>
    </row>
    <row r="35" spans="1:14" ht="16.2" thickBot="1">
      <c r="A35" s="33"/>
      <c r="B35" s="33"/>
      <c r="D35" s="260" t="s">
        <v>732</v>
      </c>
      <c r="E35" s="261"/>
      <c r="F35" s="261"/>
      <c r="G35" s="22">
        <v>2</v>
      </c>
      <c r="H35" s="22">
        <v>3</v>
      </c>
      <c r="I35" s="22">
        <v>5</v>
      </c>
      <c r="J35" s="262"/>
      <c r="K35" s="263"/>
      <c r="M35" s="271">
        <f t="shared" si="9"/>
        <v>750</v>
      </c>
      <c r="N35" s="77"/>
    </row>
    <row r="36" spans="1:14" ht="16.2" thickTop="1">
      <c r="A36" s="33"/>
      <c r="B36" s="33"/>
    </row>
    <row r="37" spans="1:14">
      <c r="A37" s="33"/>
      <c r="B37" s="33"/>
      <c r="K37" s="199" t="s">
        <v>196</v>
      </c>
      <c r="L37" s="257"/>
      <c r="M37" s="411">
        <f>SUM(M3:M35)</f>
        <v>13800</v>
      </c>
    </row>
    <row r="38" spans="1:14">
      <c r="A38" s="33"/>
      <c r="B38" s="33"/>
    </row>
    <row r="39" spans="1:14">
      <c r="A39" s="33"/>
      <c r="B39" s="33"/>
    </row>
    <row r="40" spans="1:14">
      <c r="A40" s="33"/>
      <c r="B40" s="33"/>
    </row>
    <row r="41" spans="1:14">
      <c r="A41" s="33"/>
      <c r="B41" s="33"/>
    </row>
  </sheetData>
  <sortState ref="D19:K39">
    <sortCondition ref="I19:I39"/>
    <sortCondition ref="D19:D39"/>
  </sortState>
  <phoneticPr fontId="0" type="noConversion"/>
  <conditionalFormatting sqref="I6">
    <cfRule type="cellIs" dxfId="16" priority="22" operator="equal">
      <formula>20</formula>
    </cfRule>
    <cfRule type="cellIs" dxfId="15" priority="23" operator="equal">
      <formula>1</formula>
    </cfRule>
  </conditionalFormatting>
  <conditionalFormatting sqref="I12">
    <cfRule type="cellIs" dxfId="14" priority="18" operator="equal">
      <formula>20</formula>
    </cfRule>
    <cfRule type="cellIs" dxfId="13" priority="19" operator="equal">
      <formula>1</formula>
    </cfRule>
  </conditionalFormatting>
  <conditionalFormatting sqref="I3:I4">
    <cfRule type="cellIs" dxfId="12" priority="12" operator="equal">
      <formula>20</formula>
    </cfRule>
    <cfRule type="cellIs" dxfId="11" priority="13" operator="equal">
      <formula>1</formula>
    </cfRule>
  </conditionalFormatting>
  <conditionalFormatting sqref="I9 I11">
    <cfRule type="cellIs" dxfId="10" priority="10" operator="equal">
      <formula>20</formula>
    </cfRule>
    <cfRule type="cellIs" dxfId="9" priority="11" operator="equal">
      <formula>1</formula>
    </cfRule>
  </conditionalFormatting>
  <conditionalFormatting sqref="I5">
    <cfRule type="cellIs" dxfId="8" priority="6" operator="equal">
      <formula>20</formula>
    </cfRule>
    <cfRule type="cellIs" dxfId="7" priority="7" operator="equal">
      <formula>1</formula>
    </cfRule>
  </conditionalFormatting>
  <conditionalFormatting sqref="G23:G27 G31:G35">
    <cfRule type="cellIs" dxfId="6" priority="5" operator="equal">
      <formula>0</formula>
    </cfRule>
  </conditionalFormatting>
  <conditionalFormatting sqref="I10">
    <cfRule type="cellIs" dxfId="5" priority="3" operator="equal">
      <formula>20</formula>
    </cfRule>
    <cfRule type="cellIs" dxfId="4" priority="4" operator="equal">
      <formula>1</formula>
    </cfRule>
  </conditionalFormatting>
  <conditionalFormatting sqref="G28:G30">
    <cfRule type="cellIs" dxfId="3" priority="1"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9"/>
  <sheetViews>
    <sheetView showGridLines="0" workbookViewId="0"/>
  </sheetViews>
  <sheetFormatPr defaultColWidth="8.59765625" defaultRowHeight="15.6"/>
  <cols>
    <col min="1" max="1" width="51.796875" style="38" bestFit="1" customWidth="1"/>
    <col min="2" max="2" width="4.69921875" style="38" customWidth="1"/>
    <col min="3" max="3" width="4.69921875" style="68" bestFit="1" customWidth="1"/>
    <col min="4" max="4" width="10.19921875" style="33" customWidth="1"/>
    <col min="5" max="5" width="17.796875" style="33" bestFit="1" customWidth="1"/>
    <col min="6" max="6" width="2.3984375" style="33" customWidth="1"/>
    <col min="7" max="7" width="8.296875" style="33" bestFit="1" customWidth="1"/>
    <col min="8" max="16384" width="8.59765625" style="33"/>
  </cols>
  <sheetData>
    <row r="1" spans="1:8" ht="23.4" thickBot="1">
      <c r="A1" s="31" t="s">
        <v>74</v>
      </c>
      <c r="B1" s="31"/>
      <c r="C1" s="32"/>
      <c r="D1" s="31"/>
      <c r="E1" s="31"/>
    </row>
    <row r="2" spans="1:8" s="38" customFormat="1" ht="16.8" thickTop="1" thickBot="1">
      <c r="A2" s="34" t="s">
        <v>75</v>
      </c>
      <c r="B2" s="34" t="s">
        <v>6</v>
      </c>
      <c r="C2" s="35" t="s">
        <v>27</v>
      </c>
      <c r="D2" s="36" t="s">
        <v>76</v>
      </c>
      <c r="E2" s="37" t="s">
        <v>77</v>
      </c>
      <c r="G2" s="357" t="s">
        <v>188</v>
      </c>
    </row>
    <row r="3" spans="1:8">
      <c r="A3" s="39" t="s">
        <v>646</v>
      </c>
      <c r="B3" s="40">
        <v>1</v>
      </c>
      <c r="C3" s="41" t="s">
        <v>679</v>
      </c>
      <c r="D3" s="42"/>
      <c r="E3" s="43"/>
      <c r="G3" s="358">
        <v>0</v>
      </c>
      <c r="H3" s="257"/>
    </row>
    <row r="4" spans="1:8">
      <c r="A4" s="504" t="s">
        <v>684</v>
      </c>
      <c r="B4" s="505">
        <v>1</v>
      </c>
      <c r="C4" s="506">
        <v>0</v>
      </c>
      <c r="D4" s="507"/>
      <c r="E4" s="508"/>
      <c r="G4" s="509">
        <v>0</v>
      </c>
      <c r="H4" s="257"/>
    </row>
    <row r="5" spans="1:8">
      <c r="A5" s="44" t="s">
        <v>136</v>
      </c>
      <c r="B5" s="45">
        <v>1</v>
      </c>
      <c r="C5" s="46">
        <v>0.5</v>
      </c>
      <c r="D5" s="47"/>
      <c r="E5" s="48"/>
      <c r="G5" s="359">
        <v>0</v>
      </c>
    </row>
    <row r="6" spans="1:8">
      <c r="A6" s="44" t="s">
        <v>672</v>
      </c>
      <c r="B6" s="45">
        <v>4</v>
      </c>
      <c r="C6" s="46">
        <v>0</v>
      </c>
      <c r="D6" s="47"/>
      <c r="E6" s="48"/>
      <c r="G6" s="359">
        <f>1000*B6</f>
        <v>4000</v>
      </c>
      <c r="H6" s="257"/>
    </row>
    <row r="7" spans="1:8">
      <c r="A7" s="44" t="s">
        <v>673</v>
      </c>
      <c r="B7" s="45">
        <v>1</v>
      </c>
      <c r="C7" s="46">
        <v>0</v>
      </c>
      <c r="D7" s="47"/>
      <c r="E7" s="48"/>
      <c r="G7" s="359">
        <f>4000*B7</f>
        <v>4000</v>
      </c>
      <c r="H7" s="257"/>
    </row>
    <row r="8" spans="1:8">
      <c r="A8" s="44" t="s">
        <v>653</v>
      </c>
      <c r="B8" s="45">
        <v>1</v>
      </c>
      <c r="C8" s="46">
        <v>1</v>
      </c>
      <c r="D8" s="251"/>
      <c r="E8" s="48"/>
      <c r="G8" s="359">
        <v>4000</v>
      </c>
      <c r="H8" s="257"/>
    </row>
    <row r="9" spans="1:8">
      <c r="A9" s="44" t="s">
        <v>647</v>
      </c>
      <c r="B9" s="45">
        <v>1</v>
      </c>
      <c r="C9" s="46">
        <v>0</v>
      </c>
      <c r="D9" s="251"/>
      <c r="E9" s="48"/>
      <c r="G9" s="359">
        <v>16000</v>
      </c>
      <c r="H9" s="257"/>
    </row>
    <row r="10" spans="1:8">
      <c r="A10" s="44" t="s">
        <v>649</v>
      </c>
      <c r="B10" s="45">
        <v>1</v>
      </c>
      <c r="C10" s="49">
        <v>0</v>
      </c>
      <c r="D10" s="47"/>
      <c r="E10" s="48"/>
      <c r="G10" s="360">
        <v>4000</v>
      </c>
      <c r="H10" s="257"/>
    </row>
    <row r="11" spans="1:8">
      <c r="A11" s="44" t="s">
        <v>648</v>
      </c>
      <c r="B11" s="45">
        <v>1</v>
      </c>
      <c r="C11" s="368">
        <v>0</v>
      </c>
      <c r="D11" s="369"/>
      <c r="E11" s="65"/>
      <c r="F11" s="257"/>
      <c r="G11" s="370">
        <v>4000</v>
      </c>
      <c r="H11" s="257"/>
    </row>
    <row r="12" spans="1:8" ht="16.2" thickBot="1">
      <c r="A12" s="50" t="s">
        <v>137</v>
      </c>
      <c r="B12" s="51">
        <v>1</v>
      </c>
      <c r="C12" s="52">
        <v>1</v>
      </c>
      <c r="D12" s="53"/>
      <c r="E12" s="54"/>
      <c r="G12" s="361">
        <v>2</v>
      </c>
      <c r="H12" s="257"/>
    </row>
    <row r="13" spans="1:8" ht="24" thickTop="1" thickBot="1">
      <c r="A13" s="31" t="s">
        <v>698</v>
      </c>
      <c r="B13" s="31"/>
      <c r="C13" s="55"/>
      <c r="D13" s="31"/>
      <c r="E13" s="56"/>
      <c r="G13" s="55"/>
    </row>
    <row r="14" spans="1:8" ht="16.8" thickTop="1" thickBot="1">
      <c r="A14" s="34" t="s">
        <v>75</v>
      </c>
      <c r="B14" s="34" t="s">
        <v>6</v>
      </c>
      <c r="C14" s="35" t="s">
        <v>27</v>
      </c>
      <c r="D14" s="36" t="s">
        <v>76</v>
      </c>
      <c r="E14" s="37" t="s">
        <v>77</v>
      </c>
      <c r="G14" s="357" t="s">
        <v>188</v>
      </c>
    </row>
    <row r="15" spans="1:8">
      <c r="A15" s="57" t="s">
        <v>660</v>
      </c>
      <c r="B15" s="40">
        <v>3</v>
      </c>
      <c r="C15" s="58">
        <f>0.5*B15</f>
        <v>1.5</v>
      </c>
      <c r="D15" s="59"/>
      <c r="E15" s="43"/>
      <c r="G15" s="362">
        <v>0</v>
      </c>
    </row>
    <row r="16" spans="1:8">
      <c r="A16" s="61" t="s">
        <v>699</v>
      </c>
      <c r="B16" s="62">
        <v>29</v>
      </c>
      <c r="C16" s="63">
        <f>B16/50</f>
        <v>0.57999999999999996</v>
      </c>
      <c r="D16" s="64"/>
      <c r="E16" s="65"/>
      <c r="G16" s="370">
        <v>0</v>
      </c>
    </row>
    <row r="17" spans="1:8">
      <c r="A17" s="44" t="s">
        <v>654</v>
      </c>
      <c r="B17" s="60">
        <v>1</v>
      </c>
      <c r="C17" s="46">
        <v>0</v>
      </c>
      <c r="D17" s="503" t="s">
        <v>681</v>
      </c>
      <c r="E17" s="65"/>
      <c r="F17" s="257"/>
      <c r="G17" s="370">
        <v>3000</v>
      </c>
    </row>
    <row r="18" spans="1:8">
      <c r="A18" s="61" t="s">
        <v>674</v>
      </c>
      <c r="B18" s="62">
        <v>10</v>
      </c>
      <c r="C18" s="368">
        <v>0</v>
      </c>
      <c r="D18" s="503"/>
      <c r="E18" s="65"/>
      <c r="F18" s="257"/>
      <c r="G18" s="370">
        <v>0</v>
      </c>
    </row>
    <row r="19" spans="1:8">
      <c r="A19" s="61" t="s">
        <v>675</v>
      </c>
      <c r="B19" s="62">
        <v>3</v>
      </c>
      <c r="C19" s="368">
        <v>0</v>
      </c>
      <c r="D19" s="503"/>
      <c r="E19" s="65"/>
      <c r="F19" s="257"/>
      <c r="G19" s="370">
        <v>0</v>
      </c>
    </row>
    <row r="20" spans="1:8">
      <c r="A20" s="61" t="s">
        <v>676</v>
      </c>
      <c r="B20" s="62">
        <v>3</v>
      </c>
      <c r="C20" s="368">
        <v>0</v>
      </c>
      <c r="D20" s="503"/>
      <c r="E20" s="65"/>
      <c r="F20" s="257"/>
      <c r="G20" s="370">
        <v>0</v>
      </c>
    </row>
    <row r="21" spans="1:8">
      <c r="A21" s="61" t="s">
        <v>677</v>
      </c>
      <c r="B21" s="62">
        <v>100</v>
      </c>
      <c r="C21" s="368">
        <f>B21/500</f>
        <v>0.2</v>
      </c>
      <c r="D21" s="503"/>
      <c r="E21" s="65"/>
      <c r="F21" s="257"/>
      <c r="G21" s="370">
        <v>0</v>
      </c>
    </row>
    <row r="22" spans="1:8">
      <c r="A22" s="61" t="s">
        <v>680</v>
      </c>
      <c r="B22" s="62">
        <v>10</v>
      </c>
      <c r="C22" s="368">
        <f>B22</f>
        <v>10</v>
      </c>
      <c r="D22" s="503"/>
      <c r="E22" s="65"/>
      <c r="F22" s="257"/>
      <c r="G22" s="370">
        <v>0</v>
      </c>
    </row>
    <row r="23" spans="1:8">
      <c r="A23" s="61" t="s">
        <v>651</v>
      </c>
      <c r="B23" s="62">
        <v>1</v>
      </c>
      <c r="C23" s="368">
        <v>5</v>
      </c>
      <c r="D23" s="503"/>
      <c r="E23" s="65"/>
      <c r="F23" s="257"/>
      <c r="G23" s="370">
        <v>0</v>
      </c>
    </row>
    <row r="24" spans="1:8">
      <c r="A24" s="44" t="s">
        <v>678</v>
      </c>
      <c r="B24" s="60">
        <v>2</v>
      </c>
      <c r="C24" s="46">
        <v>0</v>
      </c>
      <c r="D24" s="503"/>
      <c r="E24" s="65"/>
      <c r="F24" s="257"/>
      <c r="G24" s="370">
        <v>0</v>
      </c>
      <c r="H24" s="257"/>
    </row>
    <row r="25" spans="1:8">
      <c r="A25" s="61" t="s">
        <v>199</v>
      </c>
      <c r="B25" s="62">
        <v>1</v>
      </c>
      <c r="C25" s="368">
        <v>5</v>
      </c>
      <c r="D25" s="503"/>
      <c r="E25" s="65"/>
      <c r="F25" s="257"/>
      <c r="G25" s="370">
        <v>10</v>
      </c>
      <c r="H25" s="257"/>
    </row>
    <row r="26" spans="1:8">
      <c r="A26" s="44" t="s">
        <v>652</v>
      </c>
      <c r="B26" s="60">
        <v>1</v>
      </c>
      <c r="C26" s="46">
        <v>0</v>
      </c>
      <c r="D26" s="503"/>
      <c r="E26" s="65"/>
      <c r="F26" s="257"/>
      <c r="G26" s="370">
        <v>0</v>
      </c>
      <c r="H26" s="257"/>
    </row>
    <row r="27" spans="1:8">
      <c r="A27" s="61" t="s">
        <v>683</v>
      </c>
      <c r="B27" s="62">
        <v>3</v>
      </c>
      <c r="C27" s="368">
        <v>0</v>
      </c>
      <c r="D27" s="503"/>
      <c r="E27" s="65"/>
      <c r="F27" s="257"/>
      <c r="G27" s="370">
        <v>0</v>
      </c>
      <c r="H27" s="257"/>
    </row>
    <row r="28" spans="1:8">
      <c r="A28" s="61" t="s">
        <v>117</v>
      </c>
      <c r="B28" s="62">
        <v>1</v>
      </c>
      <c r="C28" s="368">
        <v>0</v>
      </c>
      <c r="D28" s="503"/>
      <c r="E28" s="65"/>
      <c r="F28" s="257"/>
      <c r="G28" s="370">
        <v>0</v>
      </c>
      <c r="H28" s="257"/>
    </row>
    <row r="29" spans="1:8">
      <c r="A29" s="61" t="s">
        <v>724</v>
      </c>
      <c r="B29" s="62">
        <v>1</v>
      </c>
      <c r="C29" s="368">
        <v>1</v>
      </c>
      <c r="D29" s="503"/>
      <c r="E29" s="65"/>
      <c r="F29" s="257"/>
      <c r="G29" s="370" t="s">
        <v>255</v>
      </c>
      <c r="H29" s="257"/>
    </row>
    <row r="30" spans="1:8">
      <c r="A30" s="61" t="s">
        <v>734</v>
      </c>
      <c r="B30" s="62">
        <v>1</v>
      </c>
      <c r="C30" s="368">
        <v>1</v>
      </c>
      <c r="D30" s="503"/>
      <c r="E30" s="65"/>
      <c r="F30" s="257"/>
      <c r="G30" s="370" t="s">
        <v>255</v>
      </c>
      <c r="H30" s="257"/>
    </row>
    <row r="31" spans="1:8">
      <c r="A31" s="61" t="s">
        <v>725</v>
      </c>
      <c r="B31" s="62">
        <v>1</v>
      </c>
      <c r="C31" s="368">
        <v>1</v>
      </c>
      <c r="D31" s="503"/>
      <c r="E31" s="65"/>
      <c r="F31" s="257"/>
      <c r="G31" s="370" t="s">
        <v>255</v>
      </c>
      <c r="H31" s="257"/>
    </row>
    <row r="32" spans="1:8">
      <c r="A32" s="61" t="s">
        <v>726</v>
      </c>
      <c r="B32" s="62">
        <v>1</v>
      </c>
      <c r="C32" s="368">
        <v>1</v>
      </c>
      <c r="D32" s="503"/>
      <c r="E32" s="65"/>
      <c r="F32" s="257"/>
      <c r="G32" s="370" t="s">
        <v>255</v>
      </c>
      <c r="H32" s="257"/>
    </row>
    <row r="33" spans="1:8">
      <c r="A33" s="61" t="s">
        <v>727</v>
      </c>
      <c r="B33" s="62">
        <v>1</v>
      </c>
      <c r="C33" s="368">
        <v>1</v>
      </c>
      <c r="D33" s="503"/>
      <c r="E33" s="65"/>
      <c r="F33" s="257"/>
      <c r="G33" s="370" t="s">
        <v>255</v>
      </c>
      <c r="H33" s="257"/>
    </row>
    <row r="34" spans="1:8">
      <c r="A34" s="61" t="s">
        <v>728</v>
      </c>
      <c r="B34" s="62">
        <v>1</v>
      </c>
      <c r="C34" s="368">
        <v>1</v>
      </c>
      <c r="D34" s="503"/>
      <c r="E34" s="65"/>
      <c r="F34" s="257"/>
      <c r="G34" s="370" t="s">
        <v>255</v>
      </c>
      <c r="H34" s="257"/>
    </row>
    <row r="35" spans="1:8" ht="16.2" thickBot="1">
      <c r="A35" s="66" t="s">
        <v>682</v>
      </c>
      <c r="B35" s="67">
        <v>2</v>
      </c>
      <c r="C35" s="52">
        <f>B35</f>
        <v>2</v>
      </c>
      <c r="D35" s="53"/>
      <c r="E35" s="54"/>
      <c r="G35" s="361">
        <v>0</v>
      </c>
    </row>
    <row r="36" spans="1:8" ht="16.2" thickTop="1">
      <c r="B36" s="302" t="s">
        <v>214</v>
      </c>
      <c r="C36" s="331">
        <f>SUM(C24:C35)/100</f>
        <v>0.13</v>
      </c>
    </row>
    <row r="37" spans="1:8">
      <c r="A37" s="33"/>
      <c r="E37" s="199" t="s">
        <v>197</v>
      </c>
      <c r="F37" s="257"/>
      <c r="G37" s="411">
        <f>SUM(G3:G35,Martial!M3:M35)</f>
        <v>52812</v>
      </c>
    </row>
    <row r="38" spans="1:8">
      <c r="E38" s="199" t="s">
        <v>254</v>
      </c>
      <c r="F38" s="257"/>
      <c r="G38" s="411">
        <v>49000</v>
      </c>
    </row>
    <row r="39" spans="1:8">
      <c r="E39" s="199" t="s">
        <v>700</v>
      </c>
      <c r="G39" s="411">
        <f>G38-G37</f>
        <v>-3812</v>
      </c>
    </row>
  </sheetData>
  <sortState ref="A40:D52">
    <sortCondition ref="A40:A52"/>
  </sortState>
  <phoneticPr fontId="0" type="noConversion"/>
  <conditionalFormatting sqref="C36">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Spellbook</vt:lpstr>
      <vt:lpstr>Cleric</vt:lpstr>
      <vt:lpstr>Spells</vt:lpstr>
      <vt:lpstr>Feats</vt:lpstr>
      <vt:lpstr>Martial</vt:lpstr>
      <vt:lpstr>Equipment</vt:lpstr>
      <vt:lpstr>Cleric!Print_Area</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2017-12-08T22:53:05Z</dcterms:modified>
</cp:coreProperties>
</file>