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7668" yWindow="-12" windowWidth="7680" windowHeight="5112" tabRatio="638"/>
  </bookViews>
  <sheets>
    <sheet name="Personal File" sheetId="4" r:id="rId1"/>
    <sheet name="Skills" sheetId="15" r:id="rId2"/>
    <sheet name="Feats" sheetId="20" r:id="rId3"/>
    <sheet name="Martial" sheetId="6" r:id="rId4"/>
    <sheet name="Equipment" sheetId="19" r:id="rId5"/>
  </sheets>
  <definedNames>
    <definedName name="OLE_LINK1" localSheetId="2">Feats!#REF!</definedName>
    <definedName name="_xlnm.Print_Area" localSheetId="4">Equipment!#REF!</definedName>
    <definedName name="_xlnm.Print_Area" localSheetId="2">Feats!#REF!</definedName>
    <definedName name="_xlnm.Print_Area" localSheetId="3">Martial!#REF!</definedName>
    <definedName name="_xlnm.Print_Area" localSheetId="0">'Personal File'!$A$1:$H$71</definedName>
    <definedName name="_xlnm.Print_Area" localSheetId="1">Skills!$A$1:$K$28</definedName>
  </definedNames>
  <calcPr calcId="145621"/>
</workbook>
</file>

<file path=xl/calcChain.xml><?xml version="1.0" encoding="utf-8"?>
<calcChain xmlns="http://schemas.openxmlformats.org/spreadsheetml/2006/main">
  <c r="H28" i="15" l="1"/>
  <c r="B9" i="4" l="1"/>
  <c r="B11" i="4" l="1"/>
  <c r="B14" i="4" l="1"/>
  <c r="B13" i="4"/>
  <c r="B12" i="4"/>
  <c r="B10" i="4"/>
  <c r="H42" i="15" l="1"/>
  <c r="H41" i="15"/>
  <c r="H40" i="15"/>
  <c r="H39" i="15"/>
  <c r="H38" i="15"/>
  <c r="H37" i="15"/>
  <c r="H36" i="15"/>
  <c r="H35" i="15"/>
  <c r="H34" i="15"/>
  <c r="H33" i="15"/>
  <c r="H32" i="15"/>
  <c r="H31" i="15"/>
  <c r="H30" i="15"/>
  <c r="H29" i="15"/>
  <c r="H27" i="15"/>
  <c r="H26" i="15"/>
  <c r="H25" i="15"/>
  <c r="H24" i="15"/>
  <c r="H23" i="15"/>
  <c r="H22" i="15"/>
  <c r="H21" i="15"/>
  <c r="H20" i="15"/>
  <c r="H19" i="15"/>
  <c r="H18" i="15"/>
  <c r="H17" i="15"/>
  <c r="H16" i="15"/>
  <c r="H15" i="15"/>
  <c r="H14" i="15"/>
  <c r="H13" i="15"/>
  <c r="H12" i="15"/>
  <c r="H11" i="15"/>
  <c r="H10" i="15"/>
  <c r="M28" i="6" l="1"/>
  <c r="M29" i="6"/>
  <c r="M26" i="6"/>
  <c r="M27" i="6"/>
  <c r="E7" i="4" l="1"/>
  <c r="F23" i="15"/>
  <c r="B5" i="15"/>
  <c r="B4" i="15"/>
  <c r="B3" i="15"/>
  <c r="F4" i="15" l="1"/>
  <c r="G33" i="19" l="1"/>
  <c r="G35" i="19" s="1"/>
  <c r="I7" i="6" l="1"/>
  <c r="H9" i="15" l="1"/>
  <c r="H7" i="15"/>
  <c r="B7" i="4"/>
  <c r="F3" i="15" l="1"/>
  <c r="B44" i="15" l="1"/>
  <c r="H3" i="15" l="1"/>
  <c r="H4" i="15"/>
  <c r="H5" i="15"/>
  <c r="H6" i="15"/>
  <c r="H8" i="15"/>
  <c r="I3" i="6" l="1"/>
  <c r="I6" i="6" l="1"/>
  <c r="I4" i="6" l="1"/>
  <c r="C19" i="19" l="1"/>
  <c r="E10" i="4" l="1"/>
  <c r="H43" i="15" l="1"/>
  <c r="C9" i="4" l="1"/>
  <c r="H4" i="6" l="1"/>
  <c r="J4" i="6" s="1"/>
  <c r="H7" i="6"/>
  <c r="J7" i="6" s="1"/>
  <c r="H3" i="6"/>
  <c r="J3" i="6" s="1"/>
  <c r="H6" i="6"/>
  <c r="H9" i="6"/>
  <c r="D9" i="15"/>
  <c r="D23" i="15"/>
  <c r="J6" i="6"/>
  <c r="I12" i="6"/>
  <c r="I9" i="6"/>
  <c r="J9" i="6" l="1"/>
  <c r="E23" i="15"/>
  <c r="G23" i="15"/>
  <c r="I23" i="15" s="1"/>
  <c r="E9" i="15"/>
  <c r="G9" i="15"/>
  <c r="I9" i="15" s="1"/>
  <c r="C14" i="4"/>
  <c r="C13" i="4"/>
  <c r="C12" i="4"/>
  <c r="C11" i="4"/>
  <c r="E11" i="4" s="1"/>
  <c r="C10" i="4"/>
  <c r="J5" i="15" l="1"/>
  <c r="E54" i="15"/>
  <c r="E45" i="15"/>
  <c r="E48" i="15"/>
  <c r="E47" i="15"/>
  <c r="E52" i="15"/>
  <c r="E55" i="15"/>
  <c r="E51" i="15"/>
  <c r="E53" i="15"/>
  <c r="E12" i="4"/>
  <c r="E14" i="4" s="1"/>
  <c r="E13" i="4" s="1"/>
  <c r="B8" i="4"/>
  <c r="E46" i="15"/>
  <c r="E50" i="15"/>
  <c r="E49" i="15"/>
  <c r="D24" i="15"/>
  <c r="G24" i="15" s="1"/>
  <c r="I24" i="15" s="1"/>
  <c r="D11" i="15"/>
  <c r="D14" i="15"/>
  <c r="D36" i="15"/>
  <c r="D6" i="15"/>
  <c r="D12" i="15"/>
  <c r="D17" i="15"/>
  <c r="D20" i="15"/>
  <c r="D5" i="15"/>
  <c r="D16" i="15"/>
  <c r="D7" i="15"/>
  <c r="D4" i="15"/>
  <c r="D21" i="15"/>
  <c r="D8" i="15"/>
  <c r="D15" i="15"/>
  <c r="D18" i="15"/>
  <c r="D19" i="15"/>
  <c r="D13" i="15"/>
  <c r="D22" i="15"/>
  <c r="D3" i="15"/>
  <c r="D10" i="15"/>
  <c r="H12" i="6"/>
  <c r="J12" i="6" s="1"/>
  <c r="E44" i="15" l="1"/>
  <c r="E24" i="15"/>
  <c r="G18" i="15"/>
  <c r="I18" i="15" s="1"/>
  <c r="E18" i="15"/>
  <c r="E21" i="15"/>
  <c r="G21" i="15"/>
  <c r="I21" i="15" s="1"/>
  <c r="E5" i="15"/>
  <c r="G5" i="15"/>
  <c r="I5" i="15" s="1"/>
  <c r="G22" i="15"/>
  <c r="I22" i="15" s="1"/>
  <c r="E22" i="15"/>
  <c r="E15" i="15"/>
  <c r="G15" i="15"/>
  <c r="I15" i="15" s="1"/>
  <c r="E4" i="15"/>
  <c r="G4" i="15"/>
  <c r="I4" i="15" s="1"/>
  <c r="E20" i="15"/>
  <c r="G20" i="15"/>
  <c r="I20" i="15" s="1"/>
  <c r="G36" i="15"/>
  <c r="I36" i="15" s="1"/>
  <c r="E36" i="15"/>
  <c r="E14" i="15"/>
  <c r="G14" i="15"/>
  <c r="I14" i="15" s="1"/>
  <c r="E10" i="15"/>
  <c r="G10" i="15"/>
  <c r="I10" i="15" s="1"/>
  <c r="E13" i="15"/>
  <c r="G13" i="15"/>
  <c r="I13" i="15" s="1"/>
  <c r="E8" i="15"/>
  <c r="G8" i="15"/>
  <c r="I8" i="15" s="1"/>
  <c r="E7" i="15"/>
  <c r="G7" i="15"/>
  <c r="I7" i="15" s="1"/>
  <c r="G17" i="15"/>
  <c r="I17" i="15" s="1"/>
  <c r="E17" i="15"/>
  <c r="E3" i="15"/>
  <c r="G3" i="15"/>
  <c r="I3" i="15" s="1"/>
  <c r="G19" i="15"/>
  <c r="I19" i="15" s="1"/>
  <c r="E19" i="15"/>
  <c r="E16" i="15"/>
  <c r="G16" i="15"/>
  <c r="I16" i="15" s="1"/>
  <c r="E12" i="15"/>
  <c r="G12" i="15"/>
  <c r="I12" i="15" s="1"/>
  <c r="E11" i="15"/>
  <c r="G11" i="15"/>
  <c r="I11" i="15" s="1"/>
  <c r="G6" i="15"/>
  <c r="I6" i="15" s="1"/>
  <c r="E6" i="15"/>
  <c r="D30" i="15"/>
  <c r="E30" i="15" l="1"/>
  <c r="G30" i="15"/>
  <c r="D37" i="15"/>
  <c r="G37" i="15" s="1"/>
  <c r="I37" i="15" s="1"/>
  <c r="D39" i="15"/>
  <c r="D35" i="15"/>
  <c r="G35" i="15" s="1"/>
  <c r="I35" i="15" s="1"/>
  <c r="D41" i="15"/>
  <c r="D38" i="15"/>
  <c r="D40" i="15"/>
  <c r="D32" i="15"/>
  <c r="D42" i="15"/>
  <c r="G42" i="15" s="1"/>
  <c r="I42" i="15" s="1"/>
  <c r="D28" i="15"/>
  <c r="D34" i="15"/>
  <c r="D25" i="15"/>
  <c r="G25" i="15" s="1"/>
  <c r="I25" i="15" s="1"/>
  <c r="D43" i="15"/>
  <c r="D33" i="15"/>
  <c r="D31" i="15"/>
  <c r="D29" i="15"/>
  <c r="D27" i="15"/>
  <c r="D26" i="15"/>
  <c r="I30" i="15" l="1"/>
  <c r="E26" i="15"/>
  <c r="G26" i="15"/>
  <c r="E29" i="15"/>
  <c r="G29" i="15"/>
  <c r="E33" i="15"/>
  <c r="G33" i="15"/>
  <c r="E25" i="15"/>
  <c r="E28" i="15"/>
  <c r="G28" i="15"/>
  <c r="E32" i="15"/>
  <c r="G32" i="15"/>
  <c r="E38" i="15"/>
  <c r="G38" i="15"/>
  <c r="E39" i="15"/>
  <c r="G39" i="15"/>
  <c r="E27" i="15"/>
  <c r="G27" i="15"/>
  <c r="E31" i="15"/>
  <c r="G31" i="15"/>
  <c r="E43" i="15"/>
  <c r="G43" i="15"/>
  <c r="E34" i="15"/>
  <c r="G34" i="15"/>
  <c r="E42" i="15"/>
  <c r="E40" i="15"/>
  <c r="G40" i="15"/>
  <c r="E41" i="15"/>
  <c r="G41" i="15"/>
  <c r="E35" i="15"/>
  <c r="E37" i="15"/>
  <c r="I41" i="15" l="1"/>
  <c r="I40" i="15"/>
  <c r="I34" i="15"/>
  <c r="I43" i="15"/>
  <c r="I31" i="15"/>
  <c r="I27" i="15"/>
  <c r="I39" i="15"/>
  <c r="I38" i="15"/>
  <c r="I32" i="15"/>
  <c r="I28" i="15"/>
  <c r="I33" i="15"/>
  <c r="I29" i="15"/>
  <c r="I26" i="15"/>
</calcChain>
</file>

<file path=xl/comments1.xml><?xml version="1.0" encoding="utf-8"?>
<comments xmlns="http://schemas.openxmlformats.org/spreadsheetml/2006/main">
  <authors>
    <author>Alexis Álvarez</author>
  </authors>
  <commentList>
    <comment ref="C7" authorId="0">
      <text>
        <r>
          <rPr>
            <i/>
            <sz val="12"/>
            <color indexed="81"/>
            <rFont val="Times New Roman"/>
            <family val="1"/>
          </rPr>
          <t>aid +1</t>
        </r>
      </text>
    </comment>
    <comment ref="E8" authorId="0">
      <text>
        <r>
          <rPr>
            <sz val="12"/>
            <color indexed="81"/>
            <rFont val="Times New Roman"/>
            <family val="1"/>
          </rPr>
          <t>Next level at 78,000 XPs</t>
        </r>
      </text>
    </comment>
    <comment ref="B9" authorId="0">
      <text>
        <r>
          <rPr>
            <i/>
            <sz val="12"/>
            <color indexed="81"/>
            <rFont val="Times New Roman"/>
            <family val="1"/>
          </rPr>
          <t>armbarnds of strength  +2</t>
        </r>
      </text>
    </comment>
    <comment ref="E9" authorId="0">
      <text>
        <r>
          <rPr>
            <sz val="12"/>
            <color indexed="81"/>
            <rFont val="Times New Roman"/>
            <family val="1"/>
          </rPr>
          <t>See PHB 162</t>
        </r>
      </text>
    </comment>
    <comment ref="B10" authorId="0">
      <text>
        <r>
          <rPr>
            <i/>
            <sz val="12"/>
            <color indexed="81"/>
            <rFont val="Times New Roman"/>
            <family val="1"/>
          </rPr>
          <t>gloves of dexterity +2</t>
        </r>
      </text>
    </comment>
    <comment ref="B11" authorId="0">
      <text>
        <r>
          <rPr>
            <i/>
            <sz val="12"/>
            <color indexed="81"/>
            <rFont val="Times New Roman"/>
            <family val="1"/>
          </rPr>
          <t>bear’s endurance +4</t>
        </r>
      </text>
    </comment>
    <comment ref="E11" authorId="0">
      <text>
        <r>
          <rPr>
            <sz val="12"/>
            <color indexed="81"/>
            <rFont val="Times New Roman"/>
            <family val="1"/>
          </rPr>
          <t>[(6 * 10 Fighter) * 75%] + 
[(5 * 10 Dervish) * 75%] + 
(11 * 3 Con) + 3 Toughness</t>
        </r>
      </text>
    </comment>
  </commentList>
</comments>
</file>

<file path=xl/comments2.xml><?xml version="1.0" encoding="utf-8"?>
<comments xmlns="http://schemas.openxmlformats.org/spreadsheetml/2006/main">
  <authors>
    <author>Alexis Álvarez</author>
  </authors>
  <commentList>
    <comment ref="F3" authorId="0">
      <text>
        <r>
          <rPr>
            <sz val="12"/>
            <color indexed="81"/>
            <rFont val="Times New Roman"/>
            <family val="1"/>
          </rPr>
          <t>Ring of Protection +1</t>
        </r>
      </text>
    </comment>
    <comment ref="F4" authorId="0">
      <text>
        <r>
          <rPr>
            <sz val="12"/>
            <color indexed="81"/>
            <rFont val="Times New Roman"/>
            <family val="1"/>
          </rPr>
          <t>Ring of Protection +1</t>
        </r>
      </text>
    </comment>
    <comment ref="F5" authorId="0">
      <text>
        <r>
          <rPr>
            <sz val="12"/>
            <color indexed="81"/>
            <rFont val="Times New Roman"/>
            <family val="1"/>
          </rPr>
          <t>Ring of Protection +1</t>
        </r>
      </text>
    </comment>
    <comment ref="F7" authorId="0">
      <text>
        <r>
          <rPr>
            <sz val="12"/>
            <color indexed="81"/>
            <rFont val="Times New Roman"/>
            <family val="1"/>
          </rPr>
          <t>Celestial Armor -2</t>
        </r>
      </text>
    </comment>
    <comment ref="F9" authorId="0">
      <text>
        <r>
          <rPr>
            <sz val="12"/>
            <color indexed="81"/>
            <rFont val="Times New Roman"/>
            <family val="1"/>
          </rPr>
          <t>Celestial Armor -2</t>
        </r>
      </text>
    </comment>
    <comment ref="F16" authorId="0">
      <text>
        <r>
          <rPr>
            <sz val="12"/>
            <color indexed="81"/>
            <rFont val="Times New Roman"/>
            <family val="1"/>
          </rPr>
          <t>Celestial Armor -2</t>
        </r>
      </text>
    </comment>
    <comment ref="F21" authorId="0">
      <text>
        <r>
          <rPr>
            <sz val="12"/>
            <color indexed="81"/>
            <rFont val="Times New Roman"/>
            <family val="1"/>
          </rPr>
          <t>Celestial Armor -2</t>
        </r>
      </text>
    </comment>
    <comment ref="F23" authorId="0">
      <text>
        <r>
          <rPr>
            <sz val="12"/>
            <color indexed="81"/>
            <rFont val="Times New Roman"/>
            <family val="1"/>
          </rPr>
          <t>Tumble Synergy +2
Celestial Armor -2</t>
        </r>
      </text>
    </comment>
    <comment ref="F26" authorId="0">
      <text>
        <r>
          <rPr>
            <sz val="12"/>
            <color indexed="81"/>
            <rFont val="Times New Roman"/>
            <family val="1"/>
          </rPr>
          <t>+2 Elf</t>
        </r>
      </text>
    </comment>
    <comment ref="F27" authorId="0">
      <text>
        <r>
          <rPr>
            <sz val="12"/>
            <color indexed="81"/>
            <rFont val="Times New Roman"/>
            <family val="1"/>
          </rPr>
          <t>Celestial Armor -2</t>
        </r>
      </text>
    </comment>
    <comment ref="F32" authorId="0">
      <text>
        <r>
          <rPr>
            <sz val="12"/>
            <color indexed="81"/>
            <rFont val="Times New Roman"/>
            <family val="1"/>
          </rPr>
          <t>+2 Elf</t>
        </r>
      </text>
    </comment>
    <comment ref="F34" authorId="0">
      <text>
        <r>
          <rPr>
            <sz val="12"/>
            <color indexed="81"/>
            <rFont val="Times New Roman"/>
            <family val="1"/>
          </rPr>
          <t>Celestial Armor -2</t>
        </r>
      </text>
    </comment>
    <comment ref="F38" authorId="0">
      <text>
        <r>
          <rPr>
            <sz val="12"/>
            <color indexed="81"/>
            <rFont val="Times New Roman"/>
            <family val="1"/>
          </rPr>
          <t>+2 Elf</t>
        </r>
      </text>
    </comment>
    <comment ref="F41" authorId="0">
      <text>
        <r>
          <rPr>
            <sz val="12"/>
            <color indexed="81"/>
            <rFont val="Times New Roman"/>
            <family val="1"/>
          </rPr>
          <t>Celestial Armor -2</t>
        </r>
      </text>
    </comment>
  </commentList>
</comments>
</file>

<file path=xl/comments3.xml><?xml version="1.0" encoding="utf-8"?>
<comments xmlns="http://schemas.openxmlformats.org/spreadsheetml/2006/main">
  <authors>
    <author>Alexis Álvarez</author>
  </authors>
  <commentList>
    <comment ref="A2" authorId="0">
      <text>
        <r>
          <rPr>
            <sz val="12"/>
            <color indexed="81"/>
            <rFont val="Times New Roman"/>
            <family val="1"/>
          </rPr>
          <t xml:space="preserve">You are adept at dodging blows.
</t>
        </r>
        <r>
          <rPr>
            <b/>
            <sz val="12"/>
            <color indexed="81"/>
            <rFont val="Times New Roman"/>
            <family val="1"/>
          </rPr>
          <t xml:space="preserve">Prerequisite:  </t>
        </r>
        <r>
          <rPr>
            <sz val="12"/>
            <color indexed="81"/>
            <rFont val="Times New Roman"/>
            <family val="1"/>
          </rPr>
          <t xml:space="preserve">Dex 13.
</t>
        </r>
        <r>
          <rPr>
            <b/>
            <sz val="12"/>
            <color indexed="81"/>
            <rFont val="Times New Roman"/>
            <family val="1"/>
          </rPr>
          <t xml:space="preserve">Benefit:  </t>
        </r>
        <r>
          <rPr>
            <sz val="12"/>
            <color indexed="81"/>
            <rFont val="Times New Roman"/>
            <family val="1"/>
          </rPr>
          <t>During your action, you designate an opponent and receive a +1 dodge bonus to Armor Class against attacks from that opponent.  You can select a new opponent on any action.
A condition that makes you lose your Dexterity bonus to Armor Class (if any) also makes you lose dodge bonuses. Also, dodge bonuses (such as this one and a dwarf’s racial bonus on dodge attempts against giants) stack with each other, unlike most other types of bonuses.
PHB 93</t>
        </r>
      </text>
    </comment>
    <comment ref="C2" authorId="0">
      <text>
        <r>
          <rPr>
            <sz val="12"/>
            <color indexed="81"/>
            <rFont val="Times New Roman"/>
            <family val="1"/>
          </rPr>
          <t xml:space="preserve">Choose one type of weapon, such as greataxe. You can also choose unarmed strike or grapple (or ray, if you are a spellcaster) as your weapon for purposes of this feat. You are especially good at using this weapon. (If you have chosen ray, you are especially good with rays, such as the one produced by the ray of frost spell.)
</t>
        </r>
        <r>
          <rPr>
            <b/>
            <sz val="12"/>
            <color indexed="81"/>
            <rFont val="Times New Roman"/>
            <family val="1"/>
          </rPr>
          <t xml:space="preserve">Prerequisites:  </t>
        </r>
        <r>
          <rPr>
            <sz val="12"/>
            <color indexed="81"/>
            <rFont val="Times New Roman"/>
            <family val="1"/>
          </rPr>
          <t xml:space="preserve">Proficiency with selected weapon, base attack bonus +1.
</t>
        </r>
        <r>
          <rPr>
            <b/>
            <sz val="12"/>
            <color indexed="81"/>
            <rFont val="Times New Roman"/>
            <family val="1"/>
          </rPr>
          <t xml:space="preserve">Benefit:  </t>
        </r>
        <r>
          <rPr>
            <sz val="12"/>
            <color indexed="81"/>
            <rFont val="Times New Roman"/>
            <family val="1"/>
          </rPr>
          <t xml:space="preserve">You gain a +1 bonus on all attack rolls you make using the selected weapon.
</t>
        </r>
        <r>
          <rPr>
            <b/>
            <sz val="12"/>
            <color indexed="81"/>
            <rFont val="Times New Roman"/>
            <family val="1"/>
          </rPr>
          <t xml:space="preserve">Special:  </t>
        </r>
        <r>
          <rPr>
            <sz val="12"/>
            <color indexed="81"/>
            <rFont val="Times New Roman"/>
            <family val="1"/>
          </rPr>
          <t>You can gain this feat multiple times. Its effects do not stack. Each time you take the feat, it applies to a new type of weapon.
A fighter may select Weapon Focus as one of his fighter bonus feats (see page 38). He must have Weapon Focus with a weapon to gain the Weapon Specialization feat for that weapon.
PHB 102</t>
        </r>
      </text>
    </comment>
    <comment ref="A3" authorId="0">
      <text>
        <r>
          <rPr>
            <sz val="12"/>
            <color indexed="81"/>
            <rFont val="Times New Roman"/>
            <family val="1"/>
          </rPr>
          <t xml:space="preserve">You are skilled at dodging past opponents and avoiding blows.
</t>
        </r>
        <r>
          <rPr>
            <b/>
            <sz val="12"/>
            <color indexed="81"/>
            <rFont val="Times New Roman"/>
            <family val="1"/>
          </rPr>
          <t xml:space="preserve">Prerequisites:  </t>
        </r>
        <r>
          <rPr>
            <sz val="12"/>
            <color indexed="81"/>
            <rFont val="Times New Roman"/>
            <family val="1"/>
          </rPr>
          <t xml:space="preserve">Dex 13, Dodge.
</t>
        </r>
        <r>
          <rPr>
            <b/>
            <sz val="12"/>
            <color indexed="81"/>
            <rFont val="Times New Roman"/>
            <family val="1"/>
          </rPr>
          <t xml:space="preserve">Benefit:  </t>
        </r>
        <r>
          <rPr>
            <sz val="12"/>
            <color indexed="81"/>
            <rFont val="Times New Roman"/>
            <family val="1"/>
          </rPr>
          <t xml:space="preserve">You get a +4 dodge bonus to Armor Class against attacks of opportunity caused when you move out of or within a threatened area.  A condition that makes you lose your Dexterity bonus to Armor Class (if any) also makes you lose dodge bonuses. Dodge bonuses (such as this one and a dwarf’s racial bonus on dodge attempts against giants) stack with each other, unlike most types of bonuses.
</t>
        </r>
        <r>
          <rPr>
            <b/>
            <sz val="12"/>
            <color indexed="81"/>
            <rFont val="Times New Roman"/>
            <family val="1"/>
          </rPr>
          <t xml:space="preserve">Special:  </t>
        </r>
        <r>
          <rPr>
            <sz val="12"/>
            <color indexed="81"/>
            <rFont val="Times New Roman"/>
            <family val="1"/>
          </rPr>
          <t>A fighter may select Mobility as one of his fighter bonus feats (see page 38).
PHB 97</t>
        </r>
      </text>
    </comment>
    <comment ref="C3" authorId="0">
      <text>
        <r>
          <rPr>
            <sz val="12"/>
            <color indexed="81"/>
            <rFont val="Times New Roman"/>
            <family val="1"/>
          </rPr>
          <t xml:space="preserve">You are trained at using your combat skill for defense as well as
offense.
Prerequisite: Int 13.
</t>
        </r>
        <r>
          <rPr>
            <b/>
            <sz val="12"/>
            <color indexed="81"/>
            <rFont val="Times New Roman"/>
            <family val="1"/>
          </rPr>
          <t xml:space="preserve">Benefit:  </t>
        </r>
        <r>
          <rPr>
            <sz val="12"/>
            <color indexed="81"/>
            <rFont val="Times New Roman"/>
            <family val="1"/>
          </rPr>
          <t xml:space="preserve">When you use the attack action or the full attack action in melee, you can take a penalty of as much as –5 on your attack roll and add the same number (+5 or less) as a dodge bonus to your Armor Class. This number may not exceed your base attack bonus.  The changes to attack rolls and Armor Class last until your next action.
</t>
        </r>
        <r>
          <rPr>
            <b/>
            <sz val="12"/>
            <color indexed="81"/>
            <rFont val="Times New Roman"/>
            <family val="1"/>
          </rPr>
          <t xml:space="preserve">Normal:  </t>
        </r>
        <r>
          <rPr>
            <sz val="12"/>
            <color indexed="81"/>
            <rFont val="Times New Roman"/>
            <family val="1"/>
          </rPr>
          <t xml:space="preserve">A character without the Combat Expertise feat can fight defensively while using the attack or full attack action to take a –4 penalty on attack rolls and gain a +2 dodge bonus to Armor Class.
</t>
        </r>
        <r>
          <rPr>
            <b/>
            <sz val="12"/>
            <color indexed="81"/>
            <rFont val="Times New Roman"/>
            <family val="1"/>
          </rPr>
          <t xml:space="preserve">Special:  </t>
        </r>
        <r>
          <rPr>
            <sz val="12"/>
            <color indexed="81"/>
            <rFont val="Times New Roman"/>
            <family val="1"/>
          </rPr>
          <t>A fighter may select Combat Expertise as one of his
fighter bonus feats (see page 38).
PHB 191</t>
        </r>
      </text>
    </comment>
    <comment ref="A4" authorId="0">
      <text>
        <r>
          <rPr>
            <sz val="12"/>
            <color indexed="81"/>
            <rFont val="Times New Roman"/>
            <family val="1"/>
          </rPr>
          <t xml:space="preserve">You have cultivated an unshakable belief in your selfworth.
Your sense of self and purpose are so strong that they bolster your willpower.
</t>
        </r>
        <r>
          <rPr>
            <b/>
            <sz val="12"/>
            <color indexed="81"/>
            <rFont val="Times New Roman"/>
            <family val="1"/>
          </rPr>
          <t xml:space="preserve">Prerequisite:  </t>
        </r>
        <r>
          <rPr>
            <sz val="12"/>
            <color indexed="81"/>
            <rFont val="Times New Roman"/>
            <family val="1"/>
          </rPr>
          <t xml:space="preserve">Cha 13.
</t>
        </r>
        <r>
          <rPr>
            <b/>
            <sz val="12"/>
            <color indexed="81"/>
            <rFont val="Times New Roman"/>
            <family val="1"/>
          </rPr>
          <t xml:space="preserve">Benefit:  </t>
        </r>
        <r>
          <rPr>
            <sz val="12"/>
            <color indexed="81"/>
            <rFont val="Times New Roman"/>
            <family val="1"/>
          </rPr>
          <t>You add your Charisma modifier (instead of your Wisdom modifier) to Will saves against mind-affecting spells and abilities.
Complete Adventurer 109</t>
        </r>
      </text>
    </comment>
    <comment ref="C4" authorId="0">
      <text>
        <r>
          <rPr>
            <sz val="12"/>
            <color indexed="81"/>
            <rFont val="Times New Roman"/>
            <family val="1"/>
          </rPr>
          <t xml:space="preserve">Choose a type of exotic weapon, such as dire flail or shuriken (see Table 7–5: Weapons, page 116, for a list of exotic weapons).  You understand how to use that type of exotic weapon in combat.
</t>
        </r>
        <r>
          <rPr>
            <b/>
            <sz val="12"/>
            <color indexed="81"/>
            <rFont val="Times New Roman"/>
            <family val="1"/>
          </rPr>
          <t xml:space="preserve">Prerequisite:  </t>
        </r>
        <r>
          <rPr>
            <sz val="12"/>
            <color indexed="81"/>
            <rFont val="Times New Roman"/>
            <family val="1"/>
          </rPr>
          <t xml:space="preserve">Base attack bonus +1 (plus Str 13 for bastard sword or dwarven waraxe).
</t>
        </r>
        <r>
          <rPr>
            <b/>
            <sz val="12"/>
            <color indexed="81"/>
            <rFont val="Times New Roman"/>
            <family val="1"/>
          </rPr>
          <t xml:space="preserve">Benefit:  </t>
        </r>
        <r>
          <rPr>
            <sz val="12"/>
            <color indexed="81"/>
            <rFont val="Times New Roman"/>
            <family val="1"/>
          </rPr>
          <t xml:space="preserve">You make attack rolls with the weapon normally.
</t>
        </r>
        <r>
          <rPr>
            <b/>
            <sz val="12"/>
            <color indexed="81"/>
            <rFont val="Times New Roman"/>
            <family val="1"/>
          </rPr>
          <t xml:space="preserve">Normal:  </t>
        </r>
        <r>
          <rPr>
            <sz val="12"/>
            <color indexed="81"/>
            <rFont val="Times New Roman"/>
            <family val="1"/>
          </rPr>
          <t xml:space="preserve">A character who uses a weapon with which he or she is not proficient takes a –4 penalty on attack rolls.
</t>
        </r>
        <r>
          <rPr>
            <b/>
            <sz val="12"/>
            <color indexed="81"/>
            <rFont val="Times New Roman"/>
            <family val="1"/>
          </rPr>
          <t xml:space="preserve">Special:  </t>
        </r>
        <r>
          <rPr>
            <sz val="12"/>
            <color indexed="81"/>
            <rFont val="Times New Roman"/>
            <family val="1"/>
          </rPr>
          <t>You can gain Exotic Weapon Proficiency multiple times.
Each time you take the feat, it applies to a new type of exotic weapon.  Proficiency with the bastard sword or the dwarven waraxe has an additional prerequisite of Str 13.
A fighter may select Exotic Weapon Proficiency as one of his fighter bonus feats (see page 38).
PHB 94</t>
        </r>
      </text>
    </comment>
    <comment ref="A5" authorId="0">
      <text>
        <r>
          <rPr>
            <sz val="12"/>
            <color indexed="81"/>
            <rFont val="Times New Roman"/>
            <family val="1"/>
          </rPr>
          <t xml:space="preserve">You have picked up a smattering of even the most obscure
skills.
</t>
        </r>
        <r>
          <rPr>
            <b/>
            <sz val="12"/>
            <color indexed="81"/>
            <rFont val="Times New Roman"/>
            <family val="1"/>
          </rPr>
          <t xml:space="preserve">Prerequisite:  </t>
        </r>
        <r>
          <rPr>
            <sz val="12"/>
            <color indexed="81"/>
            <rFont val="Times New Roman"/>
            <family val="1"/>
          </rPr>
          <t xml:space="preserve">Int 13.
</t>
        </r>
        <r>
          <rPr>
            <b/>
            <sz val="12"/>
            <color indexed="81"/>
            <rFont val="Times New Roman"/>
            <family val="1"/>
          </rPr>
          <t xml:space="preserve">Benefit:  </t>
        </r>
        <r>
          <rPr>
            <sz val="12"/>
            <color indexed="81"/>
            <rFont val="Times New Roman"/>
            <family val="1"/>
          </rPr>
          <t xml:space="preserve">You can use any skill as if you had 1/2 rank in that skill.  This benefit allows you to attempt checks with skills that normally don’t allow untrained skill checks (such as Decipher Script and Knowledge).  If a skill doesn’t allow skill checks (such as Speak Language), this feat has no effect.
</t>
        </r>
        <r>
          <rPr>
            <b/>
            <sz val="12"/>
            <color indexed="81"/>
            <rFont val="Times New Roman"/>
            <family val="1"/>
          </rPr>
          <t xml:space="preserve">Normal:  </t>
        </r>
        <r>
          <rPr>
            <sz val="12"/>
            <color indexed="81"/>
            <rFont val="Times New Roman"/>
            <family val="1"/>
          </rPr>
          <t>Without this feat, you can’t attempt some skill checks (Decipher Script, Disable Device, Handle Animal, Knowledge, Open Lock, Profession, Sleight of Hand, Speak Language, Spellcraft, Tumble, and Use Magic Device) unless you have ranks in the skill.
Complete Adventurer 110</t>
        </r>
      </text>
    </comment>
    <comment ref="C5" authorId="0">
      <text>
        <r>
          <rPr>
            <sz val="12"/>
            <color indexed="81"/>
            <rFont val="Times New Roman"/>
            <family val="1"/>
          </rPr>
          <t xml:space="preserve">You are tougher than normal.
</t>
        </r>
        <r>
          <rPr>
            <b/>
            <sz val="12"/>
            <color indexed="81"/>
            <rFont val="Times New Roman"/>
            <family val="1"/>
          </rPr>
          <t xml:space="preserve">Benefit:  </t>
        </r>
        <r>
          <rPr>
            <sz val="12"/>
            <color indexed="81"/>
            <rFont val="Times New Roman"/>
            <family val="1"/>
          </rPr>
          <t xml:space="preserve">You gain +3 hit points.
</t>
        </r>
        <r>
          <rPr>
            <b/>
            <sz val="12"/>
            <color indexed="81"/>
            <rFont val="Times New Roman"/>
            <family val="1"/>
          </rPr>
          <t xml:space="preserve">Special:  </t>
        </r>
        <r>
          <rPr>
            <sz val="12"/>
            <color indexed="81"/>
            <rFont val="Times New Roman"/>
            <family val="1"/>
          </rPr>
          <t>A character may gain this feat multiple times.  Its effects stack.
PHB 101</t>
        </r>
      </text>
    </comment>
    <comment ref="C6" authorId="0">
      <text>
        <r>
          <rPr>
            <sz val="12"/>
            <color indexed="81"/>
            <rFont val="Times New Roman"/>
            <family val="1"/>
          </rPr>
          <t xml:space="preserve">You can strike nearby opponents in an amazing, spinning attack.
</t>
        </r>
        <r>
          <rPr>
            <b/>
            <sz val="12"/>
            <color indexed="81"/>
            <rFont val="Times New Roman"/>
            <family val="1"/>
          </rPr>
          <t xml:space="preserve">Prerequisites:  </t>
        </r>
        <r>
          <rPr>
            <sz val="12"/>
            <color indexed="81"/>
            <rFont val="Times New Roman"/>
            <family val="1"/>
          </rPr>
          <t xml:space="preserve">Dex 13, Int 13, Combat Expertise, Dodge, Mobility, Spring Attack, base attack bonus +4.
</t>
        </r>
        <r>
          <rPr>
            <b/>
            <sz val="12"/>
            <color indexed="81"/>
            <rFont val="Times New Roman"/>
            <family val="1"/>
          </rPr>
          <t xml:space="preserve">Benefit:  </t>
        </r>
        <r>
          <rPr>
            <sz val="12"/>
            <color indexed="81"/>
            <rFont val="Times New Roman"/>
            <family val="1"/>
          </rPr>
          <t xml:space="preserve">When you use the full attack action, you can give up your regular attacks and instead make one melee attack at your full base attack bonus against each opponent within reach.
When you use the Whirlwind Attack feat, you also forfeit any bonus or extra attacks granted by other feats, spells, or abilities (such as the Cleave feat or the haste spell).
</t>
        </r>
        <r>
          <rPr>
            <b/>
            <sz val="12"/>
            <color indexed="81"/>
            <rFont val="Times New Roman"/>
            <family val="1"/>
          </rPr>
          <t xml:space="preserve">Special:  </t>
        </r>
        <r>
          <rPr>
            <sz val="12"/>
            <color indexed="81"/>
            <rFont val="Times New Roman"/>
            <family val="1"/>
          </rPr>
          <t>A fighter may select Whirlwind Attack as one of his fighter bonus feats.
PHB 102</t>
        </r>
      </text>
    </comment>
    <comment ref="C7" authorId="0">
      <text>
        <r>
          <rPr>
            <sz val="12"/>
            <color indexed="81"/>
            <rFont val="Times New Roman"/>
            <family val="1"/>
          </rPr>
          <t xml:space="preserve">You can react more quickly than normal in a fight.
</t>
        </r>
        <r>
          <rPr>
            <b/>
            <sz val="12"/>
            <color indexed="81"/>
            <rFont val="Times New Roman"/>
            <family val="1"/>
          </rPr>
          <t xml:space="preserve">Benefit:  </t>
        </r>
        <r>
          <rPr>
            <sz val="12"/>
            <color indexed="81"/>
            <rFont val="Times New Roman"/>
            <family val="1"/>
          </rPr>
          <t xml:space="preserve">You get a +4 bonus on initiative checks.
</t>
        </r>
        <r>
          <rPr>
            <b/>
            <sz val="12"/>
            <color indexed="81"/>
            <rFont val="Times New Roman"/>
            <family val="1"/>
          </rPr>
          <t xml:space="preserve">Special:  </t>
        </r>
        <r>
          <rPr>
            <sz val="12"/>
            <color indexed="81"/>
            <rFont val="Times New Roman"/>
            <family val="1"/>
          </rPr>
          <t>A fighter may select Improved Initiative as one of his fighter bonus feats (see page 38).
PHB 96</t>
        </r>
      </text>
    </comment>
  </commentList>
</comments>
</file>

<file path=xl/comments4.xml><?xml version="1.0" encoding="utf-8"?>
<comments xmlns="http://schemas.openxmlformats.org/spreadsheetml/2006/main">
  <authors>
    <author>Alexis Álvarez</author>
  </authors>
  <commentList>
    <comment ref="D14" authorId="0">
      <text>
        <r>
          <rPr>
            <sz val="12"/>
            <color indexed="81"/>
            <rFont val="Times New Roman"/>
            <family val="1"/>
          </rPr>
          <t>Balance, Climb, Escape Artist, Hide, Jump, Move Silently, Sleight of Hand, Tumble.</t>
        </r>
      </text>
    </comment>
  </commentList>
</comments>
</file>

<file path=xl/comments5.xml><?xml version="1.0" encoding="utf-8"?>
<comments xmlns="http://schemas.openxmlformats.org/spreadsheetml/2006/main">
  <authors>
    <author>Alexis Álvarez</author>
  </authors>
  <commentList>
    <comment ref="A13" authorId="0">
      <text>
        <r>
          <rPr>
            <sz val="12"/>
            <color indexed="81"/>
            <rFont val="Times New Roman"/>
            <family val="1"/>
          </rPr>
          <t>A backpack of this sort appears to be well made, well used, and quite ordinary.  It is constructed of finely tanned leather, and the straps have brass hardware and buckles.  It has two side pouches, each of which appears large enough to hold about a quart of material.  In fact, each is like a bag of holding and can actually hold material of as much as 2 cubic feet in volume or 20 pounds in weight. The large central portion of the pack can contain up to 8 cubic feet or 80 pounds of material.  Even when so filled, the backpack always weighs only 5 pounds.
While such storage is useful enough, the pack has an even greater power in addition. When the wearer reaches into it for a specific item, that item is always on top.  Thus, no digging around and fumbling is ever necessary to find what a haversack contains.  Retrieving any specific item from a haversack is a move action, but it does not provoke the attacks of opportunity that retrieving a stored item usually does.
DMG 259</t>
        </r>
      </text>
    </comment>
  </commentList>
</comments>
</file>

<file path=xl/sharedStrings.xml><?xml version="1.0" encoding="utf-8"?>
<sst xmlns="http://schemas.openxmlformats.org/spreadsheetml/2006/main" count="380" uniqueCount="210">
  <si>
    <t>Race:</t>
  </si>
  <si>
    <t>Sex:</t>
  </si>
  <si>
    <t>Height:</t>
  </si>
  <si>
    <t>Weight:</t>
  </si>
  <si>
    <t>Strength:</t>
  </si>
  <si>
    <t>Dexterity:</t>
  </si>
  <si>
    <t>Properties</t>
  </si>
  <si>
    <t>Melee Weapon</t>
  </si>
  <si>
    <t>Dmg</t>
  </si>
  <si>
    <t>Qty.</t>
  </si>
  <si>
    <t>Ranged Weapon</t>
  </si>
  <si>
    <t>Dmg.</t>
  </si>
  <si>
    <t>Rng.</t>
  </si>
  <si>
    <t>Skills</t>
  </si>
  <si>
    <t>Charisma:</t>
  </si>
  <si>
    <t>Constitution:</t>
  </si>
  <si>
    <t>Intelligence:</t>
  </si>
  <si>
    <t>Hit Points:</t>
  </si>
  <si>
    <t>Wisdom:</t>
  </si>
  <si>
    <t>Concentration</t>
  </si>
  <si>
    <t>AC Mod.</t>
  </si>
  <si>
    <t>Handle Animal</t>
  </si>
  <si>
    <t>Move Silently</t>
  </si>
  <si>
    <t>Ride</t>
  </si>
  <si>
    <t>Search</t>
  </si>
  <si>
    <t>Swim</t>
  </si>
  <si>
    <t>Weapons and Armor</t>
  </si>
  <si>
    <t>Type</t>
  </si>
  <si>
    <t>Personality, History, and Notes</t>
  </si>
  <si>
    <t>D+</t>
  </si>
  <si>
    <t>TH+</t>
  </si>
  <si>
    <t>Wt.</t>
  </si>
  <si>
    <t>Mod.</t>
  </si>
  <si>
    <t>Rank</t>
  </si>
  <si>
    <t>Cha</t>
  </si>
  <si>
    <t>Con</t>
  </si>
  <si>
    <t>Int</t>
  </si>
  <si>
    <t>Wis</t>
  </si>
  <si>
    <t>Dex</t>
  </si>
  <si>
    <t>Str</t>
  </si>
  <si>
    <t>Ability</t>
  </si>
  <si>
    <t>Misc. Mods.</t>
  </si>
  <si>
    <t>Appraise</t>
  </si>
  <si>
    <t>Balance</t>
  </si>
  <si>
    <t>Bluff</t>
  </si>
  <si>
    <t>Climb</t>
  </si>
  <si>
    <t>Decipher Script</t>
  </si>
  <si>
    <t>Diplomacy</t>
  </si>
  <si>
    <t>Disable Device</t>
  </si>
  <si>
    <t>Disguise</t>
  </si>
  <si>
    <t>Escape Artist</t>
  </si>
  <si>
    <t>Forgery</t>
  </si>
  <si>
    <t>Gather Information</t>
  </si>
  <si>
    <t>Heal</t>
  </si>
  <si>
    <t>Hide</t>
  </si>
  <si>
    <t>Intimidate</t>
  </si>
  <si>
    <t>Jump</t>
  </si>
  <si>
    <t>Listen</t>
  </si>
  <si>
    <t>Open Lock</t>
  </si>
  <si>
    <t>Spellcraft</t>
  </si>
  <si>
    <t>Spot</t>
  </si>
  <si>
    <t>Tumble</t>
  </si>
  <si>
    <t>Use Magic Device</t>
  </si>
  <si>
    <t>Use Rope</t>
  </si>
  <si>
    <t>Ability &amp; Mod.</t>
  </si>
  <si>
    <t>0</t>
  </si>
  <si>
    <t>Class:</t>
  </si>
  <si>
    <t>Level:</t>
  </si>
  <si>
    <t>Alignment:</t>
  </si>
  <si>
    <t>Total</t>
  </si>
  <si>
    <t>Critical</t>
  </si>
  <si>
    <t>Fortitude</t>
  </si>
  <si>
    <t>Reflex</t>
  </si>
  <si>
    <t>Will</t>
  </si>
  <si>
    <t>Armor &amp; Shield</t>
  </si>
  <si>
    <t>Missiles</t>
  </si>
  <si>
    <t>Lb. Capacity:</t>
  </si>
  <si>
    <t>Lb. Carried:</t>
  </si>
  <si>
    <t>Languages</t>
  </si>
  <si>
    <t>Equipment Worn</t>
  </si>
  <si>
    <t>Item</t>
  </si>
  <si>
    <t>Effects/</t>
  </si>
  <si>
    <t>Notes</t>
  </si>
  <si>
    <t>Equipment Carried</t>
  </si>
  <si>
    <t>Check</t>
  </si>
  <si>
    <t>Arcane</t>
  </si>
  <si>
    <t>Speed</t>
  </si>
  <si>
    <t>Sleight of Hand</t>
  </si>
  <si>
    <t>Survival</t>
  </si>
  <si>
    <t>Attack Bonus:</t>
  </si>
  <si>
    <t>Deity:</t>
  </si>
  <si>
    <t>Touch AC:</t>
  </si>
  <si>
    <t>Weapon Proficiencies</t>
  </si>
  <si>
    <t>Atk</t>
  </si>
  <si>
    <t>Feats</t>
  </si>
  <si>
    <t>2</t>
  </si>
  <si>
    <t>1</t>
  </si>
  <si>
    <t>Slashing</t>
  </si>
  <si>
    <t>Bedroll</t>
  </si>
  <si>
    <t>Roll</t>
  </si>
  <si>
    <t>Neutral Good</t>
  </si>
  <si>
    <t>Fighter</t>
  </si>
  <si>
    <r>
      <t>86</t>
    </r>
    <r>
      <rPr>
        <sz val="13"/>
        <rFont val="Times New Roman"/>
        <family val="1"/>
      </rPr>
      <t>/</t>
    </r>
    <r>
      <rPr>
        <sz val="13"/>
        <color indexed="52"/>
        <rFont val="Times New Roman"/>
        <family val="1"/>
      </rPr>
      <t>173</t>
    </r>
    <r>
      <rPr>
        <sz val="13"/>
        <rFont val="Times New Roman"/>
        <family val="1"/>
      </rPr>
      <t>/</t>
    </r>
    <r>
      <rPr>
        <sz val="13"/>
        <color indexed="10"/>
        <rFont val="Times New Roman"/>
        <family val="1"/>
      </rPr>
      <t>260</t>
    </r>
  </si>
  <si>
    <t>Fighter 1</t>
  </si>
  <si>
    <t>Fighter 2</t>
  </si>
  <si>
    <t>Fighter 3</t>
  </si>
  <si>
    <t>Craft:  Stonemason</t>
  </si>
  <si>
    <t>Knowledge:  Arcana</t>
  </si>
  <si>
    <t>Knowledge:  Nobility</t>
  </si>
  <si>
    <t>Speak Language:  Dwarven</t>
  </si>
  <si>
    <t>Explorer’s Outfit</t>
  </si>
  <si>
    <t>Waterskin</t>
  </si>
  <si>
    <t>20’</t>
  </si>
  <si>
    <t>eight</t>
  </si>
  <si>
    <t>1d6</t>
  </si>
  <si>
    <t>x2</t>
  </si>
  <si>
    <t>Bludgeon</t>
  </si>
  <si>
    <t>Initiative:</t>
  </si>
  <si>
    <t>FF AC:</t>
  </si>
  <si>
    <t>Grapple, Unarmed Strike</t>
  </si>
  <si>
    <t>1d3</t>
  </si>
  <si>
    <t>Rope, silk (50’)</t>
  </si>
  <si>
    <t>Value</t>
  </si>
  <si>
    <t>Speak Language:  Gnome</t>
  </si>
  <si>
    <t>-</t>
  </si>
  <si>
    <t>Save/Skill</t>
  </si>
  <si>
    <t>Sense Motive</t>
  </si>
  <si>
    <t>-2</t>
  </si>
  <si>
    <t>Played by Wayne Willis</t>
  </si>
  <si>
    <t>Kali</t>
  </si>
  <si>
    <t>Female</t>
  </si>
  <si>
    <t>Elf</t>
  </si>
  <si>
    <t>Dervish</t>
  </si>
  <si>
    <t>5’ 5”</t>
  </si>
  <si>
    <t>110 lbs.</t>
  </si>
  <si>
    <t>Fighter 4</t>
  </si>
  <si>
    <t>Fighter 5</t>
  </si>
  <si>
    <t>Fighter 6</t>
  </si>
  <si>
    <t>Dervish 1</t>
  </si>
  <si>
    <t>Dervish 2</t>
  </si>
  <si>
    <t>Dervish 3</t>
  </si>
  <si>
    <t>Dervish 4</t>
  </si>
  <si>
    <t>Dervish 5</t>
  </si>
  <si>
    <t>Perform:  Dance</t>
  </si>
  <si>
    <t>Profession:  Dancer</t>
  </si>
  <si>
    <t>Common, Elven, Draconic</t>
  </si>
  <si>
    <t>Racial Abilities</t>
  </si>
  <si>
    <t>+2 versus Enchantments</t>
  </si>
  <si>
    <t>Immunity to Sleep</t>
  </si>
  <si>
    <t>Low-light Vision</t>
  </si>
  <si>
    <t>Movement Mastery</t>
  </si>
  <si>
    <t>Slashing Blades</t>
  </si>
  <si>
    <t>Spring Attack</t>
  </si>
  <si>
    <t>Dance of Death</t>
  </si>
  <si>
    <t>Fast Movement +10</t>
  </si>
  <si>
    <t>AC Bonus +2</t>
  </si>
  <si>
    <t>Fighter 2:  Combat Expertise</t>
  </si>
  <si>
    <t>Fighter 1:  Weapon Focus:  Scimitar</t>
  </si>
  <si>
    <t>1st:  Dodge</t>
  </si>
  <si>
    <t>+1</t>
  </si>
  <si>
    <t>Scimitar +2</t>
  </si>
  <si>
    <t>Scimitar +1</t>
  </si>
  <si>
    <t>2nd Attack</t>
  </si>
  <si>
    <t xml:space="preserve">Stash:  </t>
  </si>
  <si>
    <t>Crystal of Electrical Assault, Greater</t>
  </si>
  <si>
    <t>Crystal of Cold Assault, Greater</t>
  </si>
  <si>
    <t>18-20, x2</t>
  </si>
  <si>
    <t>Total Equity:</t>
  </si>
  <si>
    <t>Maximum Allowance:</t>
  </si>
  <si>
    <t>Gloves of Dexterity +2</t>
  </si>
  <si>
    <t>Amulet of Natural Armor +2</t>
  </si>
  <si>
    <t>Armbands of Strength +2</t>
  </si>
  <si>
    <t>Boots of Elvenkind</t>
  </si>
  <si>
    <t>Ring of Protection +1</t>
  </si>
  <si>
    <t>Heward’s Handy Haversack</t>
  </si>
  <si>
    <t>Everburn Torch</t>
  </si>
  <si>
    <t>Potion of Barkskin +2</t>
  </si>
  <si>
    <t>Iron Ward Diamond, Lesser</t>
  </si>
  <si>
    <t>Total:</t>
  </si>
  <si>
    <t>Dervish Dance 3/day</t>
  </si>
  <si>
    <t>Class-based Armor Bonus</t>
  </si>
  <si>
    <t>Complete Warrior 26</t>
  </si>
  <si>
    <t>Celestial Chainmail +3</t>
  </si>
  <si>
    <t>Fly 1/day; DMG 221</t>
  </si>
  <si>
    <t>Scrolls and Potions</t>
  </si>
  <si>
    <t>Level</t>
  </si>
  <si>
    <t>CLev</t>
  </si>
  <si>
    <t>Potion of Cure Moderate Wounds</t>
  </si>
  <si>
    <t>Potion of Shield of Faith +2</t>
  </si>
  <si>
    <t>Potion of Endure Elements</t>
  </si>
  <si>
    <t>3/day; prevents up to 30 dmg</t>
  </si>
  <si>
    <t>All Armor, Shields, and Weapons</t>
  </si>
  <si>
    <t>Fighter Features</t>
  </si>
  <si>
    <t>Dervish Features</t>
  </si>
  <si>
    <t>Fighter 4:  Two-Weapon Fighting</t>
  </si>
  <si>
    <t>3rd:  Mobility</t>
  </si>
  <si>
    <t>6th:  Force of Personality</t>
  </si>
  <si>
    <t>9th:  Jack of all Trades</t>
  </si>
  <si>
    <t>Fighter 6:  Toughness</t>
  </si>
  <si>
    <t>Fighter 8:  Whirlwind Attack</t>
  </si>
  <si>
    <t>Fighter 10:  Improved Initiative</t>
  </si>
  <si>
    <t>Remaining Gold:</t>
  </si>
  <si>
    <t>CWar</t>
  </si>
  <si>
    <t>Adrån</t>
  </si>
  <si>
    <t>XP:</t>
  </si>
  <si>
    <t>Sune</t>
  </si>
  <si>
    <t>AC:</t>
  </si>
  <si>
    <t>Barkskin Spell</t>
  </si>
  <si>
    <t>+2 vs. Enchantments</t>
  </si>
  <si>
    <t>Speed: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</si>
</sst>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 [$₲-474]"/>
  </numFmts>
  <fonts count="59">
    <font>
      <sz val="12"/>
      <name val="Times New Roman"/>
    </font>
    <font>
      <sz val="12"/>
      <name val="Times New Roman"/>
      <family val="1"/>
    </font>
    <font>
      <i/>
      <sz val="18"/>
      <name val="Times New Roman"/>
      <family val="1"/>
    </font>
    <font>
      <b/>
      <sz val="12"/>
      <name val="Times New Roman"/>
      <family val="1"/>
    </font>
    <font>
      <sz val="12"/>
      <name val="Times New Roman"/>
      <family val="1"/>
    </font>
    <font>
      <b/>
      <sz val="13"/>
      <name val="Times New Roman"/>
      <family val="1"/>
    </font>
    <font>
      <sz val="13"/>
      <name val="Times New Roman"/>
      <family val="1"/>
    </font>
    <font>
      <b/>
      <sz val="13"/>
      <color indexed="10"/>
      <name val="Times New Roman"/>
      <family val="1"/>
    </font>
    <font>
      <sz val="13"/>
      <name val="Times New Roman"/>
      <family val="1"/>
    </font>
    <font>
      <b/>
      <sz val="13"/>
      <color indexed="12"/>
      <name val="Times New Roman"/>
      <family val="1"/>
    </font>
    <font>
      <b/>
      <sz val="13"/>
      <color indexed="17"/>
      <name val="Times New Roman"/>
      <family val="1"/>
    </font>
    <font>
      <b/>
      <sz val="13"/>
      <color indexed="9"/>
      <name val="Times New Roman"/>
      <family val="1"/>
    </font>
    <font>
      <b/>
      <sz val="13"/>
      <color indexed="46"/>
      <name val="Times New Roman"/>
      <family val="1"/>
    </font>
    <font>
      <b/>
      <sz val="13"/>
      <color indexed="52"/>
      <name val="Times New Roman"/>
      <family val="1"/>
    </font>
    <font>
      <sz val="18"/>
      <name val="Times New Roman"/>
      <family val="1"/>
    </font>
    <font>
      <b/>
      <sz val="18"/>
      <name val="Times New Roman"/>
      <family val="1"/>
    </font>
    <font>
      <sz val="13"/>
      <color indexed="17"/>
      <name val="Times New Roman"/>
      <family val="1"/>
    </font>
    <font>
      <sz val="13"/>
      <color indexed="10"/>
      <name val="Times New Roman"/>
      <family val="1"/>
    </font>
    <font>
      <sz val="12"/>
      <color indexed="17"/>
      <name val="Times New Roman"/>
      <family val="1"/>
    </font>
    <font>
      <i/>
      <sz val="22"/>
      <color indexed="17"/>
      <name val="Times New Roman"/>
      <family val="1"/>
    </font>
    <font>
      <b/>
      <sz val="12"/>
      <color indexed="9"/>
      <name val="Times New Roman"/>
      <family val="1"/>
    </font>
    <font>
      <b/>
      <sz val="13"/>
      <color indexed="51"/>
      <name val="Times New Roman"/>
      <family val="1"/>
    </font>
    <font>
      <sz val="13"/>
      <color indexed="52"/>
      <name val="Times New Roman"/>
      <family val="1"/>
    </font>
    <font>
      <sz val="13"/>
      <color indexed="46"/>
      <name val="Times New Roman"/>
      <family val="1"/>
    </font>
    <font>
      <i/>
      <sz val="18"/>
      <color indexed="17"/>
      <name val="Times New Roman"/>
      <family val="1"/>
    </font>
    <font>
      <sz val="13"/>
      <color indexed="23"/>
      <name val="Times New Roman"/>
      <family val="1"/>
    </font>
    <font>
      <sz val="13"/>
      <color indexed="12"/>
      <name val="Times New Roman"/>
      <family val="1"/>
    </font>
    <font>
      <sz val="13"/>
      <color indexed="51"/>
      <name val="Times New Roman"/>
      <family val="1"/>
    </font>
    <font>
      <sz val="12"/>
      <color indexed="46"/>
      <name val="Times New Roman"/>
      <family val="1"/>
    </font>
    <font>
      <sz val="12"/>
      <color indexed="52"/>
      <name val="Times New Roman"/>
      <family val="1"/>
    </font>
    <font>
      <sz val="12"/>
      <color indexed="10"/>
      <name val="Times New Roman"/>
      <family val="1"/>
    </font>
    <font>
      <sz val="12"/>
      <color indexed="51"/>
      <name val="Times New Roman"/>
      <family val="1"/>
    </font>
    <font>
      <u/>
      <sz val="12"/>
      <color indexed="12"/>
      <name val="Times New Roman"/>
      <family val="1"/>
    </font>
    <font>
      <sz val="12"/>
      <color indexed="81"/>
      <name val="Times New Roman"/>
      <family val="1"/>
    </font>
    <font>
      <sz val="10"/>
      <name val="Arial"/>
      <family val="2"/>
    </font>
    <font>
      <sz val="12"/>
      <name val="Times New Roman"/>
      <family val="1"/>
      <charset val="1"/>
    </font>
    <font>
      <b/>
      <sz val="13"/>
      <color rgb="FF00CC00"/>
      <name val="Times New Roman"/>
      <family val="1"/>
    </font>
    <font>
      <sz val="13"/>
      <color rgb="FFFF0000"/>
      <name val="Times New Roman"/>
      <family val="1"/>
    </font>
    <font>
      <b/>
      <sz val="12"/>
      <color indexed="81"/>
      <name val="Times New Roman"/>
      <family val="1"/>
    </font>
    <font>
      <i/>
      <sz val="22"/>
      <color theme="7" tint="0.39997558519241921"/>
      <name val="Times New Roman"/>
      <family val="1"/>
    </font>
    <font>
      <b/>
      <sz val="13"/>
      <color rgb="FFFF0000"/>
      <name val="Times New Roman"/>
      <family val="1"/>
    </font>
    <font>
      <b/>
      <sz val="13"/>
      <color rgb="FF0000FF"/>
      <name val="Times New Roman"/>
      <family val="1"/>
    </font>
    <font>
      <sz val="13"/>
      <color rgb="FFFFC000"/>
      <name val="Times New Roman"/>
      <family val="1"/>
    </font>
    <font>
      <b/>
      <sz val="13"/>
      <color rgb="FF7030A0"/>
      <name val="Times New Roman"/>
      <family val="1"/>
    </font>
    <font>
      <b/>
      <sz val="13"/>
      <color rgb="FFFFC000"/>
      <name val="Times New Roman"/>
      <family val="1"/>
    </font>
    <font>
      <b/>
      <sz val="12"/>
      <color rgb="FFFFC000"/>
      <name val="Times New Roman"/>
      <family val="1"/>
    </font>
    <font>
      <sz val="12"/>
      <color rgb="FFFFC000"/>
      <name val="Times New Roman"/>
      <family val="1"/>
    </font>
    <font>
      <i/>
      <sz val="12"/>
      <color rgb="FFFF0000"/>
      <name val="Times New Roman"/>
      <family val="1"/>
    </font>
    <font>
      <i/>
      <sz val="18"/>
      <color indexed="53"/>
      <name val="Times New Roman"/>
      <family val="1"/>
    </font>
    <font>
      <sz val="13"/>
      <color rgb="FF0000FF"/>
      <name val="Times New Roman"/>
      <family val="1"/>
    </font>
    <font>
      <i/>
      <sz val="12"/>
      <color indexed="81"/>
      <name val="Times New Roman"/>
      <family val="1"/>
    </font>
    <font>
      <b/>
      <sz val="12"/>
      <color rgb="FF00B0F0"/>
      <name val="Times New Roman"/>
      <family val="1"/>
    </font>
    <font>
      <i/>
      <sz val="18"/>
      <color rgb="FFCC99FF"/>
      <name val="Times New Roman"/>
      <family val="1"/>
    </font>
    <font>
      <i/>
      <sz val="18"/>
      <color rgb="FFC00000"/>
      <name val="Times New Roman"/>
      <family val="1"/>
    </font>
    <font>
      <i/>
      <sz val="18"/>
      <color indexed="10"/>
      <name val="Times New Roman"/>
      <family val="1"/>
    </font>
    <font>
      <i/>
      <sz val="18"/>
      <color indexed="57"/>
      <name val="Times New Roman"/>
      <family val="1"/>
    </font>
    <font>
      <b/>
      <sz val="12"/>
      <color rgb="FF7030A0"/>
      <name val="Times New Roman"/>
      <family val="1"/>
    </font>
    <font>
      <sz val="12"/>
      <color rgb="FFCCFF99"/>
      <name val="Times New Roman"/>
      <family val="1"/>
    </font>
    <font>
      <b/>
      <sz val="12"/>
      <color rgb="FFCCFF99"/>
      <name val="Times New Roman"/>
      <family val="1"/>
    </font>
  </fonts>
  <fills count="13">
    <fill>
      <patternFill patternType="none"/>
    </fill>
    <fill>
      <patternFill patternType="gray125"/>
    </fill>
    <fill>
      <patternFill patternType="solid">
        <fgColor indexed="8"/>
        <bgColor indexed="64"/>
      </patternFill>
    </fill>
    <fill>
      <patternFill patternType="solid">
        <fgColor indexed="17"/>
        <bgColor indexed="64"/>
      </patternFill>
    </fill>
    <fill>
      <patternFill patternType="solid">
        <fgColor indexed="22"/>
        <bgColor indexed="64"/>
      </patternFill>
    </fill>
    <fill>
      <patternFill patternType="solid">
        <fgColor indexed="11"/>
        <bgColor indexed="64"/>
      </patternFill>
    </fill>
    <fill>
      <patternFill patternType="solid">
        <fgColor rgb="FFCCFFCC"/>
        <bgColor indexed="64"/>
      </patternFill>
    </fill>
    <fill>
      <patternFill patternType="solid">
        <fgColor rgb="FFFF0000"/>
        <bgColor indexed="64"/>
      </patternFill>
    </fill>
    <fill>
      <patternFill patternType="solid">
        <fgColor theme="0" tint="-0.249977111117893"/>
        <bgColor indexed="64"/>
      </patternFill>
    </fill>
    <fill>
      <patternFill patternType="solid">
        <fgColor rgb="FF7030A0"/>
        <bgColor indexed="64"/>
      </patternFill>
    </fill>
    <fill>
      <patternFill patternType="solid">
        <fgColor rgb="FFCC99FF"/>
        <bgColor indexed="64"/>
      </patternFill>
    </fill>
    <fill>
      <patternFill patternType="solid">
        <fgColor theme="9" tint="-0.499984740745262"/>
        <bgColor indexed="64"/>
      </patternFill>
    </fill>
    <fill>
      <patternFill patternType="solid">
        <fgColor theme="0" tint="-0.14999847407452621"/>
        <bgColor indexed="64"/>
      </patternFill>
    </fill>
  </fills>
  <borders count="112">
    <border>
      <left/>
      <right/>
      <top/>
      <bottom/>
      <diagonal/>
    </border>
    <border>
      <left style="double">
        <color indexed="64"/>
      </left>
      <right/>
      <top/>
      <bottom/>
      <diagonal/>
    </border>
    <border>
      <left/>
      <right style="double">
        <color indexed="64"/>
      </right>
      <top/>
      <bottom/>
      <diagonal/>
    </border>
    <border>
      <left style="thin">
        <color indexed="64"/>
      </left>
      <right/>
      <top style="thin">
        <color indexed="64"/>
      </top>
      <bottom style="thin">
        <color indexed="64"/>
      </bottom>
      <diagonal/>
    </border>
    <border>
      <left style="double">
        <color indexed="64"/>
      </left>
      <right style="thin">
        <color indexed="64"/>
      </right>
      <top style="thin">
        <color indexed="9"/>
      </top>
      <bottom style="thin">
        <color indexed="9"/>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diagonal/>
    </border>
    <border>
      <left style="thin">
        <color indexed="64"/>
      </left>
      <right/>
      <top/>
      <bottom style="thin">
        <color indexed="64"/>
      </bottom>
      <diagonal/>
    </border>
    <border>
      <left style="double">
        <color indexed="64"/>
      </left>
      <right style="thin">
        <color indexed="64"/>
      </right>
      <top/>
      <bottom style="double">
        <color indexed="64"/>
      </bottom>
      <diagonal/>
    </border>
    <border>
      <left style="double">
        <color indexed="64"/>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bottom style="medium">
        <color indexed="64"/>
      </bottom>
      <diagonal/>
    </border>
    <border>
      <left style="thin">
        <color indexed="64"/>
      </left>
      <right/>
      <top style="thin">
        <color indexed="64"/>
      </top>
      <bottom style="double">
        <color indexed="64"/>
      </bottom>
      <diagonal/>
    </border>
    <border>
      <left style="thin">
        <color indexed="64"/>
      </left>
      <right style="thin">
        <color indexed="64"/>
      </right>
      <top/>
      <bottom/>
      <diagonal/>
    </border>
    <border>
      <left style="thin">
        <color indexed="64"/>
      </left>
      <right/>
      <top/>
      <bottom/>
      <diagonal/>
    </border>
    <border>
      <left style="thin">
        <color indexed="64"/>
      </left>
      <right style="double">
        <color indexed="64"/>
      </right>
      <top/>
      <bottom/>
      <diagonal/>
    </border>
    <border>
      <left/>
      <right style="double">
        <color indexed="64"/>
      </right>
      <top style="thin">
        <color indexed="64"/>
      </top>
      <bottom style="thin">
        <color indexed="64"/>
      </bottom>
      <diagonal/>
    </border>
    <border>
      <left style="thin">
        <color indexed="64"/>
      </left>
      <right style="double">
        <color indexed="64"/>
      </right>
      <top/>
      <bottom style="dotted">
        <color indexed="64"/>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double">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bottom style="double">
        <color indexed="64"/>
      </bottom>
      <diagonal/>
    </border>
    <border>
      <left style="double">
        <color indexed="64"/>
      </left>
      <right style="double">
        <color indexed="64"/>
      </right>
      <top style="hair">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double">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double">
        <color indexed="64"/>
      </right>
      <top style="hair">
        <color indexed="64"/>
      </top>
      <bottom/>
      <diagonal/>
    </border>
    <border>
      <left style="double">
        <color indexed="64"/>
      </left>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hair">
        <color indexed="64"/>
      </left>
      <right style="double">
        <color indexed="64"/>
      </right>
      <top style="medium">
        <color indexed="64"/>
      </top>
      <bottom style="hair">
        <color indexed="64"/>
      </bottom>
      <diagonal/>
    </border>
    <border>
      <left style="hair">
        <color indexed="64"/>
      </left>
      <right style="double">
        <color indexed="64"/>
      </right>
      <top/>
      <bottom style="hair">
        <color indexed="64"/>
      </bottom>
      <diagonal/>
    </border>
    <border>
      <left style="double">
        <color indexed="64"/>
      </left>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double">
        <color indexed="64"/>
      </left>
      <right style="double">
        <color indexed="64"/>
      </right>
      <top style="hair">
        <color indexed="64"/>
      </top>
      <bottom style="double">
        <color indexed="64"/>
      </bottom>
      <diagonal/>
    </border>
    <border>
      <left/>
      <right style="double">
        <color indexed="64"/>
      </right>
      <top style="double">
        <color indexed="64"/>
      </top>
      <bottom style="medium">
        <color indexed="64"/>
      </bottom>
      <diagonal/>
    </border>
    <border>
      <left style="medium">
        <color indexed="64"/>
      </left>
      <right style="thin">
        <color indexed="64"/>
      </right>
      <top style="thin">
        <color indexed="9"/>
      </top>
      <bottom style="thin">
        <color indexed="9"/>
      </bottom>
      <diagonal/>
    </border>
    <border>
      <left style="medium">
        <color indexed="64"/>
      </left>
      <right style="thin">
        <color indexed="64"/>
      </right>
      <top style="thin">
        <color indexed="9"/>
      </top>
      <bottom style="double">
        <color indexed="64"/>
      </bottom>
      <diagonal/>
    </border>
    <border>
      <left style="medium">
        <color indexed="64"/>
      </left>
      <right style="thin">
        <color indexed="64"/>
      </right>
      <top/>
      <bottom style="thin">
        <color indexed="9"/>
      </bottom>
      <diagonal/>
    </border>
    <border>
      <left style="thin">
        <color indexed="64"/>
      </left>
      <right style="thin">
        <color indexed="64"/>
      </right>
      <top style="medium">
        <color indexed="64"/>
      </top>
      <bottom style="double">
        <color indexed="64"/>
      </bottom>
      <diagonal/>
    </border>
    <border>
      <left style="double">
        <color indexed="64"/>
      </left>
      <right style="double">
        <color indexed="64"/>
      </right>
      <top/>
      <bottom style="double">
        <color indexed="64"/>
      </bottom>
      <diagonal/>
    </border>
    <border>
      <left style="double">
        <color indexed="64"/>
      </left>
      <right style="double">
        <color indexed="64"/>
      </right>
      <top/>
      <bottom style="hair">
        <color indexed="64"/>
      </bottom>
      <diagonal/>
    </border>
    <border>
      <left style="double">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bottom style="thin">
        <color indexed="64"/>
      </bottom>
      <diagonal/>
    </border>
    <border>
      <left style="thin">
        <color indexed="64"/>
      </left>
      <right style="thin">
        <color indexed="64"/>
      </right>
      <top/>
      <bottom style="thin">
        <color indexed="64"/>
      </bottom>
      <diagonal/>
    </border>
    <border>
      <left/>
      <right style="double">
        <color indexed="64"/>
      </right>
      <top/>
      <bottom style="thin">
        <color indexed="64"/>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style="double">
        <color auto="1"/>
      </right>
      <top style="double">
        <color auto="1"/>
      </top>
      <bottom style="thin">
        <color auto="1"/>
      </bottom>
      <diagonal/>
    </border>
    <border>
      <left/>
      <right/>
      <top style="double">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right/>
      <top style="medium">
        <color indexed="64"/>
      </top>
      <bottom style="hair">
        <color indexed="64"/>
      </bottom>
      <diagonal/>
    </border>
    <border>
      <left/>
      <right style="double">
        <color indexed="64"/>
      </right>
      <top style="medium">
        <color indexed="64"/>
      </top>
      <bottom style="hair">
        <color indexed="64"/>
      </bottom>
      <diagonal/>
    </border>
    <border>
      <left/>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top style="double">
        <color indexed="64"/>
      </top>
      <bottom style="thick">
        <color theme="7" tint="0.39994506668294322"/>
      </bottom>
      <diagonal/>
    </border>
    <border>
      <left/>
      <right/>
      <top style="double">
        <color indexed="64"/>
      </top>
      <bottom style="thick">
        <color theme="7" tint="0.39994506668294322"/>
      </bottom>
      <diagonal/>
    </border>
    <border>
      <left/>
      <right style="double">
        <color indexed="64"/>
      </right>
      <top style="double">
        <color indexed="64"/>
      </top>
      <bottom style="thick">
        <color theme="7" tint="0.39994506668294322"/>
      </bottom>
      <diagonal/>
    </border>
    <border>
      <left style="medium">
        <color auto="1"/>
      </left>
      <right style="thin">
        <color auto="1"/>
      </right>
      <top style="double">
        <color auto="1"/>
      </top>
      <bottom style="thin">
        <color indexed="64"/>
      </bottom>
      <diagonal/>
    </border>
    <border>
      <left/>
      <right style="medium">
        <color auto="1"/>
      </right>
      <top style="thin">
        <color indexed="64"/>
      </top>
      <bottom style="double">
        <color indexed="64"/>
      </bottom>
      <diagonal/>
    </border>
    <border>
      <left style="double">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double">
        <color indexed="64"/>
      </right>
      <top style="hair">
        <color indexed="64"/>
      </top>
      <bottom/>
      <diagonal/>
    </border>
    <border>
      <left style="double">
        <color indexed="64"/>
      </left>
      <right style="double">
        <color indexed="64"/>
      </right>
      <top style="hair">
        <color indexed="64"/>
      </top>
      <bottom/>
      <diagonal/>
    </border>
    <border>
      <left style="double">
        <color indexed="64"/>
      </left>
      <right style="double">
        <color indexed="64"/>
      </right>
      <top style="medium">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double">
        <color indexed="64"/>
      </left>
      <right/>
      <top style="medium">
        <color indexed="64"/>
      </top>
      <bottom style="hair">
        <color indexed="64"/>
      </bottom>
      <diagonal/>
    </border>
    <border>
      <left/>
      <right/>
      <top style="hair">
        <color indexed="64"/>
      </top>
      <bottom/>
      <diagonal/>
    </border>
    <border>
      <left/>
      <right style="double">
        <color indexed="64"/>
      </right>
      <top style="hair">
        <color indexed="64"/>
      </top>
      <bottom/>
      <diagonal/>
    </border>
  </borders>
  <cellStyleXfs count="9">
    <xf numFmtId="0" fontId="0" fillId="0" borderId="0"/>
    <xf numFmtId="0" fontId="32" fillId="0" borderId="0" applyNumberFormat="0" applyFill="0" applyBorder="0" applyAlignment="0" applyProtection="0">
      <alignment vertical="top"/>
      <protection locked="0"/>
    </xf>
    <xf numFmtId="9" fontId="1" fillId="0" borderId="0" applyFont="0" applyFill="0" applyBorder="0" applyAlignment="0" applyProtection="0"/>
    <xf numFmtId="9" fontId="4" fillId="0" borderId="0" applyFont="0" applyFill="0" applyBorder="0" applyAlignment="0" applyProtection="0"/>
    <xf numFmtId="0" fontId="34" fillId="0" borderId="0"/>
    <xf numFmtId="0" fontId="1" fillId="0" borderId="0"/>
    <xf numFmtId="0" fontId="35" fillId="0" borderId="0"/>
    <xf numFmtId="9" fontId="1" fillId="0" borderId="0" applyFont="0" applyFill="0" applyBorder="0" applyAlignment="0" applyProtection="0"/>
    <xf numFmtId="0" fontId="1" fillId="0" borderId="0"/>
  </cellStyleXfs>
  <cellXfs count="370">
    <xf numFmtId="0" fontId="0" fillId="0" borderId="0" xfId="0"/>
    <xf numFmtId="0" fontId="11" fillId="3" borderId="68" xfId="0" applyFont="1" applyFill="1" applyBorder="1" applyAlignment="1">
      <alignment horizontal="centerContinuous" vertical="center"/>
    </xf>
    <xf numFmtId="0" fontId="11" fillId="3" borderId="37" xfId="0" applyFont="1" applyFill="1" applyBorder="1" applyAlignment="1">
      <alignment horizontal="center" vertical="center"/>
    </xf>
    <xf numFmtId="0" fontId="11" fillId="3" borderId="37" xfId="0" applyFont="1" applyFill="1" applyBorder="1" applyAlignment="1">
      <alignment horizontal="center" vertical="center" wrapText="1"/>
    </xf>
    <xf numFmtId="0" fontId="11" fillId="3" borderId="37" xfId="0" applyNumberFormat="1" applyFont="1" applyFill="1" applyBorder="1" applyAlignment="1">
      <alignment horizontal="center" vertical="center" wrapText="1"/>
    </xf>
    <xf numFmtId="0" fontId="11" fillId="3" borderId="37" xfId="0" applyNumberFormat="1" applyFont="1" applyFill="1" applyBorder="1" applyAlignment="1">
      <alignment horizontal="center" vertical="center"/>
    </xf>
    <xf numFmtId="0" fontId="11" fillId="3" borderId="69" xfId="0" applyFont="1" applyFill="1" applyBorder="1" applyAlignment="1">
      <alignment horizontal="center" vertical="center"/>
    </xf>
    <xf numFmtId="164" fontId="1" fillId="0" borderId="78" xfId="0" applyNumberFormat="1" applyFont="1" applyFill="1" applyBorder="1" applyAlignment="1">
      <alignment horizontal="center" vertical="center"/>
    </xf>
    <xf numFmtId="0" fontId="44" fillId="9" borderId="36" xfId="0" applyNumberFormat="1" applyFont="1" applyFill="1" applyBorder="1" applyAlignment="1">
      <alignment horizontal="center" vertical="center" wrapText="1"/>
    </xf>
    <xf numFmtId="0" fontId="1" fillId="0" borderId="96" xfId="0" applyFont="1" applyFill="1" applyBorder="1" applyAlignment="1">
      <alignment horizontal="center" vertical="center"/>
    </xf>
    <xf numFmtId="0" fontId="1" fillId="0" borderId="96" xfId="0" quotePrefix="1" applyFont="1" applyFill="1" applyBorder="1" applyAlignment="1">
      <alignment horizontal="center" vertical="center" wrapText="1"/>
    </xf>
    <xf numFmtId="49" fontId="1" fillId="0" borderId="96" xfId="2" applyNumberFormat="1" applyFont="1" applyFill="1" applyBorder="1" applyAlignment="1">
      <alignment horizontal="center" vertical="center"/>
    </xf>
    <xf numFmtId="0" fontId="1" fillId="0" borderId="96" xfId="0" applyFont="1" applyFill="1" applyBorder="1" applyAlignment="1">
      <alignment horizontal="center" vertical="center" shrinkToFit="1"/>
    </xf>
    <xf numFmtId="164" fontId="1" fillId="0" borderId="96" xfId="0" applyNumberFormat="1" applyFont="1" applyFill="1" applyBorder="1" applyAlignment="1">
      <alignment horizontal="center" vertical="center"/>
    </xf>
    <xf numFmtId="1" fontId="46" fillId="9" borderId="97" xfId="0" applyNumberFormat="1" applyFont="1" applyFill="1" applyBorder="1" applyAlignment="1">
      <alignment horizontal="center" vertical="center"/>
    </xf>
    <xf numFmtId="1" fontId="1" fillId="0" borderId="97" xfId="0" applyNumberFormat="1" applyFont="1" applyBorder="1" applyAlignment="1">
      <alignment horizontal="center" vertical="center"/>
    </xf>
    <xf numFmtId="0" fontId="1" fillId="0" borderId="98" xfId="0" applyFont="1" applyBorder="1" applyAlignment="1">
      <alignment horizontal="center" vertical="center"/>
    </xf>
    <xf numFmtId="0" fontId="1" fillId="0" borderId="95" xfId="0" applyFont="1" applyFill="1" applyBorder="1" applyAlignment="1">
      <alignment horizontal="center" vertical="center"/>
    </xf>
    <xf numFmtId="164" fontId="4" fillId="0" borderId="97" xfId="0" applyNumberFormat="1" applyFont="1" applyFill="1" applyBorder="1" applyAlignment="1">
      <alignment horizontal="center" vertical="center"/>
    </xf>
    <xf numFmtId="0" fontId="39" fillId="2" borderId="90" xfId="0" applyFont="1" applyFill="1" applyBorder="1" applyAlignment="1">
      <alignment horizontal="right" vertical="center"/>
    </xf>
    <xf numFmtId="0" fontId="39" fillId="2" borderId="91" xfId="0" applyFont="1" applyFill="1" applyBorder="1" applyAlignment="1">
      <alignment horizontal="left" vertical="center"/>
    </xf>
    <xf numFmtId="0" fontId="19" fillId="2" borderId="91" xfId="0" applyFont="1" applyFill="1" applyBorder="1" applyAlignment="1">
      <alignment horizontal="left" vertical="center"/>
    </xf>
    <xf numFmtId="0" fontId="3" fillId="2" borderId="91" xfId="0" applyFont="1" applyFill="1" applyBorder="1" applyAlignment="1">
      <alignment horizontal="centerContinuous" vertical="center"/>
    </xf>
    <xf numFmtId="0" fontId="4" fillId="2" borderId="91" xfId="0" applyFont="1" applyFill="1" applyBorder="1" applyAlignment="1">
      <alignment horizontal="centerContinuous" vertical="center"/>
    </xf>
    <xf numFmtId="0" fontId="47" fillId="2" borderId="92" xfId="1" applyFont="1" applyFill="1" applyBorder="1" applyAlignment="1" applyProtection="1">
      <alignment horizontal="right" vertical="center"/>
    </xf>
    <xf numFmtId="0" fontId="4" fillId="0" borderId="0" xfId="0" applyFont="1" applyBorder="1" applyAlignment="1">
      <alignment vertical="center"/>
    </xf>
    <xf numFmtId="0" fontId="5" fillId="0" borderId="1" xfId="0" applyFont="1" applyBorder="1" applyAlignment="1">
      <alignment horizontal="right" vertical="center"/>
    </xf>
    <xf numFmtId="0" fontId="6" fillId="0" borderId="0" xfId="0" applyFont="1" applyBorder="1" applyAlignment="1">
      <alignment vertical="center"/>
    </xf>
    <xf numFmtId="0" fontId="6" fillId="0" borderId="0" xfId="0" applyFont="1" applyBorder="1" applyAlignment="1">
      <alignment horizontal="center" vertical="center"/>
    </xf>
    <xf numFmtId="0" fontId="5" fillId="0" borderId="0" xfId="0" applyFont="1" applyBorder="1" applyAlignment="1">
      <alignment horizontal="right" vertical="center"/>
    </xf>
    <xf numFmtId="0" fontId="0" fillId="0" borderId="0" xfId="0" applyAlignment="1">
      <alignment vertical="center"/>
    </xf>
    <xf numFmtId="0" fontId="6" fillId="0" borderId="2" xfId="0" applyFont="1" applyBorder="1" applyAlignment="1">
      <alignment horizontal="left" vertical="center"/>
    </xf>
    <xf numFmtId="0" fontId="5" fillId="4" borderId="73" xfId="0" applyFont="1" applyFill="1" applyBorder="1" applyAlignment="1">
      <alignment horizontal="right" vertical="center"/>
    </xf>
    <xf numFmtId="0" fontId="5" fillId="4" borderId="93" xfId="0" applyFont="1" applyFill="1" applyBorder="1" applyAlignment="1">
      <alignment horizontal="right" vertical="center"/>
    </xf>
    <xf numFmtId="0" fontId="6" fillId="0" borderId="0" xfId="0" applyFont="1" applyBorder="1" applyAlignment="1">
      <alignment horizontal="left" vertical="center"/>
    </xf>
    <xf numFmtId="49" fontId="6" fillId="0" borderId="24" xfId="0" applyNumberFormat="1" applyFont="1" applyBorder="1" applyAlignment="1">
      <alignment horizontal="centerContinuous" vertical="center"/>
    </xf>
    <xf numFmtId="0" fontId="7" fillId="2" borderId="14" xfId="0" applyFont="1" applyFill="1" applyBorder="1" applyAlignment="1">
      <alignment horizontal="right" vertical="center"/>
    </xf>
    <xf numFmtId="0" fontId="25" fillId="0" borderId="15" xfId="0" applyNumberFormat="1" applyFont="1" applyBorder="1" applyAlignment="1">
      <alignment horizontal="center" vertical="center"/>
    </xf>
    <xf numFmtId="0" fontId="7" fillId="4" borderId="64" xfId="0" applyFont="1" applyFill="1" applyBorder="1" applyAlignment="1">
      <alignment horizontal="right" vertical="center"/>
    </xf>
    <xf numFmtId="49" fontId="16" fillId="0" borderId="33" xfId="0" applyNumberFormat="1" applyFont="1" applyFill="1" applyBorder="1" applyAlignment="1">
      <alignment horizontal="center" vertical="center" shrinkToFit="1"/>
    </xf>
    <xf numFmtId="0" fontId="12" fillId="2" borderId="4" xfId="0" applyFont="1" applyFill="1" applyBorder="1" applyAlignment="1">
      <alignment horizontal="right" vertical="center"/>
    </xf>
    <xf numFmtId="49" fontId="25" fillId="0" borderId="15" xfId="0" applyNumberFormat="1" applyFont="1" applyBorder="1" applyAlignment="1">
      <alignment horizontal="center" vertical="center"/>
    </xf>
    <xf numFmtId="0" fontId="7" fillId="4" borderId="62" xfId="0" applyFont="1" applyFill="1" applyBorder="1" applyAlignment="1">
      <alignment horizontal="right" vertical="center"/>
    </xf>
    <xf numFmtId="164" fontId="5" fillId="5" borderId="29" xfId="0" applyNumberFormat="1" applyFont="1" applyFill="1" applyBorder="1" applyAlignment="1">
      <alignment horizontal="center" vertical="center"/>
    </xf>
    <xf numFmtId="0" fontId="9" fillId="2" borderId="4" xfId="0" applyFont="1" applyFill="1" applyBorder="1" applyAlignment="1">
      <alignment horizontal="right" vertical="center"/>
    </xf>
    <xf numFmtId="0" fontId="8" fillId="0" borderId="3" xfId="0" quotePrefix="1" applyFont="1" applyBorder="1" applyAlignment="1">
      <alignment horizontal="center" vertical="center"/>
    </xf>
    <xf numFmtId="49" fontId="25" fillId="0" borderId="3" xfId="0" applyNumberFormat="1" applyFont="1" applyBorder="1" applyAlignment="1">
      <alignment horizontal="center" vertical="center"/>
    </xf>
    <xf numFmtId="0" fontId="36" fillId="2" borderId="4" xfId="0" applyFont="1" applyFill="1" applyBorder="1" applyAlignment="1">
      <alignment horizontal="right" vertical="center"/>
    </xf>
    <xf numFmtId="0" fontId="10" fillId="4" borderId="62" xfId="0" applyFont="1" applyFill="1" applyBorder="1" applyAlignment="1">
      <alignment horizontal="right" vertical="center"/>
    </xf>
    <xf numFmtId="0" fontId="21" fillId="2" borderId="4" xfId="0" applyFont="1" applyFill="1" applyBorder="1" applyAlignment="1">
      <alignment horizontal="right" vertical="center"/>
    </xf>
    <xf numFmtId="0" fontId="13" fillId="2" borderId="16" xfId="0" applyFont="1" applyFill="1" applyBorder="1" applyAlignment="1">
      <alignment horizontal="right" vertical="center"/>
    </xf>
    <xf numFmtId="0" fontId="6" fillId="0" borderId="24" xfId="0" quotePrefix="1" applyFont="1" applyBorder="1" applyAlignment="1">
      <alignment horizontal="center" vertical="center"/>
    </xf>
    <xf numFmtId="49" fontId="25" fillId="0" borderId="24" xfId="0" applyNumberFormat="1" applyFont="1" applyBorder="1" applyAlignment="1">
      <alignment horizontal="center" vertical="center"/>
    </xf>
    <xf numFmtId="0" fontId="10" fillId="4" borderId="63" xfId="0" applyFont="1" applyFill="1" applyBorder="1" applyAlignment="1">
      <alignment horizontal="right" vertical="center"/>
    </xf>
    <xf numFmtId="0" fontId="2" fillId="0" borderId="1" xfId="0" applyFont="1" applyBorder="1" applyAlignment="1">
      <alignment vertical="center"/>
    </xf>
    <xf numFmtId="0" fontId="14" fillId="0" borderId="0" xfId="0" applyFont="1" applyBorder="1" applyAlignment="1">
      <alignment vertical="center"/>
    </xf>
    <xf numFmtId="0" fontId="15" fillId="0" borderId="0" xfId="0" applyFont="1" applyBorder="1" applyAlignment="1">
      <alignment vertical="center"/>
    </xf>
    <xf numFmtId="0" fontId="15" fillId="0" borderId="2" xfId="0" applyFont="1" applyBorder="1" applyAlignment="1">
      <alignment vertical="center"/>
    </xf>
    <xf numFmtId="0" fontId="6" fillId="0" borderId="5" xfId="0" applyFont="1" applyBorder="1" applyAlignment="1">
      <alignment vertical="center"/>
    </xf>
    <xf numFmtId="0" fontId="6" fillId="0" borderId="6" xfId="0" applyFont="1" applyBorder="1" applyAlignment="1">
      <alignment vertical="center"/>
    </xf>
    <xf numFmtId="0" fontId="6" fillId="0" borderId="7" xfId="0" applyFont="1" applyBorder="1" applyAlignment="1">
      <alignment vertical="center"/>
    </xf>
    <xf numFmtId="0" fontId="3" fillId="0" borderId="0" xfId="0" applyFont="1" applyBorder="1" applyAlignment="1">
      <alignment vertical="center"/>
    </xf>
    <xf numFmtId="0" fontId="6" fillId="0" borderId="1" xfId="0" applyFont="1" applyBorder="1" applyAlignment="1">
      <alignment vertical="center"/>
    </xf>
    <xf numFmtId="0" fontId="6" fillId="0" borderId="2" xfId="0" applyFont="1" applyBorder="1" applyAlignment="1">
      <alignment vertical="center"/>
    </xf>
    <xf numFmtId="0" fontId="6" fillId="0" borderId="8" xfId="0" applyFont="1" applyBorder="1" applyAlignment="1">
      <alignment vertical="center"/>
    </xf>
    <xf numFmtId="0" fontId="6" fillId="0" borderId="9" xfId="0" applyFont="1" applyBorder="1" applyAlignment="1">
      <alignment vertical="center"/>
    </xf>
    <xf numFmtId="0" fontId="6" fillId="0" borderId="10" xfId="0" applyFont="1" applyBorder="1" applyAlignment="1">
      <alignment vertical="center"/>
    </xf>
    <xf numFmtId="0" fontId="3" fillId="0" borderId="0" xfId="0" applyFont="1" applyBorder="1" applyAlignment="1">
      <alignment horizontal="right" vertical="center"/>
    </xf>
    <xf numFmtId="0" fontId="4" fillId="0" borderId="0" xfId="0" applyFont="1" applyBorder="1" applyAlignment="1">
      <alignment horizontal="left" vertical="center"/>
    </xf>
    <xf numFmtId="0" fontId="24" fillId="0" borderId="23" xfId="0" applyFont="1" applyBorder="1" applyAlignment="1">
      <alignment horizontal="centerContinuous" vertical="center"/>
    </xf>
    <xf numFmtId="0" fontId="15" fillId="0" borderId="0" xfId="0" applyFont="1" applyBorder="1" applyAlignment="1">
      <alignment horizontal="centerContinuous" vertical="center"/>
    </xf>
    <xf numFmtId="0" fontId="15" fillId="0" borderId="0" xfId="0" applyNumberFormat="1" applyFont="1" applyBorder="1" applyAlignment="1">
      <alignment horizontal="centerContinuous" vertical="center"/>
    </xf>
    <xf numFmtId="0" fontId="40" fillId="0" borderId="1" xfId="0" applyFont="1" applyFill="1" applyBorder="1" applyAlignment="1">
      <alignment vertical="center"/>
    </xf>
    <xf numFmtId="0" fontId="5" fillId="0" borderId="25" xfId="0" applyFont="1" applyFill="1" applyBorder="1" applyAlignment="1">
      <alignment horizontal="center" vertical="center"/>
    </xf>
    <xf numFmtId="0" fontId="6" fillId="0" borderId="25" xfId="0" applyFont="1" applyFill="1" applyBorder="1" applyAlignment="1">
      <alignment horizontal="center" vertical="center"/>
    </xf>
    <xf numFmtId="0" fontId="41" fillId="0" borderId="25" xfId="0" applyFont="1" applyFill="1" applyBorder="1" applyAlignment="1">
      <alignment horizontal="center" vertical="center" wrapText="1"/>
    </xf>
    <xf numFmtId="1" fontId="6" fillId="0" borderId="25" xfId="0" applyNumberFormat="1" applyFont="1" applyFill="1" applyBorder="1" applyAlignment="1">
      <alignment horizontal="center" vertical="center" wrapText="1"/>
    </xf>
    <xf numFmtId="0" fontId="42" fillId="9" borderId="26" xfId="0" applyNumberFormat="1" applyFont="1" applyFill="1" applyBorder="1" applyAlignment="1">
      <alignment horizontal="center" vertical="center"/>
    </xf>
    <xf numFmtId="49" fontId="6" fillId="0" borderId="25" xfId="0" applyNumberFormat="1" applyFont="1" applyFill="1" applyBorder="1" applyAlignment="1">
      <alignment horizontal="center" vertical="center" wrapText="1"/>
    </xf>
    <xf numFmtId="0" fontId="43" fillId="0" borderId="1" xfId="0" applyFont="1" applyFill="1" applyBorder="1" applyAlignment="1">
      <alignment vertical="center"/>
    </xf>
    <xf numFmtId="0" fontId="12" fillId="0" borderId="26" xfId="0" applyNumberFormat="1" applyFont="1" applyFill="1" applyBorder="1" applyAlignment="1">
      <alignment horizontal="center" vertical="center"/>
    </xf>
    <xf numFmtId="0" fontId="6" fillId="0" borderId="2" xfId="0" quotePrefix="1" applyFont="1" applyFill="1" applyBorder="1" applyAlignment="1">
      <alignment horizontal="center" vertical="center"/>
    </xf>
    <xf numFmtId="0" fontId="41" fillId="0" borderId="70" xfId="0" applyFont="1" applyFill="1" applyBorder="1" applyAlignment="1">
      <alignment vertical="center"/>
    </xf>
    <xf numFmtId="0" fontId="5" fillId="0" borderId="71" xfId="0" applyFont="1" applyFill="1" applyBorder="1" applyAlignment="1">
      <alignment horizontal="center" vertical="center"/>
    </xf>
    <xf numFmtId="0" fontId="6" fillId="0" borderId="71" xfId="0" applyFont="1" applyFill="1" applyBorder="1" applyAlignment="1">
      <alignment horizontal="center" vertical="center"/>
    </xf>
    <xf numFmtId="0" fontId="44" fillId="0" borderId="71" xfId="0" applyFont="1" applyFill="1" applyBorder="1" applyAlignment="1">
      <alignment horizontal="center" vertical="center" wrapText="1"/>
    </xf>
    <xf numFmtId="1" fontId="6" fillId="0" borderId="71" xfId="0" applyNumberFormat="1" applyFont="1" applyFill="1" applyBorder="1" applyAlignment="1">
      <alignment horizontal="center" vertical="center" wrapText="1"/>
    </xf>
    <xf numFmtId="0" fontId="42" fillId="9" borderId="71" xfId="0" applyNumberFormat="1" applyFont="1" applyFill="1" applyBorder="1" applyAlignment="1">
      <alignment horizontal="center" vertical="center"/>
    </xf>
    <xf numFmtId="49" fontId="6" fillId="0" borderId="71" xfId="0" applyNumberFormat="1" applyFont="1" applyFill="1" applyBorder="1" applyAlignment="1">
      <alignment horizontal="center" vertical="center" wrapText="1"/>
    </xf>
    <xf numFmtId="0" fontId="10" fillId="0" borderId="1" xfId="0" applyFont="1" applyFill="1" applyBorder="1" applyAlignment="1">
      <alignment vertical="center"/>
    </xf>
    <xf numFmtId="0" fontId="6" fillId="0" borderId="25" xfId="0" applyNumberFormat="1" applyFont="1" applyFill="1" applyBorder="1" applyAlignment="1">
      <alignment horizontal="center" vertical="center"/>
    </xf>
    <xf numFmtId="49" fontId="16" fillId="0" borderId="25" xfId="0" applyNumberFormat="1" applyFont="1" applyFill="1" applyBorder="1" applyAlignment="1">
      <alignment horizontal="center" vertical="center"/>
    </xf>
    <xf numFmtId="0" fontId="16" fillId="0" borderId="26" xfId="0" applyNumberFormat="1" applyFont="1" applyFill="1" applyBorder="1" applyAlignment="1">
      <alignment horizontal="center" vertical="center"/>
    </xf>
    <xf numFmtId="0" fontId="10" fillId="0" borderId="26" xfId="0" applyNumberFormat="1" applyFont="1" applyFill="1" applyBorder="1" applyAlignment="1">
      <alignment horizontal="center" vertical="center"/>
    </xf>
    <xf numFmtId="49" fontId="6" fillId="0" borderId="26" xfId="0" applyNumberFormat="1" applyFont="1" applyFill="1" applyBorder="1" applyAlignment="1">
      <alignment horizontal="center" vertical="center"/>
    </xf>
    <xf numFmtId="0" fontId="6" fillId="0" borderId="27" xfId="0" applyNumberFormat="1" applyFont="1" applyFill="1" applyBorder="1" applyAlignment="1">
      <alignment horizontal="center" vertical="center"/>
    </xf>
    <xf numFmtId="0" fontId="18" fillId="0" borderId="0" xfId="0" applyFont="1" applyBorder="1" applyAlignment="1">
      <alignment vertical="center"/>
    </xf>
    <xf numFmtId="0" fontId="12" fillId="0" borderId="1" xfId="0" applyFont="1" applyFill="1" applyBorder="1" applyAlignment="1">
      <alignment vertical="center"/>
    </xf>
    <xf numFmtId="49" fontId="23" fillId="0" borderId="25" xfId="0" applyNumberFormat="1" applyFont="1" applyFill="1" applyBorder="1" applyAlignment="1">
      <alignment horizontal="center" vertical="center"/>
    </xf>
    <xf numFmtId="0" fontId="23" fillId="0" borderId="26" xfId="0" applyNumberFormat="1" applyFont="1" applyFill="1" applyBorder="1" applyAlignment="1">
      <alignment horizontal="center" vertical="center"/>
    </xf>
    <xf numFmtId="0" fontId="42" fillId="9" borderId="25" xfId="0" applyNumberFormat="1" applyFont="1" applyFill="1" applyBorder="1" applyAlignment="1">
      <alignment horizontal="center" vertical="center"/>
    </xf>
    <xf numFmtId="0" fontId="31" fillId="0" borderId="0" xfId="0" applyFont="1" applyBorder="1" applyAlignment="1">
      <alignment vertical="center"/>
    </xf>
    <xf numFmtId="0" fontId="13" fillId="0" borderId="1" xfId="0" applyFont="1" applyFill="1" applyBorder="1" applyAlignment="1">
      <alignment vertical="center"/>
    </xf>
    <xf numFmtId="49" fontId="22" fillId="0" borderId="25" xfId="0" applyNumberFormat="1" applyFont="1" applyFill="1" applyBorder="1" applyAlignment="1">
      <alignment horizontal="center" vertical="center"/>
    </xf>
    <xf numFmtId="0" fontId="22" fillId="0" borderId="26" xfId="0" applyNumberFormat="1" applyFont="1" applyFill="1" applyBorder="1" applyAlignment="1">
      <alignment horizontal="center" vertical="center"/>
    </xf>
    <xf numFmtId="0" fontId="13" fillId="0" borderId="26" xfId="0" applyNumberFormat="1" applyFont="1" applyFill="1" applyBorder="1" applyAlignment="1">
      <alignment horizontal="center" vertical="center"/>
    </xf>
    <xf numFmtId="0" fontId="29" fillId="0" borderId="0" xfId="0" applyFont="1" applyBorder="1" applyAlignment="1">
      <alignment vertical="center"/>
    </xf>
    <xf numFmtId="0" fontId="7" fillId="6" borderId="1" xfId="0" applyFont="1" applyFill="1" applyBorder="1" applyAlignment="1">
      <alignment vertical="center"/>
    </xf>
    <xf numFmtId="0" fontId="6" fillId="6" borderId="25" xfId="0" applyNumberFormat="1" applyFont="1" applyFill="1" applyBorder="1" applyAlignment="1">
      <alignment horizontal="center" vertical="center"/>
    </xf>
    <xf numFmtId="49" fontId="17" fillId="6" borderId="25" xfId="0" applyNumberFormat="1" applyFont="1" applyFill="1" applyBorder="1" applyAlignment="1">
      <alignment horizontal="center" vertical="center"/>
    </xf>
    <xf numFmtId="0" fontId="17" fillId="6" borderId="26" xfId="0" applyNumberFormat="1" applyFont="1" applyFill="1" applyBorder="1" applyAlignment="1">
      <alignment horizontal="center" vertical="center"/>
    </xf>
    <xf numFmtId="0" fontId="7" fillId="6" borderId="26" xfId="0" applyNumberFormat="1" applyFont="1" applyFill="1" applyBorder="1" applyAlignment="1">
      <alignment horizontal="center" vertical="center"/>
    </xf>
    <xf numFmtId="49" fontId="6" fillId="6" borderId="26" xfId="0" applyNumberFormat="1" applyFont="1" applyFill="1" applyBorder="1" applyAlignment="1">
      <alignment horizontal="center" vertical="center"/>
    </xf>
    <xf numFmtId="0" fontId="6" fillId="6" borderId="27" xfId="0" applyNumberFormat="1" applyFont="1" applyFill="1" applyBorder="1" applyAlignment="1">
      <alignment horizontal="center" vertical="center"/>
    </xf>
    <xf numFmtId="0" fontId="28" fillId="0" borderId="0" xfId="0" applyFont="1" applyBorder="1" applyAlignment="1">
      <alignment vertical="center"/>
    </xf>
    <xf numFmtId="0" fontId="30" fillId="0" borderId="0" xfId="0" applyFont="1" applyBorder="1" applyAlignment="1">
      <alignment vertical="center"/>
    </xf>
    <xf numFmtId="0" fontId="13" fillId="6" borderId="1" xfId="0" applyFont="1" applyFill="1" applyBorder="1" applyAlignment="1">
      <alignment vertical="center"/>
    </xf>
    <xf numFmtId="49" fontId="22" fillId="6" borderId="25" xfId="0" applyNumberFormat="1" applyFont="1" applyFill="1" applyBorder="1" applyAlignment="1">
      <alignment horizontal="center" vertical="center"/>
    </xf>
    <xf numFmtId="0" fontId="22" fillId="6" borderId="26" xfId="0" applyNumberFormat="1" applyFont="1" applyFill="1" applyBorder="1" applyAlignment="1">
      <alignment horizontal="center" vertical="center"/>
    </xf>
    <xf numFmtId="0" fontId="13" fillId="6" borderId="26" xfId="0" applyNumberFormat="1" applyFont="1" applyFill="1" applyBorder="1" applyAlignment="1">
      <alignment horizontal="center" vertical="center"/>
    </xf>
    <xf numFmtId="0" fontId="21" fillId="6" borderId="1" xfId="0" applyFont="1" applyFill="1" applyBorder="1" applyAlignment="1">
      <alignment vertical="center"/>
    </xf>
    <xf numFmtId="49" fontId="27" fillId="6" borderId="25" xfId="0" applyNumberFormat="1" applyFont="1" applyFill="1" applyBorder="1" applyAlignment="1">
      <alignment horizontal="center" vertical="center"/>
    </xf>
    <xf numFmtId="0" fontId="27" fillId="6" borderId="26" xfId="0" applyNumberFormat="1" applyFont="1" applyFill="1" applyBorder="1" applyAlignment="1">
      <alignment horizontal="center" vertical="center"/>
    </xf>
    <xf numFmtId="0" fontId="21" fillId="6" borderId="26" xfId="0" applyNumberFormat="1" applyFont="1" applyFill="1" applyBorder="1" applyAlignment="1">
      <alignment horizontal="center" vertical="center"/>
    </xf>
    <xf numFmtId="0" fontId="7" fillId="0" borderId="1" xfId="0" applyFont="1" applyFill="1" applyBorder="1" applyAlignment="1">
      <alignment vertical="center"/>
    </xf>
    <xf numFmtId="49" fontId="17" fillId="0" borderId="25" xfId="0" applyNumberFormat="1" applyFont="1" applyFill="1" applyBorder="1" applyAlignment="1">
      <alignment horizontal="center" vertical="center"/>
    </xf>
    <xf numFmtId="0" fontId="17" fillId="0" borderId="26" xfId="0" applyNumberFormat="1" applyFont="1" applyFill="1" applyBorder="1" applyAlignment="1">
      <alignment horizontal="center" vertical="center"/>
    </xf>
    <xf numFmtId="0" fontId="7" fillId="0" borderId="26" xfId="0" applyNumberFormat="1" applyFont="1" applyFill="1" applyBorder="1" applyAlignment="1">
      <alignment horizontal="center" vertical="center"/>
    </xf>
    <xf numFmtId="0" fontId="12" fillId="6" borderId="1" xfId="0" applyFont="1" applyFill="1" applyBorder="1" applyAlignment="1">
      <alignment vertical="center"/>
    </xf>
    <xf numFmtId="49" fontId="23" fillId="6" borderId="25" xfId="0" applyNumberFormat="1" applyFont="1" applyFill="1" applyBorder="1" applyAlignment="1">
      <alignment horizontal="center" vertical="center"/>
    </xf>
    <xf numFmtId="0" fontId="23" fillId="6" borderId="26" xfId="0" applyNumberFormat="1" applyFont="1" applyFill="1" applyBorder="1" applyAlignment="1">
      <alignment horizontal="center" vertical="center"/>
    </xf>
    <xf numFmtId="0" fontId="12" fillId="6" borderId="26" xfId="0" applyNumberFormat="1" applyFont="1" applyFill="1" applyBorder="1" applyAlignment="1">
      <alignment horizontal="center" vertical="center"/>
    </xf>
    <xf numFmtId="0" fontId="21" fillId="0" borderId="1" xfId="0" applyFont="1" applyFill="1" applyBorder="1" applyAlignment="1">
      <alignment vertical="center"/>
    </xf>
    <xf numFmtId="49" fontId="27" fillId="0" borderId="25" xfId="0" applyNumberFormat="1" applyFont="1" applyFill="1" applyBorder="1" applyAlignment="1">
      <alignment horizontal="center" vertical="center"/>
    </xf>
    <xf numFmtId="0" fontId="27" fillId="0" borderId="26" xfId="0" applyNumberFormat="1" applyFont="1" applyFill="1" applyBorder="1" applyAlignment="1">
      <alignment horizontal="center" vertical="center"/>
    </xf>
    <xf numFmtId="0" fontId="21" fillId="0" borderId="26" xfId="0" applyNumberFormat="1" applyFont="1" applyFill="1" applyBorder="1" applyAlignment="1">
      <alignment horizontal="center" vertical="center"/>
    </xf>
    <xf numFmtId="0" fontId="3" fillId="0" borderId="0" xfId="0" applyFont="1" applyBorder="1" applyAlignment="1">
      <alignment horizontal="center" vertical="center"/>
    </xf>
    <xf numFmtId="0" fontId="3" fillId="0" borderId="0" xfId="0" applyFont="1" applyBorder="1" applyAlignment="1">
      <alignment horizontal="left" vertical="center"/>
    </xf>
    <xf numFmtId="0" fontId="4" fillId="0" borderId="0" xfId="0" applyNumberFormat="1" applyFont="1" applyBorder="1" applyAlignment="1">
      <alignment horizontal="left" vertical="center"/>
    </xf>
    <xf numFmtId="0" fontId="1" fillId="0" borderId="0" xfId="0" applyFont="1" applyBorder="1" applyAlignment="1">
      <alignment horizontal="center" vertical="center"/>
    </xf>
    <xf numFmtId="0" fontId="1" fillId="0" borderId="0" xfId="0" applyFont="1" applyBorder="1" applyAlignment="1">
      <alignment horizontal="left" vertical="center"/>
    </xf>
    <xf numFmtId="0" fontId="4" fillId="0" borderId="0" xfId="0" applyFont="1" applyBorder="1" applyAlignment="1">
      <alignment horizontal="center" vertical="center"/>
    </xf>
    <xf numFmtId="0" fontId="6" fillId="0" borderId="0" xfId="0" applyFont="1" applyBorder="1" applyAlignment="1">
      <alignment vertical="center" wrapText="1"/>
    </xf>
    <xf numFmtId="0" fontId="37" fillId="0" borderId="35" xfId="0" applyFont="1" applyFill="1" applyBorder="1" applyAlignment="1">
      <alignment horizontal="centerContinuous" vertical="center"/>
    </xf>
    <xf numFmtId="0" fontId="37" fillId="0" borderId="99" xfId="0" applyFont="1" applyFill="1" applyBorder="1" applyAlignment="1">
      <alignment horizontal="centerContinuous" vertical="center"/>
    </xf>
    <xf numFmtId="0" fontId="6" fillId="0" borderId="0" xfId="0" applyFont="1" applyBorder="1" applyAlignment="1">
      <alignment horizontal="left" vertical="center" wrapText="1"/>
    </xf>
    <xf numFmtId="0" fontId="6" fillId="0" borderId="67" xfId="0" applyFont="1" applyFill="1" applyBorder="1" applyAlignment="1">
      <alignment horizontal="centerContinuous" vertical="center"/>
    </xf>
    <xf numFmtId="0" fontId="6" fillId="0" borderId="60" xfId="0" applyFont="1" applyFill="1" applyBorder="1" applyAlignment="1">
      <alignment horizontal="centerContinuous" vertical="center"/>
    </xf>
    <xf numFmtId="0" fontId="6" fillId="0" borderId="66" xfId="0" applyFont="1" applyFill="1" applyBorder="1" applyAlignment="1">
      <alignment horizontal="centerContinuous" vertical="center"/>
    </xf>
    <xf numFmtId="0" fontId="2" fillId="0" borderId="0" xfId="0" applyFont="1" applyBorder="1" applyAlignment="1">
      <alignment horizontal="centerContinuous" vertical="center"/>
    </xf>
    <xf numFmtId="0" fontId="20" fillId="7" borderId="17" xfId="0" applyFont="1" applyFill="1" applyBorder="1" applyAlignment="1">
      <alignment horizontal="center" vertical="center"/>
    </xf>
    <xf numFmtId="0" fontId="20" fillId="7" borderId="18" xfId="0" applyFont="1" applyFill="1" applyBorder="1" applyAlignment="1">
      <alignment horizontal="center" vertical="center"/>
    </xf>
    <xf numFmtId="49" fontId="20" fillId="7" borderId="18" xfId="0" applyNumberFormat="1" applyFont="1" applyFill="1" applyBorder="1" applyAlignment="1">
      <alignment horizontal="center" vertical="center"/>
    </xf>
    <xf numFmtId="0" fontId="20" fillId="7" borderId="22" xfId="0" applyFont="1" applyFill="1" applyBorder="1" applyAlignment="1">
      <alignment horizontal="center" vertical="center"/>
    </xf>
    <xf numFmtId="0" fontId="45" fillId="9" borderId="22" xfId="0" applyFont="1" applyFill="1" applyBorder="1" applyAlignment="1">
      <alignment horizontal="center" vertical="center"/>
    </xf>
    <xf numFmtId="0" fontId="20" fillId="7" borderId="19" xfId="0" applyFont="1" applyFill="1" applyBorder="1" applyAlignment="1">
      <alignment horizontal="center" vertical="center"/>
    </xf>
    <xf numFmtId="0" fontId="20" fillId="7" borderId="32" xfId="0" applyFont="1" applyFill="1" applyBorder="1" applyAlignment="1">
      <alignment horizontal="center" vertical="center"/>
    </xf>
    <xf numFmtId="164" fontId="1" fillId="0" borderId="35" xfId="0" applyNumberFormat="1" applyFont="1" applyFill="1" applyBorder="1" applyAlignment="1">
      <alignment horizontal="center" vertical="center"/>
    </xf>
    <xf numFmtId="164" fontId="1" fillId="0" borderId="99" xfId="0" applyNumberFormat="1" applyFont="1" applyFill="1" applyBorder="1" applyAlignment="1">
      <alignment horizontal="center" vertical="center"/>
    </xf>
    <xf numFmtId="164" fontId="1" fillId="0" borderId="60" xfId="0" applyNumberFormat="1" applyFont="1" applyFill="1" applyBorder="1" applyAlignment="1">
      <alignment horizontal="center" vertical="center"/>
    </xf>
    <xf numFmtId="0" fontId="1" fillId="0" borderId="11" xfId="0" applyFont="1" applyBorder="1" applyAlignment="1">
      <alignment horizontal="center" vertical="center"/>
    </xf>
    <xf numFmtId="0" fontId="1" fillId="0" borderId="12" xfId="0" applyFont="1" applyBorder="1" applyAlignment="1">
      <alignment horizontal="center" vertical="center"/>
    </xf>
    <xf numFmtId="49" fontId="1" fillId="0" borderId="12" xfId="0" applyNumberFormat="1" applyFont="1" applyBorder="1" applyAlignment="1">
      <alignment horizontal="center" vertical="center"/>
    </xf>
    <xf numFmtId="164" fontId="1" fillId="0" borderId="12" xfId="0" applyNumberFormat="1" applyFont="1" applyBorder="1" applyAlignment="1">
      <alignment horizontal="center" vertical="center"/>
    </xf>
    <xf numFmtId="164" fontId="1" fillId="0" borderId="24" xfId="0" applyNumberFormat="1" applyFont="1" applyFill="1" applyBorder="1" applyAlignment="1">
      <alignment horizontal="center" vertical="center"/>
    </xf>
    <xf numFmtId="1" fontId="46" fillId="9" borderId="24" xfId="0" applyNumberFormat="1" applyFont="1" applyFill="1" applyBorder="1" applyAlignment="1">
      <alignment horizontal="center" vertical="center"/>
    </xf>
    <xf numFmtId="1" fontId="1" fillId="0" borderId="59" xfId="0" applyNumberFormat="1" applyFont="1" applyFill="1" applyBorder="1" applyAlignment="1">
      <alignment horizontal="center" vertical="center"/>
    </xf>
    <xf numFmtId="0" fontId="4" fillId="0" borderId="13" xfId="0" applyFont="1" applyBorder="1" applyAlignment="1">
      <alignment horizontal="center" vertical="center"/>
    </xf>
    <xf numFmtId="0" fontId="4" fillId="0" borderId="0" xfId="0" applyFont="1" applyBorder="1" applyAlignment="1">
      <alignment horizontal="centerContinuous" vertical="center"/>
    </xf>
    <xf numFmtId="164" fontId="4" fillId="0" borderId="0" xfId="0" applyNumberFormat="1" applyFont="1" applyBorder="1" applyAlignment="1">
      <alignment horizontal="center" vertical="center"/>
    </xf>
    <xf numFmtId="0" fontId="20" fillId="7" borderId="22" xfId="0" applyFont="1" applyFill="1" applyBorder="1" applyAlignment="1">
      <alignment horizontal="centerContinuous" vertical="center"/>
    </xf>
    <xf numFmtId="0" fontId="20" fillId="7" borderId="77" xfId="0" applyFont="1" applyFill="1" applyBorder="1" applyAlignment="1">
      <alignment horizontal="centerContinuous" vertical="center"/>
    </xf>
    <xf numFmtId="0" fontId="20" fillId="7" borderId="61" xfId="0" applyFont="1" applyFill="1" applyBorder="1" applyAlignment="1">
      <alignment horizontal="centerContinuous" vertical="center"/>
    </xf>
    <xf numFmtId="0" fontId="20" fillId="7" borderId="20" xfId="0" applyFont="1" applyFill="1" applyBorder="1" applyAlignment="1">
      <alignment horizontal="centerContinuous" vertical="center"/>
    </xf>
    <xf numFmtId="0" fontId="20" fillId="7" borderId="21" xfId="0" applyFont="1" applyFill="1" applyBorder="1" applyAlignment="1">
      <alignment horizontal="centerContinuous" vertical="center"/>
    </xf>
    <xf numFmtId="0" fontId="1" fillId="0" borderId="30" xfId="0" applyFont="1" applyFill="1" applyBorder="1" applyAlignment="1">
      <alignment horizontal="centerContinuous" vertical="center"/>
    </xf>
    <xf numFmtId="0" fontId="4" fillId="0" borderId="31" xfId="0" applyFont="1" applyFill="1" applyBorder="1" applyAlignment="1">
      <alignment horizontal="centerContinuous" vertical="center"/>
    </xf>
    <xf numFmtId="0" fontId="4" fillId="0" borderId="24" xfId="0" applyFont="1" applyFill="1" applyBorder="1" applyAlignment="1">
      <alignment horizontal="centerContinuous" vertical="center"/>
    </xf>
    <xf numFmtId="164" fontId="4" fillId="0" borderId="12" xfId="0" applyNumberFormat="1" applyFont="1" applyFill="1" applyBorder="1" applyAlignment="1">
      <alignment horizontal="center" vertical="center"/>
    </xf>
    <xf numFmtId="49" fontId="1" fillId="0" borderId="65" xfId="0" applyNumberFormat="1" applyFont="1" applyFill="1" applyBorder="1" applyAlignment="1">
      <alignment horizontal="center" vertical="center"/>
    </xf>
    <xf numFmtId="49" fontId="1" fillId="0" borderId="59" xfId="0" applyNumberFormat="1" applyFont="1" applyFill="1" applyBorder="1" applyAlignment="1">
      <alignment horizontal="center" vertical="center"/>
    </xf>
    <xf numFmtId="0" fontId="4" fillId="0" borderId="13" xfId="0" applyFont="1" applyFill="1" applyBorder="1" applyAlignment="1">
      <alignment horizontal="center" vertical="center"/>
    </xf>
    <xf numFmtId="164" fontId="2" fillId="0" borderId="0" xfId="0" applyNumberFormat="1" applyFont="1" applyBorder="1" applyAlignment="1">
      <alignment horizontal="centerContinuous" vertical="center"/>
    </xf>
    <xf numFmtId="0" fontId="20" fillId="3" borderId="36" xfId="0" applyFont="1" applyFill="1" applyBorder="1" applyAlignment="1">
      <alignment horizontal="center" vertical="center"/>
    </xf>
    <xf numFmtId="164" fontId="20" fillId="3" borderId="37" xfId="0" applyNumberFormat="1" applyFont="1" applyFill="1" applyBorder="1" applyAlignment="1">
      <alignment horizontal="center" vertical="center"/>
    </xf>
    <xf numFmtId="0" fontId="20" fillId="3" borderId="36" xfId="0" applyFont="1" applyFill="1" applyBorder="1" applyAlignment="1">
      <alignment horizontal="right" vertical="center"/>
    </xf>
    <xf numFmtId="0" fontId="20" fillId="3" borderId="38" xfId="0" applyFont="1" applyFill="1" applyBorder="1" applyAlignment="1">
      <alignment vertical="center"/>
    </xf>
    <xf numFmtId="164" fontId="20" fillId="3" borderId="32" xfId="0" applyNumberFormat="1" applyFont="1" applyFill="1" applyBorder="1" applyAlignment="1">
      <alignment horizontal="center" vertical="center"/>
    </xf>
    <xf numFmtId="0" fontId="1" fillId="0" borderId="39" xfId="0" applyFont="1" applyBorder="1" applyAlignment="1">
      <alignment horizontal="center" vertical="center" shrinkToFit="1"/>
    </xf>
    <xf numFmtId="1" fontId="1" fillId="0" borderId="40" xfId="0" applyNumberFormat="1" applyFont="1" applyBorder="1" applyAlignment="1">
      <alignment horizontal="center" vertical="center" shrinkToFit="1"/>
    </xf>
    <xf numFmtId="164" fontId="1" fillId="0" borderId="40" xfId="0" applyNumberFormat="1" applyFont="1" applyBorder="1" applyAlignment="1">
      <alignment horizontal="center" vertical="center" shrinkToFit="1"/>
    </xf>
    <xf numFmtId="0" fontId="4" fillId="0" borderId="41" xfId="0" applyFont="1" applyBorder="1" applyAlignment="1">
      <alignment horizontal="left" vertical="center"/>
    </xf>
    <xf numFmtId="0" fontId="4" fillId="0" borderId="42" xfId="0" applyFont="1" applyBorder="1" applyAlignment="1">
      <alignment horizontal="left" vertical="center" shrinkToFit="1"/>
    </xf>
    <xf numFmtId="164" fontId="1" fillId="0" borderId="100" xfId="0" applyNumberFormat="1" applyFont="1" applyBorder="1" applyAlignment="1">
      <alignment horizontal="center" vertical="center" shrinkToFit="1"/>
    </xf>
    <xf numFmtId="1" fontId="4" fillId="0" borderId="40" xfId="0" applyNumberFormat="1" applyFont="1" applyBorder="1" applyAlignment="1">
      <alignment horizontal="center" vertical="center" shrinkToFit="1"/>
    </xf>
    <xf numFmtId="164" fontId="4" fillId="0" borderId="40" xfId="0" applyNumberFormat="1" applyFont="1" applyBorder="1" applyAlignment="1">
      <alignment horizontal="center" vertical="center" shrinkToFit="1"/>
    </xf>
    <xf numFmtId="164" fontId="1" fillId="0" borderId="67" xfId="0" applyNumberFormat="1" applyFont="1" applyBorder="1" applyAlignment="1">
      <alignment horizontal="center" vertical="center" shrinkToFit="1"/>
    </xf>
    <xf numFmtId="164" fontId="1" fillId="0" borderId="35" xfId="0" applyNumberFormat="1" applyFont="1" applyBorder="1" applyAlignment="1">
      <alignment horizontal="center" vertical="center" shrinkToFit="1"/>
    </xf>
    <xf numFmtId="0" fontId="1" fillId="0" borderId="47" xfId="0" applyFont="1" applyBorder="1" applyAlignment="1">
      <alignment horizontal="center" vertical="center" shrinkToFit="1"/>
    </xf>
    <xf numFmtId="1" fontId="4" fillId="0" borderId="48" xfId="0" applyNumberFormat="1" applyFont="1" applyBorder="1" applyAlignment="1">
      <alignment horizontal="center" vertical="center" shrinkToFit="1"/>
    </xf>
    <xf numFmtId="164" fontId="4" fillId="0" borderId="48" xfId="0" applyNumberFormat="1" applyFont="1" applyBorder="1" applyAlignment="1">
      <alignment horizontal="center" vertical="center" shrinkToFit="1"/>
    </xf>
    <xf numFmtId="0" fontId="4" fillId="0" borderId="49" xfId="0" applyFont="1" applyBorder="1" applyAlignment="1">
      <alignment horizontal="left" vertical="center"/>
    </xf>
    <xf numFmtId="0" fontId="4" fillId="0" borderId="50" xfId="0" applyFont="1" applyBorder="1" applyAlignment="1">
      <alignment horizontal="left" vertical="center" shrinkToFit="1"/>
    </xf>
    <xf numFmtId="164" fontId="1" fillId="0" borderId="60" xfId="0" applyNumberFormat="1" applyFont="1" applyBorder="1" applyAlignment="1">
      <alignment horizontal="center" vertical="center" shrinkToFit="1"/>
    </xf>
    <xf numFmtId="164" fontId="2" fillId="0" borderId="0" xfId="0" applyNumberFormat="1" applyFont="1" applyBorder="1" applyAlignment="1">
      <alignment horizontal="centerContinuous" vertical="center" shrinkToFit="1"/>
    </xf>
    <xf numFmtId="0" fontId="2" fillId="0" borderId="0" xfId="0" applyFont="1" applyBorder="1" applyAlignment="1">
      <alignment horizontal="centerContinuous" vertical="center" shrinkToFit="1"/>
    </xf>
    <xf numFmtId="0" fontId="1" fillId="0" borderId="41" xfId="0" applyFont="1" applyBorder="1" applyAlignment="1">
      <alignment horizontal="left" vertical="center"/>
    </xf>
    <xf numFmtId="0" fontId="1" fillId="0" borderId="43" xfId="0" applyFont="1" applyBorder="1" applyAlignment="1">
      <alignment horizontal="center" vertical="center" shrinkToFit="1"/>
    </xf>
    <xf numFmtId="1" fontId="1" fillId="0" borderId="44" xfId="0" applyNumberFormat="1" applyFont="1" applyBorder="1" applyAlignment="1">
      <alignment horizontal="center" vertical="center" shrinkToFit="1"/>
    </xf>
    <xf numFmtId="164" fontId="1" fillId="0" borderId="44" xfId="0" applyNumberFormat="1" applyFont="1" applyBorder="1" applyAlignment="1">
      <alignment horizontal="center" vertical="center" shrinkToFit="1"/>
    </xf>
    <xf numFmtId="0" fontId="1" fillId="0" borderId="45" xfId="0" applyFont="1" applyBorder="1" applyAlignment="1">
      <alignment horizontal="left" vertical="center"/>
    </xf>
    <xf numFmtId="0" fontId="4" fillId="0" borderId="46" xfId="0" applyFont="1" applyBorder="1" applyAlignment="1">
      <alignment horizontal="left" vertical="center" shrinkToFit="1"/>
    </xf>
    <xf numFmtId="0" fontId="1" fillId="0" borderId="49" xfId="0" applyFont="1" applyBorder="1" applyAlignment="1">
      <alignment horizontal="left" vertical="center"/>
    </xf>
    <xf numFmtId="1" fontId="1" fillId="0" borderId="0" xfId="0" applyNumberFormat="1" applyFont="1" applyBorder="1" applyAlignment="1">
      <alignment horizontal="center" vertical="center"/>
    </xf>
    <xf numFmtId="0" fontId="2" fillId="0" borderId="0" xfId="0" applyFont="1" applyBorder="1" applyAlignment="1">
      <alignment vertical="center"/>
    </xf>
    <xf numFmtId="1" fontId="20" fillId="3" borderId="36" xfId="0" applyNumberFormat="1" applyFont="1" applyFill="1" applyBorder="1" applyAlignment="1">
      <alignment horizontal="center" vertical="center"/>
    </xf>
    <xf numFmtId="0" fontId="4" fillId="0" borderId="53" xfId="0" applyFont="1" applyBorder="1" applyAlignment="1">
      <alignment horizontal="center" vertical="center" shrinkToFit="1"/>
    </xf>
    <xf numFmtId="1" fontId="4" fillId="0" borderId="54" xfId="0" applyNumberFormat="1" applyFont="1" applyBorder="1" applyAlignment="1">
      <alignment horizontal="center" vertical="center" shrinkToFit="1"/>
    </xf>
    <xf numFmtId="164" fontId="4" fillId="0" borderId="54" xfId="0" applyNumberFormat="1" applyFont="1" applyBorder="1" applyAlignment="1">
      <alignment horizontal="center" vertical="center" shrinkToFit="1"/>
    </xf>
    <xf numFmtId="0" fontId="4" fillId="0" borderId="55" xfId="0" applyFont="1" applyBorder="1" applyAlignment="1">
      <alignment horizontal="left" vertical="center"/>
    </xf>
    <xf numFmtId="0" fontId="4" fillId="0" borderId="51" xfId="0" applyFont="1" applyBorder="1" applyAlignment="1">
      <alignment horizontal="left" vertical="center" shrinkToFit="1"/>
    </xf>
    <xf numFmtId="1" fontId="4" fillId="0" borderId="56" xfId="0" applyNumberFormat="1" applyFont="1" applyBorder="1" applyAlignment="1">
      <alignment horizontal="center" vertical="center" shrinkToFit="1"/>
    </xf>
    <xf numFmtId="164" fontId="4" fillId="0" borderId="56" xfId="0" applyNumberFormat="1" applyFont="1" applyBorder="1" applyAlignment="1">
      <alignment horizontal="center" vertical="center" shrinkToFit="1"/>
    </xf>
    <xf numFmtId="0" fontId="4" fillId="0" borderId="57" xfId="0" applyFont="1" applyBorder="1" applyAlignment="1">
      <alignment horizontal="left" vertical="center"/>
    </xf>
    <xf numFmtId="0" fontId="4" fillId="0" borderId="52" xfId="0" applyFont="1" applyBorder="1" applyAlignment="1">
      <alignment horizontal="left" vertical="center" shrinkToFit="1"/>
    </xf>
    <xf numFmtId="0" fontId="4" fillId="0" borderId="47" xfId="0" applyFont="1" applyBorder="1" applyAlignment="1">
      <alignment horizontal="center" vertical="center" shrinkToFit="1"/>
    </xf>
    <xf numFmtId="1" fontId="4" fillId="0" borderId="0" xfId="0" applyNumberFormat="1" applyFont="1" applyBorder="1" applyAlignment="1">
      <alignment horizontal="center" vertical="center"/>
    </xf>
    <xf numFmtId="0" fontId="4" fillId="0" borderId="39" xfId="0" applyFont="1" applyBorder="1" applyAlignment="1">
      <alignment horizontal="center" vertical="center" shrinkToFit="1"/>
    </xf>
    <xf numFmtId="1" fontId="4" fillId="0" borderId="0" xfId="0" applyNumberFormat="1" applyFont="1" applyBorder="1" applyAlignment="1">
      <alignment vertical="center"/>
    </xf>
    <xf numFmtId="164" fontId="1" fillId="8" borderId="99" xfId="0" applyNumberFormat="1" applyFont="1" applyFill="1" applyBorder="1" applyAlignment="1">
      <alignment horizontal="center" vertical="center"/>
    </xf>
    <xf numFmtId="0" fontId="37" fillId="0" borderId="60" xfId="0" applyFont="1" applyFill="1" applyBorder="1" applyAlignment="1">
      <alignment horizontal="centerContinuous" vertical="center"/>
    </xf>
    <xf numFmtId="0" fontId="6" fillId="0" borderId="0" xfId="0" applyFont="1" applyBorder="1" applyAlignment="1">
      <alignment horizontal="centerContinuous" vertical="center"/>
    </xf>
    <xf numFmtId="0" fontId="1" fillId="0" borderId="81" xfId="0" applyFont="1" applyBorder="1" applyAlignment="1">
      <alignment horizontal="center" vertical="center" shrinkToFit="1"/>
    </xf>
    <xf numFmtId="0" fontId="1" fillId="0" borderId="78" xfId="0" applyFont="1" applyBorder="1" applyAlignment="1">
      <alignment horizontal="center" vertical="center"/>
    </xf>
    <xf numFmtId="0" fontId="1" fillId="0" borderId="78" xfId="0" quotePrefix="1" applyFont="1" applyBorder="1" applyAlignment="1">
      <alignment horizontal="center" vertical="center"/>
    </xf>
    <xf numFmtId="9" fontId="1" fillId="0" borderId="78" xfId="0" applyNumberFormat="1" applyFont="1" applyBorder="1" applyAlignment="1">
      <alignment horizontal="center" vertical="center"/>
    </xf>
    <xf numFmtId="164" fontId="1" fillId="0" borderId="82" xfId="0" applyNumberFormat="1" applyFont="1" applyFill="1" applyBorder="1" applyAlignment="1">
      <alignment horizontal="centerContinuous" vertical="center"/>
    </xf>
    <xf numFmtId="164" fontId="1" fillId="0" borderId="101" xfId="0" applyNumberFormat="1" applyFont="1" applyFill="1" applyBorder="1" applyAlignment="1">
      <alignment horizontal="centerContinuous" vertical="center"/>
    </xf>
    <xf numFmtId="0" fontId="4" fillId="0" borderId="102" xfId="0" quotePrefix="1" applyFont="1" applyBorder="1" applyAlignment="1">
      <alignment horizontal="centerContinuous" vertical="center"/>
    </xf>
    <xf numFmtId="164" fontId="1" fillId="0" borderId="25" xfId="0" applyNumberFormat="1" applyFont="1" applyFill="1" applyBorder="1" applyAlignment="1">
      <alignment horizontal="center" vertical="center"/>
    </xf>
    <xf numFmtId="0" fontId="1" fillId="0" borderId="53" xfId="0" applyFont="1" applyBorder="1" applyAlignment="1">
      <alignment horizontal="center" vertical="center" shrinkToFit="1"/>
    </xf>
    <xf numFmtId="0" fontId="12" fillId="0" borderId="8" xfId="0" applyFont="1" applyFill="1" applyBorder="1" applyAlignment="1">
      <alignment vertical="center"/>
    </xf>
    <xf numFmtId="0" fontId="6" fillId="0" borderId="58" xfId="0" applyNumberFormat="1" applyFont="1" applyFill="1" applyBorder="1" applyAlignment="1">
      <alignment horizontal="center" vertical="center"/>
    </xf>
    <xf numFmtId="49" fontId="23" fillId="0" borderId="58" xfId="0" applyNumberFormat="1" applyFont="1" applyFill="1" applyBorder="1" applyAlignment="1">
      <alignment horizontal="center" vertical="center"/>
    </xf>
    <xf numFmtId="0" fontId="23" fillId="0" borderId="59" xfId="0" applyNumberFormat="1" applyFont="1" applyFill="1" applyBorder="1" applyAlignment="1">
      <alignment horizontal="center" vertical="center"/>
    </xf>
    <xf numFmtId="0" fontId="12" fillId="0" borderId="59" xfId="0" applyNumberFormat="1" applyFont="1" applyFill="1" applyBorder="1" applyAlignment="1">
      <alignment horizontal="center" vertical="center"/>
    </xf>
    <xf numFmtId="49" fontId="6" fillId="0" borderId="59" xfId="0" applyNumberFormat="1" applyFont="1" applyFill="1" applyBorder="1" applyAlignment="1">
      <alignment horizontal="center" vertical="center"/>
    </xf>
    <xf numFmtId="0" fontId="6" fillId="0" borderId="34" xfId="0" applyNumberFormat="1" applyFont="1" applyFill="1" applyBorder="1" applyAlignment="1">
      <alignment horizontal="center" vertical="center"/>
    </xf>
    <xf numFmtId="0" fontId="42" fillId="9" borderId="58" xfId="0" applyNumberFormat="1" applyFont="1" applyFill="1" applyBorder="1" applyAlignment="1">
      <alignment horizontal="center" vertical="center"/>
    </xf>
    <xf numFmtId="1" fontId="6" fillId="0" borderId="74" xfId="0" applyNumberFormat="1" applyFont="1" applyFill="1" applyBorder="1" applyAlignment="1">
      <alignment horizontal="centerContinuous" vertical="center"/>
    </xf>
    <xf numFmtId="0" fontId="1" fillId="0" borderId="75" xfId="0" applyFont="1" applyFill="1" applyBorder="1" applyAlignment="1">
      <alignment horizontal="centerContinuous" vertical="center"/>
    </xf>
    <xf numFmtId="164" fontId="1" fillId="0" borderId="48" xfId="0" applyNumberFormat="1" applyFont="1" applyBorder="1" applyAlignment="1">
      <alignment horizontal="center" vertical="center" shrinkToFit="1"/>
    </xf>
    <xf numFmtId="0" fontId="6" fillId="10" borderId="25" xfId="0" applyFont="1" applyFill="1" applyBorder="1" applyAlignment="1">
      <alignment horizontal="center" vertical="center" wrapText="1"/>
    </xf>
    <xf numFmtId="0" fontId="6" fillId="10" borderId="71" xfId="0" applyFont="1" applyFill="1" applyBorder="1" applyAlignment="1">
      <alignment horizontal="center" vertical="center" wrapText="1"/>
    </xf>
    <xf numFmtId="1" fontId="6" fillId="0" borderId="28" xfId="0" applyNumberFormat="1" applyFont="1" applyFill="1" applyBorder="1" applyAlignment="1">
      <alignment horizontal="center" vertical="center"/>
    </xf>
    <xf numFmtId="0" fontId="5" fillId="4" borderId="11" xfId="0" applyFont="1" applyFill="1" applyBorder="1" applyAlignment="1">
      <alignment horizontal="right" vertical="center"/>
    </xf>
    <xf numFmtId="0" fontId="1" fillId="0" borderId="94" xfId="0" applyFont="1" applyBorder="1" applyAlignment="1">
      <alignment horizontal="centerContinuous" vertical="center"/>
    </xf>
    <xf numFmtId="0" fontId="5" fillId="4" borderId="31" xfId="0" applyFont="1" applyFill="1" applyBorder="1" applyAlignment="1">
      <alignment horizontal="right" vertical="center"/>
    </xf>
    <xf numFmtId="0" fontId="9" fillId="0" borderId="1" xfId="0" applyFont="1" applyFill="1" applyBorder="1" applyAlignment="1">
      <alignment vertical="center"/>
    </xf>
    <xf numFmtId="49" fontId="26" fillId="0" borderId="25" xfId="0" applyNumberFormat="1" applyFont="1" applyFill="1" applyBorder="1" applyAlignment="1">
      <alignment horizontal="center" vertical="center"/>
    </xf>
    <xf numFmtId="0" fontId="26" fillId="0" borderId="26" xfId="0" applyNumberFormat="1" applyFont="1" applyFill="1" applyBorder="1" applyAlignment="1">
      <alignment horizontal="center" vertical="center"/>
    </xf>
    <xf numFmtId="0" fontId="9" fillId="0" borderId="26" xfId="0" applyNumberFormat="1" applyFont="1" applyFill="1" applyBorder="1" applyAlignment="1">
      <alignment horizontal="center" vertical="center"/>
    </xf>
    <xf numFmtId="0" fontId="6" fillId="0" borderId="27" xfId="0" quotePrefix="1" applyNumberFormat="1" applyFont="1" applyFill="1" applyBorder="1" applyAlignment="1">
      <alignment horizontal="center" vertical="center"/>
    </xf>
    <xf numFmtId="0" fontId="24" fillId="0" borderId="32" xfId="0" applyFont="1" applyBorder="1" applyAlignment="1">
      <alignment horizontal="centerContinuous" vertical="center" wrapText="1"/>
    </xf>
    <xf numFmtId="0" fontId="6" fillId="0" borderId="67" xfId="0" quotePrefix="1" applyFont="1" applyFill="1" applyBorder="1" applyAlignment="1">
      <alignment horizontal="centerContinuous" vertical="center"/>
    </xf>
    <xf numFmtId="0" fontId="6" fillId="0" borderId="60" xfId="0" quotePrefix="1" applyFont="1" applyFill="1" applyBorder="1" applyAlignment="1">
      <alignment horizontal="centerContinuous" vertical="center"/>
    </xf>
    <xf numFmtId="0" fontId="37" fillId="0" borderId="35" xfId="0" applyFont="1" applyFill="1" applyBorder="1" applyAlignment="1">
      <alignment horizontal="center" vertical="center" shrinkToFit="1"/>
    </xf>
    <xf numFmtId="9" fontId="6" fillId="0" borderId="76" xfId="2" applyFont="1" applyFill="1" applyBorder="1" applyAlignment="1">
      <alignment horizontal="center" vertical="center"/>
    </xf>
    <xf numFmtId="0" fontId="6" fillId="0" borderId="72" xfId="0" quotePrefix="1" applyFont="1" applyFill="1" applyBorder="1" applyAlignment="1">
      <alignment horizontal="center" vertical="center"/>
    </xf>
    <xf numFmtId="164" fontId="1" fillId="8" borderId="35" xfId="0" applyNumberFormat="1" applyFont="1" applyFill="1" applyBorder="1" applyAlignment="1">
      <alignment horizontal="center" vertical="center"/>
    </xf>
    <xf numFmtId="164" fontId="1" fillId="8" borderId="60"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1" fillId="0" borderId="25" xfId="0" applyFont="1" applyFill="1" applyBorder="1" applyAlignment="1">
      <alignment horizontal="center" vertical="center"/>
    </xf>
    <xf numFmtId="0" fontId="1" fillId="0" borderId="25" xfId="0" quotePrefix="1" applyFont="1" applyFill="1" applyBorder="1" applyAlignment="1">
      <alignment horizontal="center" vertical="center" wrapText="1"/>
    </xf>
    <xf numFmtId="49" fontId="1" fillId="0" borderId="25" xfId="2" applyNumberFormat="1" applyFont="1" applyFill="1" applyBorder="1" applyAlignment="1">
      <alignment horizontal="center" vertical="center"/>
    </xf>
    <xf numFmtId="0" fontId="1" fillId="0" borderId="25" xfId="0" applyFont="1" applyFill="1" applyBorder="1" applyAlignment="1">
      <alignment horizontal="center" vertical="center" shrinkToFit="1"/>
    </xf>
    <xf numFmtId="164" fontId="4" fillId="0" borderId="26" xfId="0" applyNumberFormat="1" applyFont="1" applyFill="1" applyBorder="1" applyAlignment="1">
      <alignment horizontal="center" vertical="center"/>
    </xf>
    <xf numFmtId="1" fontId="46" fillId="9" borderId="26" xfId="0" applyNumberFormat="1" applyFont="1" applyFill="1" applyBorder="1" applyAlignment="1">
      <alignment horizontal="center" vertical="center"/>
    </xf>
    <xf numFmtId="1" fontId="1" fillId="0" borderId="26" xfId="0" applyNumberFormat="1" applyFont="1" applyBorder="1" applyAlignment="1">
      <alignment horizontal="center" vertical="center"/>
    </xf>
    <xf numFmtId="0" fontId="1" fillId="0" borderId="27" xfId="0" applyFont="1" applyBorder="1" applyAlignment="1">
      <alignment horizontal="center" vertical="center"/>
    </xf>
    <xf numFmtId="0" fontId="1" fillId="0" borderId="103" xfId="0" applyFont="1" applyFill="1" applyBorder="1" applyAlignment="1">
      <alignment horizontal="center" vertical="center"/>
    </xf>
    <xf numFmtId="0" fontId="1" fillId="0" borderId="104" xfId="0" applyFont="1" applyFill="1" applyBorder="1" applyAlignment="1">
      <alignment horizontal="center" vertical="center"/>
    </xf>
    <xf numFmtId="49" fontId="1" fillId="0" borderId="104" xfId="2" applyNumberFormat="1" applyFont="1" applyFill="1" applyBorder="1" applyAlignment="1">
      <alignment horizontal="center" vertical="center"/>
    </xf>
    <xf numFmtId="0" fontId="1" fillId="0" borderId="104" xfId="0" applyFont="1" applyFill="1" applyBorder="1" applyAlignment="1">
      <alignment horizontal="center" vertical="center" shrinkToFit="1"/>
    </xf>
    <xf numFmtId="164" fontId="1" fillId="0" borderId="104" xfId="0" applyNumberFormat="1" applyFont="1" applyFill="1" applyBorder="1" applyAlignment="1">
      <alignment horizontal="center" vertical="center"/>
    </xf>
    <xf numFmtId="164" fontId="4" fillId="8" borderId="105" xfId="0" applyNumberFormat="1" applyFont="1" applyFill="1" applyBorder="1" applyAlignment="1">
      <alignment horizontal="center" vertical="center"/>
    </xf>
    <xf numFmtId="1" fontId="46" fillId="8" borderId="105" xfId="0" applyNumberFormat="1" applyFont="1" applyFill="1" applyBorder="1" applyAlignment="1">
      <alignment horizontal="center" vertical="center"/>
    </xf>
    <xf numFmtId="1" fontId="1" fillId="8" borderId="105" xfId="0" applyNumberFormat="1" applyFont="1" applyFill="1" applyBorder="1" applyAlignment="1">
      <alignment horizontal="center" vertical="center"/>
    </xf>
    <xf numFmtId="0" fontId="1" fillId="0" borderId="106" xfId="0" applyFont="1" applyBorder="1" applyAlignment="1">
      <alignment horizontal="center" vertical="center"/>
    </xf>
    <xf numFmtId="0" fontId="1" fillId="0" borderId="16" xfId="0" applyFont="1" applyBorder="1" applyAlignment="1">
      <alignment horizontal="center" vertical="center"/>
    </xf>
    <xf numFmtId="0" fontId="1" fillId="0" borderId="58" xfId="0" applyFont="1" applyBorder="1" applyAlignment="1">
      <alignment horizontal="center" vertical="center"/>
    </xf>
    <xf numFmtId="0" fontId="4" fillId="0" borderId="58" xfId="0" quotePrefix="1" applyFont="1" applyBorder="1" applyAlignment="1">
      <alignment horizontal="center" vertical="center" wrapText="1"/>
    </xf>
    <xf numFmtId="49" fontId="4" fillId="0" borderId="58" xfId="2" applyNumberFormat="1" applyFont="1" applyBorder="1" applyAlignment="1">
      <alignment horizontal="center" vertical="center"/>
    </xf>
    <xf numFmtId="49" fontId="1" fillId="0" borderId="58" xfId="2" applyNumberFormat="1" applyFont="1" applyBorder="1" applyAlignment="1">
      <alignment horizontal="center" vertical="center"/>
    </xf>
    <xf numFmtId="0" fontId="1" fillId="0" borderId="58" xfId="0" applyFont="1" applyBorder="1" applyAlignment="1">
      <alignment horizontal="center" vertical="center" shrinkToFit="1"/>
    </xf>
    <xf numFmtId="164" fontId="1" fillId="0" borderId="58" xfId="0" applyNumberFormat="1" applyFont="1" applyBorder="1" applyAlignment="1">
      <alignment horizontal="center" vertical="center"/>
    </xf>
    <xf numFmtId="164" fontId="4" fillId="0" borderId="59" xfId="0" applyNumberFormat="1" applyFont="1" applyFill="1" applyBorder="1" applyAlignment="1">
      <alignment horizontal="center" vertical="center"/>
    </xf>
    <xf numFmtId="1" fontId="46" fillId="9" borderId="59" xfId="0" applyNumberFormat="1" applyFont="1" applyFill="1" applyBorder="1" applyAlignment="1">
      <alignment horizontal="center" vertical="center"/>
    </xf>
    <xf numFmtId="0" fontId="3" fillId="0" borderId="34" xfId="0" applyFont="1" applyBorder="1" applyAlignment="1">
      <alignment horizontal="center" vertical="center"/>
    </xf>
    <xf numFmtId="0" fontId="51" fillId="0" borderId="104" xfId="0" quotePrefix="1" applyFont="1" applyFill="1" applyBorder="1" applyAlignment="1">
      <alignment horizontal="center" vertical="center" wrapText="1"/>
    </xf>
    <xf numFmtId="1" fontId="3" fillId="0" borderId="48" xfId="0" applyNumberFormat="1" applyFont="1" applyBorder="1" applyAlignment="1">
      <alignment horizontal="right" vertical="center" shrinkToFit="1"/>
    </xf>
    <xf numFmtId="0" fontId="4" fillId="8" borderId="47" xfId="0" applyFont="1" applyFill="1" applyBorder="1" applyAlignment="1">
      <alignment horizontal="center" vertical="center" shrinkToFit="1"/>
    </xf>
    <xf numFmtId="0" fontId="4" fillId="8" borderId="49" xfId="0" applyFont="1" applyFill="1" applyBorder="1" applyAlignment="1">
      <alignment horizontal="left" vertical="center"/>
    </xf>
    <xf numFmtId="0" fontId="4" fillId="8" borderId="50" xfId="0" applyFont="1" applyFill="1" applyBorder="1" applyAlignment="1">
      <alignment horizontal="left" vertical="center" shrinkToFit="1"/>
    </xf>
    <xf numFmtId="164" fontId="1" fillId="8" borderId="60" xfId="0" applyNumberFormat="1" applyFont="1" applyFill="1" applyBorder="1" applyAlignment="1">
      <alignment horizontal="center" vertical="center" shrinkToFit="1"/>
    </xf>
    <xf numFmtId="1" fontId="3" fillId="0" borderId="0" xfId="0" applyNumberFormat="1" applyFont="1" applyBorder="1" applyAlignment="1">
      <alignment horizontal="center" vertical="center"/>
    </xf>
    <xf numFmtId="1" fontId="6" fillId="0" borderId="28" xfId="0" applyNumberFormat="1" applyFont="1" applyBorder="1" applyAlignment="1">
      <alignment horizontal="center" vertical="center"/>
    </xf>
    <xf numFmtId="0" fontId="20" fillId="7" borderId="107" xfId="0" applyFont="1" applyFill="1" applyBorder="1" applyAlignment="1">
      <alignment horizontal="center" vertical="center"/>
    </xf>
    <xf numFmtId="0" fontId="20" fillId="7" borderId="108" xfId="0" applyFont="1" applyFill="1" applyBorder="1" applyAlignment="1">
      <alignment horizontal="centerContinuous" vertical="center"/>
    </xf>
    <xf numFmtId="0" fontId="1" fillId="0" borderId="0" xfId="0" applyFont="1" applyBorder="1" applyAlignment="1">
      <alignment vertical="center"/>
    </xf>
    <xf numFmtId="0" fontId="1" fillId="0" borderId="109" xfId="0" applyFont="1" applyFill="1" applyBorder="1" applyAlignment="1">
      <alignment horizontal="centerContinuous" vertical="center" shrinkToFit="1"/>
    </xf>
    <xf numFmtId="0" fontId="20" fillId="0" borderId="86" xfId="0" applyFont="1" applyFill="1" applyBorder="1" applyAlignment="1">
      <alignment horizontal="centerContinuous" vertical="center"/>
    </xf>
    <xf numFmtId="0" fontId="1" fillId="0" borderId="79" xfId="0" applyFont="1" applyFill="1" applyBorder="1" applyAlignment="1">
      <alignment horizontal="center" vertical="center"/>
    </xf>
    <xf numFmtId="0" fontId="1" fillId="0" borderId="80" xfId="0" applyFont="1" applyFill="1" applyBorder="1" applyAlignment="1">
      <alignment horizontal="centerContinuous" vertical="center"/>
    </xf>
    <xf numFmtId="0" fontId="1" fillId="0" borderId="87" xfId="0" applyFont="1" applyFill="1" applyBorder="1" applyAlignment="1">
      <alignment horizontal="centerContinuous" vertical="center"/>
    </xf>
    <xf numFmtId="1" fontId="1" fillId="0" borderId="35" xfId="0" applyNumberFormat="1" applyFont="1" applyFill="1" applyBorder="1" applyAlignment="1">
      <alignment horizontal="center" vertical="center"/>
    </xf>
    <xf numFmtId="0" fontId="1" fillId="0" borderId="39" xfId="0" applyFont="1" applyFill="1" applyBorder="1" applyAlignment="1">
      <alignment horizontal="centerContinuous" vertical="center" shrinkToFit="1"/>
    </xf>
    <xf numFmtId="0" fontId="20" fillId="0" borderId="101" xfId="0" applyFont="1" applyFill="1" applyBorder="1" applyAlignment="1">
      <alignment horizontal="centerContinuous" vertical="center"/>
    </xf>
    <xf numFmtId="0" fontId="1" fillId="0" borderId="78" xfId="0" applyFont="1" applyFill="1" applyBorder="1" applyAlignment="1">
      <alignment horizontal="center" vertical="center"/>
    </xf>
    <xf numFmtId="0" fontId="1" fillId="0" borderId="82" xfId="0" applyFont="1" applyFill="1" applyBorder="1" applyAlignment="1">
      <alignment horizontal="centerContinuous" vertical="center"/>
    </xf>
    <xf numFmtId="0" fontId="1" fillId="0" borderId="102" xfId="0" applyFont="1" applyFill="1" applyBorder="1" applyAlignment="1">
      <alignment horizontal="centerContinuous" vertical="center"/>
    </xf>
    <xf numFmtId="0" fontId="1" fillId="0" borderId="47" xfId="0" applyFont="1" applyFill="1" applyBorder="1" applyAlignment="1">
      <alignment horizontal="centerContinuous" vertical="center" shrinkToFit="1"/>
    </xf>
    <xf numFmtId="0" fontId="20" fillId="0" borderId="88" xfId="0" applyFont="1" applyFill="1" applyBorder="1" applyAlignment="1">
      <alignment horizontal="centerContinuous" vertical="center"/>
    </xf>
    <xf numFmtId="0" fontId="1" fillId="0" borderId="84" xfId="0" applyFont="1" applyFill="1" applyBorder="1" applyAlignment="1">
      <alignment horizontal="center" vertical="center"/>
    </xf>
    <xf numFmtId="0" fontId="1" fillId="0" borderId="85" xfId="0" applyFont="1" applyFill="1" applyBorder="1" applyAlignment="1">
      <alignment horizontal="centerContinuous" vertical="center"/>
    </xf>
    <xf numFmtId="0" fontId="1" fillId="0" borderId="89" xfId="0" applyFont="1" applyFill="1" applyBorder="1" applyAlignment="1">
      <alignment horizontal="centerContinuous" vertical="center"/>
    </xf>
    <xf numFmtId="0" fontId="1" fillId="0" borderId="0" xfId="0" applyFont="1" applyFill="1" applyBorder="1" applyAlignment="1">
      <alignment vertical="center"/>
    </xf>
    <xf numFmtId="1" fontId="1" fillId="0" borderId="60" xfId="0" applyNumberFormat="1" applyFont="1" applyFill="1" applyBorder="1" applyAlignment="1">
      <alignment horizontal="center" vertical="center"/>
    </xf>
    <xf numFmtId="164" fontId="1" fillId="8" borderId="35" xfId="0" applyNumberFormat="1" applyFont="1" applyFill="1" applyBorder="1" applyAlignment="1">
      <alignment horizontal="center" vertical="center" shrinkToFit="1"/>
    </xf>
    <xf numFmtId="0" fontId="52" fillId="0" borderId="32" xfId="0" applyFont="1" applyBorder="1" applyAlignment="1">
      <alignment horizontal="centerContinuous"/>
    </xf>
    <xf numFmtId="0" fontId="53" fillId="0" borderId="32" xfId="0" applyFont="1" applyBorder="1" applyAlignment="1">
      <alignment horizontal="centerContinuous"/>
    </xf>
    <xf numFmtId="0" fontId="48" fillId="0" borderId="32" xfId="0" applyFont="1" applyBorder="1" applyAlignment="1">
      <alignment horizontal="centerContinuous" vertical="center"/>
    </xf>
    <xf numFmtId="0" fontId="55" fillId="0" borderId="32" xfId="0" applyFont="1" applyBorder="1" applyAlignment="1">
      <alignment horizontal="centerContinuous" vertical="center" wrapText="1"/>
    </xf>
    <xf numFmtId="0" fontId="49" fillId="0" borderId="35" xfId="0" applyFont="1" applyFill="1" applyBorder="1" applyAlignment="1">
      <alignment horizontal="center" vertical="center" shrinkToFit="1"/>
    </xf>
    <xf numFmtId="0" fontId="6" fillId="0" borderId="0" xfId="0" applyFont="1" applyFill="1" applyBorder="1" applyAlignment="1">
      <alignment vertical="center" wrapText="1"/>
    </xf>
    <xf numFmtId="0" fontId="49" fillId="0" borderId="60" xfId="0" applyFont="1" applyFill="1" applyBorder="1" applyAlignment="1">
      <alignment horizontal="center" vertical="center" shrinkToFit="1"/>
    </xf>
    <xf numFmtId="0" fontId="6" fillId="0" borderId="0" xfId="0" applyFont="1" applyFill="1" applyBorder="1" applyAlignment="1">
      <alignment horizontal="left" vertical="center" wrapText="1"/>
    </xf>
    <xf numFmtId="0" fontId="54" fillId="0" borderId="32" xfId="0" applyFont="1" applyFill="1" applyBorder="1" applyAlignment="1">
      <alignment horizontal="centerContinuous" vertical="center" wrapText="1"/>
    </xf>
    <xf numFmtId="49" fontId="5" fillId="0" borderId="28" xfId="0" applyNumberFormat="1" applyFont="1" applyBorder="1" applyAlignment="1">
      <alignment horizontal="center" vertical="center"/>
    </xf>
    <xf numFmtId="165" fontId="4" fillId="0" borderId="0" xfId="0" applyNumberFormat="1" applyFont="1" applyBorder="1" applyAlignment="1">
      <alignment vertical="center"/>
    </xf>
    <xf numFmtId="0" fontId="56" fillId="0" borderId="104" xfId="0" quotePrefix="1" applyFont="1" applyFill="1" applyBorder="1" applyAlignment="1">
      <alignment horizontal="center" vertical="center" wrapText="1"/>
    </xf>
    <xf numFmtId="3" fontId="6" fillId="0" borderId="0" xfId="0" applyNumberFormat="1" applyFont="1" applyBorder="1" applyAlignment="1">
      <alignment horizontal="center" vertical="center"/>
    </xf>
    <xf numFmtId="3" fontId="6" fillId="0" borderId="13" xfId="0" applyNumberFormat="1" applyFont="1" applyFill="1" applyBorder="1" applyAlignment="1">
      <alignment horizontal="center" vertical="center"/>
    </xf>
    <xf numFmtId="1" fontId="15" fillId="0" borderId="0" xfId="0" applyNumberFormat="1" applyFont="1" applyBorder="1" applyAlignment="1">
      <alignment vertical="center"/>
    </xf>
    <xf numFmtId="1" fontId="6" fillId="0" borderId="13" xfId="0" applyNumberFormat="1" applyFont="1" applyBorder="1" applyAlignment="1">
      <alignment horizontal="center" vertical="center"/>
    </xf>
    <xf numFmtId="0" fontId="1" fillId="0" borderId="95" xfId="0" applyFont="1" applyBorder="1" applyAlignment="1">
      <alignment horizontal="center" vertical="center" shrinkToFit="1"/>
    </xf>
    <xf numFmtId="0" fontId="1" fillId="0" borderId="96" xfId="0" applyFont="1" applyBorder="1" applyAlignment="1">
      <alignment horizontal="center" vertical="center"/>
    </xf>
    <xf numFmtId="0" fontId="1" fillId="0" borderId="96" xfId="0" quotePrefix="1" applyFont="1" applyBorder="1" applyAlignment="1">
      <alignment horizontal="center" vertical="center"/>
    </xf>
    <xf numFmtId="9" fontId="1" fillId="0" borderId="96" xfId="0" applyNumberFormat="1" applyFont="1" applyBorder="1" applyAlignment="1">
      <alignment horizontal="center" vertical="center"/>
    </xf>
    <xf numFmtId="164" fontId="1" fillId="0" borderId="97" xfId="0" applyNumberFormat="1" applyFont="1" applyFill="1" applyBorder="1" applyAlignment="1">
      <alignment horizontal="centerContinuous" vertical="center"/>
    </xf>
    <xf numFmtId="164" fontId="1" fillId="0" borderId="110" xfId="0" applyNumberFormat="1" applyFont="1" applyFill="1" applyBorder="1" applyAlignment="1">
      <alignment horizontal="centerContinuous" vertical="center"/>
    </xf>
    <xf numFmtId="0" fontId="4" fillId="0" borderId="111" xfId="0" quotePrefix="1" applyFont="1" applyBorder="1" applyAlignment="1">
      <alignment horizontal="centerContinuous" vertical="center"/>
    </xf>
    <xf numFmtId="0" fontId="57" fillId="11" borderId="83" xfId="0" applyFont="1" applyFill="1" applyBorder="1" applyAlignment="1">
      <alignment horizontal="center" vertical="center"/>
    </xf>
    <xf numFmtId="0" fontId="58" fillId="11" borderId="84" xfId="0" applyFont="1" applyFill="1" applyBorder="1" applyAlignment="1">
      <alignment horizontal="center" vertical="center"/>
    </xf>
    <xf numFmtId="0" fontId="58" fillId="11" borderId="84" xfId="0" quotePrefix="1" applyFont="1" applyFill="1" applyBorder="1" applyAlignment="1">
      <alignment horizontal="center" vertical="center"/>
    </xf>
    <xf numFmtId="9" fontId="58" fillId="11" borderId="84" xfId="0" applyNumberFormat="1" applyFont="1" applyFill="1" applyBorder="1" applyAlignment="1">
      <alignment horizontal="center" vertical="center"/>
    </xf>
    <xf numFmtId="164" fontId="58" fillId="11" borderId="84" xfId="0" applyNumberFormat="1" applyFont="1" applyFill="1" applyBorder="1" applyAlignment="1">
      <alignment horizontal="center" vertical="center"/>
    </xf>
    <xf numFmtId="164" fontId="58" fillId="11" borderId="85" xfId="0" applyNumberFormat="1" applyFont="1" applyFill="1" applyBorder="1" applyAlignment="1">
      <alignment horizontal="centerContinuous" vertical="center"/>
    </xf>
    <xf numFmtId="164" fontId="58" fillId="11" borderId="88" xfId="0" applyNumberFormat="1" applyFont="1" applyFill="1" applyBorder="1" applyAlignment="1">
      <alignment horizontal="centerContinuous" vertical="center"/>
    </xf>
    <xf numFmtId="0" fontId="58" fillId="11" borderId="89" xfId="0" applyFont="1" applyFill="1" applyBorder="1" applyAlignment="1">
      <alignment horizontal="centerContinuous" vertical="center"/>
    </xf>
    <xf numFmtId="1" fontId="1" fillId="12" borderId="60" xfId="0" applyNumberFormat="1" applyFont="1" applyFill="1" applyBorder="1" applyAlignment="1">
      <alignment horizontal="center" vertical="center"/>
    </xf>
    <xf numFmtId="0" fontId="6" fillId="10" borderId="15" xfId="0" applyFont="1" applyFill="1" applyBorder="1" applyAlignment="1">
      <alignment horizontal="center" vertical="center"/>
    </xf>
    <xf numFmtId="0" fontId="6" fillId="10" borderId="3" xfId="0" quotePrefix="1" applyFont="1" applyFill="1" applyBorder="1" applyAlignment="1">
      <alignment horizontal="center" vertical="center"/>
    </xf>
    <xf numFmtId="0" fontId="12" fillId="8" borderId="1" xfId="0" applyFont="1" applyFill="1" applyBorder="1" applyAlignment="1">
      <alignment vertical="center"/>
    </xf>
    <xf numFmtId="0" fontId="6" fillId="8" borderId="25" xfId="0" applyNumberFormat="1" applyFont="1" applyFill="1" applyBorder="1" applyAlignment="1">
      <alignment horizontal="center" vertical="center"/>
    </xf>
    <xf numFmtId="49" fontId="23" fillId="8" borderId="25" xfId="0" applyNumberFormat="1" applyFont="1" applyFill="1" applyBorder="1" applyAlignment="1">
      <alignment horizontal="center" vertical="center"/>
    </xf>
    <xf numFmtId="0" fontId="23" fillId="8" borderId="26" xfId="0" applyNumberFormat="1" applyFont="1" applyFill="1" applyBorder="1" applyAlignment="1">
      <alignment horizontal="center" vertical="center"/>
    </xf>
    <xf numFmtId="0" fontId="12" fillId="8" borderId="26" xfId="0" applyNumberFormat="1" applyFont="1" applyFill="1" applyBorder="1" applyAlignment="1">
      <alignment horizontal="center" vertical="center"/>
    </xf>
    <xf numFmtId="49" fontId="6" fillId="8" borderId="26" xfId="0" applyNumberFormat="1" applyFont="1" applyFill="1" applyBorder="1" applyAlignment="1">
      <alignment horizontal="center" vertical="center"/>
    </xf>
    <xf numFmtId="0" fontId="6" fillId="8" borderId="27" xfId="0" applyNumberFormat="1" applyFont="1" applyFill="1" applyBorder="1" applyAlignment="1">
      <alignment horizontal="center" vertical="center"/>
    </xf>
  </cellXfs>
  <cellStyles count="9">
    <cellStyle name="Excel Built-in Normal" xfId="6"/>
    <cellStyle name="Hyperlink" xfId="1" builtinId="8"/>
    <cellStyle name="Normal" xfId="0" builtinId="0"/>
    <cellStyle name="Normal 2" xfId="4"/>
    <cellStyle name="Normal 2 2" xfId="5"/>
    <cellStyle name="Normal 4" xfId="8"/>
    <cellStyle name="Percent" xfId="2" builtinId="5"/>
    <cellStyle name="Percent 2" xfId="3"/>
    <cellStyle name="Percent 2 2" xfId="7"/>
  </cellStyles>
  <dxfs count="15">
    <dxf>
      <font>
        <b/>
        <i val="0"/>
        <color theme="9" tint="-0.499984740745262"/>
      </font>
      <fill>
        <patternFill>
          <bgColor rgb="FF92D050"/>
        </patternFill>
      </fill>
      <border>
        <left style="thin">
          <color rgb="FFFF0000"/>
        </left>
        <right style="thin">
          <color rgb="FFFF0000"/>
        </right>
        <top style="thin">
          <color rgb="FFFF0000"/>
        </top>
        <bottom style="thin">
          <color rgb="FFFF0000"/>
        </bottom>
        <vertical/>
        <horizontal/>
      </border>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i val="0"/>
        <condense val="0"/>
        <extend val="0"/>
      </font>
      <fill>
        <patternFill>
          <bgColor indexed="51"/>
        </patternFill>
      </fill>
    </dxf>
    <dxf>
      <font>
        <b/>
        <i val="0"/>
        <condense val="0"/>
        <extend val="0"/>
      </font>
      <fill>
        <patternFill>
          <bgColor indexed="10"/>
        </patternFill>
      </fill>
    </dxf>
  </dxfs>
  <tableStyles count="0" defaultTableStyle="TableStyleMedium2" defaultPivotStyle="PivotStyleLight16"/>
  <colors>
    <mruColors>
      <color rgb="FFCC99FF"/>
      <color rgb="FFFF9933"/>
      <color rgb="FF00CC66"/>
      <color rgb="FF00FF99"/>
      <color rgb="FF00FF00"/>
      <color rgb="FFCCFFCC"/>
      <color rgb="FF0000FF"/>
      <color rgb="FF009900"/>
      <color rgb="FF66FF99"/>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57150</xdr:colOff>
      <xdr:row>15</xdr:row>
      <xdr:rowOff>57150</xdr:rowOff>
    </xdr:from>
    <xdr:to>
      <xdr:col>6</xdr:col>
      <xdr:colOff>1276350</xdr:colOff>
      <xdr:row>70</xdr:row>
      <xdr:rowOff>171450</xdr:rowOff>
    </xdr:to>
    <xdr:sp macro="" textlink="">
      <xdr:nvSpPr>
        <xdr:cNvPr id="4" name="Text 6"/>
        <xdr:cNvSpPr txBox="1">
          <a:spLocks noChangeArrowheads="1"/>
        </xdr:cNvSpPr>
      </xdr:nvSpPr>
      <xdr:spPr bwMode="auto">
        <a:xfrm>
          <a:off x="57150" y="3952875"/>
          <a:ext cx="6962775" cy="3057525"/>
        </a:xfrm>
        <a:prstGeom prst="rect">
          <a:avLst/>
        </a:prstGeom>
        <a:solidFill>
          <a:srgbClr val="FFFFFF"/>
        </a:solidFill>
        <a:ln w="9525">
          <a:noFill/>
          <a:miter lim="800000"/>
          <a:headEnd/>
          <a:tailEnd/>
        </a:ln>
      </xdr:spPr>
      <xdr:txBody>
        <a:bodyPr vertOverflow="clip" wrap="square" lIns="27432" tIns="27432" rIns="27432" bIns="0" anchor="t" upright="1"/>
        <a:lstStyle/>
        <a:p>
          <a:pPr algn="just"/>
          <a:r>
            <a:rPr lang="en-US" sz="1200" b="1">
              <a:effectLst/>
              <a:latin typeface="Times New Roman" panose="02020603050405020304" pitchFamily="18" charset="0"/>
              <a:ea typeface="+mn-ea"/>
              <a:cs typeface="Times New Roman" panose="02020603050405020304" pitchFamily="18" charset="0"/>
            </a:rPr>
            <a:t>Appearance:  </a:t>
          </a:r>
          <a:r>
            <a:rPr lang="en-US" sz="1200">
              <a:effectLst/>
              <a:latin typeface="Times New Roman" panose="02020603050405020304" pitchFamily="18" charset="0"/>
              <a:ea typeface="+mn-ea"/>
              <a:cs typeface="Times New Roman" panose="02020603050405020304" pitchFamily="18" charset="0"/>
            </a:rPr>
            <a:t>Kali Adran has jet black-bluish hair that hangs halfway down her back, with bright green eyes that stand out with her coppery color skin tinged with a bit of green and brown in the right places.  She has a free spirit and a nice desirable body by all the male elves.  Here silvery gold armor is form fitting to the point that seen from a distance might look like she was nude.  She usually conceals her armor by wearing blue knee length skirt, black Elven knee high boots, red top that hangs around her shoulders and blue scarf around her head that hung down the length of her head...</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When not in armor she would dress in the traditional gypsy dress for women with low riding shirt that show ample breast and left her belly showing.  She would either wear a skirt or knickers and a scarf or shawl.  Her speech is of an Cormyrean accent as are most of the clan members she traveled with.</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b="1">
              <a:effectLst/>
              <a:latin typeface="Times New Roman" panose="02020603050405020304" pitchFamily="18" charset="0"/>
              <a:ea typeface="+mn-ea"/>
              <a:cs typeface="Times New Roman" panose="02020603050405020304" pitchFamily="18" charset="0"/>
            </a:rPr>
            <a:t>History:  </a:t>
          </a:r>
          <a:r>
            <a:rPr lang="en-US" sz="1200">
              <a:effectLst/>
              <a:latin typeface="Times New Roman" panose="02020603050405020304" pitchFamily="18" charset="0"/>
              <a:ea typeface="+mn-ea"/>
              <a:cs typeface="Times New Roman" panose="02020603050405020304" pitchFamily="18" charset="0"/>
            </a:rPr>
            <a:t>From the earliest time Kali could remember she her mother and father had always lived in the little wagon and traveled with their clan.  The wagons odd to most outsiders with their gaudy colors and house shaped roofs where fairly comfortable.  Kali looked forward to the time when she would have her own.  </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The Clan would move around stopping on the outskirts of towns and doing odd jobs and sell their wares for several weeks or longer according to how good business was.  The number of travelers increased according to the seasons.  Some breaking off to help with the planting or harvesting.  Her mom was a seamstress and would make clothes during the winter months while the Cavern was settled.  She would then sale them and do patch work on garments at each town.  Her father was an armor smith and would patch armor or do general blacksmith work.  The life of gypsy was hard but had its good times.  We worked during the day with the younger ones doing the menial chores around camp.  Then, at night we partied with spirits and dancing music.</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The Clan was led by her Uncle, her dad’s eldest brother.  He had been a great warrior in his time and probable still was.  One of his sons had died while on an Orc raid while the other was currently off with the harvesters.  His eldest grandson was away with his fiancé clan.  We expected there would be a marriage at the end of harvest when he brings her home to us.</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Sowing didn’t fit with Kali’s free spirit.  Her desires flowed more with being a hunter and fighter/defender of the clan.  She had sat many times by the fireside at her uncle’s feet and listened to his adventures and mishap and pushed him constantly to teacher her what he knew.  Her parents were not thrilled at the prospect but her uncle assured them it was for the best.  So the young girl began her training in the ways of a fighter.  She was able to pick up the tricks of the trade fast.  Understanding why the menial training lessons helped her to learn and comprehend the more advanced routines and strategies.  </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Now at her thirty-second winter, Kali was the best hunter the clan could have.  She even bested most of the men that challenged her.  </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Her great adventure began one morning when twenty of the rouges, including herself, where out on a goblin hunt.  The town they had made camp by, at the foot of the mountains, had been having trouble with the beasties killing cattle, stealing chicken, and stealing anything they could get their hands on.  They knew it was goblins cause several had been caught in the act.  The group had not been searching long when they came across they creatures tracks.  They were able to follow these into a cave where the goblins where turning into their new lair.  The group killed about thirty of the beasts.  They determine that this group was a breakaway party from probably an overcrowded clan.  During the cleanup and the reclamation of what belongings where left from the town.  </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Kali found a secret chamber that the goblins had not apparently knew of.  She entered with two of her clan.  There they were amazed.  Upon two walls the stone was polished to a mirror like perfection the one the west shimmered with a slight glow or like the ripple of water.  The other across from it seemed as if it was lifeless not even give a reflections.</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Then it happened as the three stood and watched, the dead lifeless portal blossomed into life and almost immediately what looked to be a dwarf fall through.  As he picked himself up Kali could see the look of a hunted soul in his eyes.  The little man dusted himself off and then noticed the three elves standing in the room.  He yelled get out of here at the same time as the portal swirled to life a second time the dwarf swear as he rushed toward the other portal, then paused before it seeing that the three had not moved.  At that moment a creature that Kali could only describe as a demon from her worst nightmare come through.  It roared it’s hatred as its eyes settled on the three.  The dwarf was the first to attack with some spell that rocked the demon.  The creature retaliated with a shock wave that knocked everyone to the ground.  One elf was not so lucky the wave slammed him against the wall with such force he died in seconds.  The second, dazed managed to crawl to the exit.  Kali had been flung into the dwarf and knocked unconscious.  Scrambling to his feet the dwarf turned to jump into the next portal but fore some reason grabbed the girl and dragged her through.</a:t>
          </a:r>
        </a:p>
        <a:p>
          <a:pPr algn="just"/>
          <a:r>
            <a:rPr lang="en-US" sz="1200">
              <a:effectLst/>
              <a:latin typeface="Times New Roman" panose="02020603050405020304" pitchFamily="18" charset="0"/>
              <a:ea typeface="+mn-ea"/>
              <a:cs typeface="Times New Roman" panose="02020603050405020304" pitchFamily="18" charset="0"/>
            </a:rPr>
            <a:t> </a:t>
          </a:r>
        </a:p>
        <a:p>
          <a:pPr algn="just"/>
          <a:endParaRPr lang="en-US" sz="1400">
            <a:effectLst/>
            <a:latin typeface="Times New Roman" pitchFamily="18" charset="0"/>
            <a:ea typeface="+mn-ea"/>
            <a:cs typeface="Times New Roman" pitchFamily="18" charset="0"/>
          </a:endParaRPr>
        </a:p>
      </xdr:txBody>
    </xdr:sp>
    <xdr:clientData/>
  </xdr:twoCellAnchor>
  <xdr:twoCellAnchor>
    <xdr:from>
      <xdr:col>5</xdr:col>
      <xdr:colOff>66675</xdr:colOff>
      <xdr:row>12</xdr:row>
      <xdr:rowOff>28576</xdr:rowOff>
    </xdr:from>
    <xdr:to>
      <xdr:col>6</xdr:col>
      <xdr:colOff>1238250</xdr:colOff>
      <xdr:row>14</xdr:row>
      <xdr:rowOff>238125</xdr:rowOff>
    </xdr:to>
    <xdr:sp macro="" textlink="">
      <xdr:nvSpPr>
        <xdr:cNvPr id="1084" name="Text Box 60"/>
        <xdr:cNvSpPr txBox="1">
          <a:spLocks noChangeArrowheads="1"/>
        </xdr:cNvSpPr>
      </xdr:nvSpPr>
      <xdr:spPr bwMode="auto">
        <a:xfrm>
          <a:off x="4762500" y="2962276"/>
          <a:ext cx="2295525" cy="638174"/>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FF00" mc:Ignorable="a14" a14:legacySpreadsheetColorIndex="11"/>
          </a:solidFill>
          <a:miter lim="800000"/>
          <a:headEnd/>
          <a:tailEnd/>
        </a:ln>
      </xdr:spPr>
      <xdr:txBody>
        <a:bodyPr vertOverflow="clip" wrap="square" lIns="27432" tIns="27432" rIns="27432" bIns="0" anchor="t" upright="1"/>
        <a:lstStyle/>
        <a:p>
          <a:pPr algn="just" rtl="0">
            <a:defRPr sz="1000"/>
          </a:pPr>
          <a:r>
            <a:rPr lang="en-US" sz="1200" b="1" i="0" u="none" strike="noStrike" baseline="0">
              <a:solidFill>
                <a:sysClr val="windowText" lastClr="000000"/>
              </a:solidFill>
              <a:latin typeface="Times New Roman"/>
              <a:cs typeface="Times New Roman"/>
            </a:rPr>
            <a:t>Current status:  </a:t>
          </a:r>
          <a:r>
            <a:rPr lang="en-US" sz="1200" b="0" i="1" u="none" strike="noStrike" baseline="0">
              <a:solidFill>
                <a:sysClr val="windowText" lastClr="000000"/>
              </a:solidFill>
              <a:latin typeface="Times New Roman"/>
              <a:cs typeface="Times New Roman"/>
            </a:rPr>
            <a:t>Bull’s strength </a:t>
          </a:r>
          <a:r>
            <a:rPr lang="en-US" sz="1200" b="0" i="0" u="none" strike="noStrike" baseline="0">
              <a:solidFill>
                <a:sysClr val="windowText" lastClr="000000"/>
              </a:solidFill>
              <a:latin typeface="Times New Roman"/>
              <a:cs typeface="Times New Roman"/>
            </a:rPr>
            <a:t>effect last 24 hours from the moment she eats the bear’s heart.</a:t>
          </a:r>
          <a:endParaRPr lang="en-US" sz="1200" b="0" i="1" u="none" strike="noStrike" baseline="0">
            <a:solidFill>
              <a:sysClr val="windowText" lastClr="000000"/>
            </a:solidFill>
            <a:latin typeface="Times New Roman"/>
            <a:cs typeface="Times New Roman"/>
          </a:endParaRPr>
        </a:p>
      </xdr:txBody>
    </xdr:sp>
    <xdr:clientData/>
  </xdr:twoCellAnchor>
  <xdr:twoCellAnchor editAs="oneCell">
    <xdr:from>
      <xdr:col>5</xdr:col>
      <xdr:colOff>190500</xdr:colOff>
      <xdr:row>1</xdr:row>
      <xdr:rowOff>91440</xdr:rowOff>
    </xdr:from>
    <xdr:to>
      <xdr:col>6</xdr:col>
      <xdr:colOff>1143180</xdr:colOff>
      <xdr:row>11</xdr:row>
      <xdr:rowOff>106870</xdr:rowOff>
    </xdr:to>
    <xdr:pic>
      <xdr:nvPicPr>
        <xdr:cNvPr id="2" name="Picture 1"/>
        <xdr:cNvPicPr>
          <a:picLocks noChangeAspect="1"/>
        </xdr:cNvPicPr>
      </xdr:nvPicPr>
      <xdr:blipFill>
        <a:blip xmlns:r="http://schemas.openxmlformats.org/officeDocument/2006/relationships" r:embed="rId1"/>
        <a:stretch>
          <a:fillRect/>
        </a:stretch>
      </xdr:blipFill>
      <xdr:spPr>
        <a:xfrm>
          <a:off x="4351020" y="464820"/>
          <a:ext cx="2072820" cy="21871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228600</xdr:colOff>
      <xdr:row>0</xdr:row>
      <xdr:rowOff>0</xdr:rowOff>
    </xdr:from>
    <xdr:to>
      <xdr:col>10</xdr:col>
      <xdr:colOff>0</xdr:colOff>
      <xdr:row>0</xdr:row>
      <xdr:rowOff>0</xdr:rowOff>
    </xdr:to>
    <xdr:sp macro="" textlink="">
      <xdr:nvSpPr>
        <xdr:cNvPr id="13396" name="Rectangle 1"/>
        <xdr:cNvSpPr>
          <a:spLocks noChangeArrowheads="1"/>
        </xdr:cNvSpPr>
      </xdr:nvSpPr>
      <xdr:spPr bwMode="auto">
        <a:xfrm>
          <a:off x="4619625" y="0"/>
          <a:ext cx="2867025"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editAs="oneCell">
    <xdr:from>
      <xdr:col>9</xdr:col>
      <xdr:colOff>0</xdr:colOff>
      <xdr:row>5</xdr:row>
      <xdr:rowOff>1</xdr:rowOff>
    </xdr:from>
    <xdr:to>
      <xdr:col>10</xdr:col>
      <xdr:colOff>6367</xdr:colOff>
      <xdr:row>26</xdr:row>
      <xdr:rowOff>99060</xdr:rowOff>
    </xdr:to>
    <xdr:pic>
      <xdr:nvPicPr>
        <xdr:cNvPr id="2" name="Picture 1"/>
        <xdr:cNvPicPr>
          <a:picLocks noChangeAspect="1"/>
        </xdr:cNvPicPr>
      </xdr:nvPicPr>
      <xdr:blipFill>
        <a:blip xmlns:r="http://schemas.openxmlformats.org/officeDocument/2006/relationships" r:embed="rId1"/>
        <a:stretch>
          <a:fillRect/>
        </a:stretch>
      </xdr:blipFill>
      <xdr:spPr>
        <a:xfrm>
          <a:off x="5280660" y="1371601"/>
          <a:ext cx="3084847" cy="4579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0</xdr:colOff>
      <xdr:row>0</xdr:row>
      <xdr:rowOff>0</xdr:rowOff>
    </xdr:to>
    <xdr:sp macro="" textlink="">
      <xdr:nvSpPr>
        <xdr:cNvPr id="19460" name="Rectangle 1"/>
        <xdr:cNvSpPr>
          <a:spLocks noChangeArrowheads="1"/>
        </xdr:cNvSpPr>
      </xdr:nvSpPr>
      <xdr:spPr bwMode="auto">
        <a:xfrm>
          <a:off x="5000625" y="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116205</xdr:colOff>
      <xdr:row>1</xdr:row>
      <xdr:rowOff>123825</xdr:rowOff>
    </xdr:from>
    <xdr:to>
      <xdr:col>2</xdr:col>
      <xdr:colOff>154305</xdr:colOff>
      <xdr:row>2</xdr:row>
      <xdr:rowOff>66675</xdr:rowOff>
    </xdr:to>
    <xdr:sp macro="" textlink="">
      <xdr:nvSpPr>
        <xdr:cNvPr id="3078" name="Text Box 6" hidden="1"/>
        <xdr:cNvSpPr txBox="1">
          <a:spLocks noChangeArrowheads="1"/>
        </xdr:cNvSpPr>
      </xdr:nvSpPr>
      <xdr:spPr bwMode="auto">
        <a:xfrm>
          <a:off x="2476500" y="428625"/>
          <a:ext cx="695325" cy="161925"/>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18288" tIns="0" rIns="0" bIns="0" anchor="t" upright="1"/>
        <a:lstStyle/>
        <a:p>
          <a:pPr algn="ctr" rtl="0">
            <a:defRPr sz="1000"/>
          </a:pPr>
          <a:endParaRPr lang="es-VE"/>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21</xdr:row>
      <xdr:rowOff>12266</xdr:rowOff>
    </xdr:from>
    <xdr:to>
      <xdr:col>3</xdr:col>
      <xdr:colOff>236621</xdr:colOff>
      <xdr:row>30</xdr:row>
      <xdr:rowOff>198120</xdr:rowOff>
    </xdr:to>
    <xdr:pic>
      <xdr:nvPicPr>
        <xdr:cNvPr id="2" name="Picture 1"/>
        <xdr:cNvPicPr>
          <a:picLocks noChangeAspect="1"/>
        </xdr:cNvPicPr>
      </xdr:nvPicPr>
      <xdr:blipFill>
        <a:blip xmlns:r="http://schemas.openxmlformats.org/officeDocument/2006/relationships" r:embed="rId1"/>
        <a:stretch>
          <a:fillRect/>
        </a:stretch>
      </xdr:blipFill>
      <xdr:spPr>
        <a:xfrm>
          <a:off x="1" y="4848961"/>
          <a:ext cx="2879557" cy="19544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ptalan@ymail.com?subject=Nexus"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72"/>
  <sheetViews>
    <sheetView showGridLines="0" tabSelected="1" zoomScaleNormal="100" workbookViewId="0"/>
  </sheetViews>
  <sheetFormatPr defaultColWidth="13" defaultRowHeight="15.6"/>
  <cols>
    <col min="1" max="1" width="14.69921875" style="67" customWidth="1"/>
    <col min="2" max="2" width="9.59765625" style="68" customWidth="1"/>
    <col min="3" max="3" width="5.19921875" style="68" customWidth="1"/>
    <col min="4" max="4" width="13.69921875" style="67" bestFit="1" customWidth="1"/>
    <col min="5" max="5" width="11.3984375" style="68" bestFit="1" customWidth="1"/>
    <col min="6" max="6" width="14.69921875" style="67" customWidth="1"/>
    <col min="7" max="7" width="17.09765625" style="68" customWidth="1"/>
    <col min="8" max="16384" width="13" style="25"/>
  </cols>
  <sheetData>
    <row r="1" spans="1:7" ht="29.4" thickTop="1" thickBot="1">
      <c r="A1" s="19" t="s">
        <v>129</v>
      </c>
      <c r="B1" s="20" t="s">
        <v>203</v>
      </c>
      <c r="C1" s="21"/>
      <c r="D1" s="22"/>
      <c r="E1" s="23"/>
      <c r="F1" s="22"/>
      <c r="G1" s="24" t="s">
        <v>128</v>
      </c>
    </row>
    <row r="2" spans="1:7" ht="17.399999999999999" thickTop="1">
      <c r="A2" s="26" t="s">
        <v>0</v>
      </c>
      <c r="B2" s="231" t="s">
        <v>131</v>
      </c>
      <c r="C2" s="231"/>
      <c r="D2" s="29" t="s">
        <v>1</v>
      </c>
      <c r="E2" s="28" t="s">
        <v>130</v>
      </c>
      <c r="F2" s="30"/>
      <c r="G2" s="31"/>
    </row>
    <row r="3" spans="1:7" ht="16.8">
      <c r="A3" s="26" t="s">
        <v>66</v>
      </c>
      <c r="B3" s="231" t="s">
        <v>101</v>
      </c>
      <c r="C3" s="231"/>
      <c r="D3" s="29" t="s">
        <v>67</v>
      </c>
      <c r="E3" s="28">
        <v>6</v>
      </c>
      <c r="F3" s="29"/>
      <c r="G3" s="31"/>
    </row>
    <row r="4" spans="1:7" ht="16.8">
      <c r="A4" s="26" t="s">
        <v>66</v>
      </c>
      <c r="B4" s="231" t="s">
        <v>132</v>
      </c>
      <c r="C4" s="231"/>
      <c r="D4" s="29" t="s">
        <v>67</v>
      </c>
      <c r="E4" s="28">
        <v>5</v>
      </c>
      <c r="F4" s="29"/>
      <c r="G4" s="31"/>
    </row>
    <row r="5" spans="1:7" ht="16.8">
      <c r="A5" s="26" t="s">
        <v>2</v>
      </c>
      <c r="B5" s="231" t="s">
        <v>133</v>
      </c>
      <c r="C5" s="231"/>
      <c r="D5" s="29" t="s">
        <v>3</v>
      </c>
      <c r="E5" s="28" t="s">
        <v>134</v>
      </c>
      <c r="F5" s="29"/>
      <c r="G5" s="31"/>
    </row>
    <row r="6" spans="1:7" ht="17.399999999999999" thickBot="1">
      <c r="A6" s="26" t="s">
        <v>68</v>
      </c>
      <c r="B6" s="231" t="s">
        <v>100</v>
      </c>
      <c r="C6" s="231"/>
      <c r="D6" s="29" t="s">
        <v>90</v>
      </c>
      <c r="E6" s="341" t="s">
        <v>205</v>
      </c>
      <c r="F6" s="29"/>
      <c r="G6" s="31"/>
    </row>
    <row r="7" spans="1:7" ht="17.399999999999999" thickTop="1">
      <c r="A7" s="32" t="s">
        <v>89</v>
      </c>
      <c r="B7" s="249">
        <f>E3+E4</f>
        <v>11</v>
      </c>
      <c r="C7" s="250"/>
      <c r="D7" s="33" t="s">
        <v>209</v>
      </c>
      <c r="E7" s="267" t="str">
        <f t="shared" ref="E7" si="0">CONCATENATE(30+10,"’")</f>
        <v>40’</v>
      </c>
      <c r="F7" s="34"/>
      <c r="G7" s="31"/>
    </row>
    <row r="8" spans="1:7" ht="17.399999999999999" thickBot="1">
      <c r="A8" s="255" t="s">
        <v>117</v>
      </c>
      <c r="B8" s="35">
        <f>C10+4</f>
        <v>8</v>
      </c>
      <c r="C8" s="256"/>
      <c r="D8" s="257" t="s">
        <v>204</v>
      </c>
      <c r="E8" s="342">
        <v>66000</v>
      </c>
      <c r="F8" s="34"/>
      <c r="G8" s="31"/>
    </row>
    <row r="9" spans="1:7" ht="17.399999999999999" thickTop="1">
      <c r="A9" s="36" t="s">
        <v>4</v>
      </c>
      <c r="B9" s="361">
        <f>12+2</f>
        <v>14</v>
      </c>
      <c r="C9" s="37" t="str">
        <f t="shared" ref="C9:C14" si="1">IF(B9&gt;9.9,CONCATENATE("+",ROUNDDOWN((B9-10)/2,0)),ROUNDUP((B9-10)/2,0))</f>
        <v>+2</v>
      </c>
      <c r="D9" s="38" t="s">
        <v>76</v>
      </c>
      <c r="E9" s="39" t="s">
        <v>102</v>
      </c>
      <c r="F9" s="34"/>
      <c r="G9" s="31"/>
    </row>
    <row r="10" spans="1:7" ht="16.8">
      <c r="A10" s="40" t="s">
        <v>5</v>
      </c>
      <c r="B10" s="362">
        <f>16+2</f>
        <v>18</v>
      </c>
      <c r="C10" s="41" t="str">
        <f t="shared" si="1"/>
        <v>+4</v>
      </c>
      <c r="D10" s="42" t="s">
        <v>77</v>
      </c>
      <c r="E10" s="43">
        <f>SUM(Martial!G3:G23,Equipment!C3:C12)</f>
        <v>30.5</v>
      </c>
      <c r="F10" s="34"/>
      <c r="G10" s="31"/>
    </row>
    <row r="11" spans="1:7" ht="16.8">
      <c r="A11" s="44" t="s">
        <v>15</v>
      </c>
      <c r="B11" s="45">
        <f>13</f>
        <v>13</v>
      </c>
      <c r="C11" s="46" t="str">
        <f t="shared" si="1"/>
        <v>+1</v>
      </c>
      <c r="D11" s="42" t="s">
        <v>17</v>
      </c>
      <c r="E11" s="338">
        <f>3+ROUNDUP(((E3*10)*0.75)+((E4*10)*0.75)+((E3+E4)*C11),0)</f>
        <v>97</v>
      </c>
      <c r="F11" s="34"/>
      <c r="G11" s="31"/>
    </row>
    <row r="12" spans="1:7" ht="16.8">
      <c r="A12" s="47" t="s">
        <v>16</v>
      </c>
      <c r="B12" s="45">
        <f>10</f>
        <v>10</v>
      </c>
      <c r="C12" s="41" t="str">
        <f t="shared" si="1"/>
        <v>+0</v>
      </c>
      <c r="D12" s="48" t="s">
        <v>91</v>
      </c>
      <c r="E12" s="254">
        <f>10+C10</f>
        <v>14</v>
      </c>
      <c r="F12" s="26"/>
      <c r="G12" s="31"/>
    </row>
    <row r="13" spans="1:7" ht="16.8">
      <c r="A13" s="49" t="s">
        <v>18</v>
      </c>
      <c r="B13" s="45">
        <f>10</f>
        <v>10</v>
      </c>
      <c r="C13" s="41" t="str">
        <f t="shared" si="1"/>
        <v>+0</v>
      </c>
      <c r="D13" s="48" t="s">
        <v>118</v>
      </c>
      <c r="E13" s="306">
        <f>E14-C10</f>
        <v>26</v>
      </c>
      <c r="F13" s="34"/>
      <c r="G13" s="31"/>
    </row>
    <row r="14" spans="1:7" ht="17.399999999999999" thickBot="1">
      <c r="A14" s="50" t="s">
        <v>14</v>
      </c>
      <c r="B14" s="51">
        <f>16</f>
        <v>16</v>
      </c>
      <c r="C14" s="52" t="str">
        <f t="shared" si="1"/>
        <v>+3</v>
      </c>
      <c r="D14" s="53" t="s">
        <v>206</v>
      </c>
      <c r="E14" s="344">
        <f>E12+SUM(Martial!B15:B20)</f>
        <v>30</v>
      </c>
      <c r="F14" s="34"/>
      <c r="G14" s="31"/>
    </row>
    <row r="15" spans="1:7" ht="24" thickTop="1" thickBot="1">
      <c r="A15" s="54" t="s">
        <v>28</v>
      </c>
      <c r="B15" s="55"/>
      <c r="C15" s="55"/>
      <c r="D15" s="56"/>
      <c r="E15" s="343"/>
      <c r="F15" s="56"/>
      <c r="G15" s="57"/>
    </row>
    <row r="16" spans="1:7" s="61" customFormat="1" ht="17.399999999999999" thickTop="1">
      <c r="A16" s="58"/>
      <c r="B16" s="59"/>
      <c r="C16" s="59"/>
      <c r="D16" s="59"/>
      <c r="E16" s="59"/>
      <c r="F16" s="59"/>
      <c r="G16" s="60"/>
    </row>
    <row r="17" spans="1:7" s="61" customFormat="1" ht="16.8">
      <c r="A17" s="62"/>
      <c r="B17" s="27"/>
      <c r="C17" s="27"/>
      <c r="D17" s="27"/>
      <c r="E17" s="27"/>
      <c r="F17" s="27"/>
      <c r="G17" s="63"/>
    </row>
    <row r="18" spans="1:7" s="61" customFormat="1" ht="16.8">
      <c r="A18" s="62"/>
      <c r="B18" s="27"/>
      <c r="C18" s="27"/>
      <c r="D18" s="27"/>
      <c r="E18" s="27"/>
      <c r="F18" s="27"/>
      <c r="G18" s="63"/>
    </row>
    <row r="19" spans="1:7" s="61" customFormat="1" ht="16.8">
      <c r="A19" s="62"/>
      <c r="B19" s="27"/>
      <c r="C19" s="27"/>
      <c r="D19" s="27"/>
      <c r="E19" s="27"/>
      <c r="F19" s="27"/>
      <c r="G19" s="63"/>
    </row>
    <row r="20" spans="1:7" s="61" customFormat="1" ht="16.8">
      <c r="A20" s="62"/>
      <c r="B20" s="27"/>
      <c r="C20" s="27"/>
      <c r="D20" s="27"/>
      <c r="E20" s="27"/>
      <c r="F20" s="27"/>
      <c r="G20" s="63"/>
    </row>
    <row r="21" spans="1:7" s="61" customFormat="1" ht="16.8">
      <c r="A21" s="62"/>
      <c r="B21" s="27"/>
      <c r="C21" s="27"/>
      <c r="D21" s="27"/>
      <c r="E21" s="27"/>
      <c r="F21" s="27"/>
      <c r="G21" s="63"/>
    </row>
    <row r="22" spans="1:7" s="61" customFormat="1" ht="16.8">
      <c r="A22" s="62"/>
      <c r="B22" s="27"/>
      <c r="C22" s="27"/>
      <c r="D22" s="27"/>
      <c r="E22" s="27"/>
      <c r="F22" s="27"/>
      <c r="G22" s="63"/>
    </row>
    <row r="23" spans="1:7" s="61" customFormat="1" ht="16.8">
      <c r="A23" s="62"/>
      <c r="B23" s="27"/>
      <c r="C23" s="27"/>
      <c r="D23" s="27"/>
      <c r="E23" s="27"/>
      <c r="F23" s="27"/>
      <c r="G23" s="63"/>
    </row>
    <row r="24" spans="1:7" s="61" customFormat="1" ht="16.8">
      <c r="A24" s="62"/>
      <c r="B24" s="27"/>
      <c r="C24" s="27"/>
      <c r="D24" s="27"/>
      <c r="E24" s="27"/>
      <c r="F24" s="27"/>
      <c r="G24" s="63"/>
    </row>
    <row r="25" spans="1:7" s="61" customFormat="1" ht="16.8">
      <c r="A25" s="62"/>
      <c r="B25" s="27"/>
      <c r="C25" s="27"/>
      <c r="D25" s="27"/>
      <c r="E25" s="27"/>
      <c r="F25" s="27"/>
      <c r="G25" s="63"/>
    </row>
    <row r="26" spans="1:7" s="61" customFormat="1" ht="16.8">
      <c r="A26" s="62"/>
      <c r="B26" s="27"/>
      <c r="C26" s="27"/>
      <c r="D26" s="27"/>
      <c r="E26" s="27"/>
      <c r="F26" s="27"/>
      <c r="G26" s="63"/>
    </row>
    <row r="27" spans="1:7" s="61" customFormat="1" ht="16.8">
      <c r="A27" s="62"/>
      <c r="B27" s="27"/>
      <c r="C27" s="27"/>
      <c r="D27" s="27"/>
      <c r="E27" s="27"/>
      <c r="F27" s="27"/>
      <c r="G27" s="63"/>
    </row>
    <row r="28" spans="1:7" s="61" customFormat="1" ht="16.8">
      <c r="A28" s="62"/>
      <c r="B28" s="27"/>
      <c r="C28" s="27"/>
      <c r="D28" s="27"/>
      <c r="E28" s="27"/>
      <c r="F28" s="27"/>
      <c r="G28" s="63"/>
    </row>
    <row r="29" spans="1:7" s="61" customFormat="1" ht="16.8">
      <c r="A29" s="62"/>
      <c r="B29" s="27"/>
      <c r="C29" s="27"/>
      <c r="D29" s="27"/>
      <c r="E29" s="27"/>
      <c r="F29" s="27"/>
      <c r="G29" s="63"/>
    </row>
    <row r="30" spans="1:7" s="61" customFormat="1" ht="16.8">
      <c r="A30" s="62"/>
      <c r="B30" s="27"/>
      <c r="C30" s="27"/>
      <c r="D30" s="27"/>
      <c r="E30" s="27"/>
      <c r="F30" s="27"/>
      <c r="G30" s="63"/>
    </row>
    <row r="31" spans="1:7" s="61" customFormat="1" ht="16.8">
      <c r="A31" s="62"/>
      <c r="B31" s="27"/>
      <c r="C31" s="27"/>
      <c r="D31" s="27"/>
      <c r="E31" s="27"/>
      <c r="F31" s="27"/>
      <c r="G31" s="63"/>
    </row>
    <row r="32" spans="1:7" s="61" customFormat="1" ht="16.8">
      <c r="A32" s="62"/>
      <c r="B32" s="27"/>
      <c r="C32" s="27"/>
      <c r="D32" s="27"/>
      <c r="E32" s="27"/>
      <c r="F32" s="27"/>
      <c r="G32" s="63"/>
    </row>
    <row r="33" spans="1:7" s="61" customFormat="1" ht="16.8">
      <c r="A33" s="62"/>
      <c r="B33" s="27"/>
      <c r="C33" s="27"/>
      <c r="D33" s="27"/>
      <c r="E33" s="27"/>
      <c r="F33" s="27"/>
      <c r="G33" s="63"/>
    </row>
    <row r="34" spans="1:7" s="61" customFormat="1" ht="16.8">
      <c r="A34" s="62"/>
      <c r="B34" s="27"/>
      <c r="C34" s="27"/>
      <c r="D34" s="27"/>
      <c r="E34" s="27"/>
      <c r="F34" s="27"/>
      <c r="G34" s="63"/>
    </row>
    <row r="35" spans="1:7" s="61" customFormat="1" ht="16.8">
      <c r="A35" s="62"/>
      <c r="B35" s="27"/>
      <c r="C35" s="27"/>
      <c r="D35" s="27"/>
      <c r="E35" s="27"/>
      <c r="F35" s="27"/>
      <c r="G35" s="63"/>
    </row>
    <row r="36" spans="1:7" s="61" customFormat="1" ht="16.8">
      <c r="A36" s="62"/>
      <c r="B36" s="27"/>
      <c r="C36" s="27"/>
      <c r="D36" s="27"/>
      <c r="E36" s="27"/>
      <c r="F36" s="27"/>
      <c r="G36" s="63"/>
    </row>
    <row r="37" spans="1:7" s="61" customFormat="1" ht="16.8">
      <c r="A37" s="62"/>
      <c r="B37" s="27"/>
      <c r="C37" s="27"/>
      <c r="D37" s="27"/>
      <c r="E37" s="27"/>
      <c r="F37" s="27"/>
      <c r="G37" s="63"/>
    </row>
    <row r="38" spans="1:7" s="61" customFormat="1" ht="16.8">
      <c r="A38" s="62"/>
      <c r="B38" s="27"/>
      <c r="C38" s="27"/>
      <c r="D38" s="27"/>
      <c r="E38" s="27"/>
      <c r="F38" s="27"/>
      <c r="G38" s="63"/>
    </row>
    <row r="39" spans="1:7" s="61" customFormat="1" ht="16.8">
      <c r="A39" s="62"/>
      <c r="B39" s="27"/>
      <c r="C39" s="27"/>
      <c r="D39" s="27"/>
      <c r="E39" s="27"/>
      <c r="F39" s="27"/>
      <c r="G39" s="63"/>
    </row>
    <row r="40" spans="1:7" s="61" customFormat="1" ht="16.8">
      <c r="A40" s="62"/>
      <c r="B40" s="27"/>
      <c r="C40" s="27"/>
      <c r="D40" s="27"/>
      <c r="E40" s="27"/>
      <c r="F40" s="27"/>
      <c r="G40" s="63"/>
    </row>
    <row r="41" spans="1:7" s="61" customFormat="1" ht="16.8">
      <c r="A41" s="62"/>
      <c r="B41" s="27"/>
      <c r="C41" s="27"/>
      <c r="D41" s="27"/>
      <c r="E41" s="27"/>
      <c r="F41" s="27"/>
      <c r="G41" s="63"/>
    </row>
    <row r="42" spans="1:7" s="61" customFormat="1" ht="16.8">
      <c r="A42" s="62"/>
      <c r="B42" s="27"/>
      <c r="C42" s="27"/>
      <c r="D42" s="27"/>
      <c r="E42" s="27"/>
      <c r="F42" s="27"/>
      <c r="G42" s="63"/>
    </row>
    <row r="43" spans="1:7" s="61" customFormat="1" ht="16.8">
      <c r="A43" s="62"/>
      <c r="B43" s="27"/>
      <c r="C43" s="27"/>
      <c r="D43" s="27"/>
      <c r="E43" s="27"/>
      <c r="F43" s="27"/>
      <c r="G43" s="63"/>
    </row>
    <row r="44" spans="1:7" s="61" customFormat="1" ht="16.8">
      <c r="A44" s="62"/>
      <c r="B44" s="27"/>
      <c r="C44" s="27"/>
      <c r="D44" s="27"/>
      <c r="E44" s="27"/>
      <c r="F44" s="27"/>
      <c r="G44" s="63"/>
    </row>
    <row r="45" spans="1:7" s="61" customFormat="1" ht="16.8">
      <c r="A45" s="62"/>
      <c r="B45" s="27"/>
      <c r="C45" s="27"/>
      <c r="D45" s="27"/>
      <c r="E45" s="27"/>
      <c r="F45" s="27"/>
      <c r="G45" s="63"/>
    </row>
    <row r="46" spans="1:7" s="61" customFormat="1" ht="16.8">
      <c r="A46" s="62"/>
      <c r="B46" s="27"/>
      <c r="C46" s="27"/>
      <c r="D46" s="27"/>
      <c r="E46" s="27"/>
      <c r="F46" s="27"/>
      <c r="G46" s="63"/>
    </row>
    <row r="47" spans="1:7" s="61" customFormat="1" ht="16.8">
      <c r="A47" s="62"/>
      <c r="B47" s="27"/>
      <c r="C47" s="27"/>
      <c r="D47" s="27"/>
      <c r="E47" s="27"/>
      <c r="F47" s="27"/>
      <c r="G47" s="63"/>
    </row>
    <row r="48" spans="1:7" s="61" customFormat="1" ht="16.8">
      <c r="A48" s="62"/>
      <c r="B48" s="27"/>
      <c r="C48" s="27"/>
      <c r="D48" s="27"/>
      <c r="E48" s="27"/>
      <c r="F48" s="27"/>
      <c r="G48" s="63"/>
    </row>
    <row r="49" spans="1:7" s="61" customFormat="1" ht="16.8">
      <c r="A49" s="62"/>
      <c r="B49" s="27"/>
      <c r="C49" s="27"/>
      <c r="D49" s="27"/>
      <c r="E49" s="27"/>
      <c r="F49" s="27"/>
      <c r="G49" s="63"/>
    </row>
    <row r="50" spans="1:7" s="61" customFormat="1" ht="16.8">
      <c r="A50" s="62"/>
      <c r="B50" s="27"/>
      <c r="C50" s="27"/>
      <c r="D50" s="27"/>
      <c r="E50" s="27"/>
      <c r="F50" s="27"/>
      <c r="G50" s="63"/>
    </row>
    <row r="51" spans="1:7" s="61" customFormat="1" ht="16.8">
      <c r="A51" s="62"/>
      <c r="B51" s="27"/>
      <c r="C51" s="27"/>
      <c r="D51" s="27"/>
      <c r="E51" s="27"/>
      <c r="F51" s="27"/>
      <c r="G51" s="63"/>
    </row>
    <row r="52" spans="1:7" s="61" customFormat="1" ht="16.8">
      <c r="A52" s="62"/>
      <c r="B52" s="27"/>
      <c r="C52" s="27"/>
      <c r="D52" s="27"/>
      <c r="E52" s="27"/>
      <c r="F52" s="27"/>
      <c r="G52" s="63"/>
    </row>
    <row r="53" spans="1:7" s="61" customFormat="1" ht="16.8">
      <c r="A53" s="62"/>
      <c r="B53" s="27"/>
      <c r="C53" s="27"/>
      <c r="D53" s="27"/>
      <c r="E53" s="27"/>
      <c r="F53" s="27"/>
      <c r="G53" s="63"/>
    </row>
    <row r="54" spans="1:7" s="61" customFormat="1" ht="16.8">
      <c r="A54" s="62"/>
      <c r="B54" s="27"/>
      <c r="C54" s="27"/>
      <c r="D54" s="27"/>
      <c r="E54" s="27"/>
      <c r="F54" s="27"/>
      <c r="G54" s="63"/>
    </row>
    <row r="55" spans="1:7" s="61" customFormat="1" ht="16.8">
      <c r="A55" s="62"/>
      <c r="B55" s="27"/>
      <c r="C55" s="27"/>
      <c r="D55" s="27"/>
      <c r="E55" s="27"/>
      <c r="F55" s="27"/>
      <c r="G55" s="63"/>
    </row>
    <row r="56" spans="1:7" s="61" customFormat="1" ht="16.8">
      <c r="A56" s="62"/>
      <c r="B56" s="27"/>
      <c r="C56" s="27"/>
      <c r="D56" s="27"/>
      <c r="E56" s="27"/>
      <c r="F56" s="27"/>
      <c r="G56" s="63"/>
    </row>
    <row r="57" spans="1:7" s="61" customFormat="1" ht="16.8">
      <c r="A57" s="62"/>
      <c r="B57" s="27"/>
      <c r="C57" s="27"/>
      <c r="D57" s="27"/>
      <c r="E57" s="27"/>
      <c r="F57" s="27"/>
      <c r="G57" s="63"/>
    </row>
    <row r="58" spans="1:7" s="61" customFormat="1" ht="16.8">
      <c r="A58" s="62"/>
      <c r="B58" s="27"/>
      <c r="C58" s="27"/>
      <c r="D58" s="27"/>
      <c r="E58" s="27"/>
      <c r="F58" s="27"/>
      <c r="G58" s="63"/>
    </row>
    <row r="59" spans="1:7" s="61" customFormat="1" ht="16.8">
      <c r="A59" s="62"/>
      <c r="B59" s="27"/>
      <c r="C59" s="27"/>
      <c r="D59" s="27"/>
      <c r="E59" s="27"/>
      <c r="F59" s="27"/>
      <c r="G59" s="63"/>
    </row>
    <row r="60" spans="1:7" s="61" customFormat="1" ht="16.8">
      <c r="A60" s="62"/>
      <c r="B60" s="27"/>
      <c r="C60" s="27"/>
      <c r="D60" s="27"/>
      <c r="E60" s="27"/>
      <c r="F60" s="27"/>
      <c r="G60" s="63"/>
    </row>
    <row r="61" spans="1:7" s="61" customFormat="1" ht="16.8">
      <c r="A61" s="62"/>
      <c r="B61" s="27"/>
      <c r="C61" s="27"/>
      <c r="D61" s="27"/>
      <c r="E61" s="27"/>
      <c r="F61" s="27"/>
      <c r="G61" s="63"/>
    </row>
    <row r="62" spans="1:7" s="61" customFormat="1" ht="16.8">
      <c r="A62" s="62"/>
      <c r="B62" s="27"/>
      <c r="C62" s="27"/>
      <c r="D62" s="27"/>
      <c r="E62" s="27"/>
      <c r="F62" s="27"/>
      <c r="G62" s="63"/>
    </row>
    <row r="63" spans="1:7" s="61" customFormat="1" ht="16.8">
      <c r="A63" s="62"/>
      <c r="B63" s="27"/>
      <c r="C63" s="27"/>
      <c r="D63" s="27"/>
      <c r="E63" s="27"/>
      <c r="F63" s="27"/>
      <c r="G63" s="63"/>
    </row>
    <row r="64" spans="1:7" s="61" customFormat="1" ht="16.8">
      <c r="A64" s="62"/>
      <c r="B64" s="27"/>
      <c r="C64" s="27"/>
      <c r="D64" s="27"/>
      <c r="E64" s="27"/>
      <c r="F64" s="27"/>
      <c r="G64" s="63"/>
    </row>
    <row r="65" spans="1:7" s="61" customFormat="1" ht="16.8">
      <c r="A65" s="62"/>
      <c r="B65" s="27"/>
      <c r="C65" s="27"/>
      <c r="D65" s="27"/>
      <c r="E65" s="27"/>
      <c r="F65" s="27"/>
      <c r="G65" s="63"/>
    </row>
    <row r="66" spans="1:7" s="61" customFormat="1" ht="16.8">
      <c r="A66" s="62"/>
      <c r="B66" s="27"/>
      <c r="C66" s="27"/>
      <c r="D66" s="27"/>
      <c r="E66" s="27"/>
      <c r="F66" s="27"/>
      <c r="G66" s="63"/>
    </row>
    <row r="67" spans="1:7" s="61" customFormat="1" ht="16.8">
      <c r="A67" s="62"/>
      <c r="B67" s="27"/>
      <c r="C67" s="27"/>
      <c r="D67" s="27"/>
      <c r="E67" s="27"/>
      <c r="F67" s="27"/>
      <c r="G67" s="63"/>
    </row>
    <row r="68" spans="1:7" s="61" customFormat="1" ht="16.8">
      <c r="A68" s="62"/>
      <c r="B68" s="27"/>
      <c r="C68" s="27"/>
      <c r="D68" s="27"/>
      <c r="E68" s="27"/>
      <c r="F68" s="27"/>
      <c r="G68" s="63"/>
    </row>
    <row r="69" spans="1:7" s="61" customFormat="1" ht="16.8">
      <c r="A69" s="62"/>
      <c r="B69" s="27"/>
      <c r="C69" s="27"/>
      <c r="D69" s="27"/>
      <c r="E69" s="27"/>
      <c r="F69" s="27"/>
      <c r="G69" s="63"/>
    </row>
    <row r="70" spans="1:7" s="61" customFormat="1" ht="16.8">
      <c r="A70" s="62"/>
      <c r="B70" s="27"/>
      <c r="C70" s="27"/>
      <c r="D70" s="27"/>
      <c r="E70" s="27"/>
      <c r="F70" s="27"/>
      <c r="G70" s="63"/>
    </row>
    <row r="71" spans="1:7" ht="17.399999999999999" thickBot="1">
      <c r="A71" s="64"/>
      <c r="B71" s="65"/>
      <c r="C71" s="65"/>
      <c r="D71" s="65"/>
      <c r="E71" s="65"/>
      <c r="F71" s="65"/>
      <c r="G71" s="66"/>
    </row>
    <row r="72" spans="1:7" ht="16.2" thickTop="1"/>
  </sheetData>
  <phoneticPr fontId="0" type="noConversion"/>
  <conditionalFormatting sqref="E10">
    <cfRule type="cellIs" dxfId="14" priority="4" stopIfTrue="1" operator="greaterThan">
      <formula>173</formula>
    </cfRule>
    <cfRule type="cellIs" dxfId="13" priority="5" stopIfTrue="1" operator="between">
      <formula>86</formula>
      <formula>173</formula>
    </cfRule>
  </conditionalFormatting>
  <hyperlinks>
    <hyperlink ref="G1" r:id="rId1"/>
  </hyperlinks>
  <printOptions gridLinesSet="0"/>
  <pageMargins left="0.62" right="0.33" top="0.5" bottom="0.63" header="0.5" footer="0.5"/>
  <pageSetup orientation="portrait" horizontalDpi="120" verticalDpi="144" r:id="rId2"/>
  <headerFooter alignWithMargins="0"/>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5"/>
  <sheetViews>
    <sheetView showGridLines="0" workbookViewId="0">
      <pane ySplit="2" topLeftCell="A3" activePane="bottomLeft" state="frozen"/>
      <selection pane="bottomLeft" activeCell="A3" sqref="A3"/>
    </sheetView>
  </sheetViews>
  <sheetFormatPr defaultColWidth="13" defaultRowHeight="15.6"/>
  <cols>
    <col min="1" max="1" width="27.3984375" style="67" bestFit="1" customWidth="1"/>
    <col min="2" max="2" width="5.8984375" style="67" bestFit="1" customWidth="1"/>
    <col min="3" max="3" width="7.59765625" style="68" hidden="1" customWidth="1"/>
    <col min="4" max="4" width="5.8984375" style="68" hidden="1" customWidth="1"/>
    <col min="5" max="5" width="9.19921875" style="68" bestFit="1" customWidth="1"/>
    <col min="6" max="6" width="8.69921875" style="68" bestFit="1" customWidth="1"/>
    <col min="7" max="7" width="6" style="138" bestFit="1" customWidth="1"/>
    <col min="8" max="8" width="5.19921875" style="138" bestFit="1" customWidth="1"/>
    <col min="9" max="9" width="6.8984375" style="138" bestFit="1" customWidth="1"/>
    <col min="10" max="10" width="40.3984375" style="67" bestFit="1" customWidth="1"/>
    <col min="11" max="16384" width="13" style="25"/>
  </cols>
  <sheetData>
    <row r="1" spans="1:10" ht="23.4" thickBot="1">
      <c r="A1" s="69" t="s">
        <v>13</v>
      </c>
      <c r="B1" s="70"/>
      <c r="C1" s="70"/>
      <c r="D1" s="70"/>
      <c r="E1" s="70"/>
      <c r="F1" s="70"/>
      <c r="G1" s="71"/>
      <c r="H1" s="71"/>
      <c r="I1" s="71"/>
      <c r="J1" s="70"/>
    </row>
    <row r="2" spans="1:10" s="61" customFormat="1" ht="34.200000000000003" thickBot="1">
      <c r="A2" s="1" t="s">
        <v>125</v>
      </c>
      <c r="B2" s="2" t="s">
        <v>33</v>
      </c>
      <c r="C2" s="2" t="s">
        <v>40</v>
      </c>
      <c r="D2" s="2" t="s">
        <v>32</v>
      </c>
      <c r="E2" s="3" t="s">
        <v>64</v>
      </c>
      <c r="F2" s="3" t="s">
        <v>41</v>
      </c>
      <c r="G2" s="4" t="s">
        <v>69</v>
      </c>
      <c r="H2" s="8" t="s">
        <v>99</v>
      </c>
      <c r="I2" s="5" t="s">
        <v>84</v>
      </c>
      <c r="J2" s="6" t="s">
        <v>6</v>
      </c>
    </row>
    <row r="3" spans="1:10" s="61" customFormat="1" ht="16.8">
      <c r="A3" s="72" t="s">
        <v>71</v>
      </c>
      <c r="B3" s="73">
        <f>5+1</f>
        <v>6</v>
      </c>
      <c r="C3" s="74" t="s">
        <v>35</v>
      </c>
      <c r="D3" s="74" t="str">
        <f>IF(C3="Str",'Personal File'!$C$9,IF(C3="Dex",'Personal File'!$C$10,IF(C3="Con",'Personal File'!$C$11,IF(C3="Int",'Personal File'!$C$12,IF(C3="Wis",'Personal File'!$C$13,IF(C3="Cha",'Personal File'!$C$14))))))</f>
        <v>+1</v>
      </c>
      <c r="E3" s="75" t="str">
        <f t="shared" ref="E3:E5" si="0">CONCATENATE(C3," (",D3,")")</f>
        <v>Con (+1)</v>
      </c>
      <c r="F3" s="252">
        <f>1</f>
        <v>1</v>
      </c>
      <c r="G3" s="76">
        <f t="shared" ref="G3:G43" si="1">B3+D3+F3</f>
        <v>8</v>
      </c>
      <c r="H3" s="77">
        <f t="shared" ref="H3:H43" ca="1" si="2">RANDBETWEEN(1,20)</f>
        <v>16</v>
      </c>
      <c r="I3" s="78">
        <f t="shared" ref="I3:I5" ca="1" si="3">SUM(G3:H3)</f>
        <v>24</v>
      </c>
      <c r="J3" s="81" t="s">
        <v>208</v>
      </c>
    </row>
    <row r="4" spans="1:10" s="61" customFormat="1" ht="16.8">
      <c r="A4" s="79" t="s">
        <v>72</v>
      </c>
      <c r="B4" s="73">
        <f>2+4</f>
        <v>6</v>
      </c>
      <c r="C4" s="74" t="s">
        <v>38</v>
      </c>
      <c r="D4" s="74" t="str">
        <f>IF(C4="Str",'Personal File'!$C$9,IF(C4="Dex",'Personal File'!$C$10,IF(C4="Con",'Personal File'!$C$11,IF(C4="Int",'Personal File'!$C$12,IF(C4="Wis",'Personal File'!$C$13,IF(C4="Cha",'Personal File'!$C$14))))))</f>
        <v>+4</v>
      </c>
      <c r="E4" s="80" t="str">
        <f t="shared" si="0"/>
        <v>Dex (+4)</v>
      </c>
      <c r="F4" s="252">
        <f>1</f>
        <v>1</v>
      </c>
      <c r="G4" s="76">
        <f t="shared" si="1"/>
        <v>11</v>
      </c>
      <c r="H4" s="77">
        <f t="shared" ca="1" si="2"/>
        <v>6</v>
      </c>
      <c r="I4" s="78">
        <f t="shared" ca="1" si="3"/>
        <v>17</v>
      </c>
      <c r="J4" s="81" t="s">
        <v>208</v>
      </c>
    </row>
    <row r="5" spans="1:10" s="61" customFormat="1" ht="16.8">
      <c r="A5" s="82" t="s">
        <v>73</v>
      </c>
      <c r="B5" s="83">
        <f>2+4</f>
        <v>6</v>
      </c>
      <c r="C5" s="84" t="s">
        <v>37</v>
      </c>
      <c r="D5" s="84" t="str">
        <f>IF(C5="Str",'Personal File'!$C$9,IF(C5="Dex",'Personal File'!$C$10,IF(C5="Con",'Personal File'!$C$11,IF(C5="Int",'Personal File'!$C$12,IF(C5="Wis",'Personal File'!$C$13,IF(C5="Cha",'Personal File'!$C$14))))))</f>
        <v>+0</v>
      </c>
      <c r="E5" s="85" t="str">
        <f t="shared" si="0"/>
        <v>Wis (+0)</v>
      </c>
      <c r="F5" s="253">
        <v>1</v>
      </c>
      <c r="G5" s="86">
        <f t="shared" si="1"/>
        <v>7</v>
      </c>
      <c r="H5" s="87">
        <f t="shared" ca="1" si="2"/>
        <v>15</v>
      </c>
      <c r="I5" s="88">
        <f t="shared" ca="1" si="3"/>
        <v>22</v>
      </c>
      <c r="J5" s="268" t="str">
        <f>CONCATENATE("+2 vs. Enchantments, +",('Personal File'!$C$14-'Personal File'!$C$13)," vs. Mind-Affecting")</f>
        <v>+2 vs. Enchantments, +3 vs. Mind-Affecting</v>
      </c>
    </row>
    <row r="6" spans="1:10" s="96" customFormat="1" ht="16.8">
      <c r="A6" s="89" t="s">
        <v>42</v>
      </c>
      <c r="B6" s="90">
        <v>0</v>
      </c>
      <c r="C6" s="91" t="s">
        <v>36</v>
      </c>
      <c r="D6" s="92" t="str">
        <f>IF(C6="Str",'Personal File'!$C$9,IF(C6="Dex",'Personal File'!$C$10,IF(C6="Con",'Personal File'!$C$11,IF(C6="Int",'Personal File'!$C$12,IF(C6="Wis",'Personal File'!$C$13,IF(C6="Cha",'Personal File'!$C$14))))))</f>
        <v>+0</v>
      </c>
      <c r="E6" s="93" t="str">
        <f t="shared" ref="E6:E43" si="4">CONCATENATE(C6," (",D6,")")</f>
        <v>Int (+0)</v>
      </c>
      <c r="F6" s="94" t="s">
        <v>65</v>
      </c>
      <c r="G6" s="94">
        <f t="shared" si="1"/>
        <v>0</v>
      </c>
      <c r="H6" s="77">
        <f t="shared" ca="1" si="2"/>
        <v>9</v>
      </c>
      <c r="I6" s="94">
        <f t="shared" ref="I6:I7" ca="1" si="5">SUM(G6:H6)</f>
        <v>9</v>
      </c>
      <c r="J6" s="95"/>
    </row>
    <row r="7" spans="1:10" s="101" customFormat="1" ht="16.8">
      <c r="A7" s="128" t="s">
        <v>43</v>
      </c>
      <c r="B7" s="108">
        <v>7</v>
      </c>
      <c r="C7" s="129" t="s">
        <v>38</v>
      </c>
      <c r="D7" s="130" t="str">
        <f>IF(C7="Str",'Personal File'!$C$9,IF(C7="Dex",'Personal File'!$C$10,IF(C7="Con",'Personal File'!$C$11,IF(C7="Int",'Personal File'!$C$12,IF(C7="Wis",'Personal File'!$C$13,IF(C7="Cha",'Personal File'!$C$14))))))</f>
        <v>+4</v>
      </c>
      <c r="E7" s="131" t="str">
        <f t="shared" si="4"/>
        <v>Dex (+4)</v>
      </c>
      <c r="F7" s="112" t="s">
        <v>127</v>
      </c>
      <c r="G7" s="112">
        <f t="shared" si="1"/>
        <v>9</v>
      </c>
      <c r="H7" s="100">
        <f t="shared" ca="1" si="2"/>
        <v>7</v>
      </c>
      <c r="I7" s="112">
        <f t="shared" ca="1" si="5"/>
        <v>16</v>
      </c>
      <c r="J7" s="113"/>
    </row>
    <row r="8" spans="1:10" s="106" customFormat="1" ht="16.8">
      <c r="A8" s="102" t="s">
        <v>44</v>
      </c>
      <c r="B8" s="90">
        <v>0</v>
      </c>
      <c r="C8" s="103" t="s">
        <v>34</v>
      </c>
      <c r="D8" s="104" t="str">
        <f>IF(C8="Str",'Personal File'!$C$9,IF(C8="Dex",'Personal File'!$C$10,IF(C8="Con",'Personal File'!$C$11,IF(C8="Int",'Personal File'!$C$12,IF(C8="Wis",'Personal File'!$C$13,IF(C8="Cha",'Personal File'!$C$14))))))</f>
        <v>+3</v>
      </c>
      <c r="E8" s="105" t="str">
        <f t="shared" si="4"/>
        <v>Cha (+3)</v>
      </c>
      <c r="F8" s="94" t="s">
        <v>65</v>
      </c>
      <c r="G8" s="94">
        <f t="shared" si="1"/>
        <v>3</v>
      </c>
      <c r="H8" s="100">
        <f t="shared" ca="1" si="2"/>
        <v>2</v>
      </c>
      <c r="I8" s="94">
        <f t="shared" ref="I8:I43" ca="1" si="6">SUM(G8:H8)</f>
        <v>5</v>
      </c>
      <c r="J8" s="95"/>
    </row>
    <row r="9" spans="1:10" s="114" customFormat="1" ht="16.8">
      <c r="A9" s="124" t="s">
        <v>45</v>
      </c>
      <c r="B9" s="90">
        <v>0</v>
      </c>
      <c r="C9" s="125" t="s">
        <v>39</v>
      </c>
      <c r="D9" s="126" t="str">
        <f>IF(C9="Str",'Personal File'!$C$9,IF(C9="Dex",'Personal File'!$C$10,IF(C9="Con",'Personal File'!$C$11,IF(C9="Int",'Personal File'!$C$12,IF(C9="Wis",'Personal File'!$C$13,IF(C9="Cha",'Personal File'!$C$14))))))</f>
        <v>+2</v>
      </c>
      <c r="E9" s="127" t="str">
        <f t="shared" si="4"/>
        <v>Str (+2)</v>
      </c>
      <c r="F9" s="94" t="s">
        <v>127</v>
      </c>
      <c r="G9" s="94">
        <f t="shared" si="1"/>
        <v>0</v>
      </c>
      <c r="H9" s="100">
        <f t="shared" ca="1" si="2"/>
        <v>6</v>
      </c>
      <c r="I9" s="94">
        <f t="shared" ca="1" si="6"/>
        <v>6</v>
      </c>
      <c r="J9" s="95"/>
    </row>
    <row r="10" spans="1:10" s="114" customFormat="1" ht="16.8">
      <c r="A10" s="258" t="s">
        <v>19</v>
      </c>
      <c r="B10" s="90">
        <v>0</v>
      </c>
      <c r="C10" s="259" t="s">
        <v>35</v>
      </c>
      <c r="D10" s="260" t="str">
        <f>IF(C10="Str",'Personal File'!$C$9,IF(C10="Dex",'Personal File'!$C$10,IF(C10="Con",'Personal File'!$C$11,IF(C10="Int",'Personal File'!$C$12,IF(C10="Wis",'Personal File'!$C$13,IF(C10="Cha",'Personal File'!$C$14))))))</f>
        <v>+1</v>
      </c>
      <c r="E10" s="261" t="str">
        <f t="shared" si="4"/>
        <v>Con (+1)</v>
      </c>
      <c r="F10" s="94" t="s">
        <v>65</v>
      </c>
      <c r="G10" s="94">
        <f t="shared" si="1"/>
        <v>1</v>
      </c>
      <c r="H10" s="100">
        <f t="shared" ca="1" si="2"/>
        <v>13</v>
      </c>
      <c r="I10" s="94">
        <f t="shared" ca="1" si="6"/>
        <v>14</v>
      </c>
      <c r="J10" s="95"/>
    </row>
    <row r="11" spans="1:10" s="96" customFormat="1" ht="16.8">
      <c r="A11" s="89" t="s">
        <v>106</v>
      </c>
      <c r="B11" s="90">
        <v>0</v>
      </c>
      <c r="C11" s="91" t="s">
        <v>36</v>
      </c>
      <c r="D11" s="92" t="str">
        <f>IF(C11="Str",'Personal File'!$C$9,IF(C11="Dex",'Personal File'!$C$10,IF(C11="Con",'Personal File'!$C$11,IF(C11="Int",'Personal File'!$C$12,IF(C11="Wis",'Personal File'!$C$13,IF(C11="Cha",'Personal File'!$C$14))))))</f>
        <v>+0</v>
      </c>
      <c r="E11" s="93" t="str">
        <f t="shared" ref="E11" si="7">CONCATENATE(C11," (",D11,")")</f>
        <v>Int (+0)</v>
      </c>
      <c r="F11" s="94" t="s">
        <v>65</v>
      </c>
      <c r="G11" s="94">
        <f t="shared" si="1"/>
        <v>0</v>
      </c>
      <c r="H11" s="100">
        <f t="shared" ca="1" si="2"/>
        <v>14</v>
      </c>
      <c r="I11" s="94">
        <f t="shared" ca="1" si="6"/>
        <v>14</v>
      </c>
      <c r="J11" s="95"/>
    </row>
    <row r="12" spans="1:10" s="115" customFormat="1" ht="16.8">
      <c r="A12" s="89" t="s">
        <v>46</v>
      </c>
      <c r="B12" s="90">
        <v>0</v>
      </c>
      <c r="C12" s="91" t="s">
        <v>36</v>
      </c>
      <c r="D12" s="92" t="str">
        <f>IF(C12="Str",'Personal File'!$C$9,IF(C12="Dex",'Personal File'!$C$10,IF(C12="Con",'Personal File'!$C$11,IF(C12="Int",'Personal File'!$C$12,IF(C12="Wis",'Personal File'!$C$13,IF(C12="Cha",'Personal File'!$C$14))))))</f>
        <v>+0</v>
      </c>
      <c r="E12" s="93" t="str">
        <f t="shared" si="4"/>
        <v>Int (+0)</v>
      </c>
      <c r="F12" s="94" t="s">
        <v>65</v>
      </c>
      <c r="G12" s="94">
        <f t="shared" si="1"/>
        <v>0</v>
      </c>
      <c r="H12" s="100">
        <f t="shared" ca="1" si="2"/>
        <v>8</v>
      </c>
      <c r="I12" s="94">
        <f t="shared" ca="1" si="6"/>
        <v>8</v>
      </c>
      <c r="J12" s="95"/>
    </row>
    <row r="13" spans="1:10" s="101" customFormat="1" ht="16.8">
      <c r="A13" s="102" t="s">
        <v>47</v>
      </c>
      <c r="B13" s="90">
        <v>0</v>
      </c>
      <c r="C13" s="103" t="s">
        <v>34</v>
      </c>
      <c r="D13" s="104" t="str">
        <f>IF(C13="Str",'Personal File'!$C$9,IF(C13="Dex",'Personal File'!$C$10,IF(C13="Con",'Personal File'!$C$11,IF(C13="Int",'Personal File'!$C$12,IF(C13="Wis",'Personal File'!$C$13,IF(C13="Cha",'Personal File'!$C$14))))))</f>
        <v>+3</v>
      </c>
      <c r="E13" s="105" t="str">
        <f t="shared" si="4"/>
        <v>Cha (+3)</v>
      </c>
      <c r="F13" s="94" t="s">
        <v>65</v>
      </c>
      <c r="G13" s="94">
        <f t="shared" si="1"/>
        <v>3</v>
      </c>
      <c r="H13" s="100">
        <f t="shared" ca="1" si="2"/>
        <v>17</v>
      </c>
      <c r="I13" s="94">
        <f t="shared" ca="1" si="6"/>
        <v>20</v>
      </c>
      <c r="J13" s="95"/>
    </row>
    <row r="14" spans="1:10" s="101" customFormat="1" ht="16.8">
      <c r="A14" s="89" t="s">
        <v>48</v>
      </c>
      <c r="B14" s="90">
        <v>0</v>
      </c>
      <c r="C14" s="91" t="s">
        <v>36</v>
      </c>
      <c r="D14" s="92" t="str">
        <f>IF(C14="Str",'Personal File'!$C$9,IF(C14="Dex",'Personal File'!$C$10,IF(C14="Con",'Personal File'!$C$11,IF(C14="Int",'Personal File'!$C$12,IF(C14="Wis",'Personal File'!$C$13,IF(C14="Cha",'Personal File'!$C$14))))))</f>
        <v>+0</v>
      </c>
      <c r="E14" s="93" t="str">
        <f t="shared" si="4"/>
        <v>Int (+0)</v>
      </c>
      <c r="F14" s="94" t="s">
        <v>65</v>
      </c>
      <c r="G14" s="94">
        <f t="shared" si="1"/>
        <v>0</v>
      </c>
      <c r="H14" s="100">
        <f t="shared" ca="1" si="2"/>
        <v>13</v>
      </c>
      <c r="I14" s="94">
        <f t="shared" ca="1" si="6"/>
        <v>13</v>
      </c>
      <c r="J14" s="95"/>
    </row>
    <row r="15" spans="1:10" s="101" customFormat="1" ht="16.8">
      <c r="A15" s="102" t="s">
        <v>49</v>
      </c>
      <c r="B15" s="90">
        <v>0</v>
      </c>
      <c r="C15" s="103" t="s">
        <v>34</v>
      </c>
      <c r="D15" s="104" t="str">
        <f>IF(C15="Str",'Personal File'!$C$9,IF(C15="Dex",'Personal File'!$C$10,IF(C15="Con",'Personal File'!$C$11,IF(C15="Int",'Personal File'!$C$12,IF(C15="Wis",'Personal File'!$C$13,IF(C15="Cha",'Personal File'!$C$14))))))</f>
        <v>+3</v>
      </c>
      <c r="E15" s="105" t="str">
        <f t="shared" si="4"/>
        <v>Cha (+3)</v>
      </c>
      <c r="F15" s="94" t="s">
        <v>65</v>
      </c>
      <c r="G15" s="94">
        <f t="shared" si="1"/>
        <v>3</v>
      </c>
      <c r="H15" s="100">
        <f t="shared" ca="1" si="2"/>
        <v>3</v>
      </c>
      <c r="I15" s="94">
        <f t="shared" ca="1" si="6"/>
        <v>6</v>
      </c>
      <c r="J15" s="95"/>
    </row>
    <row r="16" spans="1:10" s="101" customFormat="1" ht="16.8">
      <c r="A16" s="128" t="s">
        <v>50</v>
      </c>
      <c r="B16" s="108">
        <v>6</v>
      </c>
      <c r="C16" s="129" t="s">
        <v>38</v>
      </c>
      <c r="D16" s="130" t="str">
        <f>IF(C16="Str",'Personal File'!$C$9,IF(C16="Dex",'Personal File'!$C$10,IF(C16="Con",'Personal File'!$C$11,IF(C16="Int",'Personal File'!$C$12,IF(C16="Wis",'Personal File'!$C$13,IF(C16="Cha",'Personal File'!$C$14))))))</f>
        <v>+4</v>
      </c>
      <c r="E16" s="131" t="str">
        <f t="shared" si="4"/>
        <v>Dex (+4)</v>
      </c>
      <c r="F16" s="112" t="s">
        <v>127</v>
      </c>
      <c r="G16" s="112">
        <f t="shared" si="1"/>
        <v>8</v>
      </c>
      <c r="H16" s="100">
        <f t="shared" ca="1" si="2"/>
        <v>14</v>
      </c>
      <c r="I16" s="112">
        <f t="shared" ca="1" si="6"/>
        <v>22</v>
      </c>
      <c r="J16" s="113"/>
    </row>
    <row r="17" spans="1:10" s="101" customFormat="1" ht="16.8">
      <c r="A17" s="89" t="s">
        <v>51</v>
      </c>
      <c r="B17" s="90">
        <v>0</v>
      </c>
      <c r="C17" s="91" t="s">
        <v>36</v>
      </c>
      <c r="D17" s="92" t="str">
        <f>IF(C17="Str",'Personal File'!$C$9,IF(C17="Dex",'Personal File'!$C$10,IF(C17="Con",'Personal File'!$C$11,IF(C17="Int",'Personal File'!$C$12,IF(C17="Wis",'Personal File'!$C$13,IF(C17="Cha",'Personal File'!$C$14))))))</f>
        <v>+0</v>
      </c>
      <c r="E17" s="93" t="str">
        <f t="shared" si="4"/>
        <v>Int (+0)</v>
      </c>
      <c r="F17" s="94" t="s">
        <v>65</v>
      </c>
      <c r="G17" s="94">
        <f t="shared" si="1"/>
        <v>0</v>
      </c>
      <c r="H17" s="100">
        <f t="shared" ca="1" si="2"/>
        <v>8</v>
      </c>
      <c r="I17" s="94">
        <f t="shared" ca="1" si="6"/>
        <v>8</v>
      </c>
      <c r="J17" s="95"/>
    </row>
    <row r="18" spans="1:10" s="101" customFormat="1" ht="16.8">
      <c r="A18" s="102" t="s">
        <v>52</v>
      </c>
      <c r="B18" s="90">
        <v>0</v>
      </c>
      <c r="C18" s="103" t="s">
        <v>34</v>
      </c>
      <c r="D18" s="104" t="str">
        <f>IF(C18="Str",'Personal File'!$C$9,IF(C18="Dex",'Personal File'!$C$10,IF(C18="Con",'Personal File'!$C$11,IF(C18="Int",'Personal File'!$C$12,IF(C18="Wis",'Personal File'!$C$13,IF(C18="Cha",'Personal File'!$C$14))))))</f>
        <v>+3</v>
      </c>
      <c r="E18" s="105" t="str">
        <f t="shared" si="4"/>
        <v>Cha (+3)</v>
      </c>
      <c r="F18" s="94" t="s">
        <v>65</v>
      </c>
      <c r="G18" s="94">
        <f t="shared" si="1"/>
        <v>3</v>
      </c>
      <c r="H18" s="100">
        <f t="shared" ca="1" si="2"/>
        <v>3</v>
      </c>
      <c r="I18" s="94">
        <f t="shared" ca="1" si="6"/>
        <v>6</v>
      </c>
      <c r="J18" s="95"/>
    </row>
    <row r="19" spans="1:10" s="101" customFormat="1" ht="16.8">
      <c r="A19" s="102" t="s">
        <v>21</v>
      </c>
      <c r="B19" s="90">
        <v>0</v>
      </c>
      <c r="C19" s="103" t="s">
        <v>34</v>
      </c>
      <c r="D19" s="104" t="str">
        <f>IF(C19="Str",'Personal File'!$C$9,IF(C19="Dex",'Personal File'!$C$10,IF(C19="Con",'Personal File'!$C$11,IF(C19="Int",'Personal File'!$C$12,IF(C19="Wis",'Personal File'!$C$13,IF(C19="Cha",'Personal File'!$C$14))))))</f>
        <v>+3</v>
      </c>
      <c r="E19" s="105" t="str">
        <f t="shared" si="4"/>
        <v>Cha (+3)</v>
      </c>
      <c r="F19" s="94" t="s">
        <v>65</v>
      </c>
      <c r="G19" s="94">
        <f t="shared" si="1"/>
        <v>3</v>
      </c>
      <c r="H19" s="100">
        <f t="shared" ca="1" si="2"/>
        <v>8</v>
      </c>
      <c r="I19" s="94">
        <f t="shared" ca="1" si="6"/>
        <v>11</v>
      </c>
      <c r="J19" s="95"/>
    </row>
    <row r="20" spans="1:10" s="101" customFormat="1" ht="16.8">
      <c r="A20" s="132" t="s">
        <v>53</v>
      </c>
      <c r="B20" s="90">
        <v>0</v>
      </c>
      <c r="C20" s="133" t="s">
        <v>37</v>
      </c>
      <c r="D20" s="134" t="str">
        <f>IF(C20="Str",'Personal File'!$C$9,IF(C20="Dex",'Personal File'!$C$10,IF(C20="Con",'Personal File'!$C$11,IF(C20="Int",'Personal File'!$C$12,IF(C20="Wis",'Personal File'!$C$13,IF(C20="Cha",'Personal File'!$C$14))))))</f>
        <v>+0</v>
      </c>
      <c r="E20" s="135" t="str">
        <f t="shared" si="4"/>
        <v>Wis (+0)</v>
      </c>
      <c r="F20" s="94" t="s">
        <v>65</v>
      </c>
      <c r="G20" s="94">
        <f t="shared" si="1"/>
        <v>0</v>
      </c>
      <c r="H20" s="100">
        <f t="shared" ca="1" si="2"/>
        <v>11</v>
      </c>
      <c r="I20" s="94">
        <f t="shared" ca="1" si="6"/>
        <v>11</v>
      </c>
      <c r="J20" s="95"/>
    </row>
    <row r="21" spans="1:10" s="101" customFormat="1" ht="16.8">
      <c r="A21" s="97" t="s">
        <v>54</v>
      </c>
      <c r="B21" s="90">
        <v>0</v>
      </c>
      <c r="C21" s="98" t="s">
        <v>38</v>
      </c>
      <c r="D21" s="99" t="str">
        <f>IF(C21="Str",'Personal File'!$C$9,IF(C21="Dex",'Personal File'!$C$10,IF(C21="Con",'Personal File'!$C$11,IF(C21="Int",'Personal File'!$C$12,IF(C21="Wis",'Personal File'!$C$13,IF(C21="Cha",'Personal File'!$C$14))))))</f>
        <v>+4</v>
      </c>
      <c r="E21" s="80" t="str">
        <f t="shared" si="4"/>
        <v>Dex (+4)</v>
      </c>
      <c r="F21" s="94" t="s">
        <v>127</v>
      </c>
      <c r="G21" s="94">
        <f t="shared" si="1"/>
        <v>2</v>
      </c>
      <c r="H21" s="100">
        <f t="shared" ca="1" si="2"/>
        <v>8</v>
      </c>
      <c r="I21" s="94">
        <f t="shared" ca="1" si="6"/>
        <v>10</v>
      </c>
      <c r="J21" s="95"/>
    </row>
    <row r="22" spans="1:10" s="101" customFormat="1" ht="16.8">
      <c r="A22" s="116" t="s">
        <v>55</v>
      </c>
      <c r="B22" s="108">
        <v>2</v>
      </c>
      <c r="C22" s="117" t="s">
        <v>34</v>
      </c>
      <c r="D22" s="118" t="str">
        <f>IF(C22="Str",'Personal File'!$C$9,IF(C22="Dex",'Personal File'!$C$10,IF(C22="Con",'Personal File'!$C$11,IF(C22="Int",'Personal File'!$C$12,IF(C22="Wis",'Personal File'!$C$13,IF(C22="Cha",'Personal File'!$C$14))))))</f>
        <v>+3</v>
      </c>
      <c r="E22" s="119" t="str">
        <f t="shared" si="4"/>
        <v>Cha (+3)</v>
      </c>
      <c r="F22" s="112" t="s">
        <v>65</v>
      </c>
      <c r="G22" s="112">
        <f t="shared" si="1"/>
        <v>5</v>
      </c>
      <c r="H22" s="100">
        <f t="shared" ca="1" si="2"/>
        <v>3</v>
      </c>
      <c r="I22" s="112">
        <f t="shared" ca="1" si="6"/>
        <v>8</v>
      </c>
      <c r="J22" s="113"/>
    </row>
    <row r="23" spans="1:10" s="101" customFormat="1" ht="16.8">
      <c r="A23" s="107" t="s">
        <v>56</v>
      </c>
      <c r="B23" s="108">
        <v>4</v>
      </c>
      <c r="C23" s="109" t="s">
        <v>39</v>
      </c>
      <c r="D23" s="110" t="str">
        <f>IF(C23="Str",'Personal File'!$C$9,IF(C23="Dex",'Personal File'!$C$10,IF(C23="Con",'Personal File'!$C$11,IF(C23="Int",'Personal File'!$C$12,IF(C23="Wis",'Personal File'!$C$13,IF(C23="Cha",'Personal File'!$C$14))))))</f>
        <v>+2</v>
      </c>
      <c r="E23" s="111" t="str">
        <f t="shared" si="4"/>
        <v>Str (+2)</v>
      </c>
      <c r="F23" s="112">
        <f>2-2</f>
        <v>0</v>
      </c>
      <c r="G23" s="112">
        <f t="shared" si="1"/>
        <v>6</v>
      </c>
      <c r="H23" s="100">
        <f t="shared" ca="1" si="2"/>
        <v>7</v>
      </c>
      <c r="I23" s="112">
        <f t="shared" ca="1" si="6"/>
        <v>13</v>
      </c>
      <c r="J23" s="113"/>
    </row>
    <row r="24" spans="1:10" s="101" customFormat="1" ht="16.8">
      <c r="A24" s="89" t="s">
        <v>107</v>
      </c>
      <c r="B24" s="90">
        <v>0</v>
      </c>
      <c r="C24" s="91" t="s">
        <v>36</v>
      </c>
      <c r="D24" s="92" t="str">
        <f>IF(C24="Str",'Personal File'!$C$9,IF(C24="Dex",'Personal File'!$C$10,IF(C24="Con",'Personal File'!$C$11,IF(C24="Int",'Personal File'!$C$12,IF(C24="Wis",'Personal File'!$C$13,IF(C24="Cha",'Personal File'!$C$14))))))</f>
        <v>+0</v>
      </c>
      <c r="E24" s="93" t="str">
        <f t="shared" ref="E24" si="8">CONCATENATE(C24," (",D24,")")</f>
        <v>Int (+0)</v>
      </c>
      <c r="F24" s="94" t="s">
        <v>65</v>
      </c>
      <c r="G24" s="94">
        <f t="shared" ref="G24:G25" si="9">B24+D24+F24</f>
        <v>0</v>
      </c>
      <c r="H24" s="100">
        <f t="shared" ca="1" si="2"/>
        <v>7</v>
      </c>
      <c r="I24" s="94">
        <f t="shared" ref="I24:I25" ca="1" si="10">SUM(G24:H24)</f>
        <v>7</v>
      </c>
      <c r="J24" s="95"/>
    </row>
    <row r="25" spans="1:10" s="101" customFormat="1" ht="16.8">
      <c r="A25" s="89" t="s">
        <v>108</v>
      </c>
      <c r="B25" s="90">
        <v>0</v>
      </c>
      <c r="C25" s="91" t="s">
        <v>36</v>
      </c>
      <c r="D25" s="92" t="str">
        <f>IF(C25="Str",'Personal File'!$C$9,IF(C25="Dex",'Personal File'!$C$10,IF(C25="Con",'Personal File'!$C$11,IF(C25="Int",'Personal File'!$C$12,IF(C25="Wis",'Personal File'!$C$13,IF(C25="Cha",'Personal File'!$C$14))))))</f>
        <v>+0</v>
      </c>
      <c r="E25" s="93" t="str">
        <f t="shared" si="4"/>
        <v>Int (+0)</v>
      </c>
      <c r="F25" s="94" t="s">
        <v>65</v>
      </c>
      <c r="G25" s="94">
        <f t="shared" si="9"/>
        <v>0</v>
      </c>
      <c r="H25" s="100">
        <f t="shared" ca="1" si="2"/>
        <v>7</v>
      </c>
      <c r="I25" s="94">
        <f t="shared" ca="1" si="10"/>
        <v>7</v>
      </c>
      <c r="J25" s="95"/>
    </row>
    <row r="26" spans="1:10" s="101" customFormat="1" ht="16.8">
      <c r="A26" s="120" t="s">
        <v>57</v>
      </c>
      <c r="B26" s="108">
        <v>2</v>
      </c>
      <c r="C26" s="121" t="s">
        <v>37</v>
      </c>
      <c r="D26" s="122" t="str">
        <f>IF(C26="Str",'Personal File'!$C$9,IF(C26="Dex",'Personal File'!$C$10,IF(C26="Con",'Personal File'!$C$11,IF(C26="Int",'Personal File'!$C$12,IF(C26="Wis",'Personal File'!$C$13,IF(C26="Cha",'Personal File'!$C$14))))))</f>
        <v>+0</v>
      </c>
      <c r="E26" s="123" t="str">
        <f t="shared" si="4"/>
        <v>Wis (+0)</v>
      </c>
      <c r="F26" s="112" t="s">
        <v>95</v>
      </c>
      <c r="G26" s="112">
        <f t="shared" si="1"/>
        <v>4</v>
      </c>
      <c r="H26" s="100">
        <f t="shared" ca="1" si="2"/>
        <v>1</v>
      </c>
      <c r="I26" s="112">
        <f t="shared" ca="1" si="6"/>
        <v>5</v>
      </c>
      <c r="J26" s="113"/>
    </row>
    <row r="27" spans="1:10" s="101" customFormat="1" ht="16.8">
      <c r="A27" s="97" t="s">
        <v>22</v>
      </c>
      <c r="B27" s="90">
        <v>0</v>
      </c>
      <c r="C27" s="98" t="s">
        <v>38</v>
      </c>
      <c r="D27" s="99" t="str">
        <f>IF(C27="Str",'Personal File'!$C$9,IF(C27="Dex",'Personal File'!$C$10,IF(C27="Con",'Personal File'!$C$11,IF(C27="Int",'Personal File'!$C$12,IF(C27="Wis",'Personal File'!$C$13,IF(C27="Cha",'Personal File'!$C$14))))))</f>
        <v>+4</v>
      </c>
      <c r="E27" s="80" t="str">
        <f t="shared" si="4"/>
        <v>Dex (+4)</v>
      </c>
      <c r="F27" s="94" t="s">
        <v>127</v>
      </c>
      <c r="G27" s="94">
        <f t="shared" si="1"/>
        <v>2</v>
      </c>
      <c r="H27" s="100">
        <f t="shared" ca="1" si="2"/>
        <v>1</v>
      </c>
      <c r="I27" s="94">
        <f t="shared" ca="1" si="6"/>
        <v>3</v>
      </c>
      <c r="J27" s="95"/>
    </row>
    <row r="28" spans="1:10" s="101" customFormat="1" ht="16.8">
      <c r="A28" s="363" t="s">
        <v>58</v>
      </c>
      <c r="B28" s="364">
        <v>0</v>
      </c>
      <c r="C28" s="365" t="s">
        <v>38</v>
      </c>
      <c r="D28" s="366" t="str">
        <f>IF(C28="Str",'Personal File'!$C$9,IF(C28="Dex",'Personal File'!$C$10,IF(C28="Con",'Personal File'!$C$11,IF(C28="Int",'Personal File'!$C$12,IF(C28="Wis",'Personal File'!$C$13,IF(C28="Cha",'Personal File'!$C$14))))))</f>
        <v>+4</v>
      </c>
      <c r="E28" s="367" t="str">
        <f t="shared" si="4"/>
        <v>Dex (+4)</v>
      </c>
      <c r="F28" s="368" t="s">
        <v>65</v>
      </c>
      <c r="G28" s="368">
        <f t="shared" si="1"/>
        <v>4</v>
      </c>
      <c r="H28" s="100">
        <f t="shared" ca="1" si="2"/>
        <v>7</v>
      </c>
      <c r="I28" s="368">
        <f t="shared" ca="1" si="6"/>
        <v>11</v>
      </c>
      <c r="J28" s="369"/>
    </row>
    <row r="29" spans="1:10" ht="16.8">
      <c r="A29" s="116" t="s">
        <v>143</v>
      </c>
      <c r="B29" s="108">
        <v>8</v>
      </c>
      <c r="C29" s="117" t="s">
        <v>34</v>
      </c>
      <c r="D29" s="118" t="str">
        <f>IF(C29="Str",'Personal File'!$C$9,IF(C29="Dex",'Personal File'!$C$10,IF(C29="Con",'Personal File'!$C$11,IF(C29="Int",'Personal File'!$C$12,IF(C29="Wis",'Personal File'!$C$13,IF(C29="Cha",'Personal File'!$C$14))))))</f>
        <v>+3</v>
      </c>
      <c r="E29" s="119" t="str">
        <f t="shared" si="4"/>
        <v>Cha (+3)</v>
      </c>
      <c r="F29" s="112" t="s">
        <v>65</v>
      </c>
      <c r="G29" s="112">
        <f t="shared" si="1"/>
        <v>11</v>
      </c>
      <c r="H29" s="100">
        <f t="shared" ca="1" si="2"/>
        <v>5</v>
      </c>
      <c r="I29" s="112">
        <f t="shared" ca="1" si="6"/>
        <v>16</v>
      </c>
      <c r="J29" s="113"/>
    </row>
    <row r="30" spans="1:10" ht="16.8">
      <c r="A30" s="116" t="s">
        <v>144</v>
      </c>
      <c r="B30" s="108">
        <v>1</v>
      </c>
      <c r="C30" s="121" t="s">
        <v>37</v>
      </c>
      <c r="D30" s="122" t="str">
        <f>IF(C30="Str",'Personal File'!$C$9,IF(C30="Dex",'Personal File'!$C$10,IF(C30="Con",'Personal File'!$C$11,IF(C30="Int",'Personal File'!$C$12,IF(C30="Wis",'Personal File'!$C$13,IF(C30="Cha",'Personal File'!$C$14))))))</f>
        <v>+0</v>
      </c>
      <c r="E30" s="123" t="str">
        <f t="shared" ref="E30" si="11">CONCATENATE(C30," (",D30,")")</f>
        <v>Wis (+0)</v>
      </c>
      <c r="F30" s="112" t="s">
        <v>65</v>
      </c>
      <c r="G30" s="112">
        <f t="shared" si="1"/>
        <v>1</v>
      </c>
      <c r="H30" s="100">
        <f t="shared" ca="1" si="2"/>
        <v>2</v>
      </c>
      <c r="I30" s="112">
        <f t="shared" ca="1" si="6"/>
        <v>3</v>
      </c>
      <c r="J30" s="113"/>
    </row>
    <row r="31" spans="1:10" ht="16.8">
      <c r="A31" s="97" t="s">
        <v>23</v>
      </c>
      <c r="B31" s="90">
        <v>0</v>
      </c>
      <c r="C31" s="98" t="s">
        <v>38</v>
      </c>
      <c r="D31" s="99" t="str">
        <f>IF(C31="Str",'Personal File'!$C$9,IF(C31="Dex",'Personal File'!$C$10,IF(C31="Con",'Personal File'!$C$11,IF(C31="Int",'Personal File'!$C$12,IF(C31="Wis",'Personal File'!$C$13,IF(C31="Cha",'Personal File'!$C$14))))))</f>
        <v>+4</v>
      </c>
      <c r="E31" s="80" t="str">
        <f t="shared" si="4"/>
        <v>Dex (+4)</v>
      </c>
      <c r="F31" s="94" t="s">
        <v>65</v>
      </c>
      <c r="G31" s="94">
        <f t="shared" si="1"/>
        <v>4</v>
      </c>
      <c r="H31" s="100">
        <f t="shared" ca="1" si="2"/>
        <v>3</v>
      </c>
      <c r="I31" s="94">
        <f t="shared" ca="1" si="6"/>
        <v>7</v>
      </c>
      <c r="J31" s="95"/>
    </row>
    <row r="32" spans="1:10" ht="16.8">
      <c r="A32" s="89" t="s">
        <v>24</v>
      </c>
      <c r="B32" s="90">
        <v>0</v>
      </c>
      <c r="C32" s="91" t="s">
        <v>36</v>
      </c>
      <c r="D32" s="92" t="str">
        <f>IF(C32="Str",'Personal File'!$C$9,IF(C32="Dex",'Personal File'!$C$10,IF(C32="Con",'Personal File'!$C$11,IF(C32="Int",'Personal File'!$C$12,IF(C32="Wis",'Personal File'!$C$13,IF(C32="Cha",'Personal File'!$C$14))))))</f>
        <v>+0</v>
      </c>
      <c r="E32" s="93" t="str">
        <f t="shared" si="4"/>
        <v>Int (+0)</v>
      </c>
      <c r="F32" s="94" t="s">
        <v>95</v>
      </c>
      <c r="G32" s="94">
        <f t="shared" si="1"/>
        <v>2</v>
      </c>
      <c r="H32" s="100">
        <f t="shared" ca="1" si="2"/>
        <v>15</v>
      </c>
      <c r="I32" s="94">
        <f t="shared" ca="1" si="6"/>
        <v>17</v>
      </c>
      <c r="J32" s="95"/>
    </row>
    <row r="33" spans="1:10" ht="16.8">
      <c r="A33" s="132" t="s">
        <v>126</v>
      </c>
      <c r="B33" s="90">
        <v>0</v>
      </c>
      <c r="C33" s="133" t="s">
        <v>37</v>
      </c>
      <c r="D33" s="134" t="str">
        <f>IF(C33="Str",'Personal File'!$C$9,IF(C33="Dex",'Personal File'!$C$10,IF(C33="Con",'Personal File'!$C$11,IF(C33="Int",'Personal File'!$C$12,IF(C33="Wis",'Personal File'!$C$13,IF(C33="Cha",'Personal File'!$C$14))))))</f>
        <v>+0</v>
      </c>
      <c r="E33" s="135" t="str">
        <f t="shared" si="4"/>
        <v>Wis (+0)</v>
      </c>
      <c r="F33" s="94" t="s">
        <v>65</v>
      </c>
      <c r="G33" s="94">
        <f t="shared" si="1"/>
        <v>0</v>
      </c>
      <c r="H33" s="100">
        <f t="shared" ca="1" si="2"/>
        <v>9</v>
      </c>
      <c r="I33" s="94">
        <f t="shared" ca="1" si="6"/>
        <v>9</v>
      </c>
      <c r="J33" s="95"/>
    </row>
    <row r="34" spans="1:10" ht="16.8">
      <c r="A34" s="97" t="s">
        <v>87</v>
      </c>
      <c r="B34" s="90">
        <v>0</v>
      </c>
      <c r="C34" s="98" t="s">
        <v>38</v>
      </c>
      <c r="D34" s="99" t="str">
        <f>IF(C34="Str",'Personal File'!$C$9,IF(C34="Dex",'Personal File'!$C$10,IF(C34="Con",'Personal File'!$C$11,IF(C34="Int",'Personal File'!$C$12,IF(C34="Wis",'Personal File'!$C$13,IF(C34="Cha",'Personal File'!$C$14))))))</f>
        <v>+4</v>
      </c>
      <c r="E34" s="80" t="str">
        <f t="shared" si="4"/>
        <v>Dex (+4)</v>
      </c>
      <c r="F34" s="94" t="s">
        <v>127</v>
      </c>
      <c r="G34" s="94">
        <f t="shared" si="1"/>
        <v>2</v>
      </c>
      <c r="H34" s="100">
        <f t="shared" ca="1" si="2"/>
        <v>20</v>
      </c>
      <c r="I34" s="94">
        <f t="shared" ca="1" si="6"/>
        <v>22</v>
      </c>
      <c r="J34" s="95"/>
    </row>
    <row r="35" spans="1:10" ht="16.8">
      <c r="A35" s="89" t="s">
        <v>109</v>
      </c>
      <c r="B35" s="90">
        <v>0</v>
      </c>
      <c r="C35" s="91" t="s">
        <v>36</v>
      </c>
      <c r="D35" s="92" t="str">
        <f>IF(C35="Str",'Personal File'!$C$9,IF(C35="Dex",'Personal File'!$C$10,IF(C35="Con",'Personal File'!$C$11,IF(C35="Int",'Personal File'!$C$12,IF(C35="Wis",'Personal File'!$C$13,IF(C35="Cha",'Personal File'!$C$14))))))</f>
        <v>+0</v>
      </c>
      <c r="E35" s="93" t="str">
        <f t="shared" si="4"/>
        <v>Int (+0)</v>
      </c>
      <c r="F35" s="94" t="s">
        <v>65</v>
      </c>
      <c r="G35" s="94">
        <f t="shared" ref="G35" si="12">B35+D35+F35</f>
        <v>0</v>
      </c>
      <c r="H35" s="100">
        <f t="shared" ca="1" si="2"/>
        <v>2</v>
      </c>
      <c r="I35" s="94">
        <f t="shared" ref="I35" ca="1" si="13">SUM(G35:H35)</f>
        <v>2</v>
      </c>
      <c r="J35" s="262"/>
    </row>
    <row r="36" spans="1:10" ht="16.8">
      <c r="A36" s="89" t="s">
        <v>123</v>
      </c>
      <c r="B36" s="90">
        <v>0</v>
      </c>
      <c r="C36" s="91" t="s">
        <v>36</v>
      </c>
      <c r="D36" s="92" t="str">
        <f>IF(C36="Str",'Personal File'!$C$9,IF(C36="Dex",'Personal File'!$C$10,IF(C36="Con",'Personal File'!$C$11,IF(C36="Int",'Personal File'!$C$12,IF(C36="Wis",'Personal File'!$C$13,IF(C36="Cha",'Personal File'!$C$14))))))</f>
        <v>+0</v>
      </c>
      <c r="E36" s="93" t="str">
        <f t="shared" ref="E36" si="14">CONCATENATE(C36," (",D36,")")</f>
        <v>Int (+0)</v>
      </c>
      <c r="F36" s="94" t="s">
        <v>65</v>
      </c>
      <c r="G36" s="94">
        <f t="shared" ref="G36" si="15">B36+D36+F36</f>
        <v>0</v>
      </c>
      <c r="H36" s="100">
        <f t="shared" ca="1" si="2"/>
        <v>8</v>
      </c>
      <c r="I36" s="94">
        <f t="shared" ref="I36" ca="1" si="16">SUM(G36:H36)</f>
        <v>8</v>
      </c>
      <c r="J36" s="262"/>
    </row>
    <row r="37" spans="1:10" ht="16.8">
      <c r="A37" s="89" t="s">
        <v>59</v>
      </c>
      <c r="B37" s="90">
        <v>0</v>
      </c>
      <c r="C37" s="91" t="s">
        <v>36</v>
      </c>
      <c r="D37" s="92" t="str">
        <f>IF(C37="Str",'Personal File'!$C$9,IF(C37="Dex",'Personal File'!$C$10,IF(C37="Con",'Personal File'!$C$11,IF(C37="Int",'Personal File'!$C$12,IF(C37="Wis",'Personal File'!$C$13,IF(C37="Cha",'Personal File'!$C$14))))))</f>
        <v>+0</v>
      </c>
      <c r="E37" s="93" t="str">
        <f t="shared" si="4"/>
        <v>Int (+0)</v>
      </c>
      <c r="F37" s="94" t="s">
        <v>65</v>
      </c>
      <c r="G37" s="94">
        <f t="shared" ref="G37" si="17">B37+D37+F37</f>
        <v>0</v>
      </c>
      <c r="H37" s="100">
        <f t="shared" ca="1" si="2"/>
        <v>17</v>
      </c>
      <c r="I37" s="94">
        <f t="shared" ref="I37" ca="1" si="18">SUM(G37:H37)</f>
        <v>17</v>
      </c>
      <c r="J37" s="262"/>
    </row>
    <row r="38" spans="1:10" ht="16.8">
      <c r="A38" s="132" t="s">
        <v>60</v>
      </c>
      <c r="B38" s="90">
        <v>0</v>
      </c>
      <c r="C38" s="133" t="s">
        <v>37</v>
      </c>
      <c r="D38" s="134" t="str">
        <f>IF(C38="Str",'Personal File'!$C$9,IF(C38="Dex",'Personal File'!$C$10,IF(C38="Con",'Personal File'!$C$11,IF(C38="Int",'Personal File'!$C$12,IF(C38="Wis",'Personal File'!$C$13,IF(C38="Cha",'Personal File'!$C$14))))))</f>
        <v>+0</v>
      </c>
      <c r="E38" s="135" t="str">
        <f t="shared" si="4"/>
        <v>Wis (+0)</v>
      </c>
      <c r="F38" s="94" t="s">
        <v>95</v>
      </c>
      <c r="G38" s="94">
        <f t="shared" si="1"/>
        <v>2</v>
      </c>
      <c r="H38" s="100">
        <f t="shared" ca="1" si="2"/>
        <v>3</v>
      </c>
      <c r="I38" s="94">
        <f t="shared" ca="1" si="6"/>
        <v>5</v>
      </c>
      <c r="J38" s="262"/>
    </row>
    <row r="39" spans="1:10" ht="16.8">
      <c r="A39" s="132" t="s">
        <v>88</v>
      </c>
      <c r="B39" s="90">
        <v>0</v>
      </c>
      <c r="C39" s="133" t="s">
        <v>37</v>
      </c>
      <c r="D39" s="134" t="str">
        <f>IF(C39="Str",'Personal File'!$C$9,IF(C39="Dex",'Personal File'!$C$10,IF(C39="Con",'Personal File'!$C$11,IF(C39="Int",'Personal File'!$C$12,IF(C39="Wis",'Personal File'!$C$13,IF(C39="Cha",'Personal File'!$C$14))))))</f>
        <v>+0</v>
      </c>
      <c r="E39" s="135" t="str">
        <f t="shared" si="4"/>
        <v>Wis (+0)</v>
      </c>
      <c r="F39" s="94" t="s">
        <v>65</v>
      </c>
      <c r="G39" s="94">
        <f t="shared" si="1"/>
        <v>0</v>
      </c>
      <c r="H39" s="100">
        <f t="shared" ca="1" si="2"/>
        <v>7</v>
      </c>
      <c r="I39" s="94">
        <f t="shared" ca="1" si="6"/>
        <v>7</v>
      </c>
      <c r="J39" s="95"/>
    </row>
    <row r="40" spans="1:10" ht="16.8">
      <c r="A40" s="124" t="s">
        <v>25</v>
      </c>
      <c r="B40" s="90">
        <v>0</v>
      </c>
      <c r="C40" s="125" t="s">
        <v>39</v>
      </c>
      <c r="D40" s="126" t="str">
        <f>IF(C40="Str",'Personal File'!$C$9,IF(C40="Dex",'Personal File'!$C$10,IF(C40="Con",'Personal File'!$C$11,IF(C40="Int",'Personal File'!$C$12,IF(C40="Wis",'Personal File'!$C$13,IF(C40="Cha",'Personal File'!$C$14))))))</f>
        <v>+2</v>
      </c>
      <c r="E40" s="127" t="str">
        <f t="shared" si="4"/>
        <v>Str (+2)</v>
      </c>
      <c r="F40" s="94" t="s">
        <v>65</v>
      </c>
      <c r="G40" s="94">
        <f t="shared" si="1"/>
        <v>2</v>
      </c>
      <c r="H40" s="100">
        <f t="shared" ca="1" si="2"/>
        <v>11</v>
      </c>
      <c r="I40" s="94">
        <f t="shared" ca="1" si="6"/>
        <v>13</v>
      </c>
      <c r="J40" s="95"/>
    </row>
    <row r="41" spans="1:10" ht="16.8">
      <c r="A41" s="128" t="s">
        <v>61</v>
      </c>
      <c r="B41" s="108">
        <v>8</v>
      </c>
      <c r="C41" s="129" t="s">
        <v>38</v>
      </c>
      <c r="D41" s="130" t="str">
        <f>IF(C41="Str",'Personal File'!$C$9,IF(C41="Dex",'Personal File'!$C$10,IF(C41="Con",'Personal File'!$C$11,IF(C41="Int",'Personal File'!$C$12,IF(C41="Wis",'Personal File'!$C$13,IF(C41="Cha",'Personal File'!$C$14))))))</f>
        <v>+4</v>
      </c>
      <c r="E41" s="131" t="str">
        <f t="shared" si="4"/>
        <v>Dex (+4)</v>
      </c>
      <c r="F41" s="112" t="s">
        <v>127</v>
      </c>
      <c r="G41" s="112">
        <f t="shared" si="1"/>
        <v>10</v>
      </c>
      <c r="H41" s="100">
        <f t="shared" ca="1" si="2"/>
        <v>3</v>
      </c>
      <c r="I41" s="112">
        <f t="shared" ca="1" si="6"/>
        <v>13</v>
      </c>
      <c r="J41" s="113"/>
    </row>
    <row r="42" spans="1:10" ht="16.8">
      <c r="A42" s="102" t="s">
        <v>62</v>
      </c>
      <c r="B42" s="90">
        <v>0</v>
      </c>
      <c r="C42" s="103" t="s">
        <v>34</v>
      </c>
      <c r="D42" s="104" t="str">
        <f>IF(C42="Str",'Personal File'!$C$9,IF(C42="Dex",'Personal File'!$C$10,IF(C42="Con",'Personal File'!$C$11,IF(C42="Int",'Personal File'!$C$12,IF(C42="Wis",'Personal File'!$C$13,IF(C42="Cha",'Personal File'!$C$14))))))</f>
        <v>+3</v>
      </c>
      <c r="E42" s="105" t="str">
        <f t="shared" si="4"/>
        <v>Cha (+3)</v>
      </c>
      <c r="F42" s="94" t="s">
        <v>65</v>
      </c>
      <c r="G42" s="94">
        <f t="shared" si="1"/>
        <v>3</v>
      </c>
      <c r="H42" s="100">
        <f t="shared" ca="1" si="2"/>
        <v>9</v>
      </c>
      <c r="I42" s="94">
        <f t="shared" ca="1" si="6"/>
        <v>12</v>
      </c>
      <c r="J42" s="95"/>
    </row>
    <row r="43" spans="1:10" ht="17.399999999999999" thickBot="1">
      <c r="A43" s="241" t="s">
        <v>63</v>
      </c>
      <c r="B43" s="242">
        <v>0</v>
      </c>
      <c r="C43" s="243" t="s">
        <v>38</v>
      </c>
      <c r="D43" s="244" t="str">
        <f>IF(C43="Str",'Personal File'!$C$9,IF(C43="Dex",'Personal File'!$C$10,IF(C43="Con",'Personal File'!$C$11,IF(C43="Int",'Personal File'!$C$12,IF(C43="Wis",'Personal File'!$C$13,IF(C43="Cha",'Personal File'!$C$14))))))</f>
        <v>+4</v>
      </c>
      <c r="E43" s="245" t="str">
        <f t="shared" si="4"/>
        <v>Dex (+4)</v>
      </c>
      <c r="F43" s="246" t="s">
        <v>65</v>
      </c>
      <c r="G43" s="246">
        <f t="shared" si="1"/>
        <v>4</v>
      </c>
      <c r="H43" s="248">
        <f t="shared" ca="1" si="2"/>
        <v>10</v>
      </c>
      <c r="I43" s="246">
        <f t="shared" ca="1" si="6"/>
        <v>14</v>
      </c>
      <c r="J43" s="247"/>
    </row>
    <row r="44" spans="1:10" ht="16.2" thickTop="1">
      <c r="B44" s="136">
        <f>SUM(B6:B43)</f>
        <v>38</v>
      </c>
      <c r="E44" s="305">
        <f>SUM(E45:E55)</f>
        <v>38</v>
      </c>
      <c r="F44" s="137" t="s">
        <v>69</v>
      </c>
    </row>
    <row r="45" spans="1:10">
      <c r="B45" s="136"/>
      <c r="E45" s="213">
        <f>4*(2+'Personal File'!$C$12)</f>
        <v>8</v>
      </c>
      <c r="F45" s="140" t="s">
        <v>103</v>
      </c>
    </row>
    <row r="46" spans="1:10">
      <c r="B46" s="136"/>
      <c r="E46" s="213">
        <f>2+'Personal File'!$C$12</f>
        <v>2</v>
      </c>
      <c r="F46" s="140" t="s">
        <v>104</v>
      </c>
    </row>
    <row r="47" spans="1:10">
      <c r="B47" s="136"/>
      <c r="E47" s="213">
        <f>2+'Personal File'!$C$12</f>
        <v>2</v>
      </c>
      <c r="F47" s="140" t="s">
        <v>105</v>
      </c>
    </row>
    <row r="48" spans="1:10">
      <c r="B48" s="136"/>
      <c r="E48" s="213">
        <f>2+'Personal File'!$C$12</f>
        <v>2</v>
      </c>
      <c r="F48" s="140" t="s">
        <v>135</v>
      </c>
    </row>
    <row r="49" spans="5:6">
      <c r="E49" s="213">
        <f>2+'Personal File'!$C$12</f>
        <v>2</v>
      </c>
      <c r="F49" s="140" t="s">
        <v>136</v>
      </c>
    </row>
    <row r="50" spans="5:6">
      <c r="E50" s="213">
        <f>2+'Personal File'!$C$12</f>
        <v>2</v>
      </c>
      <c r="F50" s="140" t="s">
        <v>137</v>
      </c>
    </row>
    <row r="51" spans="5:6">
      <c r="E51" s="213">
        <f>4+'Personal File'!$C$12</f>
        <v>4</v>
      </c>
      <c r="F51" s="140" t="s">
        <v>138</v>
      </c>
    </row>
    <row r="52" spans="5:6">
      <c r="E52" s="213">
        <f>4+'Personal File'!$C$12</f>
        <v>4</v>
      </c>
      <c r="F52" s="140" t="s">
        <v>139</v>
      </c>
    </row>
    <row r="53" spans="5:6">
      <c r="E53" s="213">
        <f>4+'Personal File'!$C$12</f>
        <v>4</v>
      </c>
      <c r="F53" s="140" t="s">
        <v>140</v>
      </c>
    </row>
    <row r="54" spans="5:6">
      <c r="E54" s="213">
        <f>4+'Personal File'!$C$12</f>
        <v>4</v>
      </c>
      <c r="F54" s="140" t="s">
        <v>141</v>
      </c>
    </row>
    <row r="55" spans="5:6">
      <c r="E55" s="213">
        <f>4+'Personal File'!$C$12</f>
        <v>4</v>
      </c>
      <c r="F55" s="140" t="s">
        <v>142</v>
      </c>
    </row>
  </sheetData>
  <phoneticPr fontId="0" type="noConversion"/>
  <printOptions gridLinesSet="0"/>
  <pageMargins left="0.62" right="0.33" top="0.5" bottom="0.63" header="0.5" footer="0.5"/>
  <pageSetup orientation="portrait" horizontalDpi="120" verticalDpi="144"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7"/>
  <sheetViews>
    <sheetView showGridLines="0" workbookViewId="0"/>
  </sheetViews>
  <sheetFormatPr defaultColWidth="13" defaultRowHeight="16.8"/>
  <cols>
    <col min="1" max="1" width="30.8984375" style="145" bestFit="1" customWidth="1"/>
    <col min="2" max="2" width="1.8984375" style="142" customWidth="1"/>
    <col min="3" max="3" width="33.19921875" style="142" bestFit="1" customWidth="1"/>
    <col min="4" max="16384" width="13" style="142"/>
  </cols>
  <sheetData>
    <row r="1" spans="1:4" ht="24" thickTop="1" thickBot="1">
      <c r="A1" s="331" t="s">
        <v>94</v>
      </c>
      <c r="C1" s="330" t="s">
        <v>192</v>
      </c>
    </row>
    <row r="2" spans="1:4">
      <c r="A2" s="143" t="s">
        <v>158</v>
      </c>
      <c r="C2" s="143" t="s">
        <v>157</v>
      </c>
    </row>
    <row r="3" spans="1:4">
      <c r="A3" s="143" t="s">
        <v>195</v>
      </c>
      <c r="C3" s="144" t="s">
        <v>156</v>
      </c>
    </row>
    <row r="4" spans="1:4">
      <c r="A4" s="333" t="s">
        <v>196</v>
      </c>
      <c r="B4" s="334"/>
      <c r="C4" s="144" t="s">
        <v>194</v>
      </c>
      <c r="D4" s="334"/>
    </row>
    <row r="5" spans="1:4" ht="17.399999999999999" thickBot="1">
      <c r="A5" s="335" t="s">
        <v>197</v>
      </c>
      <c r="B5" s="334"/>
      <c r="C5" s="144" t="s">
        <v>198</v>
      </c>
      <c r="D5" s="334"/>
    </row>
    <row r="6" spans="1:4" ht="18" thickTop="1" thickBot="1">
      <c r="A6" s="336"/>
      <c r="B6" s="334"/>
      <c r="C6" s="144" t="s">
        <v>199</v>
      </c>
      <c r="D6" s="334"/>
    </row>
    <row r="7" spans="1:4" ht="24" thickTop="1" thickBot="1">
      <c r="A7" s="337" t="s">
        <v>92</v>
      </c>
      <c r="B7" s="334"/>
      <c r="C7" s="230" t="s">
        <v>200</v>
      </c>
      <c r="D7" s="334"/>
    </row>
    <row r="8" spans="1:4" ht="17.399999999999999" thickBot="1">
      <c r="A8" s="147" t="s">
        <v>191</v>
      </c>
    </row>
    <row r="9" spans="1:4" ht="24" thickTop="1" thickBot="1">
      <c r="C9" s="329" t="s">
        <v>193</v>
      </c>
    </row>
    <row r="10" spans="1:4" ht="24" thickTop="1" thickBot="1">
      <c r="A10" s="263" t="s">
        <v>146</v>
      </c>
      <c r="C10" s="144" t="s">
        <v>155</v>
      </c>
    </row>
    <row r="11" spans="1:4">
      <c r="A11" s="264" t="s">
        <v>147</v>
      </c>
      <c r="C11" s="144" t="s">
        <v>179</v>
      </c>
      <c r="D11" s="142" t="s">
        <v>202</v>
      </c>
    </row>
    <row r="12" spans="1:4">
      <c r="A12" s="146" t="s">
        <v>148</v>
      </c>
      <c r="C12" s="144" t="s">
        <v>150</v>
      </c>
    </row>
    <row r="13" spans="1:4" ht="17.399999999999999" thickBot="1">
      <c r="A13" s="265" t="s">
        <v>149</v>
      </c>
      <c r="C13" s="144" t="s">
        <v>151</v>
      </c>
    </row>
    <row r="14" spans="1:4" ht="18" thickTop="1" thickBot="1">
      <c r="C14" s="144" t="s">
        <v>154</v>
      </c>
    </row>
    <row r="15" spans="1:4" ht="24" thickTop="1" thickBot="1">
      <c r="A15" s="332" t="s">
        <v>78</v>
      </c>
      <c r="C15" s="266" t="s">
        <v>152</v>
      </c>
    </row>
    <row r="16" spans="1:4" ht="17.399999999999999" thickBot="1">
      <c r="A16" s="148" t="s">
        <v>145</v>
      </c>
      <c r="C16" s="230" t="s">
        <v>153</v>
      </c>
    </row>
    <row r="17" ht="17.399999999999999" thickTop="1"/>
  </sheetData>
  <sortState ref="A2:A5">
    <sortCondition ref="A2:A5"/>
  </sortState>
  <phoneticPr fontId="0" type="noConversion"/>
  <printOptions gridLinesSet="0"/>
  <pageMargins left="0.62" right="0.33" top="0.5" bottom="0.63" header="0.5" footer="0.5"/>
  <pageSetup orientation="portrait" horizontalDpi="120" verticalDpi="144"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3"/>
  <sheetViews>
    <sheetView showGridLines="0" workbookViewId="0"/>
  </sheetViews>
  <sheetFormatPr defaultColWidth="13" defaultRowHeight="15.6"/>
  <cols>
    <col min="1" max="1" width="30.8984375" style="141" bestFit="1" customWidth="1"/>
    <col min="2" max="2" width="8.59765625" style="141" customWidth="1"/>
    <col min="3" max="3" width="6.09765625" style="141" customWidth="1"/>
    <col min="4" max="4" width="8.19921875" style="141" customWidth="1"/>
    <col min="5" max="5" width="8.3984375" style="141" customWidth="1"/>
    <col min="6" max="6" width="8.3984375" style="141" bestFit="1" customWidth="1"/>
    <col min="7" max="9" width="5.59765625" style="141" customWidth="1"/>
    <col min="10" max="10" width="6.19921875" style="141" bestFit="1" customWidth="1"/>
    <col min="11" max="11" width="26.59765625" style="141" customWidth="1"/>
    <col min="12" max="12" width="2.8984375" style="25" customWidth="1"/>
    <col min="13" max="13" width="7.3984375" style="25" bestFit="1" customWidth="1"/>
    <col min="14" max="16384" width="13" style="25"/>
  </cols>
  <sheetData>
    <row r="1" spans="1:13" ht="23.4" thickBot="1">
      <c r="A1" s="149" t="s">
        <v>26</v>
      </c>
      <c r="B1" s="149"/>
      <c r="C1" s="149"/>
      <c r="D1" s="149"/>
      <c r="E1" s="149"/>
      <c r="F1" s="149"/>
      <c r="G1" s="149"/>
      <c r="H1" s="149"/>
      <c r="I1" s="149"/>
      <c r="J1" s="149"/>
      <c r="K1" s="149"/>
    </row>
    <row r="2" spans="1:13" ht="16.8" thickTop="1" thickBot="1">
      <c r="A2" s="150" t="s">
        <v>7</v>
      </c>
      <c r="B2" s="151" t="s">
        <v>8</v>
      </c>
      <c r="C2" s="151" t="s">
        <v>29</v>
      </c>
      <c r="D2" s="151" t="s">
        <v>30</v>
      </c>
      <c r="E2" s="152" t="s">
        <v>70</v>
      </c>
      <c r="F2" s="151" t="s">
        <v>27</v>
      </c>
      <c r="G2" s="151" t="s">
        <v>31</v>
      </c>
      <c r="H2" s="153" t="s">
        <v>93</v>
      </c>
      <c r="I2" s="154" t="s">
        <v>99</v>
      </c>
      <c r="J2" s="153" t="s">
        <v>84</v>
      </c>
      <c r="K2" s="155" t="s">
        <v>6</v>
      </c>
      <c r="M2" s="156" t="s">
        <v>122</v>
      </c>
    </row>
    <row r="3" spans="1:13">
      <c r="A3" s="17" t="s">
        <v>160</v>
      </c>
      <c r="B3" s="9" t="s">
        <v>114</v>
      </c>
      <c r="C3" s="10">
        <v>2</v>
      </c>
      <c r="D3" s="11" t="s">
        <v>95</v>
      </c>
      <c r="E3" s="11" t="s">
        <v>166</v>
      </c>
      <c r="F3" s="12" t="s">
        <v>97</v>
      </c>
      <c r="G3" s="13">
        <v>4</v>
      </c>
      <c r="H3" s="18" t="str">
        <f>CONCATENATE("+",'Personal File'!$B$7+'Personal File'!$C$9+D3)</f>
        <v>+15</v>
      </c>
      <c r="I3" s="14">
        <f t="shared" ref="I3:I7" ca="1" si="0">RANDBETWEEN(1,20)</f>
        <v>12</v>
      </c>
      <c r="J3" s="15">
        <f t="shared" ref="J3:J9" ca="1" si="1">I3+H3</f>
        <v>27</v>
      </c>
      <c r="K3" s="16"/>
      <c r="M3" s="157">
        <v>8315</v>
      </c>
    </row>
    <row r="4" spans="1:13">
      <c r="A4" s="17" t="s">
        <v>162</v>
      </c>
      <c r="B4" s="9" t="s">
        <v>114</v>
      </c>
      <c r="C4" s="10">
        <v>2</v>
      </c>
      <c r="D4" s="11" t="s">
        <v>95</v>
      </c>
      <c r="E4" s="11" t="s">
        <v>166</v>
      </c>
      <c r="F4" s="12" t="s">
        <v>97</v>
      </c>
      <c r="G4" s="13" t="s">
        <v>124</v>
      </c>
      <c r="H4" s="18" t="str">
        <f>CONCATENATE("+",'Personal File'!$B$7+'Personal File'!$C$9+D4-5)</f>
        <v>+10</v>
      </c>
      <c r="I4" s="14">
        <f t="shared" ca="1" si="0"/>
        <v>20</v>
      </c>
      <c r="J4" s="15">
        <f t="shared" ca="1" si="1"/>
        <v>30</v>
      </c>
      <c r="K4" s="16"/>
      <c r="M4" s="269"/>
    </row>
    <row r="5" spans="1:13">
      <c r="A5" s="280" t="s">
        <v>164</v>
      </c>
      <c r="B5" s="281" t="s">
        <v>124</v>
      </c>
      <c r="C5" s="340" t="s">
        <v>114</v>
      </c>
      <c r="D5" s="282" t="s">
        <v>124</v>
      </c>
      <c r="E5" s="282" t="s">
        <v>124</v>
      </c>
      <c r="F5" s="283" t="s">
        <v>124</v>
      </c>
      <c r="G5" s="284">
        <v>0</v>
      </c>
      <c r="H5" s="285"/>
      <c r="I5" s="286"/>
      <c r="J5" s="287"/>
      <c r="K5" s="288"/>
      <c r="M5" s="158">
        <v>3000</v>
      </c>
    </row>
    <row r="6" spans="1:13">
      <c r="A6" s="271" t="s">
        <v>161</v>
      </c>
      <c r="B6" s="272" t="s">
        <v>114</v>
      </c>
      <c r="C6" s="273">
        <v>1</v>
      </c>
      <c r="D6" s="274" t="s">
        <v>96</v>
      </c>
      <c r="E6" s="274" t="s">
        <v>166</v>
      </c>
      <c r="F6" s="275" t="s">
        <v>97</v>
      </c>
      <c r="G6" s="239">
        <v>4</v>
      </c>
      <c r="H6" s="276" t="str">
        <f>CONCATENATE("+",'Personal File'!$B$7+'Personal File'!$C$9+D6)</f>
        <v>+14</v>
      </c>
      <c r="I6" s="277">
        <f t="shared" ca="1" si="0"/>
        <v>17</v>
      </c>
      <c r="J6" s="278">
        <f t="shared" ca="1" si="1"/>
        <v>31</v>
      </c>
      <c r="K6" s="279"/>
      <c r="M6" s="158">
        <v>2315</v>
      </c>
    </row>
    <row r="7" spans="1:13">
      <c r="A7" s="17" t="s">
        <v>162</v>
      </c>
      <c r="B7" s="9" t="s">
        <v>114</v>
      </c>
      <c r="C7" s="10">
        <v>1</v>
      </c>
      <c r="D7" s="11" t="s">
        <v>96</v>
      </c>
      <c r="E7" s="11" t="s">
        <v>166</v>
      </c>
      <c r="F7" s="12" t="s">
        <v>97</v>
      </c>
      <c r="G7" s="13" t="s">
        <v>124</v>
      </c>
      <c r="H7" s="18" t="str">
        <f>CONCATENATE("+",'Personal File'!$B$7+'Personal File'!$C$9+D7-5)</f>
        <v>+9</v>
      </c>
      <c r="I7" s="14">
        <f t="shared" ca="1" si="0"/>
        <v>20</v>
      </c>
      <c r="J7" s="15">
        <f t="shared" ref="J7" ca="1" si="2">I7+H7</f>
        <v>29</v>
      </c>
      <c r="K7" s="16"/>
      <c r="M7" s="229"/>
    </row>
    <row r="8" spans="1:13">
      <c r="A8" s="280" t="s">
        <v>165</v>
      </c>
      <c r="B8" s="281" t="s">
        <v>124</v>
      </c>
      <c r="C8" s="299" t="s">
        <v>114</v>
      </c>
      <c r="D8" s="282" t="s">
        <v>124</v>
      </c>
      <c r="E8" s="282" t="s">
        <v>124</v>
      </c>
      <c r="F8" s="283" t="s">
        <v>124</v>
      </c>
      <c r="G8" s="284">
        <v>0</v>
      </c>
      <c r="H8" s="285"/>
      <c r="I8" s="286"/>
      <c r="J8" s="287"/>
      <c r="K8" s="288"/>
      <c r="M8" s="158">
        <v>3000</v>
      </c>
    </row>
    <row r="9" spans="1:13" ht="16.2" thickBot="1">
      <c r="A9" s="289" t="s">
        <v>119</v>
      </c>
      <c r="B9" s="290" t="s">
        <v>120</v>
      </c>
      <c r="C9" s="291" t="s">
        <v>159</v>
      </c>
      <c r="D9" s="292" t="s">
        <v>65</v>
      </c>
      <c r="E9" s="293" t="s">
        <v>115</v>
      </c>
      <c r="F9" s="294" t="s">
        <v>116</v>
      </c>
      <c r="G9" s="295">
        <v>0</v>
      </c>
      <c r="H9" s="296" t="str">
        <f>CONCATENATE("+",'Personal File'!$B$7+'Personal File'!$C$9+D9)</f>
        <v>+13</v>
      </c>
      <c r="I9" s="297">
        <f ca="1">RANDBETWEEN(1,20)</f>
        <v>4</v>
      </c>
      <c r="J9" s="166">
        <f t="shared" ca="1" si="1"/>
        <v>17</v>
      </c>
      <c r="K9" s="298"/>
      <c r="M9" s="270"/>
    </row>
    <row r="10" spans="1:13" ht="6" customHeight="1" thickTop="1" thickBot="1">
      <c r="I10" s="139"/>
      <c r="J10" s="139"/>
    </row>
    <row r="11" spans="1:13" ht="16.8" thickTop="1" thickBot="1">
      <c r="A11" s="150" t="s">
        <v>10</v>
      </c>
      <c r="B11" s="151" t="s">
        <v>11</v>
      </c>
      <c r="C11" s="151" t="s">
        <v>29</v>
      </c>
      <c r="D11" s="151" t="s">
        <v>30</v>
      </c>
      <c r="E11" s="152" t="s">
        <v>70</v>
      </c>
      <c r="F11" s="151" t="s">
        <v>12</v>
      </c>
      <c r="G11" s="151" t="s">
        <v>31</v>
      </c>
      <c r="H11" s="153" t="s">
        <v>93</v>
      </c>
      <c r="I11" s="154" t="s">
        <v>99</v>
      </c>
      <c r="J11" s="153" t="s">
        <v>84</v>
      </c>
      <c r="K11" s="155" t="s">
        <v>6</v>
      </c>
      <c r="M11" s="156" t="s">
        <v>122</v>
      </c>
    </row>
    <row r="12" spans="1:13" ht="16.2" thickBot="1">
      <c r="A12" s="160"/>
      <c r="B12" s="161"/>
      <c r="C12" s="162"/>
      <c r="D12" s="162"/>
      <c r="E12" s="161"/>
      <c r="F12" s="162"/>
      <c r="G12" s="163"/>
      <c r="H12" s="164" t="str">
        <f>CONCATENATE("+",RIGHT('Personal File'!$B$7,1)+RIGHT('Personal File'!$C$10)+D12)</f>
        <v>+5</v>
      </c>
      <c r="I12" s="165">
        <f ca="1">RANDBETWEEN(1,20)</f>
        <v>3</v>
      </c>
      <c r="J12" s="166">
        <f t="shared" ref="J12" ca="1" si="3">I12+H12</f>
        <v>8</v>
      </c>
      <c r="K12" s="167"/>
      <c r="M12" s="159"/>
    </row>
    <row r="13" spans="1:13" ht="6" customHeight="1" thickTop="1" thickBot="1">
      <c r="D13" s="168"/>
      <c r="E13" s="168"/>
      <c r="G13" s="169"/>
      <c r="H13" s="169"/>
      <c r="I13" s="169"/>
      <c r="J13" s="169"/>
    </row>
    <row r="14" spans="1:13" ht="16.8" thickTop="1" thickBot="1">
      <c r="A14" s="150" t="s">
        <v>74</v>
      </c>
      <c r="B14" s="151" t="s">
        <v>20</v>
      </c>
      <c r="C14" s="151" t="s">
        <v>38</v>
      </c>
      <c r="D14" s="151" t="s">
        <v>84</v>
      </c>
      <c r="E14" s="151" t="s">
        <v>85</v>
      </c>
      <c r="F14" s="151" t="s">
        <v>86</v>
      </c>
      <c r="G14" s="151" t="s">
        <v>31</v>
      </c>
      <c r="H14" s="170" t="s">
        <v>6</v>
      </c>
      <c r="I14" s="171"/>
      <c r="J14" s="171"/>
      <c r="K14" s="172"/>
      <c r="M14" s="156" t="s">
        <v>122</v>
      </c>
    </row>
    <row r="15" spans="1:13">
      <c r="A15" s="232" t="s">
        <v>180</v>
      </c>
      <c r="B15" s="233">
        <v>2</v>
      </c>
      <c r="C15" s="234" t="s">
        <v>124</v>
      </c>
      <c r="D15" s="233" t="s">
        <v>124</v>
      </c>
      <c r="E15" s="235" t="s">
        <v>124</v>
      </c>
      <c r="F15" s="234" t="s">
        <v>124</v>
      </c>
      <c r="G15" s="7" t="s">
        <v>124</v>
      </c>
      <c r="H15" s="236" t="s">
        <v>181</v>
      </c>
      <c r="I15" s="237"/>
      <c r="J15" s="237"/>
      <c r="K15" s="238"/>
      <c r="M15" s="229"/>
    </row>
    <row r="16" spans="1:13">
      <c r="A16" s="232" t="s">
        <v>182</v>
      </c>
      <c r="B16" s="233">
        <v>8</v>
      </c>
      <c r="C16" s="234">
        <v>8</v>
      </c>
      <c r="D16" s="233">
        <v>-2</v>
      </c>
      <c r="E16" s="235">
        <v>0.15</v>
      </c>
      <c r="F16" s="234" t="s">
        <v>112</v>
      </c>
      <c r="G16" s="7">
        <v>20</v>
      </c>
      <c r="H16" s="236" t="s">
        <v>183</v>
      </c>
      <c r="I16" s="237"/>
      <c r="J16" s="237"/>
      <c r="K16" s="238"/>
      <c r="M16" s="158">
        <v>22400</v>
      </c>
    </row>
    <row r="17" spans="1:13">
      <c r="A17" s="232" t="s">
        <v>173</v>
      </c>
      <c r="B17" s="233">
        <v>1</v>
      </c>
      <c r="C17" s="234" t="s">
        <v>124</v>
      </c>
      <c r="D17" s="233" t="s">
        <v>124</v>
      </c>
      <c r="E17" s="235" t="s">
        <v>124</v>
      </c>
      <c r="F17" s="234" t="s">
        <v>124</v>
      </c>
      <c r="G17" s="7" t="s">
        <v>124</v>
      </c>
      <c r="H17" s="236"/>
      <c r="I17" s="237"/>
      <c r="J17" s="237"/>
      <c r="K17" s="238"/>
      <c r="M17" s="158">
        <v>2000</v>
      </c>
    </row>
    <row r="18" spans="1:13">
      <c r="A18" s="232" t="s">
        <v>173</v>
      </c>
      <c r="B18" s="233">
        <v>1</v>
      </c>
      <c r="C18" s="234" t="s">
        <v>124</v>
      </c>
      <c r="D18" s="233" t="s">
        <v>124</v>
      </c>
      <c r="E18" s="235" t="s">
        <v>124</v>
      </c>
      <c r="F18" s="234" t="s">
        <v>124</v>
      </c>
      <c r="G18" s="7" t="s">
        <v>124</v>
      </c>
      <c r="H18" s="236"/>
      <c r="I18" s="237"/>
      <c r="J18" s="237"/>
      <c r="K18" s="238"/>
      <c r="M18" s="158">
        <v>2000</v>
      </c>
    </row>
    <row r="19" spans="1:13">
      <c r="A19" s="345" t="s">
        <v>170</v>
      </c>
      <c r="B19" s="346">
        <v>2</v>
      </c>
      <c r="C19" s="347" t="s">
        <v>124</v>
      </c>
      <c r="D19" s="346" t="s">
        <v>124</v>
      </c>
      <c r="E19" s="348" t="s">
        <v>124</v>
      </c>
      <c r="F19" s="347" t="s">
        <v>124</v>
      </c>
      <c r="G19" s="13" t="s">
        <v>124</v>
      </c>
      <c r="H19" s="349"/>
      <c r="I19" s="350"/>
      <c r="J19" s="350"/>
      <c r="K19" s="351"/>
      <c r="M19" s="158">
        <v>8000</v>
      </c>
    </row>
    <row r="20" spans="1:13" ht="16.2" thickBot="1">
      <c r="A20" s="352" t="s">
        <v>207</v>
      </c>
      <c r="B20" s="353">
        <v>2</v>
      </c>
      <c r="C20" s="354" t="s">
        <v>124</v>
      </c>
      <c r="D20" s="353" t="s">
        <v>124</v>
      </c>
      <c r="E20" s="355" t="s">
        <v>124</v>
      </c>
      <c r="F20" s="353" t="s">
        <v>112</v>
      </c>
      <c r="G20" s="356" t="s">
        <v>124</v>
      </c>
      <c r="H20" s="357"/>
      <c r="I20" s="358"/>
      <c r="J20" s="358"/>
      <c r="K20" s="359"/>
      <c r="L20" s="309"/>
      <c r="M20" s="360"/>
    </row>
    <row r="21" spans="1:13" ht="6.75" customHeight="1" thickTop="1" thickBot="1"/>
    <row r="22" spans="1:13" ht="16.8" thickTop="1" thickBot="1">
      <c r="D22" s="173" t="s">
        <v>75</v>
      </c>
      <c r="E22" s="174"/>
      <c r="F22" s="170" t="s">
        <v>9</v>
      </c>
      <c r="G22" s="151" t="s">
        <v>31</v>
      </c>
      <c r="H22" s="153" t="s">
        <v>93</v>
      </c>
      <c r="I22" s="153"/>
      <c r="J22" s="153"/>
      <c r="K22" s="155" t="s">
        <v>6</v>
      </c>
      <c r="M22" s="156" t="s">
        <v>122</v>
      </c>
    </row>
    <row r="23" spans="1:13" ht="16.2" thickBot="1">
      <c r="D23" s="175"/>
      <c r="E23" s="176"/>
      <c r="F23" s="177"/>
      <c r="G23" s="178"/>
      <c r="H23" s="179"/>
      <c r="I23" s="180"/>
      <c r="J23" s="180"/>
      <c r="K23" s="181"/>
      <c r="M23" s="159"/>
    </row>
    <row r="24" spans="1:13" ht="16.8" thickTop="1" thickBot="1"/>
    <row r="25" spans="1:13" ht="16.8" thickTop="1" thickBot="1">
      <c r="D25" s="173" t="s">
        <v>184</v>
      </c>
      <c r="E25" s="171"/>
      <c r="F25" s="171"/>
      <c r="G25" s="307" t="s">
        <v>9</v>
      </c>
      <c r="H25" s="307" t="s">
        <v>185</v>
      </c>
      <c r="I25" s="307" t="s">
        <v>186</v>
      </c>
      <c r="J25" s="308" t="s">
        <v>82</v>
      </c>
      <c r="K25" s="172"/>
      <c r="L25" s="309"/>
      <c r="M25" s="156" t="s">
        <v>122</v>
      </c>
    </row>
    <row r="26" spans="1:13">
      <c r="D26" s="310" t="s">
        <v>176</v>
      </c>
      <c r="E26" s="311"/>
      <c r="F26" s="311"/>
      <c r="G26" s="312">
        <v>1</v>
      </c>
      <c r="H26" s="312">
        <v>2</v>
      </c>
      <c r="I26" s="312">
        <v>4</v>
      </c>
      <c r="J26" s="313"/>
      <c r="K26" s="314"/>
      <c r="L26" s="309"/>
      <c r="M26" s="315">
        <f t="shared" ref="M26:M27" si="4">G26*300</f>
        <v>300</v>
      </c>
    </row>
    <row r="27" spans="1:13">
      <c r="D27" s="316" t="s">
        <v>187</v>
      </c>
      <c r="E27" s="317"/>
      <c r="F27" s="317"/>
      <c r="G27" s="318">
        <v>4</v>
      </c>
      <c r="H27" s="318">
        <v>2</v>
      </c>
      <c r="I27" s="318">
        <v>4</v>
      </c>
      <c r="J27" s="319"/>
      <c r="K27" s="320"/>
      <c r="L27" s="309"/>
      <c r="M27" s="315">
        <f t="shared" si="4"/>
        <v>1200</v>
      </c>
    </row>
    <row r="28" spans="1:13">
      <c r="D28" s="316" t="s">
        <v>188</v>
      </c>
      <c r="E28" s="317"/>
      <c r="F28" s="317"/>
      <c r="G28" s="318">
        <v>3</v>
      </c>
      <c r="H28" s="318">
        <v>1</v>
      </c>
      <c r="I28" s="318">
        <v>1</v>
      </c>
      <c r="J28" s="319"/>
      <c r="K28" s="320"/>
      <c r="L28" s="309"/>
      <c r="M28" s="315">
        <f>G28*50</f>
        <v>150</v>
      </c>
    </row>
    <row r="29" spans="1:13">
      <c r="D29" s="316" t="s">
        <v>189</v>
      </c>
      <c r="E29" s="317"/>
      <c r="F29" s="317"/>
      <c r="G29" s="318">
        <v>2</v>
      </c>
      <c r="H29" s="318">
        <v>1</v>
      </c>
      <c r="I29" s="318">
        <v>1</v>
      </c>
      <c r="J29" s="319"/>
      <c r="K29" s="320"/>
      <c r="L29" s="309"/>
      <c r="M29" s="315">
        <f>G29*50</f>
        <v>100</v>
      </c>
    </row>
    <row r="30" spans="1:13">
      <c r="D30" s="316"/>
      <c r="E30" s="317"/>
      <c r="F30" s="317"/>
      <c r="G30" s="318"/>
      <c r="H30" s="318"/>
      <c r="I30" s="318"/>
      <c r="J30" s="319"/>
      <c r="K30" s="320"/>
      <c r="L30" s="309"/>
      <c r="M30" s="315"/>
    </row>
    <row r="31" spans="1:13">
      <c r="D31" s="316"/>
      <c r="E31" s="317"/>
      <c r="F31" s="317"/>
      <c r="G31" s="318"/>
      <c r="H31" s="318"/>
      <c r="I31" s="318"/>
      <c r="J31" s="319"/>
      <c r="K31" s="320"/>
      <c r="L31" s="309"/>
      <c r="M31" s="315"/>
    </row>
    <row r="32" spans="1:13" ht="16.2" thickBot="1">
      <c r="D32" s="321"/>
      <c r="E32" s="322"/>
      <c r="F32" s="322"/>
      <c r="G32" s="323"/>
      <c r="H32" s="323"/>
      <c r="I32" s="323"/>
      <c r="J32" s="324"/>
      <c r="K32" s="325"/>
      <c r="L32" s="326"/>
      <c r="M32" s="327"/>
    </row>
    <row r="33" ht="16.2" thickTop="1"/>
  </sheetData>
  <phoneticPr fontId="0" type="noConversion"/>
  <conditionalFormatting sqref="I9 I3">
    <cfRule type="cellIs" dxfId="12" priority="24" operator="equal">
      <formula>20</formula>
    </cfRule>
    <cfRule type="cellIs" dxfId="11" priority="25" operator="equal">
      <formula>1</formula>
    </cfRule>
  </conditionalFormatting>
  <conditionalFormatting sqref="I12">
    <cfRule type="cellIs" dxfId="10" priority="22" operator="equal">
      <formula>20</formula>
    </cfRule>
    <cfRule type="cellIs" dxfId="9" priority="23" operator="equal">
      <formula>1</formula>
    </cfRule>
  </conditionalFormatting>
  <conditionalFormatting sqref="I4">
    <cfRule type="cellIs" dxfId="8" priority="20" operator="equal">
      <formula>20</formula>
    </cfRule>
    <cfRule type="cellIs" dxfId="7" priority="21" operator="equal">
      <formula>1</formula>
    </cfRule>
  </conditionalFormatting>
  <conditionalFormatting sqref="I6">
    <cfRule type="cellIs" dxfId="6" priority="18" operator="equal">
      <formula>20</formula>
    </cfRule>
    <cfRule type="cellIs" dxfId="5" priority="19" operator="equal">
      <formula>1</formula>
    </cfRule>
  </conditionalFormatting>
  <conditionalFormatting sqref="I7:I8">
    <cfRule type="cellIs" dxfId="4" priority="4" operator="equal">
      <formula>20</formula>
    </cfRule>
    <cfRule type="cellIs" dxfId="3" priority="5" operator="equal">
      <formula>1</formula>
    </cfRule>
  </conditionalFormatting>
  <conditionalFormatting sqref="I5">
    <cfRule type="cellIs" dxfId="2" priority="2" operator="equal">
      <formula>20</formula>
    </cfRule>
    <cfRule type="cellIs" dxfId="1" priority="3" operator="equal">
      <formula>1</formula>
    </cfRule>
  </conditionalFormatting>
  <conditionalFormatting sqref="B20">
    <cfRule type="cellIs" dxfId="0" priority="1" operator="equal">
      <formula>2</formula>
    </cfRule>
  </conditionalFormatting>
  <printOptions gridLinesSet="0"/>
  <pageMargins left="0.62" right="0.33" top="0.5" bottom="0.63" header="0.5" footer="0.5"/>
  <pageSetup orientation="portrait" horizontalDpi="120" verticalDpi="144"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43"/>
  <sheetViews>
    <sheetView showGridLines="0" zoomScaleNormal="100" workbookViewId="0"/>
  </sheetViews>
  <sheetFormatPr defaultColWidth="13" defaultRowHeight="15.6"/>
  <cols>
    <col min="1" max="1" width="24.19921875" style="141" customWidth="1"/>
    <col min="2" max="2" width="4.8984375" style="141" bestFit="1" customWidth="1"/>
    <col min="3" max="3" width="5.59765625" style="169" bestFit="1" customWidth="1"/>
    <col min="4" max="5" width="26.59765625" style="25" customWidth="1"/>
    <col min="6" max="6" width="2.09765625" style="141" customWidth="1"/>
    <col min="7" max="7" width="9.796875" style="25" bestFit="1" customWidth="1"/>
    <col min="8" max="16384" width="13" style="25"/>
  </cols>
  <sheetData>
    <row r="1" spans="1:7" ht="23.4" thickBot="1">
      <c r="A1" s="149" t="s">
        <v>79</v>
      </c>
      <c r="B1" s="149"/>
      <c r="C1" s="182"/>
      <c r="D1" s="149"/>
      <c r="E1" s="149"/>
    </row>
    <row r="2" spans="1:7" s="141" customFormat="1" ht="16.8" thickTop="1" thickBot="1">
      <c r="A2" s="183" t="s">
        <v>80</v>
      </c>
      <c r="B2" s="183" t="s">
        <v>9</v>
      </c>
      <c r="C2" s="184" t="s">
        <v>31</v>
      </c>
      <c r="D2" s="185" t="s">
        <v>81</v>
      </c>
      <c r="E2" s="186" t="s">
        <v>82</v>
      </c>
      <c r="G2" s="187" t="s">
        <v>122</v>
      </c>
    </row>
    <row r="3" spans="1:7">
      <c r="A3" s="188" t="s">
        <v>172</v>
      </c>
      <c r="B3" s="194">
        <v>1</v>
      </c>
      <c r="C3" s="195">
        <v>1</v>
      </c>
      <c r="D3" s="191"/>
      <c r="E3" s="192"/>
      <c r="G3" s="196">
        <v>2500</v>
      </c>
    </row>
    <row r="4" spans="1:7">
      <c r="A4" s="188" t="s">
        <v>171</v>
      </c>
      <c r="B4" s="194">
        <v>1</v>
      </c>
      <c r="C4" s="195">
        <v>1</v>
      </c>
      <c r="D4" s="191"/>
      <c r="E4" s="192"/>
      <c r="G4" s="196">
        <v>4000</v>
      </c>
    </row>
    <row r="5" spans="1:7">
      <c r="A5" s="188" t="s">
        <v>110</v>
      </c>
      <c r="B5" s="189">
        <v>1</v>
      </c>
      <c r="C5" s="190" t="s">
        <v>113</v>
      </c>
      <c r="D5" s="191"/>
      <c r="E5" s="192"/>
      <c r="G5" s="328" t="s">
        <v>124</v>
      </c>
    </row>
    <row r="6" spans="1:7" ht="16.2" thickBot="1">
      <c r="A6" s="198" t="s">
        <v>169</v>
      </c>
      <c r="B6" s="199">
        <v>1</v>
      </c>
      <c r="C6" s="200"/>
      <c r="D6" s="201"/>
      <c r="E6" s="202"/>
      <c r="G6" s="203">
        <v>4000</v>
      </c>
    </row>
    <row r="7" spans="1:7" ht="24" thickTop="1" thickBot="1">
      <c r="A7" s="149" t="s">
        <v>83</v>
      </c>
      <c r="B7" s="204"/>
      <c r="C7" s="204"/>
      <c r="D7" s="149"/>
      <c r="E7" s="205"/>
    </row>
    <row r="8" spans="1:7" ht="16.8" thickTop="1" thickBot="1">
      <c r="A8" s="183" t="s">
        <v>80</v>
      </c>
      <c r="B8" s="183" t="s">
        <v>9</v>
      </c>
      <c r="C8" s="184" t="s">
        <v>31</v>
      </c>
      <c r="D8" s="185" t="s">
        <v>81</v>
      </c>
      <c r="E8" s="186" t="s">
        <v>82</v>
      </c>
      <c r="G8" s="187" t="s">
        <v>122</v>
      </c>
    </row>
    <row r="9" spans="1:7">
      <c r="A9" s="188" t="s">
        <v>177</v>
      </c>
      <c r="B9" s="194">
        <v>1</v>
      </c>
      <c r="C9" s="195">
        <v>0.5</v>
      </c>
      <c r="D9" s="206" t="s">
        <v>190</v>
      </c>
      <c r="E9" s="192"/>
      <c r="G9" s="196">
        <v>2000</v>
      </c>
    </row>
    <row r="10" spans="1:7">
      <c r="A10" s="207"/>
      <c r="B10" s="208"/>
      <c r="C10" s="209"/>
      <c r="D10" s="210"/>
      <c r="E10" s="211"/>
      <c r="F10" s="139"/>
      <c r="G10" s="196"/>
    </row>
    <row r="11" spans="1:7">
      <c r="A11" s="207"/>
      <c r="B11" s="208"/>
      <c r="C11" s="209"/>
      <c r="D11" s="210"/>
      <c r="E11" s="211"/>
      <c r="F11" s="139"/>
      <c r="G11" s="197"/>
    </row>
    <row r="12" spans="1:7" ht="16.2" thickBot="1">
      <c r="A12" s="198"/>
      <c r="B12" s="199"/>
      <c r="C12" s="251"/>
      <c r="D12" s="212"/>
      <c r="E12" s="202"/>
      <c r="F12" s="139"/>
      <c r="G12" s="203"/>
    </row>
    <row r="13" spans="1:7" ht="24" thickTop="1" thickBot="1">
      <c r="A13" s="149" t="s">
        <v>174</v>
      </c>
      <c r="B13" s="149"/>
      <c r="C13" s="149"/>
      <c r="D13" s="149"/>
      <c r="E13" s="149"/>
      <c r="F13" s="139"/>
      <c r="G13" s="139">
        <v>2000</v>
      </c>
    </row>
    <row r="14" spans="1:7" ht="16.8" thickTop="1" thickBot="1">
      <c r="A14" s="183" t="s">
        <v>80</v>
      </c>
      <c r="B14" s="215" t="s">
        <v>9</v>
      </c>
      <c r="C14" s="184" t="s">
        <v>31</v>
      </c>
      <c r="D14" s="185" t="s">
        <v>81</v>
      </c>
      <c r="E14" s="186" t="s">
        <v>82</v>
      </c>
      <c r="G14" s="187" t="s">
        <v>122</v>
      </c>
    </row>
    <row r="15" spans="1:7">
      <c r="A15" s="227" t="s">
        <v>98</v>
      </c>
      <c r="B15" s="194">
        <v>1</v>
      </c>
      <c r="C15" s="195">
        <v>5</v>
      </c>
      <c r="D15" s="191"/>
      <c r="E15" s="192"/>
      <c r="F15" s="139"/>
      <c r="G15" s="197"/>
    </row>
    <row r="16" spans="1:7">
      <c r="A16" s="207" t="s">
        <v>121</v>
      </c>
      <c r="B16" s="208">
        <v>5</v>
      </c>
      <c r="C16" s="209">
        <v>5</v>
      </c>
      <c r="D16" s="223"/>
      <c r="E16" s="224"/>
      <c r="G16" s="196"/>
    </row>
    <row r="17" spans="1:7">
      <c r="A17" s="207" t="s">
        <v>175</v>
      </c>
      <c r="B17" s="208">
        <v>1</v>
      </c>
      <c r="C17" s="209">
        <v>1</v>
      </c>
      <c r="D17" s="223"/>
      <c r="E17" s="224"/>
      <c r="G17" s="196">
        <v>110</v>
      </c>
    </row>
    <row r="18" spans="1:7">
      <c r="A18" s="207" t="s">
        <v>111</v>
      </c>
      <c r="B18" s="208">
        <v>0.5</v>
      </c>
      <c r="C18" s="209">
        <v>4</v>
      </c>
      <c r="D18" s="223"/>
      <c r="E18" s="224"/>
      <c r="G18" s="197"/>
    </row>
    <row r="19" spans="1:7" ht="16.2" thickBot="1">
      <c r="A19" s="301"/>
      <c r="B19" s="300" t="s">
        <v>178</v>
      </c>
      <c r="C19" s="251">
        <f>SUM(C6:C17)</f>
        <v>11.5</v>
      </c>
      <c r="D19" s="302"/>
      <c r="E19" s="303"/>
      <c r="G19" s="304"/>
    </row>
    <row r="20" spans="1:7" ht="24" thickTop="1" thickBot="1">
      <c r="A20" s="67"/>
      <c r="B20" s="226"/>
      <c r="D20" s="214" t="s">
        <v>163</v>
      </c>
      <c r="E20" s="205"/>
    </row>
    <row r="21" spans="1:7" s="141" customFormat="1" ht="16.8" thickTop="1" thickBot="1">
      <c r="A21" s="183" t="s">
        <v>80</v>
      </c>
      <c r="B21" s="215" t="s">
        <v>9</v>
      </c>
      <c r="C21" s="184" t="s">
        <v>31</v>
      </c>
      <c r="D21" s="185" t="s">
        <v>81</v>
      </c>
      <c r="E21" s="186" t="s">
        <v>82</v>
      </c>
      <c r="G21" s="187" t="s">
        <v>122</v>
      </c>
    </row>
    <row r="22" spans="1:7">
      <c r="A22" s="240"/>
      <c r="B22" s="217"/>
      <c r="C22" s="218"/>
      <c r="D22" s="219"/>
      <c r="E22" s="220"/>
      <c r="G22" s="193"/>
    </row>
    <row r="23" spans="1:7">
      <c r="A23" s="240"/>
      <c r="B23" s="221"/>
      <c r="C23" s="222"/>
      <c r="D23" s="223"/>
      <c r="E23" s="224"/>
      <c r="G23" s="196"/>
    </row>
    <row r="24" spans="1:7">
      <c r="A24" s="227"/>
      <c r="B24" s="194"/>
      <c r="C24" s="195"/>
      <c r="D24" s="223"/>
      <c r="E24" s="224"/>
      <c r="G24" s="196"/>
    </row>
    <row r="25" spans="1:7">
      <c r="A25" s="216"/>
      <c r="B25" s="221"/>
      <c r="C25" s="222"/>
      <c r="D25" s="223"/>
      <c r="E25" s="224"/>
      <c r="G25" s="197"/>
    </row>
    <row r="26" spans="1:7">
      <c r="A26" s="216"/>
      <c r="B26" s="221"/>
      <c r="C26" s="222"/>
      <c r="D26" s="223"/>
      <c r="E26" s="224"/>
      <c r="G26" s="196"/>
    </row>
    <row r="27" spans="1:7">
      <c r="A27" s="216"/>
      <c r="B27" s="221"/>
      <c r="C27" s="222"/>
      <c r="D27" s="223"/>
      <c r="E27" s="224"/>
      <c r="G27" s="196"/>
    </row>
    <row r="28" spans="1:7">
      <c r="A28" s="216"/>
      <c r="B28" s="221"/>
      <c r="C28" s="222"/>
      <c r="D28" s="223"/>
      <c r="E28" s="224"/>
      <c r="G28" s="196"/>
    </row>
    <row r="29" spans="1:7">
      <c r="A29" s="216"/>
      <c r="B29" s="221"/>
      <c r="C29" s="222"/>
      <c r="D29" s="223"/>
      <c r="E29" s="224"/>
      <c r="G29" s="196"/>
    </row>
    <row r="30" spans="1:7">
      <c r="A30" s="216"/>
      <c r="B30" s="221"/>
      <c r="C30" s="222"/>
      <c r="D30" s="223"/>
      <c r="E30" s="224"/>
      <c r="G30" s="197"/>
    </row>
    <row r="31" spans="1:7" ht="16.2" thickBot="1">
      <c r="A31" s="225"/>
      <c r="B31" s="199"/>
      <c r="C31" s="200"/>
      <c r="D31" s="201"/>
      <c r="E31" s="202"/>
      <c r="G31" s="203"/>
    </row>
    <row r="32" spans="1:7" ht="16.2" thickTop="1">
      <c r="B32" s="226"/>
    </row>
    <row r="33" spans="1:7">
      <c r="A33" s="25"/>
      <c r="B33" s="228"/>
      <c r="E33" s="67" t="s">
        <v>167</v>
      </c>
      <c r="G33" s="339">
        <f>SUM(G3:G31,Martial!M3:M29)</f>
        <v>67390</v>
      </c>
    </row>
    <row r="34" spans="1:7">
      <c r="B34" s="226"/>
      <c r="E34" s="67" t="s">
        <v>168</v>
      </c>
      <c r="G34" s="339">
        <v>66000</v>
      </c>
    </row>
    <row r="35" spans="1:7">
      <c r="B35" s="226"/>
      <c r="E35" s="67" t="s">
        <v>201</v>
      </c>
      <c r="G35" s="339">
        <f>G34-G33</f>
        <v>-1390</v>
      </c>
    </row>
    <row r="36" spans="1:7">
      <c r="B36" s="226"/>
    </row>
    <row r="37" spans="1:7">
      <c r="B37" s="226"/>
    </row>
    <row r="38" spans="1:7">
      <c r="B38" s="226"/>
    </row>
    <row r="39" spans="1:7">
      <c r="B39" s="226"/>
    </row>
    <row r="40" spans="1:7">
      <c r="B40" s="226"/>
    </row>
    <row r="41" spans="1:7">
      <c r="B41" s="226"/>
    </row>
    <row r="42" spans="1:7">
      <c r="B42" s="226"/>
    </row>
    <row r="43" spans="1:7">
      <c r="B43" s="226"/>
    </row>
  </sheetData>
  <sortState ref="A3:D6">
    <sortCondition ref="A3:A6"/>
  </sortState>
  <phoneticPr fontId="0" type="noConversion"/>
  <printOptions gridLinesSet="0"/>
  <pageMargins left="0.62" right="0.33" top="0.5" bottom="0.63" header="0.5" footer="0.5"/>
  <pageSetup orientation="portrait" horizontalDpi="120" verticalDpi="144"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Personal File</vt:lpstr>
      <vt:lpstr>Skills</vt:lpstr>
      <vt:lpstr>Feats</vt:lpstr>
      <vt:lpstr>Martial</vt:lpstr>
      <vt:lpstr>Equipment</vt:lpstr>
      <vt:lpstr>'Personal File'!Print_Area</vt:lpstr>
      <vt:lpstr>Skills!Print_Area</vt:lpstr>
    </vt:vector>
  </TitlesOfParts>
  <LinksUpToDate>false</LinksUpToDate>
  <SharedDoc>false</SharedDoc>
  <HyperlinkBase>http://www.alexisalvarez.org/RPG/sof/</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Dungeons of Waterdeep PC file</dc:title>
  <dc:creator>© Alexis A. Álvarez 2007</dc:creator>
  <cp:lastModifiedBy>Alexis Álvarez</cp:lastModifiedBy>
  <cp:lastPrinted>2012-10-12T16:15:15Z</cp:lastPrinted>
  <dcterms:created xsi:type="dcterms:W3CDTF">2000-10-24T15:39:59Z</dcterms:created>
  <dcterms:modified xsi:type="dcterms:W3CDTF">2017-12-11T11:32:50Z</dcterms:modified>
</cp:coreProperties>
</file>