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omments3.xml" ContentType="application/vnd.openxmlformats-officedocument.spreadsheetml.comments+xml"/>
  <Override PartName="/xl/drawings/drawing2.xml" ContentType="application/vnd.openxmlformats-officedocument.drawing+xml"/>
  <Override PartName="/xl/comments4.xml" ContentType="application/vnd.openxmlformats-officedocument.spreadsheetml.comments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A\Jue\Armario\DoW\Used\Battle Tallies\"/>
    </mc:Choice>
  </mc:AlternateContent>
  <xr:revisionPtr revIDLastSave="0" documentId="13_ncr:1_{263B1400-DF7A-4008-A50D-B3A248809EDE}" xr6:coauthVersionLast="47" xr6:coauthVersionMax="47" xr10:uidLastSave="{00000000-0000-0000-0000-000000000000}"/>
  <bookViews>
    <workbookView xWindow="-108" yWindow="-108" windowWidth="23256" windowHeight="13176" activeTab="1" xr2:uid="{00000000-000D-0000-FFFF-FFFF00000000}"/>
  </bookViews>
  <sheets>
    <sheet name="Initiative" sheetId="1" r:id="rId1"/>
    <sheet name="Spells" sheetId="10" r:id="rId2"/>
    <sheet name="Attacks" sheetId="9" r:id="rId3"/>
    <sheet name="Saves" sheetId="7" r:id="rId4"/>
    <sheet name="hps" sheetId="5" r:id="rId5"/>
    <sheet name="Rolls" sheetId="4" r:id="rId6"/>
  </sheets>
  <externalReferences>
    <externalReference r:id="rId7"/>
  </externalReferences>
  <definedNames>
    <definedName name="NoShade">'[1]Spell Sheet'!$FH$1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V14" i="5" l="1"/>
  <c r="AA14" i="5" s="1"/>
  <c r="AB14" i="5" s="1"/>
  <c r="C13" i="5" l="1"/>
  <c r="D13" i="5"/>
  <c r="J20" i="10" l="1"/>
  <c r="K20" i="10" s="1"/>
  <c r="M20" i="10" s="1"/>
  <c r="J45" i="10" l="1"/>
  <c r="K45" i="10" s="1"/>
  <c r="M45" i="10" s="1"/>
  <c r="K20" i="9" l="1"/>
  <c r="N20" i="9" s="1"/>
  <c r="J20" i="9"/>
  <c r="K19" i="9"/>
  <c r="N19" i="9" s="1"/>
  <c r="J19" i="9"/>
  <c r="L20" i="9" l="1"/>
  <c r="L19" i="9"/>
  <c r="J25" i="10" l="1"/>
  <c r="K25" i="10" s="1"/>
  <c r="M25" i="10" s="1"/>
  <c r="J44" i="10" l="1"/>
  <c r="K44" i="10" s="1"/>
  <c r="M44" i="10" s="1"/>
  <c r="J18" i="10" l="1"/>
  <c r="K18" i="10" s="1"/>
  <c r="M18" i="10" s="1"/>
  <c r="Z4" i="5" l="1"/>
  <c r="V20" i="5" l="1"/>
  <c r="AA20" i="5" s="1"/>
  <c r="AB20" i="5" s="1"/>
  <c r="J38" i="10" l="1"/>
  <c r="K38" i="10" s="1"/>
  <c r="M38" i="10" s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D3" i="1"/>
  <c r="D2" i="1"/>
  <c r="K14" i="9" l="1"/>
  <c r="N14" i="9" s="1"/>
  <c r="J14" i="9"/>
  <c r="K16" i="9"/>
  <c r="N16" i="9" s="1"/>
  <c r="J16" i="9"/>
  <c r="K15" i="9"/>
  <c r="N15" i="9" s="1"/>
  <c r="J15" i="9"/>
  <c r="K13" i="9"/>
  <c r="N13" i="9" s="1"/>
  <c r="J13" i="9"/>
  <c r="J23" i="10"/>
  <c r="K23" i="10" s="1"/>
  <c r="M23" i="10" s="1"/>
  <c r="L14" i="9" l="1"/>
  <c r="L13" i="9"/>
  <c r="L15" i="9"/>
  <c r="L16" i="9"/>
  <c r="J37" i="10"/>
  <c r="K37" i="10" s="1"/>
  <c r="M37" i="10" s="1"/>
  <c r="J17" i="10" l="1"/>
  <c r="K17" i="10" s="1"/>
  <c r="M17" i="10" s="1"/>
  <c r="Z13" i="5" l="1"/>
  <c r="J36" i="10" l="1"/>
  <c r="K36" i="10" s="1"/>
  <c r="M36" i="10" s="1"/>
  <c r="J16" i="10" l="1"/>
  <c r="K16" i="10" s="1"/>
  <c r="M16" i="10" s="1"/>
  <c r="V19" i="5" l="1"/>
  <c r="AA19" i="5" s="1"/>
  <c r="AB19" i="5" s="1"/>
  <c r="K12" i="9" l="1"/>
  <c r="N12" i="9" s="1"/>
  <c r="J12" i="9"/>
  <c r="K11" i="9"/>
  <c r="N11" i="9" s="1"/>
  <c r="J11" i="9"/>
  <c r="K10" i="9"/>
  <c r="N10" i="9" s="1"/>
  <c r="J10" i="9"/>
  <c r="K9" i="9"/>
  <c r="N9" i="9" s="1"/>
  <c r="J9" i="9"/>
  <c r="L9" i="9" l="1"/>
  <c r="L10" i="9"/>
  <c r="L11" i="9"/>
  <c r="L12" i="9"/>
  <c r="J22" i="10" l="1"/>
  <c r="K22" i="10" s="1"/>
  <c r="M22" i="10" s="1"/>
  <c r="Z15" i="5" l="1"/>
  <c r="F5" i="9" l="1"/>
  <c r="F2" i="9"/>
  <c r="F3" i="9"/>
  <c r="F4" i="9"/>
  <c r="F6" i="9"/>
  <c r="F7" i="9"/>
  <c r="F8" i="9"/>
  <c r="E8" i="9"/>
  <c r="E7" i="9"/>
  <c r="E6" i="9"/>
  <c r="E5" i="9"/>
  <c r="E2" i="9"/>
  <c r="E3" i="9" s="1"/>
  <c r="E4" i="9" s="1"/>
  <c r="J51" i="10" l="1"/>
  <c r="K51" i="10" s="1"/>
  <c r="M51" i="10" s="1"/>
  <c r="J49" i="10" l="1"/>
  <c r="K49" i="10" s="1"/>
  <c r="M49" i="10" s="1"/>
  <c r="J47" i="10"/>
  <c r="K47" i="10" s="1"/>
  <c r="M47" i="10" s="1"/>
  <c r="J14" i="10" l="1"/>
  <c r="K14" i="10" s="1"/>
  <c r="M14" i="10" s="1"/>
  <c r="J8" i="10" l="1"/>
  <c r="K8" i="10" s="1"/>
  <c r="M8" i="10" s="1"/>
  <c r="J10" i="10" l="1"/>
  <c r="K10" i="10" s="1"/>
  <c r="M10" i="10" s="1"/>
  <c r="D6" i="5" l="1"/>
  <c r="C6" i="5"/>
  <c r="J24" i="10" l="1"/>
  <c r="K24" i="10" s="1"/>
  <c r="M24" i="10" s="1"/>
  <c r="V6" i="5"/>
  <c r="V7" i="5"/>
  <c r="V8" i="5"/>
  <c r="V9" i="5"/>
  <c r="V10" i="5"/>
  <c r="V11" i="5"/>
  <c r="V12" i="5"/>
  <c r="V13" i="5"/>
  <c r="V15" i="5"/>
  <c r="V16" i="5"/>
  <c r="V17" i="5"/>
  <c r="V18" i="5"/>
  <c r="V2" i="5"/>
  <c r="V3" i="5"/>
  <c r="V4" i="5"/>
  <c r="V5" i="5"/>
  <c r="J21" i="10" l="1"/>
  <c r="K21" i="10" s="1"/>
  <c r="M21" i="10" s="1"/>
  <c r="J5" i="10" l="1"/>
  <c r="K5" i="10" s="1"/>
  <c r="M5" i="10" s="1"/>
  <c r="J50" i="10" l="1"/>
  <c r="K50" i="10" s="1"/>
  <c r="M50" i="10" s="1"/>
  <c r="J48" i="10" l="1"/>
  <c r="K48" i="10" s="1"/>
  <c r="M48" i="10" s="1"/>
  <c r="J46" i="10" l="1"/>
  <c r="K46" i="10" s="1"/>
  <c r="M46" i="10" s="1"/>
  <c r="D15" i="5" l="1"/>
  <c r="C15" i="5"/>
  <c r="Z10" i="5" l="1"/>
  <c r="AA6" i="5" l="1"/>
  <c r="AB6" i="5" s="1"/>
  <c r="AA5" i="5"/>
  <c r="AB5" i="5" s="1"/>
  <c r="E10" i="1" l="1"/>
  <c r="D20" i="1"/>
  <c r="E15" i="1"/>
  <c r="E13" i="1"/>
  <c r="E11" i="1"/>
  <c r="AA4" i="5" l="1"/>
  <c r="AB4" i="5" s="1"/>
  <c r="D4" i="5"/>
  <c r="C4" i="5" s="1"/>
  <c r="B4" i="5"/>
  <c r="C7" i="5"/>
  <c r="E9" i="1" l="1"/>
  <c r="E14" i="1"/>
  <c r="D43" i="10" l="1"/>
  <c r="J43" i="10" s="1"/>
  <c r="K43" i="10" s="1"/>
  <c r="M43" i="10" s="1"/>
  <c r="D39" i="10" l="1"/>
  <c r="D40" i="10"/>
  <c r="D41" i="10"/>
  <c r="D42" i="10"/>
  <c r="J10" i="7" l="1"/>
  <c r="K10" i="7" s="1"/>
  <c r="AA18" i="5" l="1"/>
  <c r="AB18" i="5" s="1"/>
  <c r="J2" i="7" l="1"/>
  <c r="K2" i="7" s="1"/>
  <c r="J3" i="7"/>
  <c r="K3" i="7" s="1"/>
  <c r="J4" i="7"/>
  <c r="K4" i="7" s="1"/>
  <c r="J5" i="7"/>
  <c r="K5" i="7" s="1"/>
  <c r="J6" i="7"/>
  <c r="K6" i="7" s="1"/>
  <c r="J7" i="7"/>
  <c r="K7" i="7" s="1"/>
  <c r="J8" i="7"/>
  <c r="K8" i="7" s="1"/>
  <c r="J9" i="7"/>
  <c r="K9" i="7" s="1"/>
  <c r="J12" i="7" l="1"/>
  <c r="K12" i="7" s="1"/>
  <c r="J11" i="7"/>
  <c r="K11" i="7" s="1"/>
  <c r="D10" i="7"/>
  <c r="E10" i="7" s="1"/>
  <c r="D9" i="7"/>
  <c r="E9" i="7" s="1"/>
  <c r="D8" i="7"/>
  <c r="E8" i="7" s="1"/>
  <c r="AA17" i="5"/>
  <c r="AB17" i="5" s="1"/>
  <c r="J35" i="10" l="1"/>
  <c r="K35" i="10" s="1"/>
  <c r="M35" i="10" s="1"/>
  <c r="K7" i="9" l="1"/>
  <c r="N7" i="9" s="1"/>
  <c r="J7" i="9"/>
  <c r="K6" i="9"/>
  <c r="N6" i="9" s="1"/>
  <c r="J6" i="9"/>
  <c r="K8" i="9"/>
  <c r="N8" i="9" s="1"/>
  <c r="J8" i="9"/>
  <c r="L7" i="9" l="1"/>
  <c r="L6" i="9"/>
  <c r="L8" i="9"/>
  <c r="J42" i="10"/>
  <c r="K42" i="10" s="1"/>
  <c r="M42" i="10" s="1"/>
  <c r="J41" i="10"/>
  <c r="K41" i="10" s="1"/>
  <c r="M41" i="10" s="1"/>
  <c r="J6" i="10"/>
  <c r="K6" i="10" s="1"/>
  <c r="M6" i="10" s="1"/>
  <c r="J34" i="10"/>
  <c r="K34" i="10" s="1"/>
  <c r="M34" i="10" s="1"/>
  <c r="D7" i="7"/>
  <c r="E7" i="7" s="1"/>
  <c r="D6" i="7"/>
  <c r="E6" i="7" s="1"/>
  <c r="D5" i="7"/>
  <c r="E5" i="7" s="1"/>
  <c r="AA16" i="5"/>
  <c r="AB16" i="5" s="1"/>
  <c r="AA15" i="5" l="1"/>
  <c r="AB15" i="5" s="1"/>
  <c r="J15" i="10" l="1"/>
  <c r="K15" i="10" s="1"/>
  <c r="M15" i="10" s="1"/>
  <c r="J11" i="10" l="1"/>
  <c r="K11" i="10" s="1"/>
  <c r="M11" i="10" s="1"/>
  <c r="J9" i="10"/>
  <c r="K9" i="10" s="1"/>
  <c r="M9" i="10" s="1"/>
  <c r="D8" i="5" l="1"/>
  <c r="C8" i="5"/>
  <c r="B8" i="5"/>
  <c r="J13" i="10"/>
  <c r="K13" i="10" s="1"/>
  <c r="M13" i="10" s="1"/>
  <c r="AA13" i="5" l="1"/>
  <c r="AB13" i="5" s="1"/>
  <c r="J32" i="10" l="1"/>
  <c r="K32" i="10" s="1"/>
  <c r="M32" i="10" s="1"/>
  <c r="J27" i="10" l="1"/>
  <c r="K27" i="10" s="1"/>
  <c r="M27" i="10" s="1"/>
  <c r="E5" i="1" l="1"/>
  <c r="E7" i="1"/>
  <c r="E8" i="1"/>
  <c r="E16" i="1"/>
  <c r="E17" i="1"/>
  <c r="E18" i="1"/>
  <c r="E12" i="1"/>
  <c r="E2" i="1"/>
  <c r="D2" i="7" l="1"/>
  <c r="E2" i="7" s="1"/>
  <c r="D3" i="7"/>
  <c r="E3" i="7" s="1"/>
  <c r="D4" i="7"/>
  <c r="E4" i="7" s="1"/>
  <c r="J2" i="9" l="1"/>
  <c r="J3" i="9"/>
  <c r="J4" i="9"/>
  <c r="J5" i="9"/>
  <c r="K4" i="9"/>
  <c r="K3" i="9"/>
  <c r="N3" i="9" s="1"/>
  <c r="AA11" i="5"/>
  <c r="AB11" i="5" s="1"/>
  <c r="K5" i="9"/>
  <c r="K2" i="9"/>
  <c r="N2" i="9" s="1"/>
  <c r="N4" i="9" l="1"/>
  <c r="L4" i="9"/>
  <c r="N5" i="9"/>
  <c r="L5" i="9"/>
  <c r="L3" i="9"/>
  <c r="L2" i="9"/>
  <c r="K18" i="9" l="1"/>
  <c r="N18" i="9" s="1"/>
  <c r="J18" i="9"/>
  <c r="L18" i="9" l="1"/>
  <c r="D4" i="4" l="1"/>
  <c r="C4" i="4" l="1"/>
  <c r="K17" i="9" l="1"/>
  <c r="N17" i="9" s="1"/>
  <c r="J17" i="9"/>
  <c r="L17" i="9" l="1"/>
  <c r="AA12" i="5" l="1"/>
  <c r="AB12" i="5" s="1"/>
  <c r="J40" i="10" l="1"/>
  <c r="K40" i="10" s="1"/>
  <c r="M40" i="10" s="1"/>
  <c r="J3" i="10" l="1"/>
  <c r="K3" i="10" s="1"/>
  <c r="M3" i="10" s="1"/>
  <c r="J28" i="10" l="1"/>
  <c r="K28" i="10" s="1"/>
  <c r="M28" i="10" s="1"/>
  <c r="J39" i="10" l="1"/>
  <c r="K39" i="10" s="1"/>
  <c r="M39" i="10" s="1"/>
  <c r="D7" i="5" l="1"/>
  <c r="AA10" i="5" l="1"/>
  <c r="AB10" i="5" s="1"/>
  <c r="B10" i="5"/>
  <c r="D3" i="5" l="1"/>
  <c r="J33" i="10" l="1"/>
  <c r="K33" i="10" s="1"/>
  <c r="M33" i="10" s="1"/>
  <c r="J26" i="10" l="1"/>
  <c r="K26" i="10" s="1"/>
  <c r="M26" i="10" s="1"/>
  <c r="B3" i="5" l="1"/>
  <c r="C3" i="5"/>
  <c r="J12" i="10" l="1"/>
  <c r="K12" i="10" s="1"/>
  <c r="M12" i="10" s="1"/>
  <c r="T1" i="10"/>
  <c r="AA9" i="5" l="1"/>
  <c r="AB9" i="5" s="1"/>
  <c r="M8" i="1" l="1"/>
  <c r="D2" i="5" l="1"/>
  <c r="C2" i="5"/>
  <c r="AA3" i="5" l="1"/>
  <c r="AB3" i="5" s="1"/>
  <c r="AA2" i="5"/>
  <c r="AB2" i="5" s="1"/>
  <c r="B2" i="5"/>
  <c r="E6" i="1" l="1"/>
  <c r="E4" i="1"/>
  <c r="E3" i="1"/>
  <c r="J7" i="10" l="1"/>
  <c r="K7" i="10" s="1"/>
  <c r="M7" i="10" s="1"/>
  <c r="I14" i="1" l="1"/>
  <c r="M7" i="1"/>
  <c r="AA8" i="5" l="1"/>
  <c r="AB8" i="5" s="1"/>
  <c r="J19" i="10" l="1"/>
  <c r="K19" i="10" s="1"/>
  <c r="M19" i="10" s="1"/>
  <c r="J2" i="10"/>
  <c r="K2" i="10" s="1"/>
  <c r="M2" i="10" s="1"/>
  <c r="J4" i="10"/>
  <c r="K4" i="10" s="1"/>
  <c r="M4" i="10" s="1"/>
  <c r="J31" i="10"/>
  <c r="K31" i="10" s="1"/>
  <c r="M31" i="10" s="1"/>
  <c r="I13" i="1" l="1"/>
  <c r="I15" i="1" s="1"/>
  <c r="I16" i="1" s="1"/>
  <c r="AA7" i="5" l="1"/>
  <c r="AB7" i="5" s="1"/>
  <c r="H6" i="4" l="1"/>
  <c r="H9" i="4" l="1"/>
  <c r="G9" i="4"/>
  <c r="F9" i="4"/>
  <c r="E9" i="4"/>
  <c r="D9" i="4"/>
  <c r="C9" i="4"/>
  <c r="H8" i="4"/>
  <c r="G8" i="4"/>
  <c r="F8" i="4"/>
  <c r="E8" i="4"/>
  <c r="D8" i="4"/>
  <c r="C8" i="4"/>
  <c r="H7" i="4"/>
  <c r="G7" i="4"/>
  <c r="F7" i="4"/>
  <c r="E7" i="4"/>
  <c r="D7" i="4"/>
  <c r="C7" i="4"/>
  <c r="G6" i="4"/>
  <c r="F6" i="4"/>
  <c r="E6" i="4"/>
  <c r="D6" i="4"/>
  <c r="C6" i="4"/>
  <c r="H5" i="4"/>
  <c r="G5" i="4"/>
  <c r="F5" i="4"/>
  <c r="E5" i="4"/>
  <c r="D5" i="4"/>
  <c r="C5" i="4"/>
  <c r="H4" i="4"/>
  <c r="G4" i="4"/>
  <c r="F4" i="4"/>
  <c r="E4" i="4"/>
  <c r="H3" i="4"/>
  <c r="G3" i="4"/>
  <c r="F3" i="4"/>
  <c r="E3" i="4"/>
  <c r="D3" i="4"/>
  <c r="C3" i="4"/>
  <c r="H2" i="4"/>
  <c r="G2" i="4"/>
  <c r="F2" i="4"/>
  <c r="E2" i="4"/>
  <c r="D2" i="4"/>
  <c r="C2" i="4"/>
  <c r="M10" i="1" l="1"/>
  <c r="M11" i="1"/>
  <c r="M12" i="1"/>
  <c r="M6" i="1" l="1"/>
  <c r="M14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Alexis Álvarez</author>
  </authors>
  <commentList>
    <comment ref="F14" authorId="0" shapeId="0" xr:uid="{B551CAD7-2F0E-4B04-885F-C436DAD28487}">
      <text>
        <r>
          <rPr>
            <i/>
            <sz val="12"/>
            <color theme="1"/>
            <rFont val="Times New Roman"/>
            <family val="1"/>
          </rPr>
          <t>In halfling form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Alexis Álvarez</author>
  </authors>
  <commentList>
    <comment ref="D19" authorId="0" shapeId="0" xr:uid="{A8AF1226-9525-477A-879F-FEC5244BB057}">
      <text>
        <r>
          <rPr>
            <i/>
            <sz val="12"/>
            <color indexed="81"/>
            <rFont val="Times New Roman"/>
            <family val="1"/>
          </rPr>
          <t>negative levels -2</t>
        </r>
      </text>
    </comment>
    <comment ref="D20" authorId="0" shapeId="0" xr:uid="{5E564E55-408F-449F-9B90-188752034CCF}">
      <text>
        <r>
          <rPr>
            <i/>
            <sz val="12"/>
            <color indexed="81"/>
            <rFont val="Times New Roman"/>
            <family val="1"/>
          </rPr>
          <t>negative levels -2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Alexis Álvarez</author>
  </authors>
  <commentList>
    <comment ref="F2" authorId="0" shapeId="0" xr:uid="{93E25FC3-8DF3-4617-B796-6D9F656C99DC}">
      <text>
        <r>
          <rPr>
            <i/>
            <sz val="12"/>
            <color theme="1"/>
            <rFont val="Times New Roman"/>
            <family val="1"/>
          </rPr>
          <t>bull’s strength +2</t>
        </r>
      </text>
    </comment>
    <comment ref="F3" authorId="0" shapeId="0" xr:uid="{04B33E4B-8215-413F-9E1D-11BE92AA3F27}">
      <text>
        <r>
          <rPr>
            <i/>
            <sz val="12"/>
            <color theme="1"/>
            <rFont val="Times New Roman"/>
            <family val="1"/>
          </rPr>
          <t>bull’s strength +2</t>
        </r>
      </text>
    </comment>
    <comment ref="F4" authorId="0" shapeId="0" xr:uid="{B142785F-913D-41BA-9F40-1DDFE4589E91}">
      <text>
        <r>
          <rPr>
            <i/>
            <sz val="12"/>
            <color theme="1"/>
            <rFont val="Times New Roman"/>
            <family val="1"/>
          </rPr>
          <t>bull’s strength +2</t>
        </r>
      </text>
    </comment>
    <comment ref="F5" authorId="0" shapeId="0" xr:uid="{AC22B322-E0A7-42E2-BA58-28EA9989979E}">
      <text>
        <r>
          <rPr>
            <i/>
            <sz val="12"/>
            <color theme="1"/>
            <rFont val="Times New Roman"/>
            <family val="1"/>
          </rPr>
          <t>bull’s strength +2</t>
        </r>
      </text>
    </comment>
    <comment ref="F6" authorId="0" shapeId="0" xr:uid="{C860F516-F829-43DD-8E0A-270C5949308B}">
      <text>
        <r>
          <rPr>
            <i/>
            <sz val="12"/>
            <color theme="1"/>
            <rFont val="Times New Roman"/>
            <family val="1"/>
          </rPr>
          <t>bull’s strength +2</t>
        </r>
      </text>
    </comment>
    <comment ref="F7" authorId="0" shapeId="0" xr:uid="{E211D82F-3E1D-44F4-8291-3700B75E371B}">
      <text>
        <r>
          <rPr>
            <i/>
            <sz val="12"/>
            <color theme="1"/>
            <rFont val="Times New Roman"/>
            <family val="1"/>
          </rPr>
          <t>cat’s grace +2</t>
        </r>
      </text>
    </comment>
    <comment ref="F8" authorId="0" shapeId="0" xr:uid="{F916426C-077C-4096-B6E6-0DF537752417}">
      <text>
        <r>
          <rPr>
            <i/>
            <sz val="12"/>
            <color theme="1"/>
            <rFont val="Times New Roman"/>
            <family val="1"/>
          </rPr>
          <t>bull’s strength +2</t>
        </r>
      </text>
    </comment>
    <comment ref="F12" authorId="0" shapeId="0" xr:uid="{C18CBCC6-0DD2-4BF6-80AC-FB219CC9EA0A}">
      <text>
        <r>
          <rPr>
            <i/>
            <sz val="12"/>
            <color theme="1"/>
            <rFont val="Times New Roman"/>
            <family val="1"/>
          </rPr>
          <t>bull’s strength +4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Alexis Álvarez</author>
  </authors>
  <commentList>
    <comment ref="B2" authorId="0" shapeId="0" xr:uid="{00000000-0006-0000-0400-000001000000}">
      <text>
        <r>
          <rPr>
            <i/>
            <sz val="12"/>
            <color theme="1"/>
            <rFont val="Times New Roman"/>
            <family val="1"/>
          </rPr>
          <t>cat’s grace +2</t>
        </r>
      </text>
    </comment>
    <comment ref="C2" authorId="0" shapeId="0" xr:uid="{00000000-0006-0000-0400-000002000000}">
      <text>
        <r>
          <rPr>
            <i/>
            <sz val="12"/>
            <color theme="1"/>
            <rFont val="Times New Roman"/>
            <family val="1"/>
          </rPr>
          <t>barkskin +4</t>
        </r>
      </text>
    </comment>
    <comment ref="D2" authorId="0" shapeId="0" xr:uid="{00000000-0006-0000-0400-000003000000}">
      <text>
        <r>
          <rPr>
            <i/>
            <sz val="12"/>
            <color theme="1"/>
            <rFont val="Times New Roman"/>
            <family val="1"/>
          </rPr>
          <t>barkskin +4
cat’s grace +2</t>
        </r>
      </text>
    </comment>
    <comment ref="C3" authorId="0" shapeId="0" xr:uid="{00000000-0006-0000-0400-000006000000}">
      <text>
        <r>
          <rPr>
            <i/>
            <sz val="12"/>
            <color theme="1"/>
            <rFont val="Times New Roman"/>
            <family val="1"/>
          </rPr>
          <t>barkskin +5
shield of faith +3</t>
        </r>
      </text>
    </comment>
    <comment ref="D3" authorId="0" shapeId="0" xr:uid="{00000000-0006-0000-0400-000007000000}">
      <text>
        <r>
          <rPr>
            <i/>
            <sz val="12"/>
            <color theme="1"/>
            <rFont val="Times New Roman"/>
            <family val="1"/>
          </rPr>
          <t>barkskin +5
shield of faith +3</t>
        </r>
      </text>
    </comment>
    <comment ref="C4" authorId="0" shapeId="0" xr:uid="{7C3E4E31-CC75-4E85-92E7-20670EF8A0D5}">
      <text>
        <r>
          <rPr>
            <i/>
            <sz val="12"/>
            <color theme="1"/>
            <rFont val="Times New Roman"/>
            <family val="1"/>
          </rPr>
          <t>barkskin +4
dragonskin +5
shield of faith +3</t>
        </r>
      </text>
    </comment>
    <comment ref="D4" authorId="0" shapeId="0" xr:uid="{FE05D64C-8B40-4202-895F-35049A866771}">
      <text>
        <r>
          <rPr>
            <i/>
            <sz val="12"/>
            <color theme="1"/>
            <rFont val="Times New Roman"/>
            <family val="1"/>
          </rPr>
          <t>barkskin +4
dragonskin +5
shield of faith +3</t>
        </r>
      </text>
    </comment>
    <comment ref="J4" authorId="0" shapeId="0" xr:uid="{A973A15A-B95C-48D5-B986-0FE390786FAF}">
      <text>
        <r>
          <rPr>
            <i/>
            <sz val="12"/>
            <color theme="1"/>
            <rFont val="Times New Roman"/>
            <family val="1"/>
          </rPr>
          <t>Resist (20)</t>
        </r>
      </text>
    </comment>
    <comment ref="Z4" authorId="0" shapeId="0" xr:uid="{4C938B11-C563-440E-96FE-A53D0B14E677}">
      <text>
        <r>
          <rPr>
            <i/>
            <sz val="12"/>
            <color theme="1"/>
            <rFont val="Times New Roman"/>
            <family val="1"/>
          </rPr>
          <t>Enervation -10</t>
        </r>
      </text>
    </comment>
    <comment ref="C7" authorId="0" shapeId="0" xr:uid="{B50098D7-92C8-4C5A-B646-DA0912B51801}">
      <text>
        <r>
          <rPr>
            <i/>
            <sz val="12"/>
            <color indexed="81"/>
            <rFont val="Times New Roman"/>
            <family val="1"/>
          </rPr>
          <t>Uncanny Dodge</t>
        </r>
      </text>
    </comment>
    <comment ref="B8" authorId="0" shapeId="0" xr:uid="{19AFD0CD-B95C-46E8-AF22-70C8B064E171}">
      <text>
        <r>
          <rPr>
            <i/>
            <sz val="12"/>
            <color theme="1"/>
            <rFont val="Times New Roman"/>
            <family val="1"/>
          </rPr>
          <t>Mage Armor +4</t>
        </r>
      </text>
    </comment>
    <comment ref="D8" authorId="0" shapeId="0" xr:uid="{1DDF9E9C-0B21-4481-A605-343183A93A73}">
      <text>
        <r>
          <rPr>
            <i/>
            <sz val="12"/>
            <color theme="1"/>
            <rFont val="Times New Roman"/>
            <family val="1"/>
          </rPr>
          <t>Mage Armor +4</t>
        </r>
      </text>
    </comment>
    <comment ref="Z10" authorId="0" shapeId="0" xr:uid="{54BFA585-ED6B-4CAC-A16E-F7F6C396F566}">
      <text>
        <r>
          <rPr>
            <i/>
            <sz val="12"/>
            <color theme="1"/>
            <rFont val="Times New Roman"/>
            <family val="1"/>
          </rPr>
          <t>Righteous Fury +5/lvl</t>
        </r>
      </text>
    </comment>
    <comment ref="C12" authorId="0" shapeId="0" xr:uid="{518640B3-A01B-403D-9CD3-F314029F04BD}">
      <text>
        <r>
          <rPr>
            <i/>
            <sz val="12"/>
            <color indexed="81"/>
            <rFont val="Times New Roman"/>
            <family val="1"/>
          </rPr>
          <t>Uncanny Dodge</t>
        </r>
      </text>
    </comment>
    <comment ref="C13" authorId="0" shapeId="0" xr:uid="{42380420-8034-4D6D-B4AC-A74E548A8FBA}">
      <text>
        <r>
          <rPr>
            <i/>
            <sz val="12"/>
            <color theme="1"/>
            <rFont val="Times New Roman"/>
            <family val="1"/>
          </rPr>
          <t>Mage Armor +4</t>
        </r>
      </text>
    </comment>
    <comment ref="D13" authorId="0" shapeId="0" xr:uid="{F8062FBD-2DB3-49FB-8A5C-4BF43262EB17}">
      <text>
        <r>
          <rPr>
            <i/>
            <sz val="12"/>
            <color theme="1"/>
            <rFont val="Times New Roman"/>
            <family val="1"/>
          </rPr>
          <t>Mage Armor +4</t>
        </r>
      </text>
    </comment>
    <comment ref="Z13" authorId="0" shapeId="0" xr:uid="{8D227722-AC1B-4503-8CAE-4DA3214489A2}">
      <text>
        <r>
          <rPr>
            <i/>
            <sz val="12"/>
            <color theme="1"/>
            <rFont val="Times New Roman"/>
            <family val="1"/>
          </rPr>
          <t>Heart of Earth +30</t>
        </r>
      </text>
    </comment>
    <comment ref="C15" authorId="0" shapeId="0" xr:uid="{8CA7F621-CE33-4212-AC65-3E8F3C3B639D}">
      <text>
        <r>
          <rPr>
            <i/>
            <sz val="12"/>
            <color theme="1"/>
            <rFont val="Times New Roman"/>
            <family val="1"/>
          </rPr>
          <t>Greater Mage Armor +6</t>
        </r>
      </text>
    </comment>
    <comment ref="D15" authorId="0" shapeId="0" xr:uid="{B5839954-2ECB-4741-BD2D-F884F5A78DEF}">
      <text>
        <r>
          <rPr>
            <i/>
            <sz val="12"/>
            <color theme="1"/>
            <rFont val="Times New Roman"/>
            <family val="1"/>
          </rPr>
          <t>Greater Mage Armor +6</t>
        </r>
      </text>
    </comment>
    <comment ref="Z15" authorId="0" shapeId="0" xr:uid="{6DD69607-ED89-4176-8B8A-EFEF1D01099F}">
      <text>
        <r>
          <rPr>
            <i/>
            <sz val="12"/>
            <color theme="1"/>
            <rFont val="Times New Roman"/>
            <family val="1"/>
          </rPr>
          <t>Heart of Earth +30</t>
        </r>
      </text>
    </comment>
  </commentList>
</comments>
</file>

<file path=xl/sharedStrings.xml><?xml version="1.0" encoding="utf-8"?>
<sst xmlns="http://schemas.openxmlformats.org/spreadsheetml/2006/main" count="717" uniqueCount="213">
  <si>
    <t>Character</t>
  </si>
  <si>
    <t>Group</t>
  </si>
  <si>
    <t>Initiative</t>
  </si>
  <si>
    <t>Roll</t>
  </si>
  <si>
    <t>Modified Roll</t>
  </si>
  <si>
    <t>Move</t>
  </si>
  <si>
    <t>30’</t>
  </si>
  <si>
    <t>1d</t>
  </si>
  <si>
    <t>2d</t>
  </si>
  <si>
    <t>3d</t>
  </si>
  <si>
    <t>4d</t>
  </si>
  <si>
    <t>5d</t>
  </si>
  <si>
    <t>6d</t>
  </si>
  <si>
    <t>d3 roll</t>
  </si>
  <si>
    <t>d4 roll</t>
  </si>
  <si>
    <t>d6 roll</t>
  </si>
  <si>
    <t>d8 roll</t>
  </si>
  <si>
    <t>d10 roll</t>
  </si>
  <si>
    <t>d12 roll</t>
  </si>
  <si>
    <t>d20 roll</t>
  </si>
  <si>
    <t>d100 roll</t>
  </si>
  <si>
    <t>Party Composition</t>
  </si>
  <si>
    <t>ECL</t>
  </si>
  <si>
    <t>Classes</t>
  </si>
  <si>
    <t>Total Levels</t>
  </si>
  <si>
    <t>Party Members</t>
  </si>
  <si>
    <t>Total</t>
  </si>
  <si>
    <t>Campaign CR</t>
  </si>
  <si>
    <t>Multiple encounters</t>
  </si>
  <si>
    <t>Arena CR</t>
  </si>
  <si>
    <t>Single encounter</t>
  </si>
  <si>
    <t>Lower CR Threshold</t>
  </si>
  <si>
    <t>Median CR Threshold</t>
  </si>
  <si>
    <t>Upper CR Threshold</t>
  </si>
  <si>
    <t>Encounter Rating:</t>
  </si>
  <si>
    <t>Attack Type</t>
  </si>
  <si>
    <t>Damage</t>
  </si>
  <si>
    <t>BAB</t>
  </si>
  <si>
    <t>W+</t>
  </si>
  <si>
    <t>Other+</t>
  </si>
  <si>
    <t>Ranks</t>
  </si>
  <si>
    <t>Save</t>
  </si>
  <si>
    <t>Fortitude</t>
  </si>
  <si>
    <t>Reflex</t>
  </si>
  <si>
    <t>Will</t>
  </si>
  <si>
    <t>FFAC</t>
  </si>
  <si>
    <t>TAC</t>
  </si>
  <si>
    <t>AC</t>
  </si>
  <si>
    <t>Damage Reduction</t>
  </si>
  <si>
    <t>Melee</t>
  </si>
  <si>
    <t>Ranged</t>
  </si>
  <si>
    <t>Fire</t>
  </si>
  <si>
    <t>Cold</t>
  </si>
  <si>
    <t>Acid</t>
  </si>
  <si>
    <t>Electric</t>
  </si>
  <si>
    <t>Sonic</t>
  </si>
  <si>
    <t>Chaos</t>
  </si>
  <si>
    <t>Law</t>
  </si>
  <si>
    <t>Nonlethal</t>
  </si>
  <si>
    <t>Total Damage</t>
  </si>
  <si>
    <t>Bloodloss</t>
  </si>
  <si>
    <t>Healing</t>
  </si>
  <si>
    <t>HPs</t>
  </si>
  <si>
    <t>Calcul. Total</t>
  </si>
  <si>
    <t>Current HPs</t>
  </si>
  <si>
    <t>none</t>
  </si>
  <si>
    <t>Save vs.</t>
  </si>
  <si>
    <t>Details</t>
  </si>
  <si>
    <t>Spell Resist</t>
  </si>
  <si>
    <t>Strength</t>
  </si>
  <si>
    <t>Allisa</t>
  </si>
  <si>
    <t>Lauren</t>
  </si>
  <si>
    <t>Duskblade</t>
  </si>
  <si>
    <t>Good/
Pos</t>
  </si>
  <si>
    <t>Vamp</t>
  </si>
  <si>
    <t>Temp</t>
  </si>
  <si>
    <t>Evil/
Neg</t>
  </si>
  <si>
    <t>Magic/
Force</t>
  </si>
  <si>
    <t>Target Character</t>
  </si>
  <si>
    <t>Spell</t>
  </si>
  <si>
    <t>Cast on Round</t>
  </si>
  <si>
    <t>CL</t>
  </si>
  <si>
    <t>Duration (Rounds)</t>
  </si>
  <si>
    <t>Expires on Round</t>
  </si>
  <si>
    <t>Applied</t>
  </si>
  <si>
    <t>Expired</t>
  </si>
  <si>
    <t>Current Round</t>
  </si>
  <si>
    <t>q</t>
  </si>
  <si>
    <t>Adversarial Party Composition</t>
  </si>
  <si>
    <t>CR</t>
  </si>
  <si>
    <t>Barkskin</t>
  </si>
  <si>
    <t>Greater Invisibility</t>
  </si>
  <si>
    <t>Threat</t>
  </si>
  <si>
    <t>Crit</t>
  </si>
  <si>
    <t>Call Lightning</t>
  </si>
  <si>
    <t>þ</t>
  </si>
  <si>
    <t>retains</t>
  </si>
  <si>
    <t>saving</t>
  </si>
  <si>
    <t>throws</t>
  </si>
  <si>
    <t>Allisa (Wild Shape)</t>
  </si>
  <si>
    <t>Notes</t>
  </si>
  <si>
    <t>Total Score</t>
  </si>
  <si>
    <t>Dex Mod+</t>
  </si>
  <si>
    <t>Str Mod+</t>
  </si>
  <si>
    <t>Ranged?</t>
  </si>
  <si>
    <t>1 hr/lvl</t>
  </si>
  <si>
    <t>10 min/lvl</t>
  </si>
  <si>
    <t>1 min/lvl</t>
  </si>
  <si>
    <t>1 rnd/lvl</t>
  </si>
  <si>
    <t>Specific Time</t>
  </si>
  <si>
    <t>Haste</t>
  </si>
  <si>
    <t>Avg. ECL/CR</t>
  </si>
  <si>
    <t>Kir</t>
  </si>
  <si>
    <t>Xaryn</t>
  </si>
  <si>
    <t>20’</t>
  </si>
  <si>
    <t>Imm</t>
  </si>
  <si>
    <t>Current Time</t>
  </si>
  <si>
    <t>Time @ Round 1</t>
  </si>
  <si>
    <t>Stoneskin</t>
  </si>
  <si>
    <t>adamantine</t>
  </si>
  <si>
    <t>*</t>
  </si>
  <si>
    <t>Bear’s Endurance</t>
  </si>
  <si>
    <t>40’</t>
  </si>
  <si>
    <t>R20</t>
  </si>
  <si>
    <t>Twilight Guardian</t>
  </si>
  <si>
    <t>Azimuth</t>
  </si>
  <si>
    <t>Dragonborn Pious Templar</t>
  </si>
  <si>
    <t>Dwarven Fighter</t>
  </si>
  <si>
    <t>Elven Sorceress</t>
  </si>
  <si>
    <t>Halfling Thief-Acrobat</t>
  </si>
  <si>
    <t>Half-elf Bard</t>
  </si>
  <si>
    <t>Phrax</t>
  </si>
  <si>
    <t>Farleigh</t>
  </si>
  <si>
    <t>Naomi</t>
  </si>
  <si>
    <t>Octane</t>
  </si>
  <si>
    <t>Vheren</t>
  </si>
  <si>
    <t>50’</t>
  </si>
  <si>
    <t>Rogue / Cloistered Cleric / True Necromancer</t>
  </si>
  <si>
    <t>Mage Armor</t>
  </si>
  <si>
    <t>Protection from Evil</t>
  </si>
  <si>
    <t>Chasing Perfection</t>
  </si>
  <si>
    <t>Arcane Eye</t>
  </si>
  <si>
    <t>NPC</t>
  </si>
  <si>
    <t>all</t>
  </si>
  <si>
    <t>Maiko</t>
  </si>
  <si>
    <t>Faith</t>
  </si>
  <si>
    <t>Analog Battle Stats</t>
  </si>
  <si>
    <t>Whisper</t>
  </si>
  <si>
    <t>Kelgore’s Grave Mist</t>
  </si>
  <si>
    <t>Righteous Fury</t>
  </si>
  <si>
    <t>Bull’s Strength</t>
  </si>
  <si>
    <t>True Seeing</t>
  </si>
  <si>
    <t>Summon Undead II</t>
  </si>
  <si>
    <t>Karmen Santiago</t>
  </si>
  <si>
    <r>
      <t>Phrax</t>
    </r>
    <r>
      <rPr>
        <b/>
        <vertAlign val="superscript"/>
        <sz val="12"/>
        <rFont val="Times New Roman"/>
        <family val="1"/>
      </rPr>
      <t>PfE</t>
    </r>
  </si>
  <si>
    <t>Rook</t>
  </si>
  <si>
    <t>Church Inquisitor</t>
  </si>
  <si>
    <t>Selena</t>
  </si>
  <si>
    <t>Elaith</t>
  </si>
  <si>
    <t>Rogue / Seductress</t>
  </si>
  <si>
    <t>Druid / Mistress of Many Forms</t>
  </si>
  <si>
    <t>Karmen</t>
  </si>
  <si>
    <t>Kaszüm</t>
  </si>
  <si>
    <t>Typhoid</t>
  </si>
  <si>
    <t>Lady Asunder</t>
  </si>
  <si>
    <t>Grim Gerome</t>
  </si>
  <si>
    <t>Rogue / Illusionist / Beguiler / Ultimate Magus</t>
  </si>
  <si>
    <t>Ninja / Scout / Thief-Acrobat / Shadowdancer</t>
  </si>
  <si>
    <t>See Invisibilty</t>
  </si>
  <si>
    <t>Shield of Faith, Mass</t>
  </si>
  <si>
    <t>Obscuring Mist</t>
  </si>
  <si>
    <t>Dragonskin</t>
  </si>
  <si>
    <t>Footsteps of the Divine</t>
  </si>
  <si>
    <t>Domineering Morningstar</t>
  </si>
  <si>
    <t>2nd Attack</t>
  </si>
  <si>
    <t>3rd Attack</t>
  </si>
  <si>
    <r>
      <t xml:space="preserve">Morningstar, </t>
    </r>
    <r>
      <rPr>
        <i/>
        <sz val="12"/>
        <color theme="1"/>
        <rFont val="Times New Roman"/>
        <family val="1"/>
      </rPr>
      <t>haste</t>
    </r>
  </si>
  <si>
    <t>Spiked Shield +1</t>
  </si>
  <si>
    <t>Ranged Touch Attack</t>
  </si>
  <si>
    <t>varies</t>
  </si>
  <si>
    <t>Grapple</t>
  </si>
  <si>
    <t>1d8+7+1</t>
  </si>
  <si>
    <r>
      <t>1d4+1+7</t>
    </r>
    <r>
      <rPr>
        <b/>
        <sz val="12"/>
        <color theme="1"/>
        <rFont val="Times New Roman"/>
        <family val="1"/>
      </rPr>
      <t>+1</t>
    </r>
  </si>
  <si>
    <t>Sunbeam</t>
  </si>
  <si>
    <t>Summon Undead I</t>
  </si>
  <si>
    <t>Claw 1</t>
  </si>
  <si>
    <t>1d6+7</t>
  </si>
  <si>
    <t>Claw 2</t>
  </si>
  <si>
    <t>Tail</t>
  </si>
  <si>
    <t>2d6+3+Poison</t>
  </si>
  <si>
    <t>slashing</t>
  </si>
  <si>
    <t>Magic Circle v Law</t>
  </si>
  <si>
    <t>Cat’s Grace</t>
  </si>
  <si>
    <t>Summon Monster III</t>
  </si>
  <si>
    <t>Hippogriff</t>
  </si>
  <si>
    <t>Bite</t>
  </si>
  <si>
    <t>1d4+4</t>
  </si>
  <si>
    <t>1d8+2</t>
  </si>
  <si>
    <t>Twilight Defender</t>
  </si>
  <si>
    <t>Greater Fantastic Machine</t>
  </si>
  <si>
    <t>Slam</t>
  </si>
  <si>
    <t>1d8+4</t>
  </si>
  <si>
    <t>Spiritual Weapon</t>
  </si>
  <si>
    <t>Divine Favor</t>
  </si>
  <si>
    <t>Hold Person</t>
  </si>
  <si>
    <t>Spiritual Guardian</t>
  </si>
  <si>
    <t>Fire Shield</t>
  </si>
  <si>
    <t>Freyja</t>
  </si>
  <si>
    <t>1d6+1+1d6 cold</t>
  </si>
  <si>
    <t>Ray of Exhaustion</t>
  </si>
  <si>
    <t>Zombie, S</t>
  </si>
  <si>
    <t>Blacklight</t>
  </si>
  <si>
    <t>bludgeon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</si>
</sst>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9" x14ac:knownFonts="1">
    <font>
      <sz val="12"/>
      <color theme="1"/>
      <name val="Times New Roman"/>
      <family val="2"/>
    </font>
    <font>
      <sz val="12"/>
      <color theme="1"/>
      <name val="Times New Roman"/>
      <family val="2"/>
    </font>
    <font>
      <b/>
      <sz val="12"/>
      <color theme="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2"/>
      <color theme="1"/>
      <name val="Times New Roman"/>
      <family val="1"/>
    </font>
    <font>
      <b/>
      <sz val="12"/>
      <color theme="0"/>
      <name val="Times New Roman"/>
      <family val="1"/>
    </font>
    <font>
      <sz val="12"/>
      <color theme="0"/>
      <name val="Times New Roman"/>
      <family val="1"/>
    </font>
    <font>
      <b/>
      <sz val="12"/>
      <color rgb="FFFF0000"/>
      <name val="Times New Roman"/>
      <family val="1"/>
    </font>
    <font>
      <sz val="12"/>
      <color rgb="FFFF0000"/>
      <name val="Times New Roman"/>
      <family val="1"/>
    </font>
    <font>
      <b/>
      <sz val="12"/>
      <color rgb="FFFFCC00"/>
      <name val="Times New Roman"/>
      <family val="1"/>
    </font>
    <font>
      <i/>
      <sz val="12"/>
      <color theme="1"/>
      <name val="Times New Roman"/>
      <family val="1"/>
    </font>
    <font>
      <sz val="12"/>
      <color rgb="FFFFCC00"/>
      <name val="Times New Roman"/>
      <family val="1"/>
    </font>
    <font>
      <b/>
      <sz val="12"/>
      <color rgb="FFFF33CC"/>
      <name val="Times New Roman"/>
      <family val="1"/>
    </font>
    <font>
      <sz val="12"/>
      <color theme="0"/>
      <name val="Times New Roman"/>
      <family val="2"/>
    </font>
    <font>
      <sz val="12"/>
      <name val="Times New Roman"/>
      <family val="2"/>
    </font>
    <font>
      <sz val="12"/>
      <name val="Times New Roman"/>
      <family val="1"/>
    </font>
    <font>
      <sz val="12"/>
      <name val="Times New Roman"/>
      <family val="1"/>
      <charset val="1"/>
    </font>
    <font>
      <sz val="10"/>
      <name val="Arial"/>
      <family val="2"/>
    </font>
    <font>
      <sz val="20"/>
      <color theme="1"/>
      <name val="Times New Roman"/>
      <family val="2"/>
    </font>
    <font>
      <sz val="13"/>
      <name val="Wingdings"/>
      <charset val="2"/>
    </font>
    <font>
      <sz val="12"/>
      <color theme="1"/>
      <name val="Wingdings"/>
      <charset val="2"/>
    </font>
    <font>
      <b/>
      <sz val="12"/>
      <color theme="1" tint="0.34998626667073579"/>
      <name val="Times New Roman"/>
      <family val="1"/>
    </font>
    <font>
      <i/>
      <sz val="12"/>
      <color theme="0" tint="-0.499984740745262"/>
      <name val="Times New Roman"/>
      <family val="1"/>
    </font>
    <font>
      <i/>
      <sz val="12"/>
      <color indexed="81"/>
      <name val="Times New Roman"/>
      <family val="1"/>
    </font>
    <font>
      <sz val="12"/>
      <color rgb="FFFF0000"/>
      <name val="Times New Roman"/>
      <family val="2"/>
    </font>
    <font>
      <i/>
      <sz val="12"/>
      <color theme="0" tint="-0.249977111117893"/>
      <name val="Times New Roman"/>
      <family val="1"/>
    </font>
    <font>
      <b/>
      <vertAlign val="superscript"/>
      <sz val="12"/>
      <name val="Times New Roman"/>
      <family val="1"/>
    </font>
    <font>
      <i/>
      <sz val="12"/>
      <color theme="3" tint="0.39997558519241921"/>
      <name val="Times New Roman"/>
      <family val="1"/>
    </font>
  </fonts>
  <fills count="3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rgb="FF33CC33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9966FF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9900FF"/>
        <bgColor indexed="64"/>
      </patternFill>
    </fill>
  </fills>
  <borders count="60">
    <border>
      <left/>
      <right/>
      <top/>
      <bottom/>
      <diagonal/>
    </border>
    <border>
      <left style="double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 style="double">
        <color auto="1"/>
      </right>
      <top style="double">
        <color auto="1"/>
      </top>
      <bottom style="medium">
        <color auto="1"/>
      </bottom>
      <diagonal/>
    </border>
    <border>
      <left style="double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double">
        <color auto="1"/>
      </right>
      <top/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ck">
        <color auto="1"/>
      </top>
      <bottom style="thick">
        <color auto="1"/>
      </bottom>
      <diagonal/>
    </border>
    <border>
      <left style="hair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hair">
        <color auto="1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thick">
        <color auto="1"/>
      </top>
      <bottom style="thick">
        <color auto="1"/>
      </bottom>
      <diagonal/>
    </border>
    <border>
      <left style="hair">
        <color auto="1"/>
      </left>
      <right style="thin">
        <color indexed="64"/>
      </right>
      <top style="thick">
        <color auto="1"/>
      </top>
      <bottom style="thick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medium">
        <color indexed="64"/>
      </bottom>
      <diagonal/>
    </border>
    <border>
      <left/>
      <right style="double">
        <color auto="1"/>
      </right>
      <top style="double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auto="1"/>
      </top>
      <bottom style="medium">
        <color indexed="64"/>
      </bottom>
      <diagonal/>
    </border>
    <border>
      <left style="thin">
        <color indexed="64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ck">
        <color auto="1"/>
      </left>
      <right style="thick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double">
        <color auto="1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/>
      <bottom style="medium">
        <color indexed="64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indexed="64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</borders>
  <cellStyleXfs count="13">
    <xf numFmtId="0" fontId="0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16" fillId="0" borderId="0"/>
    <xf numFmtId="9" fontId="3" fillId="0" borderId="0" applyFont="0" applyFill="0" applyBorder="0" applyAlignment="0" applyProtection="0"/>
    <xf numFmtId="0" fontId="17" fillId="0" borderId="0"/>
    <xf numFmtId="0" fontId="18" fillId="0" borderId="0"/>
    <xf numFmtId="9" fontId="1" fillId="0" borderId="0" applyFont="0" applyFill="0" applyBorder="0" applyAlignment="0" applyProtection="0"/>
    <xf numFmtId="0" fontId="3" fillId="0" borderId="0"/>
  </cellStyleXfs>
  <cellXfs count="255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3" fillId="0" borderId="5" xfId="1" applyBorder="1" applyAlignment="1">
      <alignment horizontal="center" vertical="center"/>
    </xf>
    <xf numFmtId="0" fontId="3" fillId="0" borderId="6" xfId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3" fillId="0" borderId="8" xfId="1" applyBorder="1" applyAlignment="1">
      <alignment horizontal="center" vertical="center"/>
    </xf>
    <xf numFmtId="0" fontId="3" fillId="0" borderId="9" xfId="1" applyBorder="1" applyAlignment="1">
      <alignment horizontal="center" vertical="center"/>
    </xf>
    <xf numFmtId="0" fontId="4" fillId="2" borderId="10" xfId="1" applyFont="1" applyFill="1" applyBorder="1" applyAlignment="1">
      <alignment horizontal="center" vertical="center"/>
    </xf>
    <xf numFmtId="0" fontId="3" fillId="2" borderId="11" xfId="1" applyFill="1" applyBorder="1" applyAlignment="1">
      <alignment horizontal="center" vertical="center"/>
    </xf>
    <xf numFmtId="0" fontId="3" fillId="2" borderId="12" xfId="1" applyFill="1" applyBorder="1" applyAlignment="1">
      <alignment horizontal="center" vertical="center"/>
    </xf>
    <xf numFmtId="0" fontId="2" fillId="0" borderId="15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6" borderId="15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7" borderId="15" xfId="0" applyFont="1" applyFill="1" applyBorder="1" applyAlignment="1">
      <alignment horizontal="center" vertical="center" wrapText="1"/>
    </xf>
    <xf numFmtId="0" fontId="2" fillId="8" borderId="15" xfId="0" applyFont="1" applyFill="1" applyBorder="1" applyAlignment="1">
      <alignment horizontal="center" vertical="center" wrapText="1"/>
    </xf>
    <xf numFmtId="0" fontId="6" fillId="9" borderId="15" xfId="0" applyFont="1" applyFill="1" applyBorder="1" applyAlignment="1">
      <alignment horizontal="center" vertical="center" wrapText="1"/>
    </xf>
    <xf numFmtId="0" fontId="2" fillId="10" borderId="15" xfId="0" applyFont="1" applyFill="1" applyBorder="1" applyAlignment="1">
      <alignment horizontal="center" vertical="center" wrapText="1"/>
    </xf>
    <xf numFmtId="0" fontId="2" fillId="11" borderId="15" xfId="0" applyFont="1" applyFill="1" applyBorder="1" applyAlignment="1">
      <alignment horizontal="center" vertical="center" wrapText="1"/>
    </xf>
    <xf numFmtId="0" fontId="2" fillId="5" borderId="15" xfId="0" applyFont="1" applyFill="1" applyBorder="1" applyAlignment="1">
      <alignment horizontal="center" vertical="center" wrapText="1"/>
    </xf>
    <xf numFmtId="0" fontId="2" fillId="12" borderId="15" xfId="0" applyFont="1" applyFill="1" applyBorder="1" applyAlignment="1">
      <alignment horizontal="center" vertical="center" wrapText="1"/>
    </xf>
    <xf numFmtId="0" fontId="2" fillId="13" borderId="15" xfId="0" applyFont="1" applyFill="1" applyBorder="1" applyAlignment="1">
      <alignment horizontal="center" vertical="center" wrapText="1"/>
    </xf>
    <xf numFmtId="0" fontId="2" fillId="14" borderId="15" xfId="0" applyFont="1" applyFill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15" borderId="16" xfId="0" applyFont="1" applyFill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18" borderId="26" xfId="0" applyFont="1" applyFill="1" applyBorder="1" applyAlignment="1">
      <alignment horizontal="center" vertical="center" wrapText="1"/>
    </xf>
    <xf numFmtId="0" fontId="2" fillId="17" borderId="23" xfId="0" applyFont="1" applyFill="1" applyBorder="1" applyAlignment="1">
      <alignment horizontal="center" vertical="center" wrapText="1"/>
    </xf>
    <xf numFmtId="0" fontId="8" fillId="16" borderId="27" xfId="0" applyFont="1" applyFill="1" applyBorder="1" applyAlignment="1">
      <alignment horizontal="center" vertical="center" wrapText="1"/>
    </xf>
    <xf numFmtId="0" fontId="2" fillId="4" borderId="23" xfId="0" applyFont="1" applyFill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10" fillId="9" borderId="36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Continuous" vertical="center" wrapText="1"/>
    </xf>
    <xf numFmtId="0" fontId="2" fillId="13" borderId="17" xfId="0" applyFont="1" applyFill="1" applyBorder="1" applyAlignment="1">
      <alignment horizontal="centerContinuous" vertical="center" wrapText="1"/>
    </xf>
    <xf numFmtId="0" fontId="2" fillId="13" borderId="20" xfId="0" applyFont="1" applyFill="1" applyBorder="1" applyAlignment="1">
      <alignment horizontal="centerContinuous" vertical="center" wrapText="1"/>
    </xf>
    <xf numFmtId="0" fontId="13" fillId="9" borderId="23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30" xfId="0" applyBorder="1" applyAlignment="1">
      <alignment horizontal="center" vertical="center"/>
    </xf>
    <xf numFmtId="0" fontId="12" fillId="9" borderId="30" xfId="0" applyFont="1" applyFill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12" fillId="9" borderId="32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20" borderId="17" xfId="0" applyFont="1" applyFill="1" applyBorder="1" applyAlignment="1">
      <alignment horizontal="center" vertical="center" wrapText="1"/>
    </xf>
    <xf numFmtId="0" fontId="2" fillId="19" borderId="15" xfId="0" applyFont="1" applyFill="1" applyBorder="1" applyAlignment="1">
      <alignment horizontal="center" vertical="center" wrapText="1"/>
    </xf>
    <xf numFmtId="0" fontId="6" fillId="21" borderId="20" xfId="0" applyFont="1" applyFill="1" applyBorder="1" applyAlignment="1">
      <alignment horizontal="center" vertical="center" wrapText="1"/>
    </xf>
    <xf numFmtId="0" fontId="2" fillId="22" borderId="15" xfId="0" applyFont="1" applyFill="1" applyBorder="1" applyAlignment="1">
      <alignment horizontal="center" vertical="center" wrapText="1"/>
    </xf>
    <xf numFmtId="0" fontId="2" fillId="20" borderId="23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2" fillId="0" borderId="5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25" xfId="0" applyBorder="1" applyAlignment="1">
      <alignment horizontal="center" vertical="center"/>
    </xf>
    <xf numFmtId="0" fontId="20" fillId="24" borderId="25" xfId="11" applyNumberFormat="1" applyFont="1" applyFill="1" applyBorder="1" applyAlignment="1">
      <alignment horizontal="center" vertical="center" shrinkToFit="1"/>
    </xf>
    <xf numFmtId="0" fontId="20" fillId="20" borderId="25" xfId="11" applyNumberFormat="1" applyFont="1" applyFill="1" applyBorder="1" applyAlignment="1">
      <alignment horizontal="center" vertical="center" shrinkToFit="1"/>
    </xf>
    <xf numFmtId="0" fontId="21" fillId="0" borderId="0" xfId="0" applyFont="1" applyAlignment="1">
      <alignment horizontal="center" vertical="center"/>
    </xf>
    <xf numFmtId="0" fontId="2" fillId="0" borderId="51" xfId="0" applyFont="1" applyFill="1" applyBorder="1" applyAlignment="1">
      <alignment horizontal="center" vertical="center" wrapText="1"/>
    </xf>
    <xf numFmtId="0" fontId="0" fillId="0" borderId="25" xfId="0" applyFont="1" applyFill="1" applyBorder="1" applyAlignment="1">
      <alignment horizontal="center" vertical="center"/>
    </xf>
    <xf numFmtId="0" fontId="0" fillId="0" borderId="25" xfId="0" applyFill="1" applyBorder="1" applyAlignment="1">
      <alignment horizontal="center" vertical="center"/>
    </xf>
    <xf numFmtId="0" fontId="14" fillId="23" borderId="53" xfId="0" applyFont="1" applyFill="1" applyBorder="1" applyAlignment="1">
      <alignment horizontal="center" vertical="center"/>
    </xf>
    <xf numFmtId="0" fontId="15" fillId="19" borderId="53" xfId="0" applyFont="1" applyFill="1" applyBorder="1" applyAlignment="1">
      <alignment horizontal="center" vertical="center"/>
    </xf>
    <xf numFmtId="0" fontId="15" fillId="25" borderId="53" xfId="0" applyFont="1" applyFill="1" applyBorder="1" applyAlignment="1">
      <alignment horizontal="center" vertical="center"/>
    </xf>
    <xf numFmtId="0" fontId="0" fillId="7" borderId="30" xfId="0" applyFill="1" applyBorder="1" applyAlignment="1">
      <alignment horizontal="center" vertical="center"/>
    </xf>
    <xf numFmtId="0" fontId="0" fillId="7" borderId="32" xfId="0" applyFill="1" applyBorder="1" applyAlignment="1">
      <alignment horizontal="center" vertical="center"/>
    </xf>
    <xf numFmtId="0" fontId="21" fillId="0" borderId="32" xfId="0" applyFont="1" applyBorder="1" applyAlignment="1">
      <alignment horizontal="center" vertical="center"/>
    </xf>
    <xf numFmtId="0" fontId="21" fillId="0" borderId="30" xfId="0" applyFont="1" applyBorder="1" applyAlignment="1">
      <alignment horizontal="center" vertical="center"/>
    </xf>
    <xf numFmtId="0" fontId="0" fillId="0" borderId="32" xfId="0" applyFill="1" applyBorder="1" applyAlignment="1">
      <alignment horizontal="center" vertical="center"/>
    </xf>
    <xf numFmtId="0" fontId="19" fillId="0" borderId="54" xfId="0" applyFont="1" applyBorder="1" applyAlignment="1">
      <alignment horizontal="center" vertical="center"/>
    </xf>
    <xf numFmtId="0" fontId="0" fillId="8" borderId="30" xfId="0" applyFill="1" applyBorder="1" applyAlignment="1">
      <alignment horizontal="center" vertical="center"/>
    </xf>
    <xf numFmtId="0" fontId="0" fillId="8" borderId="32" xfId="0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0" fillId="3" borderId="30" xfId="0" applyFill="1" applyBorder="1" applyAlignment="1">
      <alignment horizontal="center" vertical="center"/>
    </xf>
    <xf numFmtId="0" fontId="2" fillId="3" borderId="42" xfId="0" applyFont="1" applyFill="1" applyBorder="1" applyAlignment="1">
      <alignment horizontal="center" vertical="center"/>
    </xf>
    <xf numFmtId="0" fontId="2" fillId="3" borderId="44" xfId="0" applyFont="1" applyFill="1" applyBorder="1" applyAlignment="1">
      <alignment horizontal="center" vertical="center"/>
    </xf>
    <xf numFmtId="0" fontId="2" fillId="3" borderId="43" xfId="0" applyFont="1" applyFill="1" applyBorder="1" applyAlignment="1">
      <alignment horizontal="center" vertical="center"/>
    </xf>
    <xf numFmtId="0" fontId="0" fillId="3" borderId="37" xfId="0" applyFill="1" applyBorder="1" applyAlignment="1">
      <alignment horizontal="center" vertical="center"/>
    </xf>
    <xf numFmtId="0" fontId="0" fillId="3" borderId="38" xfId="0" applyFill="1" applyBorder="1" applyAlignment="1">
      <alignment horizontal="center" vertical="center"/>
    </xf>
    <xf numFmtId="0" fontId="2" fillId="3" borderId="37" xfId="0" applyFont="1" applyFill="1" applyBorder="1" applyAlignment="1">
      <alignment horizontal="right" vertical="center"/>
    </xf>
    <xf numFmtId="0" fontId="0" fillId="3" borderId="0" xfId="0" applyFill="1" applyBorder="1" applyAlignment="1">
      <alignment horizontal="center" vertical="center"/>
    </xf>
    <xf numFmtId="0" fontId="0" fillId="3" borderId="38" xfId="0" quotePrefix="1" applyFill="1" applyBorder="1" applyAlignment="1">
      <alignment vertical="center"/>
    </xf>
    <xf numFmtId="164" fontId="0" fillId="3" borderId="0" xfId="0" applyNumberFormat="1" applyFill="1" applyBorder="1" applyAlignment="1">
      <alignment horizontal="center" vertical="center"/>
    </xf>
    <xf numFmtId="0" fontId="2" fillId="3" borderId="39" xfId="0" applyFont="1" applyFill="1" applyBorder="1" applyAlignment="1">
      <alignment horizontal="right" vertical="center"/>
    </xf>
    <xf numFmtId="164" fontId="0" fillId="3" borderId="40" xfId="0" applyNumberFormat="1" applyFill="1" applyBorder="1" applyAlignment="1">
      <alignment horizontal="center" vertical="center"/>
    </xf>
    <xf numFmtId="0" fontId="0" fillId="3" borderId="41" xfId="0" applyFill="1" applyBorder="1" applyAlignment="1">
      <alignment horizontal="center" vertical="center"/>
    </xf>
    <xf numFmtId="0" fontId="0" fillId="0" borderId="0" xfId="0" applyAlignment="1">
      <alignment horizontal="centerContinuous" vertical="center"/>
    </xf>
    <xf numFmtId="0" fontId="11" fillId="0" borderId="0" xfId="0" applyFont="1" applyAlignment="1">
      <alignment horizontal="right" vertical="center"/>
    </xf>
    <xf numFmtId="1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32" xfId="0" applyFont="1" applyBorder="1" applyAlignment="1">
      <alignment horizontal="center" vertical="center"/>
    </xf>
    <xf numFmtId="0" fontId="10" fillId="9" borderId="32" xfId="0" applyFont="1" applyFill="1" applyBorder="1" applyAlignment="1">
      <alignment horizontal="center" vertical="center"/>
    </xf>
    <xf numFmtId="0" fontId="0" fillId="8" borderId="31" xfId="0" applyFill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12" fillId="9" borderId="31" xfId="0" applyFont="1" applyFill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4" fillId="20" borderId="18" xfId="0" applyFont="1" applyFill="1" applyBorder="1" applyAlignment="1">
      <alignment horizontal="center" vertical="center"/>
    </xf>
    <xf numFmtId="0" fontId="0" fillId="15" borderId="13" xfId="0" applyFill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17" borderId="25" xfId="0" applyFill="1" applyBorder="1" applyAlignment="1">
      <alignment horizontal="center" vertical="center"/>
    </xf>
    <xf numFmtId="0" fontId="2" fillId="3" borderId="25" xfId="0" applyFont="1" applyFill="1" applyBorder="1" applyAlignment="1">
      <alignment horizontal="center" vertical="center"/>
    </xf>
    <xf numFmtId="0" fontId="6" fillId="21" borderId="21" xfId="0" applyFont="1" applyFill="1" applyBorder="1" applyAlignment="1">
      <alignment horizontal="center" vertical="center"/>
    </xf>
    <xf numFmtId="0" fontId="13" fillId="9" borderId="25" xfId="0" applyFont="1" applyFill="1" applyBorder="1" applyAlignment="1">
      <alignment horizontal="center" vertical="center"/>
    </xf>
    <xf numFmtId="0" fontId="0" fillId="13" borderId="18" xfId="0" applyFill="1" applyBorder="1" applyAlignment="1">
      <alignment horizontal="center" vertical="center"/>
    </xf>
    <xf numFmtId="0" fontId="0" fillId="13" borderId="21" xfId="0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6" borderId="8" xfId="0" applyFill="1" applyBorder="1" applyAlignment="1">
      <alignment horizontal="center" vertical="center"/>
    </xf>
    <xf numFmtId="0" fontId="0" fillId="8" borderId="8" xfId="0" applyFill="1" applyBorder="1" applyAlignment="1">
      <alignment horizontal="center" vertical="center"/>
    </xf>
    <xf numFmtId="0" fontId="7" fillId="9" borderId="8" xfId="0" applyFont="1" applyFill="1" applyBorder="1" applyAlignment="1">
      <alignment horizontal="center" vertical="center"/>
    </xf>
    <xf numFmtId="0" fontId="0" fillId="11" borderId="8" xfId="0" applyFill="1" applyBorder="1" applyAlignment="1">
      <alignment horizontal="center" vertical="center"/>
    </xf>
    <xf numFmtId="0" fontId="0" fillId="5" borderId="8" xfId="0" applyFill="1" applyBorder="1" applyAlignment="1">
      <alignment horizontal="center" vertical="center"/>
    </xf>
    <xf numFmtId="0" fontId="0" fillId="22" borderId="8" xfId="0" applyFill="1" applyBorder="1" applyAlignment="1">
      <alignment horizontal="center" vertical="center"/>
    </xf>
    <xf numFmtId="0" fontId="0" fillId="13" borderId="8" xfId="0" applyFill="1" applyBorder="1" applyAlignment="1">
      <alignment horizontal="center" vertical="center"/>
    </xf>
    <xf numFmtId="0" fontId="0" fillId="14" borderId="8" xfId="0" applyFill="1" applyBorder="1" applyAlignment="1">
      <alignment horizontal="center" vertical="center"/>
    </xf>
    <xf numFmtId="0" fontId="0" fillId="10" borderId="8" xfId="0" applyFill="1" applyBorder="1" applyAlignment="1">
      <alignment horizontal="center" vertical="center"/>
    </xf>
    <xf numFmtId="0" fontId="9" fillId="16" borderId="28" xfId="0" applyFont="1" applyFill="1" applyBorder="1" applyAlignment="1">
      <alignment horizontal="center" vertical="center"/>
    </xf>
    <xf numFmtId="0" fontId="0" fillId="20" borderId="25" xfId="0" applyFill="1" applyBorder="1" applyAlignment="1">
      <alignment horizontal="center" vertical="center"/>
    </xf>
    <xf numFmtId="0" fontId="0" fillId="4" borderId="25" xfId="0" applyFill="1" applyBorder="1" applyAlignment="1">
      <alignment horizontal="center" vertical="center"/>
    </xf>
    <xf numFmtId="0" fontId="4" fillId="19" borderId="8" xfId="0" applyFont="1" applyFill="1" applyBorder="1" applyAlignment="1">
      <alignment horizontal="center" vertical="center"/>
    </xf>
    <xf numFmtId="0" fontId="0" fillId="12" borderId="8" xfId="0" applyFill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0" fillId="26" borderId="32" xfId="0" applyFill="1" applyBorder="1" applyAlignment="1">
      <alignment horizontal="center" vertical="center"/>
    </xf>
    <xf numFmtId="0" fontId="7" fillId="5" borderId="32" xfId="0" applyFont="1" applyFill="1" applyBorder="1" applyAlignment="1">
      <alignment horizontal="center" vertical="center"/>
    </xf>
    <xf numFmtId="0" fontId="21" fillId="27" borderId="32" xfId="0" applyFont="1" applyFill="1" applyBorder="1" applyAlignment="1">
      <alignment horizontal="center" vertical="center"/>
    </xf>
    <xf numFmtId="0" fontId="0" fillId="26" borderId="30" xfId="0" applyFill="1" applyBorder="1" applyAlignment="1">
      <alignment horizontal="center" vertical="center"/>
    </xf>
    <xf numFmtId="0" fontId="7" fillId="5" borderId="30" xfId="0" applyFont="1" applyFill="1" applyBorder="1" applyAlignment="1">
      <alignment horizontal="center" vertical="center"/>
    </xf>
    <xf numFmtId="0" fontId="21" fillId="27" borderId="30" xfId="0" applyFont="1" applyFill="1" applyBorder="1" applyAlignment="1">
      <alignment horizontal="center" vertical="center"/>
    </xf>
    <xf numFmtId="0" fontId="2" fillId="0" borderId="35" xfId="0" applyFont="1" applyBorder="1" applyAlignment="1">
      <alignment horizontal="center" vertical="center" wrapText="1"/>
    </xf>
    <xf numFmtId="0" fontId="2" fillId="7" borderId="34" xfId="0" applyFont="1" applyFill="1" applyBorder="1" applyAlignment="1">
      <alignment horizontal="center" vertical="center" wrapText="1"/>
    </xf>
    <xf numFmtId="0" fontId="10" fillId="9" borderId="34" xfId="0" applyFont="1" applyFill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26" borderId="34" xfId="0" applyFont="1" applyFill="1" applyBorder="1" applyAlignment="1">
      <alignment horizontal="center" vertical="center" wrapText="1"/>
    </xf>
    <xf numFmtId="0" fontId="2" fillId="27" borderId="34" xfId="0" applyFont="1" applyFill="1" applyBorder="1" applyAlignment="1">
      <alignment horizontal="center" vertical="center" wrapText="1"/>
    </xf>
    <xf numFmtId="0" fontId="6" fillId="5" borderId="34" xfId="0" applyFont="1" applyFill="1" applyBorder="1" applyAlignment="1">
      <alignment horizontal="center" vertical="center" wrapText="1"/>
    </xf>
    <xf numFmtId="0" fontId="6" fillId="5" borderId="25" xfId="0" applyFont="1" applyFill="1" applyBorder="1" applyAlignment="1">
      <alignment horizontal="center" vertical="center"/>
    </xf>
    <xf numFmtId="0" fontId="6" fillId="5" borderId="42" xfId="0" applyFont="1" applyFill="1" applyBorder="1" applyAlignment="1">
      <alignment horizontal="center" vertical="center"/>
    </xf>
    <xf numFmtId="0" fontId="6" fillId="5" borderId="44" xfId="0" applyFont="1" applyFill="1" applyBorder="1" applyAlignment="1">
      <alignment horizontal="center" vertical="center"/>
    </xf>
    <xf numFmtId="0" fontId="6" fillId="5" borderId="43" xfId="0" applyFont="1" applyFill="1" applyBorder="1" applyAlignment="1">
      <alignment horizontal="center" vertical="center"/>
    </xf>
    <xf numFmtId="0" fontId="7" fillId="5" borderId="37" xfId="0" applyFont="1" applyFill="1" applyBorder="1" applyAlignment="1">
      <alignment horizontal="center" vertical="center"/>
    </xf>
    <xf numFmtId="0" fontId="7" fillId="5" borderId="38" xfId="0" applyFont="1" applyFill="1" applyBorder="1" applyAlignment="1">
      <alignment horizontal="center" vertical="center"/>
    </xf>
    <xf numFmtId="0" fontId="7" fillId="5" borderId="50" xfId="0" applyFont="1" applyFill="1" applyBorder="1" applyAlignment="1">
      <alignment horizontal="center" vertical="center"/>
    </xf>
    <xf numFmtId="0" fontId="7" fillId="5" borderId="36" xfId="0" applyFont="1" applyFill="1" applyBorder="1" applyAlignment="1">
      <alignment horizontal="center" vertical="center"/>
    </xf>
    <xf numFmtId="0" fontId="7" fillId="5" borderId="52" xfId="0" applyFont="1" applyFill="1" applyBorder="1" applyAlignment="1">
      <alignment horizontal="center" vertical="center"/>
    </xf>
    <xf numFmtId="0" fontId="6" fillId="5" borderId="37" xfId="0" applyFont="1" applyFill="1" applyBorder="1" applyAlignment="1">
      <alignment horizontal="right" vertical="center"/>
    </xf>
    <xf numFmtId="164" fontId="7" fillId="5" borderId="0" xfId="0" applyNumberFormat="1" applyFont="1" applyFill="1" applyBorder="1" applyAlignment="1">
      <alignment horizontal="center" vertical="center"/>
    </xf>
    <xf numFmtId="0" fontId="6" fillId="5" borderId="39" xfId="0" applyFont="1" applyFill="1" applyBorder="1" applyAlignment="1">
      <alignment horizontal="right" vertical="center"/>
    </xf>
    <xf numFmtId="0" fontId="7" fillId="5" borderId="41" xfId="0" applyFont="1" applyFill="1" applyBorder="1" applyAlignment="1">
      <alignment horizontal="center" vertical="center"/>
    </xf>
    <xf numFmtId="0" fontId="0" fillId="13" borderId="18" xfId="0" quotePrefix="1" applyFill="1" applyBorder="1" applyAlignment="1">
      <alignment horizontal="center" vertical="center"/>
    </xf>
    <xf numFmtId="0" fontId="3" fillId="13" borderId="48" xfId="0" applyFont="1" applyFill="1" applyBorder="1" applyAlignment="1">
      <alignment horizontal="center" vertical="center"/>
    </xf>
    <xf numFmtId="1" fontId="5" fillId="18" borderId="45" xfId="0" applyNumberFormat="1" applyFont="1" applyFill="1" applyBorder="1" applyAlignment="1">
      <alignment horizontal="center" vertical="center"/>
    </xf>
    <xf numFmtId="0" fontId="5" fillId="7" borderId="8" xfId="0" applyFont="1" applyFill="1" applyBorder="1" applyAlignment="1">
      <alignment horizontal="center" vertical="center"/>
    </xf>
    <xf numFmtId="0" fontId="14" fillId="5" borderId="53" xfId="0" applyFont="1" applyFill="1" applyBorder="1" applyAlignment="1">
      <alignment horizontal="center" vertical="center"/>
    </xf>
    <xf numFmtId="0" fontId="2" fillId="6" borderId="8" xfId="0" applyFont="1" applyFill="1" applyBorder="1" applyAlignment="1">
      <alignment horizontal="center" vertical="center"/>
    </xf>
    <xf numFmtId="0" fontId="4" fillId="6" borderId="21" xfId="0" applyFont="1" applyFill="1" applyBorder="1" applyAlignment="1">
      <alignment horizontal="center" vertical="center"/>
    </xf>
    <xf numFmtId="0" fontId="13" fillId="9" borderId="24" xfId="0" applyFont="1" applyFill="1" applyBorder="1" applyAlignment="1">
      <alignment horizontal="center" vertical="center"/>
    </xf>
    <xf numFmtId="0" fontId="0" fillId="13" borderId="56" xfId="0" applyFill="1" applyBorder="1" applyAlignment="1">
      <alignment horizontal="center" vertical="center"/>
    </xf>
    <xf numFmtId="0" fontId="0" fillId="13" borderId="57" xfId="0" applyFill="1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7" fillId="9" borderId="5" xfId="0" applyFont="1" applyFill="1" applyBorder="1" applyAlignment="1">
      <alignment horizontal="center" vertical="center"/>
    </xf>
    <xf numFmtId="0" fontId="0" fillId="11" borderId="5" xfId="0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0" fontId="0" fillId="22" borderId="5" xfId="0" applyFill="1" applyBorder="1" applyAlignment="1">
      <alignment horizontal="center" vertical="center"/>
    </xf>
    <xf numFmtId="0" fontId="0" fillId="13" borderId="5" xfId="0" applyFill="1" applyBorder="1" applyAlignment="1">
      <alignment horizontal="center" vertical="center"/>
    </xf>
    <xf numFmtId="0" fontId="0" fillId="14" borderId="5" xfId="0" applyFill="1" applyBorder="1" applyAlignment="1">
      <alignment horizontal="center" vertical="center"/>
    </xf>
    <xf numFmtId="0" fontId="0" fillId="10" borderId="5" xfId="0" applyFill="1" applyBorder="1" applyAlignment="1">
      <alignment horizontal="center" vertical="center"/>
    </xf>
    <xf numFmtId="0" fontId="9" fillId="16" borderId="59" xfId="0" applyFont="1" applyFill="1" applyBorder="1" applyAlignment="1">
      <alignment horizontal="center" vertical="center"/>
    </xf>
    <xf numFmtId="0" fontId="0" fillId="20" borderId="24" xfId="0" applyFill="1" applyBorder="1" applyAlignment="1">
      <alignment horizontal="center" vertical="center"/>
    </xf>
    <xf numFmtId="0" fontId="0" fillId="4" borderId="24" xfId="0" applyFill="1" applyBorder="1" applyAlignment="1">
      <alignment horizontal="center" vertical="center"/>
    </xf>
    <xf numFmtId="0" fontId="22" fillId="16" borderId="8" xfId="0" applyFont="1" applyFill="1" applyBorder="1" applyAlignment="1">
      <alignment horizontal="center" vertical="center"/>
    </xf>
    <xf numFmtId="0" fontId="23" fillId="12" borderId="8" xfId="0" applyFont="1" applyFill="1" applyBorder="1" applyAlignment="1">
      <alignment horizontal="center" vertical="center"/>
    </xf>
    <xf numFmtId="0" fontId="23" fillId="12" borderId="5" xfId="0" applyFont="1" applyFill="1" applyBorder="1" applyAlignment="1">
      <alignment horizontal="center" vertical="center"/>
    </xf>
    <xf numFmtId="0" fontId="2" fillId="7" borderId="25" xfId="0" applyFont="1" applyFill="1" applyBorder="1" applyAlignment="1">
      <alignment horizontal="center" vertical="center"/>
    </xf>
    <xf numFmtId="20" fontId="19" fillId="0" borderId="54" xfId="0" applyNumberFormat="1" applyFont="1" applyBorder="1" applyAlignment="1">
      <alignment horizontal="center" vertical="center"/>
    </xf>
    <xf numFmtId="0" fontId="2" fillId="19" borderId="55" xfId="0" applyFont="1" applyFill="1" applyBorder="1" applyAlignment="1">
      <alignment horizontal="center" vertical="center" wrapText="1"/>
    </xf>
    <xf numFmtId="0" fontId="6" fillId="28" borderId="55" xfId="0" applyFont="1" applyFill="1" applyBorder="1" applyAlignment="1">
      <alignment horizontal="center" vertical="center" wrapText="1"/>
    </xf>
    <xf numFmtId="0" fontId="2" fillId="29" borderId="55" xfId="0" applyFont="1" applyFill="1" applyBorder="1" applyAlignment="1">
      <alignment horizontal="center" vertical="center" wrapText="1"/>
    </xf>
    <xf numFmtId="0" fontId="4" fillId="14" borderId="49" xfId="0" applyFont="1" applyFill="1" applyBorder="1" applyAlignment="1">
      <alignment horizontal="center" vertical="center" wrapText="1"/>
    </xf>
    <xf numFmtId="0" fontId="0" fillId="27" borderId="32" xfId="0" applyFill="1" applyBorder="1" applyAlignment="1">
      <alignment horizontal="center" vertical="center"/>
    </xf>
    <xf numFmtId="0" fontId="14" fillId="16" borderId="53" xfId="0" applyFont="1" applyFill="1" applyBorder="1" applyAlignment="1">
      <alignment horizontal="center" vertical="center"/>
    </xf>
    <xf numFmtId="0" fontId="5" fillId="7" borderId="30" xfId="0" applyFont="1" applyFill="1" applyBorder="1" applyAlignment="1">
      <alignment horizontal="center" vertical="center"/>
    </xf>
    <xf numFmtId="0" fontId="0" fillId="7" borderId="31" xfId="0" applyFill="1" applyBorder="1" applyAlignment="1">
      <alignment horizontal="center" vertical="center"/>
    </xf>
    <xf numFmtId="0" fontId="21" fillId="27" borderId="31" xfId="0" applyFont="1" applyFill="1" applyBorder="1" applyAlignment="1">
      <alignment horizontal="center" vertical="center"/>
    </xf>
    <xf numFmtId="0" fontId="7" fillId="5" borderId="31" xfId="0" applyFont="1" applyFill="1" applyBorder="1" applyAlignment="1">
      <alignment horizontal="center" vertical="center"/>
    </xf>
    <xf numFmtId="0" fontId="0" fillId="27" borderId="31" xfId="0" applyFill="1" applyBorder="1" applyAlignment="1">
      <alignment horizontal="center" vertical="center"/>
    </xf>
    <xf numFmtId="0" fontId="0" fillId="26" borderId="31" xfId="0" applyFill="1" applyBorder="1" applyAlignment="1">
      <alignment horizontal="center" vertical="center"/>
    </xf>
    <xf numFmtId="0" fontId="21" fillId="0" borderId="31" xfId="0" applyFont="1" applyBorder="1" applyAlignment="1">
      <alignment horizontal="center" vertical="center"/>
    </xf>
    <xf numFmtId="0" fontId="25" fillId="9" borderId="53" xfId="0" applyFont="1" applyFill="1" applyBorder="1" applyAlignment="1">
      <alignment horizontal="center" vertical="center"/>
    </xf>
    <xf numFmtId="1" fontId="3" fillId="13" borderId="48" xfId="0" applyNumberFormat="1" applyFont="1" applyFill="1" applyBorder="1" applyAlignment="1">
      <alignment horizontal="center" vertical="center"/>
    </xf>
    <xf numFmtId="0" fontId="11" fillId="0" borderId="30" xfId="0" applyFont="1" applyBorder="1" applyAlignment="1">
      <alignment horizontal="center" vertical="center"/>
    </xf>
    <xf numFmtId="0" fontId="0" fillId="27" borderId="30" xfId="0" applyFill="1" applyBorder="1" applyAlignment="1">
      <alignment horizontal="center" vertical="center"/>
    </xf>
    <xf numFmtId="0" fontId="13" fillId="9" borderId="25" xfId="0" applyFont="1" applyFill="1" applyBorder="1" applyAlignment="1">
      <alignment horizontal="center"/>
    </xf>
    <xf numFmtId="0" fontId="0" fillId="13" borderId="18" xfId="0" applyFill="1" applyBorder="1" applyAlignment="1">
      <alignment horizontal="center"/>
    </xf>
    <xf numFmtId="0" fontId="0" fillId="13" borderId="21" xfId="0" applyFill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6" borderId="8" xfId="0" applyFill="1" applyBorder="1" applyAlignment="1">
      <alignment horizontal="center"/>
    </xf>
    <xf numFmtId="0" fontId="0" fillId="7" borderId="47" xfId="0" applyFill="1" applyBorder="1" applyAlignment="1">
      <alignment horizontal="center"/>
    </xf>
    <xf numFmtId="0" fontId="0" fillId="11" borderId="8" xfId="0" applyFill="1" applyBorder="1" applyAlignment="1">
      <alignment horizontal="center"/>
    </xf>
    <xf numFmtId="0" fontId="0" fillId="22" borderId="8" xfId="0" applyFill="1" applyBorder="1" applyAlignment="1">
      <alignment horizontal="center"/>
    </xf>
    <xf numFmtId="0" fontId="0" fillId="13" borderId="8" xfId="0" applyFill="1" applyBorder="1" applyAlignment="1">
      <alignment horizontal="center"/>
    </xf>
    <xf numFmtId="0" fontId="0" fillId="14" borderId="8" xfId="0" applyFill="1" applyBorder="1" applyAlignment="1">
      <alignment horizontal="center"/>
    </xf>
    <xf numFmtId="0" fontId="0" fillId="10" borderId="8" xfId="0" applyFill="1" applyBorder="1" applyAlignment="1">
      <alignment horizontal="center"/>
    </xf>
    <xf numFmtId="0" fontId="0" fillId="0" borderId="24" xfId="0" applyBorder="1" applyAlignment="1">
      <alignment horizontal="center"/>
    </xf>
    <xf numFmtId="0" fontId="9" fillId="16" borderId="28" xfId="0" applyFont="1" applyFill="1" applyBorder="1" applyAlignment="1">
      <alignment horizontal="center"/>
    </xf>
    <xf numFmtId="0" fontId="0" fillId="20" borderId="25" xfId="0" applyFill="1" applyBorder="1" applyAlignment="1">
      <alignment horizontal="center"/>
    </xf>
    <xf numFmtId="0" fontId="0" fillId="4" borderId="25" xfId="0" applyFill="1" applyBorder="1" applyAlignment="1">
      <alignment horizontal="center"/>
    </xf>
    <xf numFmtId="0" fontId="0" fillId="17" borderId="25" xfId="0" applyFill="1" applyBorder="1" applyAlignment="1">
      <alignment horizontal="center"/>
    </xf>
    <xf numFmtId="0" fontId="0" fillId="0" borderId="25" xfId="0" applyBorder="1" applyAlignment="1">
      <alignment horizontal="center"/>
    </xf>
    <xf numFmtId="0" fontId="5" fillId="18" borderId="45" xfId="0" applyFont="1" applyFill="1" applyBorder="1" applyAlignment="1">
      <alignment horizontal="center"/>
    </xf>
    <xf numFmtId="0" fontId="4" fillId="6" borderId="18" xfId="0" applyFont="1" applyFill="1" applyBorder="1" applyAlignment="1">
      <alignment horizontal="center" vertical="center"/>
    </xf>
    <xf numFmtId="0" fontId="14" fillId="5" borderId="31" xfId="0" applyFont="1" applyFill="1" applyBorder="1" applyAlignment="1">
      <alignment horizontal="center" vertical="center"/>
    </xf>
    <xf numFmtId="0" fontId="14" fillId="5" borderId="30" xfId="0" applyFont="1" applyFill="1" applyBorder="1" applyAlignment="1">
      <alignment horizontal="center" vertical="center"/>
    </xf>
    <xf numFmtId="0" fontId="14" fillId="5" borderId="32" xfId="0" applyFont="1" applyFill="1" applyBorder="1" applyAlignment="1">
      <alignment horizontal="center" vertical="center"/>
    </xf>
    <xf numFmtId="1" fontId="7" fillId="5" borderId="40" xfId="0" applyNumberFormat="1" applyFont="1" applyFill="1" applyBorder="1" applyAlignment="1">
      <alignment horizontal="center" vertical="center"/>
    </xf>
    <xf numFmtId="0" fontId="0" fillId="7" borderId="37" xfId="0" applyFill="1" applyBorder="1" applyAlignment="1">
      <alignment horizontal="center" vertical="center"/>
    </xf>
    <xf numFmtId="0" fontId="0" fillId="7" borderId="38" xfId="0" applyFill="1" applyBorder="1" applyAlignment="1">
      <alignment horizontal="center" vertical="center"/>
    </xf>
    <xf numFmtId="0" fontId="0" fillId="7" borderId="50" xfId="0" applyFill="1" applyBorder="1" applyAlignment="1">
      <alignment horizontal="center" vertical="center"/>
    </xf>
    <xf numFmtId="0" fontId="0" fillId="7" borderId="36" xfId="0" applyFill="1" applyBorder="1" applyAlignment="1">
      <alignment horizontal="center" vertical="center"/>
    </xf>
    <xf numFmtId="0" fontId="0" fillId="7" borderId="52" xfId="0" applyFill="1" applyBorder="1" applyAlignment="1">
      <alignment horizontal="center" vertical="center"/>
    </xf>
    <xf numFmtId="0" fontId="2" fillId="0" borderId="0" xfId="0" applyFont="1" applyAlignment="1"/>
    <xf numFmtId="0" fontId="26" fillId="5" borderId="8" xfId="0" applyFont="1" applyFill="1" applyBorder="1" applyAlignment="1">
      <alignment horizontal="center" vertical="center"/>
    </xf>
    <xf numFmtId="0" fontId="15" fillId="6" borderId="53" xfId="0" applyFont="1" applyFill="1" applyBorder="1" applyAlignment="1">
      <alignment horizontal="center" vertical="center"/>
    </xf>
    <xf numFmtId="0" fontId="15" fillId="18" borderId="53" xfId="0" applyFont="1" applyFill="1" applyBorder="1" applyAlignment="1">
      <alignment horizontal="center" vertical="center"/>
    </xf>
    <xf numFmtId="0" fontId="11" fillId="19" borderId="5" xfId="0" applyFont="1" applyFill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29" xfId="0" applyFont="1" applyBorder="1" applyAlignment="1">
      <alignment vertical="center"/>
    </xf>
    <xf numFmtId="1" fontId="3" fillId="29" borderId="48" xfId="0" applyNumberFormat="1" applyFont="1" applyFill="1" applyBorder="1" applyAlignment="1">
      <alignment horizontal="center" vertical="center"/>
    </xf>
    <xf numFmtId="0" fontId="14" fillId="30" borderId="53" xfId="0" applyFont="1" applyFill="1" applyBorder="1" applyAlignment="1">
      <alignment horizontal="center" vertical="center"/>
    </xf>
    <xf numFmtId="0" fontId="23" fillId="22" borderId="8" xfId="0" applyFont="1" applyFill="1" applyBorder="1" applyAlignment="1">
      <alignment horizontal="center" vertical="center"/>
    </xf>
    <xf numFmtId="0" fontId="4" fillId="7" borderId="25" xfId="0" applyFont="1" applyFill="1" applyBorder="1" applyAlignment="1">
      <alignment horizontal="center" vertical="center"/>
    </xf>
    <xf numFmtId="0" fontId="2" fillId="6" borderId="25" xfId="0" applyFont="1" applyFill="1" applyBorder="1" applyAlignment="1">
      <alignment horizontal="center" vertical="center"/>
    </xf>
    <xf numFmtId="0" fontId="0" fillId="6" borderId="30" xfId="0" applyFill="1" applyBorder="1" applyAlignment="1">
      <alignment horizontal="center" vertical="center"/>
    </xf>
    <xf numFmtId="0" fontId="28" fillId="13" borderId="5" xfId="0" applyFont="1" applyFill="1" applyBorder="1" applyAlignment="1">
      <alignment horizontal="center" vertical="center"/>
    </xf>
    <xf numFmtId="0" fontId="25" fillId="6" borderId="25" xfId="0" applyFont="1" applyFill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14" fillId="16" borderId="30" xfId="0" applyFont="1" applyFill="1" applyBorder="1" applyAlignment="1">
      <alignment horizontal="center" vertical="center"/>
    </xf>
    <xf numFmtId="0" fontId="15" fillId="0" borderId="30" xfId="0" applyFont="1" applyBorder="1" applyAlignment="1">
      <alignment horizontal="center" vertical="center"/>
    </xf>
    <xf numFmtId="0" fontId="14" fillId="16" borderId="32" xfId="0" applyFont="1" applyFill="1" applyBorder="1" applyAlignment="1">
      <alignment horizontal="center" vertical="center"/>
    </xf>
    <xf numFmtId="0" fontId="0" fillId="6" borderId="32" xfId="0" applyFill="1" applyBorder="1" applyAlignment="1">
      <alignment horizontal="center" vertical="center"/>
    </xf>
    <xf numFmtId="0" fontId="15" fillId="0" borderId="32" xfId="0" applyFont="1" applyBorder="1" applyAlignment="1">
      <alignment horizontal="center" vertical="center"/>
    </xf>
    <xf numFmtId="0" fontId="3" fillId="7" borderId="31" xfId="0" applyFont="1" applyFill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3" fillId="7" borderId="30" xfId="0" applyFont="1" applyFill="1" applyBorder="1" applyAlignment="1">
      <alignment horizontal="center" vertical="center"/>
    </xf>
    <xf numFmtId="0" fontId="3" fillId="7" borderId="32" xfId="0" applyFont="1" applyFill="1" applyBorder="1" applyAlignment="1">
      <alignment horizontal="center" vertical="center"/>
    </xf>
    <xf numFmtId="0" fontId="9" fillId="16" borderId="30" xfId="0" applyFont="1" applyFill="1" applyBorder="1" applyAlignment="1">
      <alignment horizontal="center" vertical="center"/>
    </xf>
    <xf numFmtId="0" fontId="8" fillId="6" borderId="25" xfId="0" applyFont="1" applyFill="1" applyBorder="1" applyAlignment="1">
      <alignment horizontal="center" vertical="center"/>
    </xf>
  </cellXfs>
  <cellStyles count="13">
    <cellStyle name="Excel Built-in Normal" xfId="9" xr:uid="{00000000-0005-0000-0000-000000000000}"/>
    <cellStyle name="Normal" xfId="0" builtinId="0"/>
    <cellStyle name="Normal 2" xfId="1" xr:uid="{00000000-0005-0000-0000-000002000000}"/>
    <cellStyle name="Normal 2 2" xfId="2" xr:uid="{00000000-0005-0000-0000-000003000000}"/>
    <cellStyle name="Normal 2 2 2" xfId="5" xr:uid="{00000000-0005-0000-0000-000004000000}"/>
    <cellStyle name="Normal 2 3" xfId="10" xr:uid="{00000000-0005-0000-0000-000005000000}"/>
    <cellStyle name="Normal 3" xfId="3" xr:uid="{00000000-0005-0000-0000-000006000000}"/>
    <cellStyle name="Normal 4" xfId="4" xr:uid="{00000000-0005-0000-0000-000007000000}"/>
    <cellStyle name="Normal 5" xfId="7" xr:uid="{00000000-0005-0000-0000-000008000000}"/>
    <cellStyle name="Normal 6" xfId="12" xr:uid="{00000000-0005-0000-0000-000009000000}"/>
    <cellStyle name="Percent" xfId="11" builtinId="5"/>
    <cellStyle name="Percent 2" xfId="6" xr:uid="{00000000-0005-0000-0000-00000B000000}"/>
    <cellStyle name="Percent 2 2" xfId="8" xr:uid="{00000000-0005-0000-0000-00000C000000}"/>
  </cellStyles>
  <dxfs count="1150"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/>
        <i/>
        <color theme="1"/>
      </font>
      <fill>
        <patternFill>
          <bgColor rgb="FF00FF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ont>
        <b/>
        <i/>
        <color theme="1"/>
      </font>
      <fill>
        <patternFill>
          <bgColor rgb="FF00FF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ont>
        <b/>
        <i/>
        <color theme="1"/>
      </font>
      <fill>
        <patternFill>
          <bgColor rgb="FF00FF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ont>
        <b/>
        <i/>
        <color theme="1"/>
      </font>
      <fill>
        <patternFill>
          <bgColor rgb="FF00FF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ont>
        <b/>
        <i/>
        <color theme="1"/>
      </font>
      <fill>
        <patternFill>
          <bgColor rgb="FF00FF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ont>
        <b/>
        <i/>
        <color theme="1"/>
      </font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ont>
        <b/>
        <i/>
        <color theme="1"/>
      </font>
      <fill>
        <patternFill>
          <bgColor rgb="FF00FF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strike val="0"/>
      </font>
      <fill>
        <patternFill patternType="lightUp">
          <fgColor theme="6" tint="-0.24994659260841701"/>
          <bgColor rgb="FFFFC000"/>
        </patternFill>
      </fill>
    </dxf>
    <dxf>
      <font>
        <strike val="0"/>
      </font>
      <fill>
        <patternFill patternType="lightUp">
          <fgColor theme="6" tint="-0.24994659260841701"/>
          <bgColor rgb="FFFFC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strike val="0"/>
      </font>
      <fill>
        <patternFill patternType="lightUp">
          <fgColor theme="6" tint="-0.24994659260841701"/>
          <bgColor rgb="FFFFC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99FF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008000"/>
      <color rgb="FF9900FF"/>
      <color rgb="FF99FF99"/>
      <color rgb="FFCC99FF"/>
      <color rgb="FFFF00FF"/>
      <color rgb="FF00FF00"/>
      <color rgb="FF00FFFF"/>
      <color rgb="FF00CCFF"/>
      <color rgb="FF0033CC"/>
      <color rgb="FF99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area3DChart>
        <c:grouping val="standard"/>
        <c:varyColors val="0"/>
        <c:ser>
          <c:idx val="0"/>
          <c:order val="0"/>
          <c:tx>
            <c:strRef>
              <c:f>Rolls!$B$2</c:f>
              <c:strCache>
                <c:ptCount val="1"/>
                <c:pt idx="0">
                  <c:v>d3 roll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Rolls!$C$2:$H$2</c:f>
              <c:numCache>
                <c:formatCode>General</c:formatCode>
                <c:ptCount val="6"/>
                <c:pt idx="0">
                  <c:v>1</c:v>
                </c:pt>
                <c:pt idx="1">
                  <c:v>4</c:v>
                </c:pt>
                <c:pt idx="2">
                  <c:v>3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91-46EE-A354-9F488D997D8D}"/>
            </c:ext>
          </c:extLst>
        </c:ser>
        <c:ser>
          <c:idx val="1"/>
          <c:order val="1"/>
          <c:tx>
            <c:strRef>
              <c:f>Rolls!$B$3</c:f>
              <c:strCache>
                <c:ptCount val="1"/>
                <c:pt idx="0">
                  <c:v>d4 roll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Rolls!$C$3:$H$3</c:f>
              <c:numCache>
                <c:formatCode>General</c:formatCode>
                <c:ptCount val="6"/>
                <c:pt idx="0">
                  <c:v>2</c:v>
                </c:pt>
                <c:pt idx="1">
                  <c:v>5</c:v>
                </c:pt>
                <c:pt idx="2">
                  <c:v>6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B91-46EE-A354-9F488D997D8D}"/>
            </c:ext>
          </c:extLst>
        </c:ser>
        <c:ser>
          <c:idx val="2"/>
          <c:order val="2"/>
          <c:tx>
            <c:strRef>
              <c:f>Rolls!$B$4</c:f>
              <c:strCache>
                <c:ptCount val="1"/>
                <c:pt idx="0">
                  <c:v>d6 roll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Rolls!$C$4:$H$4</c:f>
              <c:numCache>
                <c:formatCode>General</c:formatCode>
                <c:ptCount val="6"/>
                <c:pt idx="0">
                  <c:v>4</c:v>
                </c:pt>
                <c:pt idx="1">
                  <c:v>8</c:v>
                </c:pt>
                <c:pt idx="2">
                  <c:v>9</c:v>
                </c:pt>
                <c:pt idx="3">
                  <c:v>15</c:v>
                </c:pt>
                <c:pt idx="4">
                  <c:v>16</c:v>
                </c:pt>
                <c:pt idx="5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B91-46EE-A354-9F488D997D8D}"/>
            </c:ext>
          </c:extLst>
        </c:ser>
        <c:ser>
          <c:idx val="3"/>
          <c:order val="3"/>
          <c:tx>
            <c:strRef>
              <c:f>Rolls!$B$5</c:f>
              <c:strCache>
                <c:ptCount val="1"/>
                <c:pt idx="0">
                  <c:v>d8 roll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Rolls!$C$5:$H$5</c:f>
              <c:numCache>
                <c:formatCode>General</c:formatCode>
                <c:ptCount val="6"/>
                <c:pt idx="0">
                  <c:v>5</c:v>
                </c:pt>
                <c:pt idx="1">
                  <c:v>9</c:v>
                </c:pt>
                <c:pt idx="2">
                  <c:v>16</c:v>
                </c:pt>
                <c:pt idx="3">
                  <c:v>21</c:v>
                </c:pt>
                <c:pt idx="4">
                  <c:v>23</c:v>
                </c:pt>
                <c:pt idx="5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B91-46EE-A354-9F488D997D8D}"/>
            </c:ext>
          </c:extLst>
        </c:ser>
        <c:ser>
          <c:idx val="4"/>
          <c:order val="4"/>
          <c:tx>
            <c:strRef>
              <c:f>Rolls!$B$6</c:f>
              <c:strCache>
                <c:ptCount val="1"/>
                <c:pt idx="0">
                  <c:v>d10 roll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Rolls!$C$6:$H$6</c:f>
              <c:numCache>
                <c:formatCode>General</c:formatCode>
                <c:ptCount val="6"/>
                <c:pt idx="0">
                  <c:v>1</c:v>
                </c:pt>
                <c:pt idx="1">
                  <c:v>9</c:v>
                </c:pt>
                <c:pt idx="2">
                  <c:v>14</c:v>
                </c:pt>
                <c:pt idx="3">
                  <c:v>26</c:v>
                </c:pt>
                <c:pt idx="4">
                  <c:v>15</c:v>
                </c:pt>
                <c:pt idx="5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B91-46EE-A354-9F488D997D8D}"/>
            </c:ext>
          </c:extLst>
        </c:ser>
        <c:ser>
          <c:idx val="5"/>
          <c:order val="5"/>
          <c:tx>
            <c:strRef>
              <c:f>Rolls!$B$7</c:f>
              <c:strCache>
                <c:ptCount val="1"/>
                <c:pt idx="0">
                  <c:v>d12 roll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Rolls!$C$7:$H$7</c:f>
              <c:numCache>
                <c:formatCode>General</c:formatCode>
                <c:ptCount val="6"/>
                <c:pt idx="0">
                  <c:v>12</c:v>
                </c:pt>
                <c:pt idx="1">
                  <c:v>16</c:v>
                </c:pt>
                <c:pt idx="2">
                  <c:v>7</c:v>
                </c:pt>
                <c:pt idx="3">
                  <c:v>27</c:v>
                </c:pt>
                <c:pt idx="4">
                  <c:v>21</c:v>
                </c:pt>
                <c:pt idx="5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B91-46EE-A354-9F488D997D8D}"/>
            </c:ext>
          </c:extLst>
        </c:ser>
        <c:ser>
          <c:idx val="6"/>
          <c:order val="6"/>
          <c:tx>
            <c:strRef>
              <c:f>Rolls!$B$8</c:f>
              <c:strCache>
                <c:ptCount val="1"/>
                <c:pt idx="0">
                  <c:v>d20 roll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Rolls!$C$8:$H$8</c:f>
              <c:numCache>
                <c:formatCode>General</c:formatCode>
                <c:ptCount val="6"/>
                <c:pt idx="0">
                  <c:v>14</c:v>
                </c:pt>
                <c:pt idx="1">
                  <c:v>34</c:v>
                </c:pt>
                <c:pt idx="2">
                  <c:v>34</c:v>
                </c:pt>
                <c:pt idx="3">
                  <c:v>53</c:v>
                </c:pt>
                <c:pt idx="4">
                  <c:v>34</c:v>
                </c:pt>
                <c:pt idx="5">
                  <c:v>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B91-46EE-A354-9F488D997D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3243136"/>
        <c:axId val="103388288"/>
        <c:axId val="11545216"/>
      </c:area3DChart>
      <c:catAx>
        <c:axId val="1032431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03388288"/>
        <c:crosses val="autoZero"/>
        <c:auto val="1"/>
        <c:lblAlgn val="ctr"/>
        <c:lblOffset val="100"/>
        <c:noMultiLvlLbl val="0"/>
      </c:catAx>
      <c:valAx>
        <c:axId val="1033882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03243136"/>
        <c:crosses val="autoZero"/>
        <c:crossBetween val="midCat"/>
      </c:valAx>
      <c:serAx>
        <c:axId val="1154521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03388288"/>
        <c:crosses val="autoZero"/>
      </c:serAx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area3DChart>
        <c:grouping val="standard"/>
        <c:varyColors val="0"/>
        <c:ser>
          <c:idx val="0"/>
          <c:order val="0"/>
          <c:tx>
            <c:strRef>
              <c:f>Rolls!$C$1</c:f>
              <c:strCache>
                <c:ptCount val="1"/>
                <c:pt idx="0">
                  <c:v>1d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Rolls!$C$2:$C$8</c:f>
              <c:numCache>
                <c:formatCode>General</c:formatCode>
                <c:ptCount val="7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5</c:v>
                </c:pt>
                <c:pt idx="4">
                  <c:v>1</c:v>
                </c:pt>
                <c:pt idx="5">
                  <c:v>12</c:v>
                </c:pt>
                <c:pt idx="6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B6-4C31-8C37-DFB4B61CDC0F}"/>
            </c:ext>
          </c:extLst>
        </c:ser>
        <c:ser>
          <c:idx val="1"/>
          <c:order val="1"/>
          <c:tx>
            <c:strRef>
              <c:f>Rolls!$D$1</c:f>
              <c:strCache>
                <c:ptCount val="1"/>
                <c:pt idx="0">
                  <c:v>2d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Rolls!$D$2:$D$8</c:f>
              <c:numCache>
                <c:formatCode>General</c:formatCode>
                <c:ptCount val="7"/>
                <c:pt idx="0">
                  <c:v>4</c:v>
                </c:pt>
                <c:pt idx="1">
                  <c:v>5</c:v>
                </c:pt>
                <c:pt idx="2">
                  <c:v>8</c:v>
                </c:pt>
                <c:pt idx="3">
                  <c:v>9</c:v>
                </c:pt>
                <c:pt idx="4">
                  <c:v>9</c:v>
                </c:pt>
                <c:pt idx="5">
                  <c:v>16</c:v>
                </c:pt>
                <c:pt idx="6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CB6-4C31-8C37-DFB4B61CDC0F}"/>
            </c:ext>
          </c:extLst>
        </c:ser>
        <c:ser>
          <c:idx val="2"/>
          <c:order val="2"/>
          <c:tx>
            <c:strRef>
              <c:f>Rolls!$E$1</c:f>
              <c:strCache>
                <c:ptCount val="1"/>
                <c:pt idx="0">
                  <c:v>3d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Rolls!$E$2:$E$8</c:f>
              <c:numCache>
                <c:formatCode>General</c:formatCode>
                <c:ptCount val="7"/>
                <c:pt idx="0">
                  <c:v>3</c:v>
                </c:pt>
                <c:pt idx="1">
                  <c:v>6</c:v>
                </c:pt>
                <c:pt idx="2">
                  <c:v>9</c:v>
                </c:pt>
                <c:pt idx="3">
                  <c:v>16</c:v>
                </c:pt>
                <c:pt idx="4">
                  <c:v>14</c:v>
                </c:pt>
                <c:pt idx="5">
                  <c:v>7</c:v>
                </c:pt>
                <c:pt idx="6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CB6-4C31-8C37-DFB4B61CDC0F}"/>
            </c:ext>
          </c:extLst>
        </c:ser>
        <c:ser>
          <c:idx val="3"/>
          <c:order val="3"/>
          <c:tx>
            <c:strRef>
              <c:f>Rolls!$F$1</c:f>
              <c:strCache>
                <c:ptCount val="1"/>
                <c:pt idx="0">
                  <c:v>4d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Rolls!$F$2:$F$8</c:f>
              <c:numCache>
                <c:formatCode>General</c:formatCode>
                <c:ptCount val="7"/>
                <c:pt idx="0">
                  <c:v>7</c:v>
                </c:pt>
                <c:pt idx="1">
                  <c:v>9</c:v>
                </c:pt>
                <c:pt idx="2">
                  <c:v>15</c:v>
                </c:pt>
                <c:pt idx="3">
                  <c:v>21</c:v>
                </c:pt>
                <c:pt idx="4">
                  <c:v>26</c:v>
                </c:pt>
                <c:pt idx="5">
                  <c:v>27</c:v>
                </c:pt>
                <c:pt idx="6">
                  <c:v>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CB6-4C31-8C37-DFB4B61CDC0F}"/>
            </c:ext>
          </c:extLst>
        </c:ser>
        <c:ser>
          <c:idx val="4"/>
          <c:order val="4"/>
          <c:tx>
            <c:strRef>
              <c:f>Rolls!$G$1</c:f>
              <c:strCache>
                <c:ptCount val="1"/>
                <c:pt idx="0">
                  <c:v>5d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Rolls!$G$2:$G$8</c:f>
              <c:numCache>
                <c:formatCode>General</c:formatCode>
                <c:ptCount val="7"/>
                <c:pt idx="0">
                  <c:v>8</c:v>
                </c:pt>
                <c:pt idx="1">
                  <c:v>10</c:v>
                </c:pt>
                <c:pt idx="2">
                  <c:v>16</c:v>
                </c:pt>
                <c:pt idx="3">
                  <c:v>23</c:v>
                </c:pt>
                <c:pt idx="4">
                  <c:v>15</c:v>
                </c:pt>
                <c:pt idx="5">
                  <c:v>21</c:v>
                </c:pt>
                <c:pt idx="6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CB6-4C31-8C37-DFB4B61CDC0F}"/>
            </c:ext>
          </c:extLst>
        </c:ser>
        <c:ser>
          <c:idx val="5"/>
          <c:order val="5"/>
          <c:tx>
            <c:strRef>
              <c:f>Rolls!$H$1</c:f>
              <c:strCache>
                <c:ptCount val="1"/>
                <c:pt idx="0">
                  <c:v>6d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Rolls!$H$2:$H$8</c:f>
              <c:numCache>
                <c:formatCode>General</c:formatCode>
                <c:ptCount val="7"/>
                <c:pt idx="0">
                  <c:v>9</c:v>
                </c:pt>
                <c:pt idx="1">
                  <c:v>11</c:v>
                </c:pt>
                <c:pt idx="2">
                  <c:v>22</c:v>
                </c:pt>
                <c:pt idx="3">
                  <c:v>33</c:v>
                </c:pt>
                <c:pt idx="4">
                  <c:v>36</c:v>
                </c:pt>
                <c:pt idx="5">
                  <c:v>34</c:v>
                </c:pt>
                <c:pt idx="6">
                  <c:v>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CB6-4C31-8C37-DFB4B61CDC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5236224"/>
        <c:axId val="135582080"/>
        <c:axId val="11550208"/>
      </c:area3DChart>
      <c:catAx>
        <c:axId val="1352362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35582080"/>
        <c:crosses val="autoZero"/>
        <c:auto val="1"/>
        <c:lblAlgn val="ctr"/>
        <c:lblOffset val="100"/>
        <c:noMultiLvlLbl val="0"/>
      </c:catAx>
      <c:valAx>
        <c:axId val="13558208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35236224"/>
        <c:crosses val="autoZero"/>
        <c:crossBetween val="midCat"/>
      </c:valAx>
      <c:serAx>
        <c:axId val="1155020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900" baseline="0">
                <a:latin typeface="Times New Roman" pitchFamily="18" charset="0"/>
              </a:defRPr>
            </a:pPr>
            <a:endParaRPr lang="en-US"/>
          </a:p>
        </c:txPr>
        <c:crossAx val="135582080"/>
        <c:crosses val="autoZero"/>
      </c:ser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surface3DChart>
        <c:wireframe val="0"/>
        <c:ser>
          <c:idx val="0"/>
          <c:order val="0"/>
          <c:tx>
            <c:strRef>
              <c:f>Rolls!$B$2</c:f>
              <c:strCache>
                <c:ptCount val="1"/>
                <c:pt idx="0">
                  <c:v>d3 roll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Rolls!$C$2:$H$2</c:f>
              <c:numCache>
                <c:formatCode>General</c:formatCode>
                <c:ptCount val="6"/>
                <c:pt idx="0">
                  <c:v>1</c:v>
                </c:pt>
                <c:pt idx="1">
                  <c:v>4</c:v>
                </c:pt>
                <c:pt idx="2">
                  <c:v>3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57-4579-BFB9-E8F3A185F476}"/>
            </c:ext>
          </c:extLst>
        </c:ser>
        <c:ser>
          <c:idx val="1"/>
          <c:order val="1"/>
          <c:tx>
            <c:strRef>
              <c:f>Rolls!$B$3</c:f>
              <c:strCache>
                <c:ptCount val="1"/>
                <c:pt idx="0">
                  <c:v>d4 roll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Rolls!$C$3:$H$3</c:f>
              <c:numCache>
                <c:formatCode>General</c:formatCode>
                <c:ptCount val="6"/>
                <c:pt idx="0">
                  <c:v>2</c:v>
                </c:pt>
                <c:pt idx="1">
                  <c:v>5</c:v>
                </c:pt>
                <c:pt idx="2">
                  <c:v>6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557-4579-BFB9-E8F3A185F476}"/>
            </c:ext>
          </c:extLst>
        </c:ser>
        <c:ser>
          <c:idx val="2"/>
          <c:order val="2"/>
          <c:tx>
            <c:strRef>
              <c:f>Rolls!$B$4</c:f>
              <c:strCache>
                <c:ptCount val="1"/>
                <c:pt idx="0">
                  <c:v>d6 roll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Rolls!$C$4:$H$4</c:f>
              <c:numCache>
                <c:formatCode>General</c:formatCode>
                <c:ptCount val="6"/>
                <c:pt idx="0">
                  <c:v>4</c:v>
                </c:pt>
                <c:pt idx="1">
                  <c:v>8</c:v>
                </c:pt>
                <c:pt idx="2">
                  <c:v>9</c:v>
                </c:pt>
                <c:pt idx="3">
                  <c:v>15</c:v>
                </c:pt>
                <c:pt idx="4">
                  <c:v>16</c:v>
                </c:pt>
                <c:pt idx="5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557-4579-BFB9-E8F3A185F476}"/>
            </c:ext>
          </c:extLst>
        </c:ser>
        <c:ser>
          <c:idx val="3"/>
          <c:order val="3"/>
          <c:tx>
            <c:strRef>
              <c:f>Rolls!$B$5</c:f>
              <c:strCache>
                <c:ptCount val="1"/>
                <c:pt idx="0">
                  <c:v>d8 roll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Rolls!$C$5:$H$5</c:f>
              <c:numCache>
                <c:formatCode>General</c:formatCode>
                <c:ptCount val="6"/>
                <c:pt idx="0">
                  <c:v>5</c:v>
                </c:pt>
                <c:pt idx="1">
                  <c:v>9</c:v>
                </c:pt>
                <c:pt idx="2">
                  <c:v>16</c:v>
                </c:pt>
                <c:pt idx="3">
                  <c:v>21</c:v>
                </c:pt>
                <c:pt idx="4">
                  <c:v>23</c:v>
                </c:pt>
                <c:pt idx="5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557-4579-BFB9-E8F3A185F476}"/>
            </c:ext>
          </c:extLst>
        </c:ser>
        <c:ser>
          <c:idx val="4"/>
          <c:order val="4"/>
          <c:tx>
            <c:strRef>
              <c:f>Rolls!$B$6</c:f>
              <c:strCache>
                <c:ptCount val="1"/>
                <c:pt idx="0">
                  <c:v>d10 roll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Rolls!$C$6:$H$6</c:f>
              <c:numCache>
                <c:formatCode>General</c:formatCode>
                <c:ptCount val="6"/>
                <c:pt idx="0">
                  <c:v>1</c:v>
                </c:pt>
                <c:pt idx="1">
                  <c:v>9</c:v>
                </c:pt>
                <c:pt idx="2">
                  <c:v>14</c:v>
                </c:pt>
                <c:pt idx="3">
                  <c:v>26</c:v>
                </c:pt>
                <c:pt idx="4">
                  <c:v>15</c:v>
                </c:pt>
                <c:pt idx="5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557-4579-BFB9-E8F3A185F476}"/>
            </c:ext>
          </c:extLst>
        </c:ser>
        <c:ser>
          <c:idx val="5"/>
          <c:order val="5"/>
          <c:tx>
            <c:strRef>
              <c:f>Rolls!$B$7</c:f>
              <c:strCache>
                <c:ptCount val="1"/>
                <c:pt idx="0">
                  <c:v>d12 roll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Rolls!$C$7:$H$7</c:f>
              <c:numCache>
                <c:formatCode>General</c:formatCode>
                <c:ptCount val="6"/>
                <c:pt idx="0">
                  <c:v>12</c:v>
                </c:pt>
                <c:pt idx="1">
                  <c:v>16</c:v>
                </c:pt>
                <c:pt idx="2">
                  <c:v>7</c:v>
                </c:pt>
                <c:pt idx="3">
                  <c:v>27</c:v>
                </c:pt>
                <c:pt idx="4">
                  <c:v>21</c:v>
                </c:pt>
                <c:pt idx="5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557-4579-BFB9-E8F3A185F476}"/>
            </c:ext>
          </c:extLst>
        </c:ser>
        <c:ser>
          <c:idx val="6"/>
          <c:order val="6"/>
          <c:tx>
            <c:strRef>
              <c:f>Rolls!$B$8</c:f>
              <c:strCache>
                <c:ptCount val="1"/>
                <c:pt idx="0">
                  <c:v>d20 roll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Rolls!$C$8:$H$8</c:f>
              <c:numCache>
                <c:formatCode>General</c:formatCode>
                <c:ptCount val="6"/>
                <c:pt idx="0">
                  <c:v>14</c:v>
                </c:pt>
                <c:pt idx="1">
                  <c:v>34</c:v>
                </c:pt>
                <c:pt idx="2">
                  <c:v>34</c:v>
                </c:pt>
                <c:pt idx="3">
                  <c:v>53</c:v>
                </c:pt>
                <c:pt idx="4">
                  <c:v>34</c:v>
                </c:pt>
                <c:pt idx="5">
                  <c:v>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557-4579-BFB9-E8F3A185F476}"/>
            </c:ext>
          </c:extLst>
        </c:ser>
        <c:bandFmts/>
        <c:axId val="74263936"/>
        <c:axId val="74273920"/>
        <c:axId val="67918464"/>
      </c:surface3DChart>
      <c:catAx>
        <c:axId val="742639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74273920"/>
        <c:crosses val="autoZero"/>
        <c:auto val="1"/>
        <c:lblAlgn val="ctr"/>
        <c:lblOffset val="100"/>
        <c:noMultiLvlLbl val="0"/>
      </c:catAx>
      <c:valAx>
        <c:axId val="7427392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74263936"/>
        <c:crosses val="autoZero"/>
        <c:crossBetween val="midCat"/>
      </c:valAx>
      <c:serAx>
        <c:axId val="6791846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74273920"/>
        <c:crosses val="autoZero"/>
      </c:serAx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22860</xdr:colOff>
      <xdr:row>8</xdr:row>
      <xdr:rowOff>30480</xdr:rowOff>
    </xdr:from>
    <xdr:to>
      <xdr:col>14</xdr:col>
      <xdr:colOff>2087879</xdr:colOff>
      <xdr:row>10</xdr:row>
      <xdr:rowOff>54619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73BCA1D-C54E-4CB5-BFB1-40B54B106E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052560" y="1821180"/>
          <a:ext cx="2065019" cy="4203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899160</xdr:colOff>
      <xdr:row>2</xdr:row>
      <xdr:rowOff>129540</xdr:rowOff>
    </xdr:from>
    <xdr:to>
      <xdr:col>1</xdr:col>
      <xdr:colOff>64291</xdr:colOff>
      <xdr:row>4</xdr:row>
      <xdr:rowOff>106680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ABDF8DB4-0E40-410E-B0B1-A3B81BDE33CB}"/>
            </a:ext>
          </a:extLst>
        </xdr:cNvPr>
        <xdr:cNvSpPr/>
      </xdr:nvSpPr>
      <xdr:spPr>
        <a:xfrm>
          <a:off x="899160" y="746760"/>
          <a:ext cx="993931" cy="373380"/>
        </a:xfrm>
        <a:prstGeom prst="rect">
          <a:avLst/>
        </a:prstGeom>
        <a:solidFill>
          <a:srgbClr val="FFFF00">
            <a:alpha val="57000"/>
          </a:srgbClr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700">
              <a:solidFill>
                <a:sysClr val="windowText" lastClr="000000"/>
              </a:solidFill>
            </a:rPr>
            <a:t>40% miss</a:t>
          </a:r>
        </a:p>
      </xdr:txBody>
    </xdr:sp>
    <xdr:clientData/>
  </xdr:twoCellAnchor>
  <xdr:twoCellAnchor>
    <xdr:from>
      <xdr:col>1</xdr:col>
      <xdr:colOff>60960</xdr:colOff>
      <xdr:row>1</xdr:row>
      <xdr:rowOff>60960</xdr:rowOff>
    </xdr:from>
    <xdr:to>
      <xdr:col>3</xdr:col>
      <xdr:colOff>243840</xdr:colOff>
      <xdr:row>10</xdr:row>
      <xdr:rowOff>167640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2A4E4C0F-AD08-43CB-A432-DF0C1797BEC0}"/>
            </a:ext>
          </a:extLst>
        </xdr:cNvPr>
        <xdr:cNvSpPr/>
      </xdr:nvSpPr>
      <xdr:spPr>
        <a:xfrm>
          <a:off x="1889760" y="472440"/>
          <a:ext cx="1013460" cy="1927860"/>
        </a:xfrm>
        <a:prstGeom prst="rect">
          <a:avLst/>
        </a:prstGeom>
        <a:solidFill>
          <a:srgbClr val="FFFF00">
            <a:alpha val="57000"/>
          </a:srgbClr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800">
              <a:solidFill>
                <a:sysClr val="windowText" lastClr="000000"/>
              </a:solidFill>
            </a:rPr>
            <a:t>shield of faith +4</a:t>
          </a:r>
        </a:p>
      </xdr:txBody>
    </xdr:sp>
    <xdr:clientData/>
  </xdr:twoCellAnchor>
  <xdr:twoCellAnchor>
    <xdr:from>
      <xdr:col>7</xdr:col>
      <xdr:colOff>137160</xdr:colOff>
      <xdr:row>5</xdr:row>
      <xdr:rowOff>160020</xdr:rowOff>
    </xdr:from>
    <xdr:to>
      <xdr:col>9</xdr:col>
      <xdr:colOff>121920</xdr:colOff>
      <xdr:row>6</xdr:row>
      <xdr:rowOff>182880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FE63D5E4-1252-4CAC-BD47-07C36F6E3FCB}"/>
            </a:ext>
          </a:extLst>
        </xdr:cNvPr>
        <xdr:cNvSpPr/>
      </xdr:nvSpPr>
      <xdr:spPr>
        <a:xfrm>
          <a:off x="3924300" y="1371600"/>
          <a:ext cx="1013460" cy="220980"/>
        </a:xfrm>
        <a:prstGeom prst="rect">
          <a:avLst/>
        </a:prstGeom>
        <a:solidFill>
          <a:srgbClr val="99FF99">
            <a:alpha val="57000"/>
          </a:srgbClr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50">
              <a:solidFill>
                <a:sysClr val="windowText" lastClr="000000"/>
              </a:solidFill>
            </a:rPr>
            <a:t>retributive acid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228599</xdr:colOff>
      <xdr:row>0</xdr:row>
      <xdr:rowOff>66674</xdr:rowOff>
    </xdr:from>
    <xdr:to>
      <xdr:col>22</xdr:col>
      <xdr:colOff>447675</xdr:colOff>
      <xdr:row>16</xdr:row>
      <xdr:rowOff>47625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85724</xdr:colOff>
      <xdr:row>0</xdr:row>
      <xdr:rowOff>66675</xdr:rowOff>
    </xdr:from>
    <xdr:to>
      <xdr:col>15</xdr:col>
      <xdr:colOff>219075</xdr:colOff>
      <xdr:row>16</xdr:row>
      <xdr:rowOff>39017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</xdr:colOff>
      <xdr:row>16</xdr:row>
      <xdr:rowOff>47625</xdr:rowOff>
    </xdr:from>
    <xdr:to>
      <xdr:col>15</xdr:col>
      <xdr:colOff>238126</xdr:colOff>
      <xdr:row>32</xdr:row>
      <xdr:rowOff>19050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wner/AppData/Local/Microsoft/Windows/Temporary%20Internet%20Files/Content.IE5/1ZEGTV8N/SpellForge_3.5_4.5.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ortSheet"/>
      <sheetName val="Notes"/>
      <sheetName val="Options"/>
      <sheetName val="Race &amp; Stats"/>
      <sheetName val="Classes"/>
      <sheetName val="Domain Select"/>
      <sheetName val="Prestige Classes"/>
      <sheetName val="Feats"/>
      <sheetName val="Archivist Spells"/>
      <sheetName val="Assassin Spells"/>
      <sheetName val="Bard Spells"/>
      <sheetName val="Cleric Spells"/>
      <sheetName val="Corrupt Avenger Spells"/>
      <sheetName val="Druid Spells"/>
      <sheetName val="Duskblade Spells"/>
      <sheetName val="Emissary Spells"/>
      <sheetName val="Favored Soul Spells"/>
      <sheetName val="Gnome Artificer Devices"/>
      <sheetName val="Hexblade Spells"/>
      <sheetName val="Shugenja Spells"/>
      <sheetName val="Sorcerer Spells"/>
      <sheetName val="Spellthief Spells"/>
      <sheetName val="Spirit Shaman Spells"/>
      <sheetName val="Sublime Chord Spells"/>
      <sheetName val="Suel Arcanamach Spells"/>
      <sheetName val="Universal Caster"/>
      <sheetName val="Vigilante Spells"/>
      <sheetName val="Warlock Invocations"/>
      <sheetName val="Wizard Spells"/>
      <sheetName val="Wu Jen Spells"/>
      <sheetName val="All Spells"/>
      <sheetName val="Fist of Zuoken Powers"/>
      <sheetName val="Psion Powers"/>
      <sheetName val="Psychic Warrior Powers"/>
      <sheetName val="War Mind Powers"/>
      <sheetName val="Wilder Powers"/>
      <sheetName val="Spell Sheet"/>
      <sheetName val="Power Sheet"/>
      <sheetName val="SpellList"/>
      <sheetName val="PowerList"/>
      <sheetName val="Class Info"/>
      <sheetName val="Class Info Aux"/>
      <sheetName val="Race Info"/>
      <sheetName val="Tables"/>
      <sheetName val="Deities"/>
      <sheetName val="Domains"/>
      <sheetName val="Spell Information"/>
      <sheetName val="Spells per Day"/>
      <sheetName val="Spells Known"/>
      <sheetName val="Psionic Informa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>
        <row r="1">
          <cell r="FH1" t="b">
            <v>0</v>
          </cell>
        </row>
      </sheetData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4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1"/>
  <sheetViews>
    <sheetView showGridLines="0" zoomScaleNormal="100" workbookViewId="0"/>
  </sheetViews>
  <sheetFormatPr defaultRowHeight="15.6" x14ac:dyDescent="0.3"/>
  <cols>
    <col min="1" max="1" width="12" style="44" bestFit="1" customWidth="1"/>
    <col min="2" max="2" width="6.296875" style="49" bestFit="1" customWidth="1"/>
    <col min="3" max="3" width="8.5" style="49" bestFit="1" customWidth="1"/>
    <col min="4" max="4" width="4.296875" style="49" bestFit="1" customWidth="1"/>
    <col min="5" max="5" width="8.3984375" style="49" bestFit="1" customWidth="1"/>
    <col min="6" max="6" width="5.69921875" style="49" bestFit="1" customWidth="1"/>
    <col min="7" max="7" width="4.19921875" style="44" customWidth="1"/>
    <col min="8" max="8" width="14.09765625" style="44" bestFit="1" customWidth="1"/>
    <col min="9" max="9" width="4.8984375" style="44" bestFit="1" customWidth="1"/>
    <col min="10" max="10" width="26.796875" style="44" bestFit="1" customWidth="1"/>
    <col min="11" max="11" width="4.19921875" style="44" customWidth="1"/>
    <col min="12" max="12" width="19.59765625" style="44" bestFit="1" customWidth="1"/>
    <col min="13" max="13" width="4.3984375" style="44" bestFit="1" customWidth="1"/>
    <col min="14" max="14" width="38.3984375" style="44" bestFit="1" customWidth="1"/>
    <col min="15" max="15" width="13" style="44" bestFit="1" customWidth="1"/>
    <col min="16" max="16384" width="8.796875" style="44"/>
  </cols>
  <sheetData>
    <row r="1" spans="1:14" s="39" customFormat="1" ht="31.8" thickBot="1" x14ac:dyDescent="0.35">
      <c r="A1" s="37" t="s">
        <v>0</v>
      </c>
      <c r="B1" s="37" t="s">
        <v>1</v>
      </c>
      <c r="C1" s="37" t="s">
        <v>2</v>
      </c>
      <c r="D1" s="38" t="s">
        <v>3</v>
      </c>
      <c r="E1" s="37" t="s">
        <v>4</v>
      </c>
      <c r="F1" s="37" t="s">
        <v>5</v>
      </c>
      <c r="H1" s="40" t="s">
        <v>21</v>
      </c>
      <c r="I1" s="40"/>
      <c r="J1" s="40"/>
      <c r="K1" s="40"/>
      <c r="L1" s="40" t="s">
        <v>88</v>
      </c>
      <c r="M1" s="40"/>
      <c r="N1" s="40"/>
    </row>
    <row r="2" spans="1:14" ht="16.8" thickTop="1" thickBot="1" x14ac:dyDescent="0.35">
      <c r="A2" s="132" t="s">
        <v>161</v>
      </c>
      <c r="B2" s="132">
        <v>3</v>
      </c>
      <c r="C2" s="45">
        <v>8</v>
      </c>
      <c r="D2" s="46">
        <f t="shared" ref="D2:D18" ca="1" si="0">RANDBETWEEN(1,20)</f>
        <v>19</v>
      </c>
      <c r="E2" s="45">
        <f t="shared" ref="E2:E18" ca="1" si="1">SUM(C2:D2)</f>
        <v>27</v>
      </c>
      <c r="F2" s="45" t="s">
        <v>136</v>
      </c>
      <c r="H2" s="78" t="s">
        <v>0</v>
      </c>
      <c r="I2" s="79" t="s">
        <v>22</v>
      </c>
      <c r="J2" s="80" t="s">
        <v>23</v>
      </c>
      <c r="L2" s="142" t="s">
        <v>0</v>
      </c>
      <c r="M2" s="143" t="s">
        <v>89</v>
      </c>
      <c r="N2" s="144" t="s">
        <v>67</v>
      </c>
    </row>
    <row r="3" spans="1:14" x14ac:dyDescent="0.3">
      <c r="A3" s="77" t="s">
        <v>158</v>
      </c>
      <c r="B3" s="77">
        <v>1</v>
      </c>
      <c r="C3" s="45">
        <v>4</v>
      </c>
      <c r="D3" s="46">
        <f t="shared" ca="1" si="0"/>
        <v>17</v>
      </c>
      <c r="E3" s="45">
        <f t="shared" ca="1" si="1"/>
        <v>21</v>
      </c>
      <c r="F3" s="45" t="s">
        <v>6</v>
      </c>
      <c r="H3" s="81" t="s">
        <v>155</v>
      </c>
      <c r="I3" s="77">
        <v>15</v>
      </c>
      <c r="J3" s="82" t="s">
        <v>156</v>
      </c>
      <c r="L3" s="145" t="s">
        <v>153</v>
      </c>
      <c r="M3" s="132">
        <v>20</v>
      </c>
      <c r="N3" s="146" t="s">
        <v>167</v>
      </c>
    </row>
    <row r="4" spans="1:14" x14ac:dyDescent="0.3">
      <c r="A4" s="77" t="s">
        <v>71</v>
      </c>
      <c r="B4" s="77">
        <v>1</v>
      </c>
      <c r="C4" s="45">
        <v>4</v>
      </c>
      <c r="D4" s="46">
        <f t="shared" ca="1" si="0"/>
        <v>9</v>
      </c>
      <c r="E4" s="45">
        <f t="shared" ca="1" si="1"/>
        <v>13</v>
      </c>
      <c r="F4" s="45" t="s">
        <v>6</v>
      </c>
      <c r="H4" s="81" t="s">
        <v>71</v>
      </c>
      <c r="I4" s="77">
        <v>17</v>
      </c>
      <c r="J4" s="82" t="s">
        <v>72</v>
      </c>
      <c r="L4" s="145" t="s">
        <v>125</v>
      </c>
      <c r="M4" s="132">
        <v>15</v>
      </c>
      <c r="N4" s="146" t="s">
        <v>137</v>
      </c>
    </row>
    <row r="5" spans="1:14" ht="16.2" thickBot="1" x14ac:dyDescent="0.35">
      <c r="A5" s="253" t="s">
        <v>135</v>
      </c>
      <c r="B5" s="187">
        <v>1</v>
      </c>
      <c r="C5" s="45">
        <v>3</v>
      </c>
      <c r="D5" s="46">
        <f t="shared" ca="1" si="0"/>
        <v>19</v>
      </c>
      <c r="E5" s="45">
        <f t="shared" ca="1" si="1"/>
        <v>22</v>
      </c>
      <c r="F5" s="45" t="s">
        <v>6</v>
      </c>
      <c r="H5" s="81" t="s">
        <v>70</v>
      </c>
      <c r="I5" s="77">
        <v>17</v>
      </c>
      <c r="J5" s="82" t="s">
        <v>160</v>
      </c>
      <c r="L5" s="147" t="s">
        <v>162</v>
      </c>
      <c r="M5" s="148">
        <v>20</v>
      </c>
      <c r="N5" s="149" t="s">
        <v>166</v>
      </c>
    </row>
    <row r="6" spans="1:14" x14ac:dyDescent="0.3">
      <c r="A6" s="77" t="s">
        <v>70</v>
      </c>
      <c r="B6" s="77">
        <v>1</v>
      </c>
      <c r="C6" s="45">
        <v>3</v>
      </c>
      <c r="D6" s="46">
        <f t="shared" ca="1" si="0"/>
        <v>18</v>
      </c>
      <c r="E6" s="45">
        <f t="shared" ca="1" si="1"/>
        <v>21</v>
      </c>
      <c r="F6" s="45" t="s">
        <v>6</v>
      </c>
      <c r="H6" s="81" t="s">
        <v>157</v>
      </c>
      <c r="I6" s="77">
        <v>12</v>
      </c>
      <c r="J6" s="82" t="s">
        <v>159</v>
      </c>
      <c r="L6" s="150" t="s">
        <v>24</v>
      </c>
      <c r="M6" s="151">
        <f>SUM(M3:M5)</f>
        <v>55</v>
      </c>
      <c r="N6" s="146"/>
    </row>
    <row r="7" spans="1:14" x14ac:dyDescent="0.3">
      <c r="A7" s="187" t="s">
        <v>134</v>
      </c>
      <c r="B7" s="187">
        <v>2</v>
      </c>
      <c r="C7" s="45">
        <v>5</v>
      </c>
      <c r="D7" s="46">
        <f t="shared" ca="1" si="0"/>
        <v>1</v>
      </c>
      <c r="E7" s="45">
        <f t="shared" ca="1" si="1"/>
        <v>6</v>
      </c>
      <c r="F7" s="45" t="s">
        <v>114</v>
      </c>
      <c r="H7" s="81" t="s">
        <v>158</v>
      </c>
      <c r="I7" s="77">
        <v>14</v>
      </c>
      <c r="J7" s="82" t="s">
        <v>72</v>
      </c>
      <c r="L7" s="150" t="s">
        <v>111</v>
      </c>
      <c r="M7" s="151">
        <f>AVERAGE(M3:M5)</f>
        <v>18.333333333333332</v>
      </c>
      <c r="N7" s="146"/>
    </row>
    <row r="8" spans="1:14" ht="16.2" thickBot="1" x14ac:dyDescent="0.35">
      <c r="A8" s="132" t="s">
        <v>162</v>
      </c>
      <c r="B8" s="132">
        <v>3</v>
      </c>
      <c r="C8" s="45">
        <v>3</v>
      </c>
      <c r="D8" s="46">
        <f t="shared" ca="1" si="0"/>
        <v>3</v>
      </c>
      <c r="E8" s="45">
        <f t="shared" ca="1" si="1"/>
        <v>6</v>
      </c>
      <c r="F8" s="45" t="s">
        <v>6</v>
      </c>
      <c r="H8" s="222" t="s">
        <v>131</v>
      </c>
      <c r="I8" s="68">
        <v>13</v>
      </c>
      <c r="J8" s="223" t="s">
        <v>126</v>
      </c>
      <c r="L8" s="152" t="s">
        <v>25</v>
      </c>
      <c r="M8" s="221">
        <f>COUNT(M3:M5)</f>
        <v>3</v>
      </c>
      <c r="N8" s="153"/>
    </row>
    <row r="9" spans="1:14" ht="16.2" thickTop="1" x14ac:dyDescent="0.3">
      <c r="A9" s="77" t="s">
        <v>155</v>
      </c>
      <c r="B9" s="77">
        <v>1</v>
      </c>
      <c r="C9" s="45">
        <v>0</v>
      </c>
      <c r="D9" s="46">
        <f t="shared" ca="1" si="0"/>
        <v>2</v>
      </c>
      <c r="E9" s="45">
        <f t="shared" ca="1" si="1"/>
        <v>2</v>
      </c>
      <c r="F9" s="45" t="s">
        <v>114</v>
      </c>
      <c r="H9" s="222" t="s">
        <v>132</v>
      </c>
      <c r="I9" s="68">
        <v>14</v>
      </c>
      <c r="J9" s="223" t="s">
        <v>127</v>
      </c>
    </row>
    <row r="10" spans="1:14" x14ac:dyDescent="0.3">
      <c r="A10" s="253" t="s">
        <v>165</v>
      </c>
      <c r="B10" s="187">
        <v>2</v>
      </c>
      <c r="C10" s="45">
        <v>2</v>
      </c>
      <c r="D10" s="46">
        <f t="shared" ca="1" si="0"/>
        <v>3</v>
      </c>
      <c r="E10" s="45">
        <f t="shared" ca="1" si="1"/>
        <v>5</v>
      </c>
      <c r="F10" s="45" t="s">
        <v>6</v>
      </c>
      <c r="H10" s="222" t="s">
        <v>133</v>
      </c>
      <c r="I10" s="68">
        <v>14</v>
      </c>
      <c r="J10" s="223" t="s">
        <v>128</v>
      </c>
      <c r="L10" s="91" t="s">
        <v>31</v>
      </c>
      <c r="M10" s="92">
        <f>I15</f>
        <v>36.75</v>
      </c>
      <c r="N10" s="90"/>
    </row>
    <row r="11" spans="1:14" x14ac:dyDescent="0.3">
      <c r="A11" s="253" t="s">
        <v>147</v>
      </c>
      <c r="B11" s="187">
        <v>2</v>
      </c>
      <c r="C11" s="45">
        <v>2</v>
      </c>
      <c r="D11" s="46">
        <f t="shared" ca="1" si="0"/>
        <v>16</v>
      </c>
      <c r="E11" s="45">
        <f t="shared" ca="1" si="1"/>
        <v>18</v>
      </c>
      <c r="F11" s="45" t="s">
        <v>6</v>
      </c>
      <c r="H11" s="222" t="s">
        <v>134</v>
      </c>
      <c r="I11" s="68">
        <v>17</v>
      </c>
      <c r="J11" s="223" t="s">
        <v>129</v>
      </c>
      <c r="L11" s="91" t="s">
        <v>32</v>
      </c>
      <c r="M11" s="92">
        <f>I16</f>
        <v>73.5</v>
      </c>
      <c r="N11" s="90"/>
    </row>
    <row r="12" spans="1:14" ht="16.2" thickBot="1" x14ac:dyDescent="0.35">
      <c r="A12" s="132" t="s">
        <v>125</v>
      </c>
      <c r="B12" s="132">
        <v>3</v>
      </c>
      <c r="C12" s="45">
        <v>4</v>
      </c>
      <c r="D12" s="46">
        <f t="shared" ca="1" si="0"/>
        <v>20</v>
      </c>
      <c r="E12" s="45">
        <f t="shared" ca="1" si="1"/>
        <v>24</v>
      </c>
      <c r="F12" s="45" t="s">
        <v>114</v>
      </c>
      <c r="H12" s="224" t="s">
        <v>135</v>
      </c>
      <c r="I12" s="225">
        <v>14</v>
      </c>
      <c r="J12" s="226" t="s">
        <v>130</v>
      </c>
      <c r="L12" s="91" t="s">
        <v>33</v>
      </c>
      <c r="M12" s="92">
        <f>I13</f>
        <v>147</v>
      </c>
      <c r="N12" s="90"/>
    </row>
    <row r="13" spans="1:14" x14ac:dyDescent="0.3">
      <c r="A13" s="253" t="s">
        <v>163</v>
      </c>
      <c r="B13" s="187">
        <v>2</v>
      </c>
      <c r="C13" s="45">
        <v>2</v>
      </c>
      <c r="D13" s="46">
        <f t="shared" ca="1" si="0"/>
        <v>5</v>
      </c>
      <c r="E13" s="45">
        <f t="shared" ca="1" si="1"/>
        <v>7</v>
      </c>
      <c r="F13" s="45" t="s">
        <v>6</v>
      </c>
      <c r="H13" s="83" t="s">
        <v>24</v>
      </c>
      <c r="I13" s="84">
        <f>SUM(I3:I12)</f>
        <v>147</v>
      </c>
      <c r="J13" s="82"/>
      <c r="N13" s="90"/>
    </row>
    <row r="14" spans="1:14" x14ac:dyDescent="0.3">
      <c r="A14" s="77" t="s">
        <v>157</v>
      </c>
      <c r="B14" s="77">
        <v>1</v>
      </c>
      <c r="C14" s="45">
        <v>0</v>
      </c>
      <c r="D14" s="46">
        <f t="shared" ca="1" si="0"/>
        <v>17</v>
      </c>
      <c r="E14" s="45">
        <f t="shared" ca="1" si="1"/>
        <v>17</v>
      </c>
      <c r="F14" s="239" t="s">
        <v>114</v>
      </c>
      <c r="H14" s="83" t="s">
        <v>25</v>
      </c>
      <c r="I14" s="84">
        <f>COUNT(I3:I12)</f>
        <v>10</v>
      </c>
      <c r="J14" s="85"/>
      <c r="L14" s="93" t="s">
        <v>34</v>
      </c>
      <c r="M14" s="92">
        <f>M6</f>
        <v>55</v>
      </c>
    </row>
    <row r="15" spans="1:14" x14ac:dyDescent="0.3">
      <c r="A15" s="253" t="s">
        <v>164</v>
      </c>
      <c r="B15" s="187">
        <v>2</v>
      </c>
      <c r="C15" s="45">
        <v>2</v>
      </c>
      <c r="D15" s="46">
        <f t="shared" ca="1" si="0"/>
        <v>3</v>
      </c>
      <c r="E15" s="45">
        <f t="shared" ca="1" si="1"/>
        <v>5</v>
      </c>
      <c r="F15" s="45" t="s">
        <v>6</v>
      </c>
      <c r="H15" s="83" t="s">
        <v>27</v>
      </c>
      <c r="I15" s="86">
        <f>I13/4</f>
        <v>36.75</v>
      </c>
      <c r="J15" s="82" t="s">
        <v>28</v>
      </c>
    </row>
    <row r="16" spans="1:14" ht="16.2" thickBot="1" x14ac:dyDescent="0.35">
      <c r="A16" s="253" t="s">
        <v>133</v>
      </c>
      <c r="B16" s="187">
        <v>2</v>
      </c>
      <c r="C16" s="45">
        <v>2</v>
      </c>
      <c r="D16" s="46">
        <f t="shared" ca="1" si="0"/>
        <v>10</v>
      </c>
      <c r="E16" s="45">
        <f t="shared" ca="1" si="1"/>
        <v>12</v>
      </c>
      <c r="F16" s="45" t="s">
        <v>6</v>
      </c>
      <c r="H16" s="87" t="s">
        <v>29</v>
      </c>
      <c r="I16" s="88">
        <f>I15*2</f>
        <v>73.5</v>
      </c>
      <c r="J16" s="89" t="s">
        <v>30</v>
      </c>
    </row>
    <row r="17" spans="1:10" ht="16.2" thickTop="1" x14ac:dyDescent="0.3">
      <c r="A17" s="253" t="s">
        <v>132</v>
      </c>
      <c r="B17" s="187">
        <v>2</v>
      </c>
      <c r="C17" s="45">
        <v>1</v>
      </c>
      <c r="D17" s="46">
        <f t="shared" ca="1" si="0"/>
        <v>6</v>
      </c>
      <c r="E17" s="45">
        <f t="shared" ca="1" si="1"/>
        <v>7</v>
      </c>
      <c r="F17" s="45" t="s">
        <v>6</v>
      </c>
      <c r="H17" s="90"/>
      <c r="I17" s="90"/>
      <c r="J17" s="90"/>
    </row>
    <row r="18" spans="1:10" x14ac:dyDescent="0.3">
      <c r="A18" s="187" t="s">
        <v>131</v>
      </c>
      <c r="B18" s="187">
        <v>2</v>
      </c>
      <c r="C18" s="45">
        <v>2</v>
      </c>
      <c r="D18" s="46">
        <f t="shared" ca="1" si="0"/>
        <v>14</v>
      </c>
      <c r="E18" s="45">
        <f t="shared" ca="1" si="1"/>
        <v>16</v>
      </c>
      <c r="F18" s="45" t="s">
        <v>122</v>
      </c>
      <c r="H18" s="187" t="s">
        <v>147</v>
      </c>
      <c r="I18" s="49">
        <v>16</v>
      </c>
    </row>
    <row r="19" spans="1:10" x14ac:dyDescent="0.3">
      <c r="H19" s="187" t="s">
        <v>163</v>
      </c>
      <c r="I19" s="49" t="s">
        <v>120</v>
      </c>
    </row>
    <row r="20" spans="1:10" x14ac:dyDescent="0.3">
      <c r="D20" s="46">
        <f t="shared" ref="D20" ca="1" si="2">RANDBETWEEN(1,20)</f>
        <v>3</v>
      </c>
      <c r="H20" s="187" t="s">
        <v>164</v>
      </c>
      <c r="I20" s="49">
        <v>13</v>
      </c>
    </row>
    <row r="21" spans="1:10" x14ac:dyDescent="0.3">
      <c r="H21" s="187" t="s">
        <v>165</v>
      </c>
      <c r="I21" s="49">
        <v>13</v>
      </c>
    </row>
  </sheetData>
  <sortState xmlns:xlrd2="http://schemas.microsoft.com/office/spreadsheetml/2017/richdata2" ref="A2:F18">
    <sortCondition descending="1" ref="E2:E18"/>
    <sortCondition descending="1" ref="C2:C18"/>
  </sortState>
  <conditionalFormatting sqref="M14">
    <cfRule type="cellIs" dxfId="1149" priority="1434" operator="greaterThan">
      <formula>$M$12</formula>
    </cfRule>
    <cfRule type="cellIs" dxfId="1148" priority="1435" operator="between">
      <formula>$M$11</formula>
      <formula>$M$12</formula>
    </cfRule>
    <cfRule type="cellIs" dxfId="1147" priority="1436" operator="between">
      <formula>$M$10</formula>
      <formula>$M$11</formula>
    </cfRule>
    <cfRule type="cellIs" dxfId="1146" priority="1437" operator="lessThan">
      <formula>$M$10</formula>
    </cfRule>
  </conditionalFormatting>
  <pageMargins left="0.7" right="0.7" top="0.75" bottom="0.75" header="0.3" footer="0.3"/>
  <pageSetup orientation="portrait" horizontalDpi="300" verticalDpi="3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51"/>
  <sheetViews>
    <sheetView showGridLines="0" tabSelected="1" zoomScaleNormal="100" workbookViewId="0">
      <pane ySplit="1" topLeftCell="A2" activePane="bottomLeft" state="frozen"/>
      <selection pane="bottomLeft" activeCell="A2" sqref="A2"/>
    </sheetView>
  </sheetViews>
  <sheetFormatPr defaultRowHeight="15.6" x14ac:dyDescent="0.3"/>
  <cols>
    <col min="1" max="1" width="18.796875" style="49" bestFit="1" customWidth="1"/>
    <col min="2" max="2" width="21.59765625" style="49" bestFit="1" customWidth="1"/>
    <col min="3" max="3" width="7.296875" style="49" bestFit="1" customWidth="1"/>
    <col min="4" max="4" width="3.59765625" style="49" bestFit="1" customWidth="1"/>
    <col min="5" max="5" width="7.796875" style="49" bestFit="1" customWidth="1"/>
    <col min="6" max="6" width="8" style="49" bestFit="1" customWidth="1"/>
    <col min="7" max="7" width="9" style="49" bestFit="1" customWidth="1"/>
    <col min="8" max="8" width="6.796875" style="49" bestFit="1" customWidth="1"/>
    <col min="9" max="9" width="7.5" style="49" bestFit="1" customWidth="1"/>
    <col min="10" max="10" width="8.5" style="49" bestFit="1" customWidth="1"/>
    <col min="11" max="11" width="8.796875" style="49" bestFit="1" customWidth="1"/>
    <col min="12" max="12" width="7.296875" style="61" bestFit="1" customWidth="1"/>
    <col min="13" max="13" width="7.5" style="61" bestFit="1" customWidth="1"/>
    <col min="14" max="14" width="2.296875" style="49" customWidth="1"/>
    <col min="15" max="15" width="7.59765625" style="49" bestFit="1" customWidth="1"/>
    <col min="16" max="16" width="8.09765625" style="49" bestFit="1" customWidth="1"/>
    <col min="17" max="17" width="7.796875" style="49" bestFit="1" customWidth="1"/>
    <col min="18" max="18" width="9" style="49" bestFit="1" customWidth="1"/>
    <col min="19" max="19" width="7.59765625" style="49" bestFit="1" customWidth="1"/>
    <col min="20" max="20" width="9" style="49" bestFit="1" customWidth="1"/>
    <col min="21" max="16384" width="8.796875" style="49"/>
  </cols>
  <sheetData>
    <row r="1" spans="1:20" s="57" customFormat="1" ht="31.8" thickBot="1" x14ac:dyDescent="0.35">
      <c r="A1" s="56" t="s">
        <v>78</v>
      </c>
      <c r="B1" s="62" t="s">
        <v>79</v>
      </c>
      <c r="C1" s="62" t="s">
        <v>80</v>
      </c>
      <c r="D1" s="56" t="s">
        <v>81</v>
      </c>
      <c r="E1" s="56" t="s">
        <v>108</v>
      </c>
      <c r="F1" s="56" t="s">
        <v>107</v>
      </c>
      <c r="G1" s="56" t="s">
        <v>106</v>
      </c>
      <c r="H1" s="56" t="s">
        <v>105</v>
      </c>
      <c r="I1" s="56" t="s">
        <v>109</v>
      </c>
      <c r="J1" s="56" t="s">
        <v>82</v>
      </c>
      <c r="K1" s="56" t="s">
        <v>83</v>
      </c>
      <c r="L1" s="56" t="s">
        <v>84</v>
      </c>
      <c r="M1" s="56" t="s">
        <v>85</v>
      </c>
      <c r="O1" s="181" t="s">
        <v>86</v>
      </c>
      <c r="P1" s="73">
        <v>5</v>
      </c>
      <c r="Q1" s="182" t="s">
        <v>117</v>
      </c>
      <c r="R1" s="180">
        <v>0.40902777777777777</v>
      </c>
      <c r="S1" s="183" t="s">
        <v>116</v>
      </c>
      <c r="T1" s="180">
        <f>R1+((P1)/(24*60*10))</f>
        <v>0.40937499999999999</v>
      </c>
    </row>
    <row r="2" spans="1:20" ht="16.8" x14ac:dyDescent="0.3">
      <c r="A2" s="65" t="s">
        <v>70</v>
      </c>
      <c r="B2" s="63" t="s">
        <v>94</v>
      </c>
      <c r="C2" s="64"/>
      <c r="D2" s="58">
        <v>15</v>
      </c>
      <c r="E2" s="59" t="s">
        <v>87</v>
      </c>
      <c r="F2" s="59" t="s">
        <v>95</v>
      </c>
      <c r="G2" s="59" t="s">
        <v>87</v>
      </c>
      <c r="H2" s="59" t="s">
        <v>87</v>
      </c>
      <c r="I2" s="58"/>
      <c r="J2" s="58">
        <f t="shared" ref="J2:J28" si="0">IF($E2="þ",$D2,IF($F2="þ",($D2*10),IF($G2="þ",($D2*100),IF($H2="þ",($D2*600),$I2))))</f>
        <v>150</v>
      </c>
      <c r="K2" s="58">
        <f t="shared" ref="K2:K19" si="1">J2+C2</f>
        <v>150</v>
      </c>
      <c r="L2" s="59" t="s">
        <v>87</v>
      </c>
      <c r="M2" s="60" t="str">
        <f t="shared" ref="M2:M19" si="2">IF(K2&lt;=$P$1,"þ","q")</f>
        <v>q</v>
      </c>
    </row>
    <row r="3" spans="1:20" ht="16.8" x14ac:dyDescent="0.3">
      <c r="A3" s="65" t="s">
        <v>70</v>
      </c>
      <c r="B3" s="63" t="s">
        <v>183</v>
      </c>
      <c r="C3" s="64">
        <v>3</v>
      </c>
      <c r="D3" s="58">
        <v>15</v>
      </c>
      <c r="E3" s="59" t="s">
        <v>95</v>
      </c>
      <c r="F3" s="59" t="s">
        <v>87</v>
      </c>
      <c r="G3" s="59" t="s">
        <v>87</v>
      </c>
      <c r="H3" s="59" t="s">
        <v>87</v>
      </c>
      <c r="I3" s="58"/>
      <c r="J3" s="58">
        <f t="shared" si="0"/>
        <v>15</v>
      </c>
      <c r="K3" s="58">
        <f t="shared" ref="K3" si="3">J3+C3</f>
        <v>18</v>
      </c>
      <c r="L3" s="59" t="s">
        <v>95</v>
      </c>
      <c r="M3" s="60" t="str">
        <f t="shared" ref="M3" si="4">IF(K3&lt;=$P$1,"þ","q")</f>
        <v>q</v>
      </c>
    </row>
    <row r="4" spans="1:20" ht="16.8" x14ac:dyDescent="0.3">
      <c r="A4" s="65" t="s">
        <v>70</v>
      </c>
      <c r="B4" s="63" t="s">
        <v>118</v>
      </c>
      <c r="C4" s="64"/>
      <c r="D4" s="58">
        <v>15</v>
      </c>
      <c r="E4" s="59" t="s">
        <v>87</v>
      </c>
      <c r="F4" s="59" t="s">
        <v>87</v>
      </c>
      <c r="G4" s="59" t="s">
        <v>87</v>
      </c>
      <c r="H4" s="59" t="s">
        <v>95</v>
      </c>
      <c r="I4" s="58"/>
      <c r="J4" s="58">
        <f t="shared" si="0"/>
        <v>9000</v>
      </c>
      <c r="K4" s="58">
        <f t="shared" si="1"/>
        <v>9000</v>
      </c>
      <c r="L4" s="59" t="s">
        <v>87</v>
      </c>
      <c r="M4" s="60" t="str">
        <f t="shared" si="2"/>
        <v>q</v>
      </c>
      <c r="O4" s="76"/>
    </row>
    <row r="5" spans="1:20" ht="16.8" x14ac:dyDescent="0.3">
      <c r="A5" s="65" t="s">
        <v>70</v>
      </c>
      <c r="B5" s="63" t="s">
        <v>198</v>
      </c>
      <c r="C5" s="64">
        <v>5</v>
      </c>
      <c r="D5" s="58">
        <v>15</v>
      </c>
      <c r="E5" s="59" t="s">
        <v>95</v>
      </c>
      <c r="F5" s="59" t="s">
        <v>87</v>
      </c>
      <c r="G5" s="59" t="s">
        <v>87</v>
      </c>
      <c r="H5" s="59" t="s">
        <v>87</v>
      </c>
      <c r="I5" s="58"/>
      <c r="J5" s="58">
        <f t="shared" si="0"/>
        <v>15</v>
      </c>
      <c r="K5" s="58">
        <f t="shared" ref="K5" si="5">J5+C5</f>
        <v>20</v>
      </c>
      <c r="L5" s="59" t="s">
        <v>95</v>
      </c>
      <c r="M5" s="60" t="str">
        <f t="shared" ref="M5" si="6">IF(K5&lt;=$P$1,"þ","q")</f>
        <v>q</v>
      </c>
      <c r="O5" s="76"/>
    </row>
    <row r="6" spans="1:20" ht="16.8" x14ac:dyDescent="0.3">
      <c r="A6" s="66" t="s">
        <v>157</v>
      </c>
      <c r="B6" s="63" t="s">
        <v>170</v>
      </c>
      <c r="C6" s="64"/>
      <c r="D6" s="58"/>
      <c r="E6" s="59" t="s">
        <v>95</v>
      </c>
      <c r="F6" s="59" t="s">
        <v>87</v>
      </c>
      <c r="G6" s="59" t="s">
        <v>87</v>
      </c>
      <c r="H6" s="59" t="s">
        <v>87</v>
      </c>
      <c r="I6" s="58"/>
      <c r="J6" s="58">
        <f t="shared" si="0"/>
        <v>0</v>
      </c>
      <c r="K6" s="58">
        <f t="shared" ref="K6" si="7">J6+C6</f>
        <v>0</v>
      </c>
      <c r="L6" s="59" t="s">
        <v>87</v>
      </c>
      <c r="M6" s="60" t="str">
        <f t="shared" ref="M6" si="8">IF(K6&lt;=$P$1,"þ","q")</f>
        <v>þ</v>
      </c>
      <c r="O6" s="76"/>
    </row>
    <row r="7" spans="1:20" ht="16.8" x14ac:dyDescent="0.3">
      <c r="A7" s="158" t="s">
        <v>133</v>
      </c>
      <c r="B7" s="63" t="s">
        <v>138</v>
      </c>
      <c r="C7" s="64">
        <v>1</v>
      </c>
      <c r="D7" s="58">
        <v>15</v>
      </c>
      <c r="E7" s="59" t="s">
        <v>87</v>
      </c>
      <c r="F7" s="59" t="s">
        <v>87</v>
      </c>
      <c r="G7" s="59" t="s">
        <v>87</v>
      </c>
      <c r="H7" s="59" t="s">
        <v>95</v>
      </c>
      <c r="I7" s="58"/>
      <c r="J7" s="58">
        <f t="shared" ref="J7:J18" si="9">IF($E7="þ",$D7,IF($F7="þ",($D7*10),IF($G7="þ",($D7*100),IF($H7="þ",($D7*600),$I7))))</f>
        <v>9000</v>
      </c>
      <c r="K7" s="58">
        <f t="shared" ref="K7:K9" si="10">J7+C7</f>
        <v>9001</v>
      </c>
      <c r="L7" s="59" t="s">
        <v>95</v>
      </c>
      <c r="M7" s="60" t="str">
        <f t="shared" ref="M7:M9" si="11">IF(K7&lt;=$P$1,"þ","q")</f>
        <v>q</v>
      </c>
      <c r="O7" s="76"/>
    </row>
    <row r="8" spans="1:20" ht="16.8" x14ac:dyDescent="0.3">
      <c r="A8" s="158" t="s">
        <v>133</v>
      </c>
      <c r="B8" s="63" t="s">
        <v>151</v>
      </c>
      <c r="C8" s="64">
        <v>1</v>
      </c>
      <c r="D8" s="58">
        <v>15</v>
      </c>
      <c r="E8" s="59" t="s">
        <v>87</v>
      </c>
      <c r="F8" s="59" t="s">
        <v>95</v>
      </c>
      <c r="G8" s="59" t="s">
        <v>87</v>
      </c>
      <c r="H8" s="59" t="s">
        <v>87</v>
      </c>
      <c r="I8" s="58"/>
      <c r="J8" s="58">
        <f t="shared" si="9"/>
        <v>150</v>
      </c>
      <c r="K8" s="58">
        <f t="shared" ref="K8" si="12">J8+C8</f>
        <v>151</v>
      </c>
      <c r="L8" s="59" t="s">
        <v>95</v>
      </c>
      <c r="M8" s="60" t="str">
        <f t="shared" ref="M8" si="13">IF(K8&lt;=$P$1,"þ","q")</f>
        <v>q</v>
      </c>
      <c r="O8" s="76"/>
    </row>
    <row r="9" spans="1:20" ht="16.8" x14ac:dyDescent="0.3">
      <c r="A9" s="229" t="s">
        <v>131</v>
      </c>
      <c r="B9" s="63" t="s">
        <v>150</v>
      </c>
      <c r="C9" s="64">
        <v>2</v>
      </c>
      <c r="D9" s="58">
        <v>7</v>
      </c>
      <c r="E9" s="59" t="s">
        <v>87</v>
      </c>
      <c r="F9" s="59" t="s">
        <v>95</v>
      </c>
      <c r="G9" s="59" t="s">
        <v>87</v>
      </c>
      <c r="H9" s="59" t="s">
        <v>87</v>
      </c>
      <c r="I9" s="58"/>
      <c r="J9" s="58">
        <f t="shared" si="9"/>
        <v>70</v>
      </c>
      <c r="K9" s="58">
        <f t="shared" si="10"/>
        <v>72</v>
      </c>
      <c r="L9" s="59" t="s">
        <v>95</v>
      </c>
      <c r="M9" s="60" t="str">
        <f t="shared" si="11"/>
        <v>q</v>
      </c>
      <c r="O9" s="76"/>
    </row>
    <row r="10" spans="1:20" ht="16.8" x14ac:dyDescent="0.3">
      <c r="A10" s="229" t="s">
        <v>131</v>
      </c>
      <c r="B10" s="63" t="s">
        <v>121</v>
      </c>
      <c r="C10" s="64">
        <v>3</v>
      </c>
      <c r="D10" s="58">
        <v>7</v>
      </c>
      <c r="E10" s="59" t="s">
        <v>87</v>
      </c>
      <c r="F10" s="59" t="s">
        <v>95</v>
      </c>
      <c r="G10" s="59" t="s">
        <v>87</v>
      </c>
      <c r="H10" s="59" t="s">
        <v>87</v>
      </c>
      <c r="I10" s="58"/>
      <c r="J10" s="58">
        <f t="shared" si="9"/>
        <v>70</v>
      </c>
      <c r="K10" s="58">
        <f t="shared" ref="K10" si="14">J10+C10</f>
        <v>73</v>
      </c>
      <c r="L10" s="59" t="s">
        <v>95</v>
      </c>
      <c r="M10" s="60" t="str">
        <f t="shared" ref="M10" si="15">IF(K10&lt;=$P$1,"þ","q")</f>
        <v>q</v>
      </c>
      <c r="O10" s="76"/>
    </row>
    <row r="11" spans="1:20" ht="16.8" x14ac:dyDescent="0.3">
      <c r="A11" s="229" t="s">
        <v>131</v>
      </c>
      <c r="B11" s="63" t="s">
        <v>139</v>
      </c>
      <c r="C11" s="64">
        <v>1</v>
      </c>
      <c r="D11" s="58">
        <v>7</v>
      </c>
      <c r="E11" s="59" t="s">
        <v>87</v>
      </c>
      <c r="F11" s="59" t="s">
        <v>95</v>
      </c>
      <c r="G11" s="59" t="s">
        <v>87</v>
      </c>
      <c r="H11" s="59" t="s">
        <v>87</v>
      </c>
      <c r="I11" s="58"/>
      <c r="J11" s="58">
        <f t="shared" si="9"/>
        <v>70</v>
      </c>
      <c r="K11" s="58">
        <f t="shared" ref="K11" si="16">J11+C11</f>
        <v>71</v>
      </c>
      <c r="L11" s="59" t="s">
        <v>95</v>
      </c>
      <c r="M11" s="60" t="str">
        <f t="shared" ref="M11" si="17">IF(K11&lt;=$P$1,"þ","q")</f>
        <v>q</v>
      </c>
      <c r="O11" s="76"/>
    </row>
    <row r="12" spans="1:20" ht="16.8" x14ac:dyDescent="0.3">
      <c r="A12" s="229" t="s">
        <v>131</v>
      </c>
      <c r="B12" s="63" t="s">
        <v>149</v>
      </c>
      <c r="C12" s="64"/>
      <c r="D12" s="58">
        <v>7</v>
      </c>
      <c r="E12" s="59" t="s">
        <v>87</v>
      </c>
      <c r="F12" s="59" t="s">
        <v>87</v>
      </c>
      <c r="G12" s="59" t="s">
        <v>95</v>
      </c>
      <c r="H12" s="59" t="s">
        <v>87</v>
      </c>
      <c r="I12" s="58"/>
      <c r="J12" s="58">
        <f t="shared" si="9"/>
        <v>700</v>
      </c>
      <c r="K12" s="58">
        <f t="shared" ref="K12" si="18">J12+C12</f>
        <v>700</v>
      </c>
      <c r="L12" s="59" t="s">
        <v>95</v>
      </c>
      <c r="M12" s="60" t="str">
        <f t="shared" ref="M12" si="19">IF(K12&lt;=$P$1,"þ","q")</f>
        <v>q</v>
      </c>
      <c r="O12" s="76"/>
    </row>
    <row r="13" spans="1:20" ht="16.8" x14ac:dyDescent="0.3">
      <c r="A13" s="235" t="s">
        <v>134</v>
      </c>
      <c r="B13" s="63" t="s">
        <v>118</v>
      </c>
      <c r="C13" s="64">
        <v>5</v>
      </c>
      <c r="D13" s="58">
        <v>10</v>
      </c>
      <c r="E13" s="59" t="s">
        <v>87</v>
      </c>
      <c r="F13" s="59" t="s">
        <v>87</v>
      </c>
      <c r="G13" s="59" t="s">
        <v>87</v>
      </c>
      <c r="H13" s="59" t="s">
        <v>95</v>
      </c>
      <c r="I13" s="58"/>
      <c r="J13" s="58">
        <f t="shared" si="9"/>
        <v>6000</v>
      </c>
      <c r="K13" s="58">
        <f t="shared" ref="K13" si="20">J13+C13</f>
        <v>6005</v>
      </c>
      <c r="L13" s="59" t="s">
        <v>95</v>
      </c>
      <c r="M13" s="60" t="str">
        <f t="shared" ref="M13" si="21">IF(K13&lt;=$P$1,"þ","q")</f>
        <v>q</v>
      </c>
      <c r="O13" s="76"/>
    </row>
    <row r="14" spans="1:20" ht="16.8" x14ac:dyDescent="0.3">
      <c r="A14" s="235" t="s">
        <v>134</v>
      </c>
      <c r="B14" s="63" t="s">
        <v>202</v>
      </c>
      <c r="C14" s="64">
        <v>7</v>
      </c>
      <c r="D14" s="58">
        <v>10</v>
      </c>
      <c r="E14" s="59" t="s">
        <v>95</v>
      </c>
      <c r="F14" s="59" t="s">
        <v>87</v>
      </c>
      <c r="G14" s="59" t="s">
        <v>87</v>
      </c>
      <c r="H14" s="59" t="s">
        <v>87</v>
      </c>
      <c r="I14" s="58"/>
      <c r="J14" s="58">
        <f t="shared" si="9"/>
        <v>10</v>
      </c>
      <c r="K14" s="58">
        <f t="shared" ref="K14" si="22">J14+C14</f>
        <v>17</v>
      </c>
      <c r="L14" s="59" t="s">
        <v>95</v>
      </c>
      <c r="M14" s="60" t="str">
        <f t="shared" ref="M14" si="23">IF(K14&lt;=$P$1,"þ","q")</f>
        <v>q</v>
      </c>
      <c r="O14" s="76"/>
    </row>
    <row r="15" spans="1:20" ht="16.8" x14ac:dyDescent="0.3">
      <c r="A15" s="235" t="s">
        <v>134</v>
      </c>
      <c r="B15" s="63" t="s">
        <v>151</v>
      </c>
      <c r="C15" s="64">
        <v>1</v>
      </c>
      <c r="D15" s="58">
        <v>10</v>
      </c>
      <c r="E15" s="59" t="s">
        <v>87</v>
      </c>
      <c r="F15" s="59" t="s">
        <v>95</v>
      </c>
      <c r="G15" s="59" t="s">
        <v>87</v>
      </c>
      <c r="H15" s="59" t="s">
        <v>87</v>
      </c>
      <c r="I15" s="58"/>
      <c r="J15" s="58">
        <f t="shared" si="9"/>
        <v>100</v>
      </c>
      <c r="K15" s="58">
        <f t="shared" ref="K15" si="24">J15+C15</f>
        <v>101</v>
      </c>
      <c r="L15" s="59" t="s">
        <v>95</v>
      </c>
      <c r="M15" s="60" t="str">
        <f t="shared" ref="M15" si="25">IF(K15&lt;=$P$1,"þ","q")</f>
        <v>q</v>
      </c>
      <c r="O15" s="76"/>
    </row>
    <row r="16" spans="1:20" ht="16.8" x14ac:dyDescent="0.3">
      <c r="A16" s="235" t="s">
        <v>134</v>
      </c>
      <c r="B16" s="63" t="s">
        <v>191</v>
      </c>
      <c r="C16" s="64">
        <v>5</v>
      </c>
      <c r="D16" s="58">
        <v>10</v>
      </c>
      <c r="E16" s="59" t="s">
        <v>87</v>
      </c>
      <c r="F16" s="59" t="s">
        <v>87</v>
      </c>
      <c r="G16" s="59" t="s">
        <v>95</v>
      </c>
      <c r="H16" s="59" t="s">
        <v>87</v>
      </c>
      <c r="I16" s="58"/>
      <c r="J16" s="58">
        <f t="shared" si="9"/>
        <v>1000</v>
      </c>
      <c r="K16" s="58">
        <f t="shared" ref="K16" si="26">J16+C16</f>
        <v>1005</v>
      </c>
      <c r="L16" s="59" t="s">
        <v>95</v>
      </c>
      <c r="M16" s="60" t="str">
        <f t="shared" ref="M16" si="27">IF(K16&lt;=$P$1,"þ","q")</f>
        <v>q</v>
      </c>
      <c r="O16" s="76"/>
    </row>
    <row r="17" spans="1:15" ht="16.8" x14ac:dyDescent="0.3">
      <c r="A17" s="235" t="s">
        <v>134</v>
      </c>
      <c r="B17" s="63" t="s">
        <v>192</v>
      </c>
      <c r="C17" s="64">
        <v>6</v>
      </c>
      <c r="D17" s="58">
        <v>10</v>
      </c>
      <c r="E17" s="59" t="s">
        <v>87</v>
      </c>
      <c r="F17" s="59" t="s">
        <v>95</v>
      </c>
      <c r="G17" s="59" t="s">
        <v>87</v>
      </c>
      <c r="H17" s="59" t="s">
        <v>87</v>
      </c>
      <c r="I17" s="58"/>
      <c r="J17" s="58">
        <f t="shared" si="9"/>
        <v>100</v>
      </c>
      <c r="K17" s="58">
        <f t="shared" ref="K17" si="28">J17+C17</f>
        <v>106</v>
      </c>
      <c r="L17" s="59" t="s">
        <v>95</v>
      </c>
      <c r="M17" s="60" t="str">
        <f t="shared" ref="M17" si="29">IF(K17&lt;=$P$1,"þ","q")</f>
        <v>q</v>
      </c>
      <c r="O17" s="76"/>
    </row>
    <row r="18" spans="1:15" ht="16.8" x14ac:dyDescent="0.3">
      <c r="A18" s="235" t="s">
        <v>134</v>
      </c>
      <c r="B18" s="63" t="s">
        <v>203</v>
      </c>
      <c r="C18" s="64">
        <v>6</v>
      </c>
      <c r="D18" s="58">
        <v>10</v>
      </c>
      <c r="E18" s="59" t="s">
        <v>95</v>
      </c>
      <c r="F18" s="59" t="s">
        <v>87</v>
      </c>
      <c r="G18" s="59" t="s">
        <v>87</v>
      </c>
      <c r="H18" s="59" t="s">
        <v>87</v>
      </c>
      <c r="I18" s="58"/>
      <c r="J18" s="58">
        <f t="shared" si="9"/>
        <v>10</v>
      </c>
      <c r="K18" s="58">
        <f t="shared" ref="K18" si="30">J18+C18</f>
        <v>16</v>
      </c>
      <c r="L18" s="59" t="s">
        <v>95</v>
      </c>
      <c r="M18" s="60" t="str">
        <f t="shared" ref="M18" si="31">IF(K18&lt;=$P$1,"þ","q")</f>
        <v>q</v>
      </c>
      <c r="O18" s="76"/>
    </row>
    <row r="19" spans="1:15" ht="16.8" x14ac:dyDescent="0.3">
      <c r="A19" s="67" t="s">
        <v>71</v>
      </c>
      <c r="B19" s="63" t="s">
        <v>171</v>
      </c>
      <c r="C19" s="64">
        <v>2</v>
      </c>
      <c r="D19" s="241">
        <v>15</v>
      </c>
      <c r="E19" s="59" t="s">
        <v>87</v>
      </c>
      <c r="F19" s="59" t="s">
        <v>87</v>
      </c>
      <c r="G19" s="59" t="s">
        <v>95</v>
      </c>
      <c r="H19" s="59" t="s">
        <v>87</v>
      </c>
      <c r="I19" s="58"/>
      <c r="J19" s="58">
        <f t="shared" si="0"/>
        <v>1500</v>
      </c>
      <c r="K19" s="58">
        <f t="shared" si="1"/>
        <v>1502</v>
      </c>
      <c r="L19" s="59" t="s">
        <v>95</v>
      </c>
      <c r="M19" s="60" t="str">
        <f t="shared" si="2"/>
        <v>q</v>
      </c>
      <c r="O19" s="76"/>
    </row>
    <row r="20" spans="1:15" ht="16.8" x14ac:dyDescent="0.3">
      <c r="A20" s="67" t="s">
        <v>71</v>
      </c>
      <c r="B20" s="63" t="s">
        <v>211</v>
      </c>
      <c r="C20" s="64">
        <v>8</v>
      </c>
      <c r="D20" s="241">
        <v>15</v>
      </c>
      <c r="E20" s="59" t="s">
        <v>95</v>
      </c>
      <c r="F20" s="59" t="s">
        <v>87</v>
      </c>
      <c r="G20" s="59" t="s">
        <v>87</v>
      </c>
      <c r="H20" s="59" t="s">
        <v>87</v>
      </c>
      <c r="I20" s="58"/>
      <c r="J20" s="58">
        <f t="shared" si="0"/>
        <v>15</v>
      </c>
      <c r="K20" s="58">
        <f t="shared" ref="K20" si="32">J20+C20</f>
        <v>23</v>
      </c>
      <c r="L20" s="59" t="s">
        <v>95</v>
      </c>
      <c r="M20" s="60" t="str">
        <f t="shared" ref="M20" si="33">IF(K20&lt;=$P$1,"þ","q")</f>
        <v>q</v>
      </c>
      <c r="O20" s="76"/>
    </row>
    <row r="21" spans="1:15" ht="16.8" x14ac:dyDescent="0.3">
      <c r="A21" s="158" t="s">
        <v>155</v>
      </c>
      <c r="B21" s="63" t="s">
        <v>169</v>
      </c>
      <c r="C21" s="64">
        <v>2</v>
      </c>
      <c r="D21" s="58">
        <v>15</v>
      </c>
      <c r="E21" s="59" t="s">
        <v>87</v>
      </c>
      <c r="F21" s="59" t="s">
        <v>95</v>
      </c>
      <c r="G21" s="59" t="s">
        <v>87</v>
      </c>
      <c r="H21" s="59" t="s">
        <v>87</v>
      </c>
      <c r="I21" s="58"/>
      <c r="J21" s="58">
        <f t="shared" si="0"/>
        <v>150</v>
      </c>
      <c r="K21" s="58">
        <f t="shared" ref="K21:K24" si="34">J21+C21</f>
        <v>152</v>
      </c>
      <c r="L21" s="59" t="s">
        <v>95</v>
      </c>
      <c r="M21" s="60" t="str">
        <f t="shared" ref="M21:M24" si="35">IF(K21&lt;=$P$1,"þ","q")</f>
        <v>q</v>
      </c>
      <c r="O21" s="76"/>
    </row>
    <row r="22" spans="1:15" ht="16.8" x14ac:dyDescent="0.3">
      <c r="A22" s="158" t="s">
        <v>155</v>
      </c>
      <c r="B22" s="63" t="s">
        <v>151</v>
      </c>
      <c r="C22" s="64">
        <v>4</v>
      </c>
      <c r="D22" s="58">
        <v>15</v>
      </c>
      <c r="E22" s="59" t="s">
        <v>87</v>
      </c>
      <c r="F22" s="59" t="s">
        <v>95</v>
      </c>
      <c r="G22" s="59" t="s">
        <v>87</v>
      </c>
      <c r="H22" s="59" t="s">
        <v>87</v>
      </c>
      <c r="I22" s="58"/>
      <c r="J22" s="58">
        <f t="shared" si="0"/>
        <v>150</v>
      </c>
      <c r="K22" s="58">
        <f t="shared" si="34"/>
        <v>154</v>
      </c>
      <c r="L22" s="59" t="s">
        <v>95</v>
      </c>
      <c r="M22" s="60" t="str">
        <f t="shared" ref="M22" si="36">IF(K22&lt;=$P$1,"þ","q")</f>
        <v>q</v>
      </c>
      <c r="O22" s="76"/>
    </row>
    <row r="23" spans="1:15" ht="16.8" x14ac:dyDescent="0.3">
      <c r="A23" s="158" t="s">
        <v>155</v>
      </c>
      <c r="B23" s="63" t="s">
        <v>193</v>
      </c>
      <c r="C23" s="64">
        <v>6</v>
      </c>
      <c r="D23" s="58">
        <v>15</v>
      </c>
      <c r="E23" s="59" t="s">
        <v>95</v>
      </c>
      <c r="F23" s="59" t="s">
        <v>87</v>
      </c>
      <c r="G23" s="59" t="s">
        <v>87</v>
      </c>
      <c r="H23" s="59" t="s">
        <v>87</v>
      </c>
      <c r="I23" s="58"/>
      <c r="J23" s="58">
        <f t="shared" si="0"/>
        <v>15</v>
      </c>
      <c r="K23" s="58">
        <f t="shared" ref="K23" si="37">J23+C23</f>
        <v>21</v>
      </c>
      <c r="L23" s="59" t="s">
        <v>95</v>
      </c>
      <c r="M23" s="60" t="str">
        <f t="shared" ref="M23" si="38">IF(K23&lt;=$P$1,"þ","q")</f>
        <v>q</v>
      </c>
      <c r="O23" s="76"/>
    </row>
    <row r="24" spans="1:15" ht="16.8" x14ac:dyDescent="0.3">
      <c r="A24" s="67" t="s">
        <v>158</v>
      </c>
      <c r="B24" s="63" t="s">
        <v>90</v>
      </c>
      <c r="C24" s="64">
        <v>2</v>
      </c>
      <c r="D24" s="58">
        <v>14</v>
      </c>
      <c r="E24" s="59" t="s">
        <v>87</v>
      </c>
      <c r="F24" s="59" t="s">
        <v>87</v>
      </c>
      <c r="G24" s="59" t="s">
        <v>95</v>
      </c>
      <c r="H24" s="59" t="s">
        <v>87</v>
      </c>
      <c r="I24" s="58"/>
      <c r="J24" s="58">
        <f t="shared" si="0"/>
        <v>1400</v>
      </c>
      <c r="K24" s="58">
        <f t="shared" si="34"/>
        <v>1402</v>
      </c>
      <c r="L24" s="59" t="s">
        <v>87</v>
      </c>
      <c r="M24" s="60" t="str">
        <f t="shared" si="35"/>
        <v>q</v>
      </c>
      <c r="O24" s="76"/>
    </row>
    <row r="25" spans="1:15" ht="16.8" x14ac:dyDescent="0.3">
      <c r="A25" s="67" t="s">
        <v>158</v>
      </c>
      <c r="B25" s="63" t="s">
        <v>206</v>
      </c>
      <c r="C25" s="64">
        <v>8</v>
      </c>
      <c r="D25" s="58">
        <v>14</v>
      </c>
      <c r="E25" s="59" t="s">
        <v>95</v>
      </c>
      <c r="F25" s="59" t="s">
        <v>87</v>
      </c>
      <c r="G25" s="59" t="s">
        <v>87</v>
      </c>
      <c r="H25" s="59" t="s">
        <v>87</v>
      </c>
      <c r="I25" s="58"/>
      <c r="J25" s="58">
        <f t="shared" si="0"/>
        <v>14</v>
      </c>
      <c r="K25" s="58">
        <f t="shared" ref="K25" si="39">J25+C25</f>
        <v>22</v>
      </c>
      <c r="L25" s="59" t="s">
        <v>87</v>
      </c>
      <c r="M25" s="60" t="str">
        <f t="shared" ref="M25" si="40">IF(K25&lt;=$P$1,"þ","q")</f>
        <v>q</v>
      </c>
      <c r="O25" s="76"/>
    </row>
    <row r="26" spans="1:15" ht="16.8" x14ac:dyDescent="0.3">
      <c r="A26" s="194" t="s">
        <v>135</v>
      </c>
      <c r="B26" s="63" t="s">
        <v>140</v>
      </c>
      <c r="C26" s="64">
        <v>1</v>
      </c>
      <c r="D26" s="58">
        <v>15</v>
      </c>
      <c r="E26" s="59" t="s">
        <v>87</v>
      </c>
      <c r="F26" s="59" t="s">
        <v>95</v>
      </c>
      <c r="G26" s="59" t="s">
        <v>87</v>
      </c>
      <c r="H26" s="59" t="s">
        <v>87</v>
      </c>
      <c r="I26" s="58"/>
      <c r="J26" s="58">
        <f t="shared" si="0"/>
        <v>150</v>
      </c>
      <c r="K26" s="58">
        <f t="shared" ref="K26" si="41">J26+C26</f>
        <v>151</v>
      </c>
      <c r="L26" s="59" t="s">
        <v>95</v>
      </c>
      <c r="M26" s="60" t="str">
        <f t="shared" ref="M26" si="42">IF(K26&lt;=$P$1,"þ","q")</f>
        <v>q</v>
      </c>
      <c r="O26" s="76"/>
    </row>
    <row r="27" spans="1:15" ht="16.8" x14ac:dyDescent="0.3">
      <c r="A27" s="230" t="s">
        <v>132</v>
      </c>
      <c r="B27" s="63" t="s">
        <v>121</v>
      </c>
      <c r="C27" s="64">
        <v>1</v>
      </c>
      <c r="D27" s="58">
        <v>4</v>
      </c>
      <c r="E27" s="59" t="s">
        <v>87</v>
      </c>
      <c r="F27" s="59" t="s">
        <v>95</v>
      </c>
      <c r="G27" s="59" t="s">
        <v>87</v>
      </c>
      <c r="H27" s="59" t="s">
        <v>87</v>
      </c>
      <c r="I27" s="58"/>
      <c r="J27" s="58">
        <f t="shared" si="0"/>
        <v>40</v>
      </c>
      <c r="K27" s="58">
        <f t="shared" ref="K27" si="43">J27+C27</f>
        <v>41</v>
      </c>
      <c r="L27" s="59" t="s">
        <v>95</v>
      </c>
      <c r="M27" s="60" t="str">
        <f t="shared" ref="M27" si="44">IF(K27&lt;=$P$1,"þ","q")</f>
        <v>q</v>
      </c>
      <c r="O27" s="76"/>
    </row>
    <row r="28" spans="1:15" ht="16.8" x14ac:dyDescent="0.3">
      <c r="A28" s="230" t="s">
        <v>132</v>
      </c>
      <c r="B28" s="63" t="s">
        <v>150</v>
      </c>
      <c r="C28" s="64">
        <v>1</v>
      </c>
      <c r="D28" s="58">
        <v>7</v>
      </c>
      <c r="E28" s="59" t="s">
        <v>87</v>
      </c>
      <c r="F28" s="59" t="s">
        <v>95</v>
      </c>
      <c r="G28" s="59" t="s">
        <v>87</v>
      </c>
      <c r="H28" s="59" t="s">
        <v>87</v>
      </c>
      <c r="I28" s="58"/>
      <c r="J28" s="58">
        <f t="shared" si="0"/>
        <v>70</v>
      </c>
      <c r="K28" s="58">
        <f t="shared" ref="K28" si="45">J28+C28</f>
        <v>71</v>
      </c>
      <c r="L28" s="59" t="s">
        <v>95</v>
      </c>
      <c r="M28" s="60" t="str">
        <f t="shared" ref="M28" si="46">IF(K28&lt;=$P$1,"þ","q")</f>
        <v>q</v>
      </c>
      <c r="O28" s="76"/>
    </row>
    <row r="29" spans="1:15" x14ac:dyDescent="0.3">
      <c r="O29" s="44"/>
    </row>
    <row r="30" spans="1:15" ht="31.2" x14ac:dyDescent="0.3">
      <c r="A30" s="56" t="s">
        <v>78</v>
      </c>
      <c r="B30" s="62" t="s">
        <v>79</v>
      </c>
      <c r="C30" s="62" t="s">
        <v>80</v>
      </c>
      <c r="D30" s="56" t="s">
        <v>81</v>
      </c>
      <c r="E30" s="56" t="s">
        <v>108</v>
      </c>
      <c r="F30" s="56" t="s">
        <v>107</v>
      </c>
      <c r="G30" s="56" t="s">
        <v>106</v>
      </c>
      <c r="H30" s="56" t="s">
        <v>105</v>
      </c>
      <c r="I30" s="56" t="s">
        <v>109</v>
      </c>
      <c r="J30" s="56" t="s">
        <v>82</v>
      </c>
      <c r="K30" s="56" t="s">
        <v>83</v>
      </c>
      <c r="L30" s="56" t="s">
        <v>84</v>
      </c>
      <c r="M30" s="56" t="s">
        <v>85</v>
      </c>
      <c r="O30" s="227"/>
    </row>
    <row r="31" spans="1:15" ht="16.8" x14ac:dyDescent="0.3">
      <c r="A31" s="158" t="s">
        <v>161</v>
      </c>
      <c r="B31" s="63" t="s">
        <v>141</v>
      </c>
      <c r="C31" s="64"/>
      <c r="D31" s="58">
        <v>10</v>
      </c>
      <c r="E31" s="59" t="s">
        <v>87</v>
      </c>
      <c r="F31" s="59" t="s">
        <v>87</v>
      </c>
      <c r="G31" s="59" t="s">
        <v>87</v>
      </c>
      <c r="H31" s="59" t="s">
        <v>87</v>
      </c>
      <c r="I31" s="58">
        <v>600</v>
      </c>
      <c r="J31" s="58">
        <f t="shared" ref="J31:J51" si="47">IF($E31="þ",$D31,IF($F31="þ",($D31*10),IF($G31="þ",($D31*100),IF($H31="þ",($D31*600),$I31))))</f>
        <v>600</v>
      </c>
      <c r="K31" s="58">
        <f t="shared" ref="K31:K32" si="48">J31+C31</f>
        <v>600</v>
      </c>
      <c r="L31" s="59" t="s">
        <v>95</v>
      </c>
      <c r="M31" s="60" t="str">
        <f t="shared" ref="M31:M32" si="49">IF(K31&lt;=$P$1,"þ","q")</f>
        <v>q</v>
      </c>
      <c r="O31" s="44"/>
    </row>
    <row r="32" spans="1:15" ht="16.8" x14ac:dyDescent="0.3">
      <c r="A32" s="158" t="s">
        <v>161</v>
      </c>
      <c r="B32" s="63" t="s">
        <v>91</v>
      </c>
      <c r="C32" s="64"/>
      <c r="D32" s="58">
        <v>6</v>
      </c>
      <c r="E32" s="59" t="s">
        <v>95</v>
      </c>
      <c r="F32" s="59" t="s">
        <v>87</v>
      </c>
      <c r="G32" s="59" t="s">
        <v>87</v>
      </c>
      <c r="H32" s="59" t="s">
        <v>87</v>
      </c>
      <c r="I32" s="58"/>
      <c r="J32" s="58">
        <f t="shared" si="47"/>
        <v>6</v>
      </c>
      <c r="K32" s="58">
        <f t="shared" si="48"/>
        <v>6</v>
      </c>
      <c r="L32" s="59" t="s">
        <v>95</v>
      </c>
      <c r="M32" s="60" t="str">
        <f t="shared" si="49"/>
        <v>q</v>
      </c>
    </row>
    <row r="33" spans="1:13" ht="16.8" x14ac:dyDescent="0.3">
      <c r="A33" s="158" t="s">
        <v>161</v>
      </c>
      <c r="B33" s="63" t="s">
        <v>110</v>
      </c>
      <c r="C33" s="64"/>
      <c r="D33" s="58">
        <v>5</v>
      </c>
      <c r="E33" s="59" t="s">
        <v>95</v>
      </c>
      <c r="F33" s="59" t="s">
        <v>87</v>
      </c>
      <c r="G33" s="59" t="s">
        <v>87</v>
      </c>
      <c r="H33" s="59" t="s">
        <v>87</v>
      </c>
      <c r="I33" s="58"/>
      <c r="J33" s="58">
        <f t="shared" si="47"/>
        <v>5</v>
      </c>
      <c r="K33" s="58">
        <f t="shared" ref="K33:K34" si="50">J33+C33</f>
        <v>5</v>
      </c>
      <c r="L33" s="59" t="s">
        <v>95</v>
      </c>
      <c r="M33" s="60" t="str">
        <f t="shared" ref="M33:M34" si="51">IF(K33&lt;=$P$1,"þ","q")</f>
        <v>þ</v>
      </c>
    </row>
    <row r="34" spans="1:13" ht="16.8" x14ac:dyDescent="0.3">
      <c r="A34" s="158" t="s">
        <v>161</v>
      </c>
      <c r="B34" s="63" t="s">
        <v>91</v>
      </c>
      <c r="C34" s="64"/>
      <c r="D34" s="58">
        <v>6</v>
      </c>
      <c r="E34" s="59" t="s">
        <v>95</v>
      </c>
      <c r="F34" s="59" t="s">
        <v>87</v>
      </c>
      <c r="G34" s="59" t="s">
        <v>87</v>
      </c>
      <c r="H34" s="59" t="s">
        <v>87</v>
      </c>
      <c r="I34" s="58"/>
      <c r="J34" s="58">
        <f t="shared" si="47"/>
        <v>6</v>
      </c>
      <c r="K34" s="58">
        <f t="shared" si="50"/>
        <v>6</v>
      </c>
      <c r="L34" s="59" t="s">
        <v>95</v>
      </c>
      <c r="M34" s="60" t="str">
        <f t="shared" si="51"/>
        <v>q</v>
      </c>
    </row>
    <row r="35" spans="1:13" ht="16.8" x14ac:dyDescent="0.3">
      <c r="A35" s="158" t="s">
        <v>161</v>
      </c>
      <c r="B35" s="63" t="s">
        <v>151</v>
      </c>
      <c r="C35" s="64"/>
      <c r="D35" s="58" t="s">
        <v>120</v>
      </c>
      <c r="E35" s="59" t="s">
        <v>87</v>
      </c>
      <c r="F35" s="59" t="s">
        <v>87</v>
      </c>
      <c r="G35" s="59" t="s">
        <v>87</v>
      </c>
      <c r="H35" s="59" t="s">
        <v>87</v>
      </c>
      <c r="I35" s="58">
        <v>10</v>
      </c>
      <c r="J35" s="58">
        <f t="shared" si="47"/>
        <v>10</v>
      </c>
      <c r="K35" s="58">
        <f t="shared" ref="K35:K37" si="52">J35+C35</f>
        <v>10</v>
      </c>
      <c r="L35" s="59" t="s">
        <v>95</v>
      </c>
      <c r="M35" s="60" t="str">
        <f t="shared" ref="M35:M37" si="53">IF(K35&lt;=$P$1,"þ","q")</f>
        <v>q</v>
      </c>
    </row>
    <row r="36" spans="1:13" ht="16.8" x14ac:dyDescent="0.3">
      <c r="A36" s="65" t="s">
        <v>162</v>
      </c>
      <c r="B36" s="63" t="s">
        <v>110</v>
      </c>
      <c r="C36" s="64">
        <v>5</v>
      </c>
      <c r="D36" s="58">
        <v>19</v>
      </c>
      <c r="E36" s="59" t="s">
        <v>95</v>
      </c>
      <c r="F36" s="59" t="s">
        <v>87</v>
      </c>
      <c r="G36" s="59" t="s">
        <v>87</v>
      </c>
      <c r="H36" s="59" t="s">
        <v>87</v>
      </c>
      <c r="I36" s="58"/>
      <c r="J36" s="58">
        <f t="shared" si="47"/>
        <v>19</v>
      </c>
      <c r="K36" s="58">
        <f t="shared" si="52"/>
        <v>24</v>
      </c>
      <c r="L36" s="59" t="s">
        <v>95</v>
      </c>
      <c r="M36" s="60" t="str">
        <f t="shared" si="53"/>
        <v>q</v>
      </c>
    </row>
    <row r="37" spans="1:13" ht="16.8" x14ac:dyDescent="0.3">
      <c r="A37" s="65" t="s">
        <v>162</v>
      </c>
      <c r="B37" s="63" t="s">
        <v>91</v>
      </c>
      <c r="C37" s="64">
        <v>6</v>
      </c>
      <c r="D37" s="58">
        <v>19</v>
      </c>
      <c r="E37" s="59" t="s">
        <v>95</v>
      </c>
      <c r="F37" s="59" t="s">
        <v>87</v>
      </c>
      <c r="G37" s="59" t="s">
        <v>87</v>
      </c>
      <c r="H37" s="59" t="s">
        <v>87</v>
      </c>
      <c r="I37" s="58"/>
      <c r="J37" s="58">
        <f t="shared" si="47"/>
        <v>19</v>
      </c>
      <c r="K37" s="58">
        <f t="shared" si="52"/>
        <v>25</v>
      </c>
      <c r="L37" s="59" t="s">
        <v>95</v>
      </c>
      <c r="M37" s="60" t="str">
        <f t="shared" si="53"/>
        <v>q</v>
      </c>
    </row>
    <row r="38" spans="1:13" ht="16.8" x14ac:dyDescent="0.3">
      <c r="A38" s="65" t="s">
        <v>162</v>
      </c>
      <c r="B38" s="63" t="s">
        <v>91</v>
      </c>
      <c r="C38" s="64">
        <v>7</v>
      </c>
      <c r="D38" s="58">
        <v>19</v>
      </c>
      <c r="E38" s="59" t="s">
        <v>87</v>
      </c>
      <c r="F38" s="59" t="s">
        <v>95</v>
      </c>
      <c r="G38" s="59" t="s">
        <v>87</v>
      </c>
      <c r="H38" s="59" t="s">
        <v>87</v>
      </c>
      <c r="I38" s="58"/>
      <c r="J38" s="58">
        <f t="shared" si="47"/>
        <v>190</v>
      </c>
      <c r="K38" s="58">
        <f t="shared" ref="K38" si="54">J38+C38</f>
        <v>197</v>
      </c>
      <c r="L38" s="59" t="s">
        <v>95</v>
      </c>
      <c r="M38" s="60" t="str">
        <f t="shared" ref="M38" si="55">IF(K38&lt;=$P$1,"þ","q")</f>
        <v>q</v>
      </c>
    </row>
    <row r="39" spans="1:13" ht="16.8" x14ac:dyDescent="0.3">
      <c r="A39" s="186" t="s">
        <v>125</v>
      </c>
      <c r="B39" s="63" t="s">
        <v>148</v>
      </c>
      <c r="C39" s="64"/>
      <c r="D39" s="58">
        <f t="shared" ref="D39:D43" si="56">11+1+1</f>
        <v>13</v>
      </c>
      <c r="E39" s="59" t="s">
        <v>95</v>
      </c>
      <c r="F39" s="59" t="s">
        <v>87</v>
      </c>
      <c r="G39" s="59" t="s">
        <v>87</v>
      </c>
      <c r="H39" s="59" t="s">
        <v>87</v>
      </c>
      <c r="I39" s="58"/>
      <c r="J39" s="58">
        <f t="shared" si="47"/>
        <v>13</v>
      </c>
      <c r="K39" s="58">
        <f t="shared" ref="K39" si="57">J39+C39</f>
        <v>13</v>
      </c>
      <c r="L39" s="59" t="s">
        <v>95</v>
      </c>
      <c r="M39" s="60" t="str">
        <f t="shared" ref="M39" si="58">IF(K39&lt;=$P$1,"þ","q")</f>
        <v>q</v>
      </c>
    </row>
    <row r="40" spans="1:13" ht="16.8" x14ac:dyDescent="0.3">
      <c r="A40" s="186" t="s">
        <v>125</v>
      </c>
      <c r="B40" s="63" t="s">
        <v>184</v>
      </c>
      <c r="C40" s="64">
        <v>4</v>
      </c>
      <c r="D40" s="58">
        <f t="shared" si="56"/>
        <v>13</v>
      </c>
      <c r="E40" s="59" t="s">
        <v>95</v>
      </c>
      <c r="F40" s="59" t="s">
        <v>87</v>
      </c>
      <c r="G40" s="59" t="s">
        <v>87</v>
      </c>
      <c r="H40" s="59" t="s">
        <v>87</v>
      </c>
      <c r="I40" s="58"/>
      <c r="J40" s="58">
        <f t="shared" si="47"/>
        <v>13</v>
      </c>
      <c r="K40" s="58">
        <f t="shared" ref="K40" si="59">J40+C40</f>
        <v>17</v>
      </c>
      <c r="L40" s="59" t="s">
        <v>95</v>
      </c>
      <c r="M40" s="60" t="str">
        <f t="shared" ref="M40" si="60">IF(K40&lt;=$P$1,"þ","q")</f>
        <v>q</v>
      </c>
    </row>
    <row r="41" spans="1:13" ht="16.8" x14ac:dyDescent="0.3">
      <c r="A41" s="186" t="s">
        <v>125</v>
      </c>
      <c r="B41" s="63" t="s">
        <v>184</v>
      </c>
      <c r="C41" s="64">
        <v>6</v>
      </c>
      <c r="D41" s="58">
        <f t="shared" si="56"/>
        <v>13</v>
      </c>
      <c r="E41" s="59" t="s">
        <v>95</v>
      </c>
      <c r="F41" s="59" t="s">
        <v>87</v>
      </c>
      <c r="G41" s="59" t="s">
        <v>87</v>
      </c>
      <c r="H41" s="59" t="s">
        <v>87</v>
      </c>
      <c r="I41" s="58"/>
      <c r="J41" s="58">
        <f t="shared" si="47"/>
        <v>13</v>
      </c>
      <c r="K41" s="58">
        <f t="shared" ref="K41:K42" si="61">J41+C41</f>
        <v>19</v>
      </c>
      <c r="L41" s="59" t="s">
        <v>95</v>
      </c>
      <c r="M41" s="60" t="str">
        <f t="shared" ref="M41:M42" si="62">IF(K41&lt;=$P$1,"þ","q")</f>
        <v>q</v>
      </c>
    </row>
    <row r="42" spans="1:13" ht="16.8" x14ac:dyDescent="0.3">
      <c r="A42" s="186" t="s">
        <v>125</v>
      </c>
      <c r="B42" s="63" t="s">
        <v>152</v>
      </c>
      <c r="C42" s="64"/>
      <c r="D42" s="58">
        <f t="shared" si="56"/>
        <v>13</v>
      </c>
      <c r="E42" s="59" t="s">
        <v>95</v>
      </c>
      <c r="F42" s="59" t="s">
        <v>87</v>
      </c>
      <c r="G42" s="59" t="s">
        <v>87</v>
      </c>
      <c r="H42" s="59" t="s">
        <v>87</v>
      </c>
      <c r="I42" s="58"/>
      <c r="J42" s="58">
        <f t="shared" si="47"/>
        <v>13</v>
      </c>
      <c r="K42" s="58">
        <f t="shared" si="61"/>
        <v>13</v>
      </c>
      <c r="L42" s="59" t="s">
        <v>95</v>
      </c>
      <c r="M42" s="60" t="str">
        <f t="shared" si="62"/>
        <v>q</v>
      </c>
    </row>
    <row r="43" spans="1:13" ht="16.8" x14ac:dyDescent="0.3">
      <c r="A43" s="186" t="s">
        <v>125</v>
      </c>
      <c r="B43" s="63" t="s">
        <v>152</v>
      </c>
      <c r="C43" s="64"/>
      <c r="D43" s="58">
        <f t="shared" si="56"/>
        <v>13</v>
      </c>
      <c r="E43" s="59" t="s">
        <v>95</v>
      </c>
      <c r="F43" s="59" t="s">
        <v>87</v>
      </c>
      <c r="G43" s="59" t="s">
        <v>87</v>
      </c>
      <c r="H43" s="59" t="s">
        <v>87</v>
      </c>
      <c r="I43" s="58"/>
      <c r="J43" s="58">
        <f t="shared" si="47"/>
        <v>13</v>
      </c>
      <c r="K43" s="58">
        <f t="shared" ref="K43:K46" si="63">J43+C43</f>
        <v>13</v>
      </c>
      <c r="L43" s="59" t="s">
        <v>95</v>
      </c>
      <c r="M43" s="60" t="str">
        <f t="shared" ref="M43" si="64">IF(K43&lt;=$P$1,"þ","q")</f>
        <v>q</v>
      </c>
    </row>
    <row r="44" spans="1:13" ht="16.8" x14ac:dyDescent="0.3">
      <c r="A44" s="186" t="s">
        <v>125</v>
      </c>
      <c r="B44" s="63" t="s">
        <v>204</v>
      </c>
      <c r="C44" s="64">
        <v>8</v>
      </c>
      <c r="D44" s="58">
        <v>11</v>
      </c>
      <c r="E44" s="59" t="s">
        <v>95</v>
      </c>
      <c r="F44" s="59" t="s">
        <v>87</v>
      </c>
      <c r="G44" s="59" t="s">
        <v>87</v>
      </c>
      <c r="H44" s="59" t="s">
        <v>87</v>
      </c>
      <c r="I44" s="58"/>
      <c r="J44" s="58">
        <f t="shared" si="47"/>
        <v>11</v>
      </c>
      <c r="K44" s="58">
        <f t="shared" ref="K44" si="65">J44+C44</f>
        <v>19</v>
      </c>
      <c r="L44" s="59" t="s">
        <v>95</v>
      </c>
      <c r="M44" s="60" t="str">
        <f t="shared" ref="M44" si="66">IF(K44&lt;=$P$1,"þ","q")</f>
        <v>q</v>
      </c>
    </row>
    <row r="45" spans="1:13" ht="16.8" x14ac:dyDescent="0.3">
      <c r="A45" s="186" t="s">
        <v>125</v>
      </c>
      <c r="B45" s="63" t="s">
        <v>209</v>
      </c>
      <c r="C45" s="64">
        <v>9</v>
      </c>
      <c r="D45" s="58">
        <v>11</v>
      </c>
      <c r="E45" s="59" t="s">
        <v>87</v>
      </c>
      <c r="F45" s="59" t="s">
        <v>95</v>
      </c>
      <c r="G45" s="59" t="s">
        <v>87</v>
      </c>
      <c r="H45" s="59" t="s">
        <v>87</v>
      </c>
      <c r="I45" s="58"/>
      <c r="J45" s="58">
        <f t="shared" si="47"/>
        <v>110</v>
      </c>
      <c r="K45" s="58">
        <f t="shared" ref="K45" si="67">J45+C45</f>
        <v>119</v>
      </c>
      <c r="L45" s="59" t="s">
        <v>95</v>
      </c>
      <c r="M45" s="60" t="str">
        <f t="shared" ref="M45" si="68">IF(K45&lt;=$P$1,"þ","q")</f>
        <v>q</v>
      </c>
    </row>
    <row r="46" spans="1:13" ht="16.8" x14ac:dyDescent="0.3">
      <c r="A46" s="235" t="s">
        <v>147</v>
      </c>
      <c r="B46" s="63" t="s">
        <v>138</v>
      </c>
      <c r="C46" s="64">
        <v>1</v>
      </c>
      <c r="D46" s="58">
        <v>16</v>
      </c>
      <c r="E46" s="59" t="s">
        <v>87</v>
      </c>
      <c r="F46" s="59" t="s">
        <v>87</v>
      </c>
      <c r="G46" s="59" t="s">
        <v>87</v>
      </c>
      <c r="H46" s="59" t="s">
        <v>95</v>
      </c>
      <c r="I46" s="58"/>
      <c r="J46" s="58">
        <f t="shared" si="47"/>
        <v>9600</v>
      </c>
      <c r="K46" s="58">
        <f t="shared" si="63"/>
        <v>9601</v>
      </c>
      <c r="L46" s="59" t="s">
        <v>95</v>
      </c>
      <c r="M46" s="60" t="str">
        <f t="shared" ref="M46" si="69">IF(K46&lt;=$P$1,"þ","q")</f>
        <v>q</v>
      </c>
    </row>
    <row r="47" spans="1:13" ht="16.8" x14ac:dyDescent="0.3">
      <c r="A47" s="235" t="s">
        <v>147</v>
      </c>
      <c r="B47" s="63" t="s">
        <v>150</v>
      </c>
      <c r="C47" s="64">
        <v>1</v>
      </c>
      <c r="D47" s="58">
        <v>16</v>
      </c>
      <c r="E47" s="59" t="s">
        <v>87</v>
      </c>
      <c r="F47" s="59" t="s">
        <v>95</v>
      </c>
      <c r="G47" s="59" t="s">
        <v>87</v>
      </c>
      <c r="H47" s="59" t="s">
        <v>87</v>
      </c>
      <c r="I47" s="58"/>
      <c r="J47" s="58">
        <f t="shared" si="47"/>
        <v>160</v>
      </c>
      <c r="K47" s="58">
        <f t="shared" ref="K47" si="70">J47+C47</f>
        <v>161</v>
      </c>
      <c r="L47" s="59" t="s">
        <v>95</v>
      </c>
      <c r="M47" s="60" t="str">
        <f t="shared" ref="M47" si="71">IF(K47&lt;=$P$1,"þ","q")</f>
        <v>q</v>
      </c>
    </row>
    <row r="48" spans="1:13" ht="16.8" x14ac:dyDescent="0.3">
      <c r="A48" s="235" t="s">
        <v>164</v>
      </c>
      <c r="B48" s="63" t="s">
        <v>150</v>
      </c>
      <c r="C48" s="64">
        <v>1</v>
      </c>
      <c r="D48" s="58">
        <v>6</v>
      </c>
      <c r="E48" s="59" t="s">
        <v>87</v>
      </c>
      <c r="F48" s="59" t="s">
        <v>95</v>
      </c>
      <c r="G48" s="59" t="s">
        <v>87</v>
      </c>
      <c r="H48" s="59" t="s">
        <v>87</v>
      </c>
      <c r="I48" s="58"/>
      <c r="J48" s="58">
        <f t="shared" si="47"/>
        <v>60</v>
      </c>
      <c r="K48" s="58">
        <f t="shared" ref="K48" si="72">J48+C48</f>
        <v>61</v>
      </c>
      <c r="L48" s="59" t="s">
        <v>95</v>
      </c>
      <c r="M48" s="60" t="str">
        <f t="shared" ref="M48" si="73">IF(K48&lt;=$P$1,"þ","q")</f>
        <v>q</v>
      </c>
    </row>
    <row r="49" spans="1:13" ht="16.8" x14ac:dyDescent="0.3">
      <c r="A49" s="235" t="s">
        <v>164</v>
      </c>
      <c r="B49" s="63" t="s">
        <v>121</v>
      </c>
      <c r="C49" s="64">
        <v>2</v>
      </c>
      <c r="D49" s="58">
        <v>6</v>
      </c>
      <c r="E49" s="59" t="s">
        <v>87</v>
      </c>
      <c r="F49" s="59" t="s">
        <v>95</v>
      </c>
      <c r="G49" s="59" t="s">
        <v>87</v>
      </c>
      <c r="H49" s="59" t="s">
        <v>87</v>
      </c>
      <c r="I49" s="58"/>
      <c r="J49" s="58">
        <f t="shared" si="47"/>
        <v>60</v>
      </c>
      <c r="K49" s="58">
        <f t="shared" ref="K49" si="74">J49+C49</f>
        <v>62</v>
      </c>
      <c r="L49" s="59" t="s">
        <v>95</v>
      </c>
      <c r="M49" s="60" t="str">
        <f t="shared" ref="M49" si="75">IF(K49&lt;=$P$1,"þ","q")</f>
        <v>q</v>
      </c>
    </row>
    <row r="50" spans="1:13" ht="16.8" x14ac:dyDescent="0.3">
      <c r="A50" s="235" t="s">
        <v>165</v>
      </c>
      <c r="B50" s="63" t="s">
        <v>168</v>
      </c>
      <c r="C50" s="64">
        <v>1</v>
      </c>
      <c r="D50" s="58">
        <v>13</v>
      </c>
      <c r="E50" s="59" t="s">
        <v>87</v>
      </c>
      <c r="F50" s="59" t="s">
        <v>87</v>
      </c>
      <c r="G50" s="59" t="s">
        <v>95</v>
      </c>
      <c r="H50" s="59" t="s">
        <v>87</v>
      </c>
      <c r="I50" s="58"/>
      <c r="J50" s="58">
        <f t="shared" si="47"/>
        <v>1300</v>
      </c>
      <c r="K50" s="58">
        <f t="shared" ref="K50" si="76">J50+C50</f>
        <v>1301</v>
      </c>
      <c r="L50" s="59" t="s">
        <v>95</v>
      </c>
      <c r="M50" s="60" t="str">
        <f t="shared" ref="M50" si="77">IF(K50&lt;=$P$1,"þ","q")</f>
        <v>q</v>
      </c>
    </row>
    <row r="51" spans="1:13" ht="16.8" x14ac:dyDescent="0.3">
      <c r="A51" s="235" t="s">
        <v>165</v>
      </c>
      <c r="B51" s="63" t="s">
        <v>172</v>
      </c>
      <c r="C51" s="64">
        <v>2</v>
      </c>
      <c r="D51" s="58">
        <v>13</v>
      </c>
      <c r="E51" s="59" t="s">
        <v>95</v>
      </c>
      <c r="F51" s="59" t="s">
        <v>87</v>
      </c>
      <c r="G51" s="59" t="s">
        <v>87</v>
      </c>
      <c r="H51" s="59" t="s">
        <v>87</v>
      </c>
      <c r="I51" s="58"/>
      <c r="J51" s="58">
        <f t="shared" si="47"/>
        <v>13</v>
      </c>
      <c r="K51" s="58">
        <f t="shared" ref="K51" si="78">J51+C51</f>
        <v>15</v>
      </c>
      <c r="L51" s="59" t="s">
        <v>95</v>
      </c>
      <c r="M51" s="60" t="str">
        <f t="shared" ref="M51" si="79">IF(K51&lt;=$P$1,"þ","q")</f>
        <v>q</v>
      </c>
    </row>
  </sheetData>
  <sortState xmlns:xlrd2="http://schemas.microsoft.com/office/spreadsheetml/2017/richdata2" ref="A2:M29">
    <sortCondition ref="A2:A29"/>
    <sortCondition ref="C2:C29"/>
  </sortState>
  <conditionalFormatting sqref="M4 E33:H33 E39:H40 M2">
    <cfRule type="cellIs" dxfId="1145" priority="1991" stopIfTrue="1" operator="equal">
      <formula>"þ"</formula>
    </cfRule>
  </conditionalFormatting>
  <conditionalFormatting sqref="K4 K2">
    <cfRule type="cellIs" dxfId="1144" priority="1990" operator="lessThan">
      <formula>$P$1</formula>
    </cfRule>
  </conditionalFormatting>
  <conditionalFormatting sqref="L29:M29">
    <cfRule type="cellIs" dxfId="1143" priority="1989" stopIfTrue="1" operator="equal">
      <formula>"þ"</formula>
    </cfRule>
  </conditionalFormatting>
  <conditionalFormatting sqref="M31">
    <cfRule type="cellIs" dxfId="1142" priority="1988" stopIfTrue="1" operator="equal">
      <formula>"þ"</formula>
    </cfRule>
  </conditionalFormatting>
  <conditionalFormatting sqref="K31">
    <cfRule type="cellIs" dxfId="1141" priority="1987" operator="lessThan">
      <formula>$P$1</formula>
    </cfRule>
  </conditionalFormatting>
  <conditionalFormatting sqref="M31">
    <cfRule type="cellIs" dxfId="1140" priority="1986" stopIfTrue="1" operator="equal">
      <formula>"þ"</formula>
    </cfRule>
  </conditionalFormatting>
  <conditionalFormatting sqref="K31">
    <cfRule type="cellIs" dxfId="1139" priority="1985" operator="lessThan">
      <formula>$P$1</formula>
    </cfRule>
  </conditionalFormatting>
  <conditionalFormatting sqref="P1">
    <cfRule type="cellIs" dxfId="1138" priority="1973" operator="equal">
      <formula>0</formula>
    </cfRule>
  </conditionalFormatting>
  <conditionalFormatting sqref="L31">
    <cfRule type="cellIs" dxfId="1137" priority="1952" stopIfTrue="1" operator="equal">
      <formula>"þ"</formula>
    </cfRule>
  </conditionalFormatting>
  <conditionalFormatting sqref="L31">
    <cfRule type="cellIs" dxfId="1136" priority="1951" stopIfTrue="1" operator="equal">
      <formula>"þ"</formula>
    </cfRule>
  </conditionalFormatting>
  <conditionalFormatting sqref="E31 H31">
    <cfRule type="cellIs" dxfId="1135" priority="1932" stopIfTrue="1" operator="equal">
      <formula>"þ"</formula>
    </cfRule>
  </conditionalFormatting>
  <conditionalFormatting sqref="G31">
    <cfRule type="cellIs" dxfId="1134" priority="1901" stopIfTrue="1" operator="equal">
      <formula>"þ"</formula>
    </cfRule>
  </conditionalFormatting>
  <conditionalFormatting sqref="M19">
    <cfRule type="cellIs" dxfId="1133" priority="1894" stopIfTrue="1" operator="equal">
      <formula>"þ"</formula>
    </cfRule>
  </conditionalFormatting>
  <conditionalFormatting sqref="M19">
    <cfRule type="cellIs" dxfId="1132" priority="1893" stopIfTrue="1" operator="equal">
      <formula>"þ"</formula>
    </cfRule>
  </conditionalFormatting>
  <conditionalFormatting sqref="K19">
    <cfRule type="cellIs" dxfId="1131" priority="1892" operator="lessThan">
      <formula>$P$1</formula>
    </cfRule>
  </conditionalFormatting>
  <conditionalFormatting sqref="E19 H19">
    <cfRule type="cellIs" dxfId="1130" priority="1891" stopIfTrue="1" operator="equal">
      <formula>"þ"</formula>
    </cfRule>
  </conditionalFormatting>
  <conditionalFormatting sqref="E19 H19">
    <cfRule type="cellIs" dxfId="1129" priority="1890" stopIfTrue="1" operator="equal">
      <formula>"þ"</formula>
    </cfRule>
  </conditionalFormatting>
  <conditionalFormatting sqref="G19">
    <cfRule type="cellIs" dxfId="1128" priority="1889" stopIfTrue="1" operator="equal">
      <formula>"þ"</formula>
    </cfRule>
  </conditionalFormatting>
  <conditionalFormatting sqref="G19">
    <cfRule type="cellIs" dxfId="1127" priority="1888" stopIfTrue="1" operator="equal">
      <formula>"þ"</formula>
    </cfRule>
  </conditionalFormatting>
  <conditionalFormatting sqref="H2">
    <cfRule type="cellIs" dxfId="1126" priority="1887" stopIfTrue="1" operator="equal">
      <formula>"þ"</formula>
    </cfRule>
  </conditionalFormatting>
  <conditionalFormatting sqref="H2">
    <cfRule type="cellIs" dxfId="1125" priority="1886" stopIfTrue="1" operator="equal">
      <formula>"þ"</formula>
    </cfRule>
  </conditionalFormatting>
  <conditionalFormatting sqref="F19">
    <cfRule type="cellIs" dxfId="1124" priority="1884" stopIfTrue="1" operator="equal">
      <formula>"þ"</formula>
    </cfRule>
  </conditionalFormatting>
  <conditionalFormatting sqref="E2">
    <cfRule type="cellIs" dxfId="1123" priority="1836" stopIfTrue="1" operator="equal">
      <formula>"þ"</formula>
    </cfRule>
  </conditionalFormatting>
  <conditionalFormatting sqref="G2">
    <cfRule type="cellIs" dxfId="1122" priority="1835" stopIfTrue="1" operator="equal">
      <formula>"þ"</formula>
    </cfRule>
  </conditionalFormatting>
  <conditionalFormatting sqref="F2">
    <cfRule type="cellIs" dxfId="1121" priority="1773" stopIfTrue="1" operator="equal">
      <formula>"þ"</formula>
    </cfRule>
  </conditionalFormatting>
  <conditionalFormatting sqref="M7">
    <cfRule type="cellIs" dxfId="1120" priority="1696" stopIfTrue="1" operator="equal">
      <formula>"þ"</formula>
    </cfRule>
  </conditionalFormatting>
  <conditionalFormatting sqref="M7">
    <cfRule type="cellIs" dxfId="1119" priority="1695" stopIfTrue="1" operator="equal">
      <formula>"þ"</formula>
    </cfRule>
  </conditionalFormatting>
  <conditionalFormatting sqref="K7">
    <cfRule type="cellIs" dxfId="1118" priority="1694" operator="lessThan">
      <formula>$P$1</formula>
    </cfRule>
  </conditionalFormatting>
  <conditionalFormatting sqref="E7">
    <cfRule type="cellIs" dxfId="1117" priority="1693" stopIfTrue="1" operator="equal">
      <formula>"þ"</formula>
    </cfRule>
  </conditionalFormatting>
  <conditionalFormatting sqref="E7">
    <cfRule type="cellIs" dxfId="1116" priority="1692" stopIfTrue="1" operator="equal">
      <formula>"þ"</formula>
    </cfRule>
  </conditionalFormatting>
  <conditionalFormatting sqref="G7">
    <cfRule type="cellIs" dxfId="1115" priority="1691" stopIfTrue="1" operator="equal">
      <formula>"þ"</formula>
    </cfRule>
  </conditionalFormatting>
  <conditionalFormatting sqref="G7">
    <cfRule type="cellIs" dxfId="1114" priority="1690" stopIfTrue="1" operator="equal">
      <formula>"þ"</formula>
    </cfRule>
  </conditionalFormatting>
  <conditionalFormatting sqref="F7">
    <cfRule type="cellIs" dxfId="1113" priority="1689" stopIfTrue="1" operator="equal">
      <formula>"þ"</formula>
    </cfRule>
  </conditionalFormatting>
  <conditionalFormatting sqref="F7">
    <cfRule type="cellIs" dxfId="1112" priority="1688" stopIfTrue="1" operator="equal">
      <formula>"þ"</formula>
    </cfRule>
  </conditionalFormatting>
  <conditionalFormatting sqref="F7">
    <cfRule type="cellIs" dxfId="1111" priority="1633" stopIfTrue="1" operator="equal">
      <formula>"þ"</formula>
    </cfRule>
  </conditionalFormatting>
  <conditionalFormatting sqref="F7">
    <cfRule type="cellIs" dxfId="1110" priority="1632" stopIfTrue="1" operator="equal">
      <formula>"þ"</formula>
    </cfRule>
  </conditionalFormatting>
  <conditionalFormatting sqref="E7">
    <cfRule type="cellIs" dxfId="1109" priority="1630" stopIfTrue="1" operator="equal">
      <formula>"þ"</formula>
    </cfRule>
  </conditionalFormatting>
  <conditionalFormatting sqref="E7">
    <cfRule type="cellIs" dxfId="1108" priority="1631" stopIfTrue="1" operator="equal">
      <formula>"þ"</formula>
    </cfRule>
  </conditionalFormatting>
  <conditionalFormatting sqref="T1">
    <cfRule type="cellIs" dxfId="1107" priority="1569" operator="equal">
      <formula>0</formula>
    </cfRule>
  </conditionalFormatting>
  <conditionalFormatting sqref="R1">
    <cfRule type="cellIs" dxfId="1106" priority="1571" operator="equal">
      <formula>0</formula>
    </cfRule>
  </conditionalFormatting>
  <conditionalFormatting sqref="M12">
    <cfRule type="cellIs" dxfId="1105" priority="1568" stopIfTrue="1" operator="equal">
      <formula>"þ"</formula>
    </cfRule>
  </conditionalFormatting>
  <conditionalFormatting sqref="M12">
    <cfRule type="cellIs" dxfId="1104" priority="1567" stopIfTrue="1" operator="equal">
      <formula>"þ"</formula>
    </cfRule>
  </conditionalFormatting>
  <conditionalFormatting sqref="K12">
    <cfRule type="cellIs" dxfId="1103" priority="1566" operator="lessThan">
      <formula>$P$1</formula>
    </cfRule>
  </conditionalFormatting>
  <conditionalFormatting sqref="E12">
    <cfRule type="cellIs" dxfId="1102" priority="1565" stopIfTrue="1" operator="equal">
      <formula>"þ"</formula>
    </cfRule>
  </conditionalFormatting>
  <conditionalFormatting sqref="E12">
    <cfRule type="cellIs" dxfId="1101" priority="1564" stopIfTrue="1" operator="equal">
      <formula>"þ"</formula>
    </cfRule>
  </conditionalFormatting>
  <conditionalFormatting sqref="E12">
    <cfRule type="cellIs" dxfId="1100" priority="1559" stopIfTrue="1" operator="equal">
      <formula>"þ"</formula>
    </cfRule>
  </conditionalFormatting>
  <conditionalFormatting sqref="E12">
    <cfRule type="cellIs" dxfId="1099" priority="1558" stopIfTrue="1" operator="equal">
      <formula>"þ"</formula>
    </cfRule>
  </conditionalFormatting>
  <conditionalFormatting sqref="F12">
    <cfRule type="cellIs" dxfId="1098" priority="1557" stopIfTrue="1" operator="equal">
      <formula>"þ"</formula>
    </cfRule>
  </conditionalFormatting>
  <conditionalFormatting sqref="F12">
    <cfRule type="cellIs" dxfId="1097" priority="1556" stopIfTrue="1" operator="equal">
      <formula>"þ"</formula>
    </cfRule>
  </conditionalFormatting>
  <conditionalFormatting sqref="F12">
    <cfRule type="cellIs" dxfId="1096" priority="1555" stopIfTrue="1" operator="equal">
      <formula>"þ"</formula>
    </cfRule>
  </conditionalFormatting>
  <conditionalFormatting sqref="F12">
    <cfRule type="cellIs" dxfId="1095" priority="1554" stopIfTrue="1" operator="equal">
      <formula>"þ"</formula>
    </cfRule>
  </conditionalFormatting>
  <conditionalFormatting sqref="F12">
    <cfRule type="cellIs" dxfId="1094" priority="1553" stopIfTrue="1" operator="equal">
      <formula>"þ"</formula>
    </cfRule>
  </conditionalFormatting>
  <conditionalFormatting sqref="F12">
    <cfRule type="cellIs" dxfId="1093" priority="1552" stopIfTrue="1" operator="equal">
      <formula>"þ"</formula>
    </cfRule>
  </conditionalFormatting>
  <conditionalFormatting sqref="G12">
    <cfRule type="cellIs" dxfId="1092" priority="1539" stopIfTrue="1" operator="equal">
      <formula>"þ"</formula>
    </cfRule>
  </conditionalFormatting>
  <conditionalFormatting sqref="G12">
    <cfRule type="cellIs" dxfId="1091" priority="1538" stopIfTrue="1" operator="equal">
      <formula>"þ"</formula>
    </cfRule>
  </conditionalFormatting>
  <conditionalFormatting sqref="G12">
    <cfRule type="cellIs" dxfId="1090" priority="1537" stopIfTrue="1" operator="equal">
      <formula>"þ"</formula>
    </cfRule>
  </conditionalFormatting>
  <conditionalFormatting sqref="G12">
    <cfRule type="cellIs" dxfId="1089" priority="1536" stopIfTrue="1" operator="equal">
      <formula>"þ"</formula>
    </cfRule>
  </conditionalFormatting>
  <conditionalFormatting sqref="G12">
    <cfRule type="cellIs" dxfId="1088" priority="1535" stopIfTrue="1" operator="equal">
      <formula>"þ"</formula>
    </cfRule>
  </conditionalFormatting>
  <conditionalFormatting sqref="G12">
    <cfRule type="cellIs" dxfId="1087" priority="1534" stopIfTrue="1" operator="equal">
      <formula>"þ"</formula>
    </cfRule>
  </conditionalFormatting>
  <conditionalFormatting sqref="H12">
    <cfRule type="cellIs" dxfId="1086" priority="1533" stopIfTrue="1" operator="equal">
      <formula>"þ"</formula>
    </cfRule>
  </conditionalFormatting>
  <conditionalFormatting sqref="H12">
    <cfRule type="cellIs" dxfId="1085" priority="1532" stopIfTrue="1" operator="equal">
      <formula>"þ"</formula>
    </cfRule>
  </conditionalFormatting>
  <conditionalFormatting sqref="M26">
    <cfRule type="cellIs" dxfId="1084" priority="1512" stopIfTrue="1" operator="equal">
      <formula>"þ"</formula>
    </cfRule>
  </conditionalFormatting>
  <conditionalFormatting sqref="M26">
    <cfRule type="cellIs" dxfId="1083" priority="1511" stopIfTrue="1" operator="equal">
      <formula>"þ"</formula>
    </cfRule>
  </conditionalFormatting>
  <conditionalFormatting sqref="K26">
    <cfRule type="cellIs" dxfId="1082" priority="1510" operator="lessThan">
      <formula>$P$1</formula>
    </cfRule>
  </conditionalFormatting>
  <conditionalFormatting sqref="H26">
    <cfRule type="cellIs" dxfId="1081" priority="1509" stopIfTrue="1" operator="equal">
      <formula>"þ"</formula>
    </cfRule>
  </conditionalFormatting>
  <conditionalFormatting sqref="H26">
    <cfRule type="cellIs" dxfId="1080" priority="1508" stopIfTrue="1" operator="equal">
      <formula>"þ"</formula>
    </cfRule>
  </conditionalFormatting>
  <conditionalFormatting sqref="G26">
    <cfRule type="cellIs" dxfId="1079" priority="1507" stopIfTrue="1" operator="equal">
      <formula>"þ"</formula>
    </cfRule>
  </conditionalFormatting>
  <conditionalFormatting sqref="G26">
    <cfRule type="cellIs" dxfId="1078" priority="1506" stopIfTrue="1" operator="equal">
      <formula>"þ"</formula>
    </cfRule>
  </conditionalFormatting>
  <conditionalFormatting sqref="E26">
    <cfRule type="cellIs" dxfId="1077" priority="1504" stopIfTrue="1" operator="equal">
      <formula>"þ"</formula>
    </cfRule>
  </conditionalFormatting>
  <conditionalFormatting sqref="E26">
    <cfRule type="cellIs" dxfId="1076" priority="1503" stopIfTrue="1" operator="equal">
      <formula>"þ"</formula>
    </cfRule>
  </conditionalFormatting>
  <conditionalFormatting sqref="M33">
    <cfRule type="cellIs" dxfId="1075" priority="1466" stopIfTrue="1" operator="equal">
      <formula>"þ"</formula>
    </cfRule>
  </conditionalFormatting>
  <conditionalFormatting sqref="F26">
    <cfRule type="cellIs" dxfId="1074" priority="1500" stopIfTrue="1" operator="equal">
      <formula>"þ"</formula>
    </cfRule>
  </conditionalFormatting>
  <conditionalFormatting sqref="F26">
    <cfRule type="cellIs" dxfId="1073" priority="1499" stopIfTrue="1" operator="equal">
      <formula>"þ"</formula>
    </cfRule>
  </conditionalFormatting>
  <conditionalFormatting sqref="M33">
    <cfRule type="cellIs" dxfId="1072" priority="1472" stopIfTrue="1" operator="equal">
      <formula>"þ"</formula>
    </cfRule>
  </conditionalFormatting>
  <conditionalFormatting sqref="K33">
    <cfRule type="cellIs" dxfId="1071" priority="1471" operator="lessThan">
      <formula>$P$1</formula>
    </cfRule>
  </conditionalFormatting>
  <conditionalFormatting sqref="M33">
    <cfRule type="cellIs" dxfId="1070" priority="1470" stopIfTrue="1" operator="equal">
      <formula>"þ"</formula>
    </cfRule>
  </conditionalFormatting>
  <conditionalFormatting sqref="K33">
    <cfRule type="cellIs" dxfId="1069" priority="1469" operator="lessThan">
      <formula>$P$1</formula>
    </cfRule>
  </conditionalFormatting>
  <conditionalFormatting sqref="M33">
    <cfRule type="cellIs" dxfId="1068" priority="1468" stopIfTrue="1" operator="equal">
      <formula>"þ"</formula>
    </cfRule>
  </conditionalFormatting>
  <conditionalFormatting sqref="K33">
    <cfRule type="cellIs" dxfId="1067" priority="1467" operator="lessThan">
      <formula>$P$1</formula>
    </cfRule>
  </conditionalFormatting>
  <conditionalFormatting sqref="K33">
    <cfRule type="cellIs" dxfId="1066" priority="1465" operator="lessThan">
      <formula>$P$1</formula>
    </cfRule>
  </conditionalFormatting>
  <conditionalFormatting sqref="E33 H33">
    <cfRule type="cellIs" dxfId="1065" priority="1460" stopIfTrue="1" operator="equal">
      <formula>"þ"</formula>
    </cfRule>
  </conditionalFormatting>
  <conditionalFormatting sqref="E33 H33">
    <cfRule type="cellIs" dxfId="1064" priority="1459" stopIfTrue="1" operator="equal">
      <formula>"þ"</formula>
    </cfRule>
  </conditionalFormatting>
  <conditionalFormatting sqref="G33">
    <cfRule type="cellIs" dxfId="1063" priority="1458" stopIfTrue="1" operator="equal">
      <formula>"þ"</formula>
    </cfRule>
  </conditionalFormatting>
  <conditionalFormatting sqref="G33">
    <cfRule type="cellIs" dxfId="1062" priority="1457" stopIfTrue="1" operator="equal">
      <formula>"þ"</formula>
    </cfRule>
  </conditionalFormatting>
  <conditionalFormatting sqref="F31">
    <cfRule type="cellIs" dxfId="1061" priority="1290" stopIfTrue="1" operator="equal">
      <formula>"þ"</formula>
    </cfRule>
  </conditionalFormatting>
  <conditionalFormatting sqref="F31">
    <cfRule type="cellIs" dxfId="1060" priority="1289" stopIfTrue="1" operator="equal">
      <formula>"þ"</formula>
    </cfRule>
  </conditionalFormatting>
  <conditionalFormatting sqref="F33">
    <cfRule type="cellIs" dxfId="1059" priority="1261" stopIfTrue="1" operator="equal">
      <formula>"þ"</formula>
    </cfRule>
  </conditionalFormatting>
  <conditionalFormatting sqref="F33">
    <cfRule type="cellIs" dxfId="1058" priority="1260" stopIfTrue="1" operator="equal">
      <formula>"þ"</formula>
    </cfRule>
  </conditionalFormatting>
  <conditionalFormatting sqref="L33">
    <cfRule type="cellIs" dxfId="1057" priority="1259" stopIfTrue="1" operator="equal">
      <formula>"þ"</formula>
    </cfRule>
  </conditionalFormatting>
  <conditionalFormatting sqref="L33">
    <cfRule type="cellIs" dxfId="1056" priority="1258" stopIfTrue="1" operator="equal">
      <formula>"þ"</formula>
    </cfRule>
  </conditionalFormatting>
  <conditionalFormatting sqref="L33">
    <cfRule type="cellIs" dxfId="1055" priority="1257" stopIfTrue="1" operator="equal">
      <formula>"þ"</formula>
    </cfRule>
  </conditionalFormatting>
  <conditionalFormatting sqref="L33">
    <cfRule type="cellIs" dxfId="1054" priority="1256" stopIfTrue="1" operator="equal">
      <formula>"þ"</formula>
    </cfRule>
  </conditionalFormatting>
  <conditionalFormatting sqref="M39">
    <cfRule type="cellIs" dxfId="1053" priority="1255" stopIfTrue="1" operator="equal">
      <formula>"þ"</formula>
    </cfRule>
  </conditionalFormatting>
  <conditionalFormatting sqref="K39">
    <cfRule type="cellIs" dxfId="1052" priority="1254" operator="lessThan">
      <formula>$P$1</formula>
    </cfRule>
  </conditionalFormatting>
  <conditionalFormatting sqref="M39">
    <cfRule type="cellIs" dxfId="1051" priority="1253" stopIfTrue="1" operator="equal">
      <formula>"þ"</formula>
    </cfRule>
  </conditionalFormatting>
  <conditionalFormatting sqref="K39">
    <cfRule type="cellIs" dxfId="1050" priority="1252" operator="lessThan">
      <formula>$P$1</formula>
    </cfRule>
  </conditionalFormatting>
  <conditionalFormatting sqref="M39">
    <cfRule type="cellIs" dxfId="1049" priority="1251" stopIfTrue="1" operator="equal">
      <formula>"þ"</formula>
    </cfRule>
  </conditionalFormatting>
  <conditionalFormatting sqref="K39">
    <cfRule type="cellIs" dxfId="1048" priority="1250" operator="lessThan">
      <formula>$P$1</formula>
    </cfRule>
  </conditionalFormatting>
  <conditionalFormatting sqref="M39">
    <cfRule type="cellIs" dxfId="1047" priority="1249" stopIfTrue="1" operator="equal">
      <formula>"þ"</formula>
    </cfRule>
  </conditionalFormatting>
  <conditionalFormatting sqref="K39">
    <cfRule type="cellIs" dxfId="1046" priority="1248" operator="lessThan">
      <formula>$P$1</formula>
    </cfRule>
  </conditionalFormatting>
  <conditionalFormatting sqref="E39 H39">
    <cfRule type="cellIs" dxfId="1045" priority="1247" stopIfTrue="1" operator="equal">
      <formula>"þ"</formula>
    </cfRule>
  </conditionalFormatting>
  <conditionalFormatting sqref="E39 H39">
    <cfRule type="cellIs" dxfId="1044" priority="1246" stopIfTrue="1" operator="equal">
      <formula>"þ"</formula>
    </cfRule>
  </conditionalFormatting>
  <conditionalFormatting sqref="G39">
    <cfRule type="cellIs" dxfId="1043" priority="1245" stopIfTrue="1" operator="equal">
      <formula>"þ"</formula>
    </cfRule>
  </conditionalFormatting>
  <conditionalFormatting sqref="G39">
    <cfRule type="cellIs" dxfId="1042" priority="1244" stopIfTrue="1" operator="equal">
      <formula>"þ"</formula>
    </cfRule>
  </conditionalFormatting>
  <conditionalFormatting sqref="E39">
    <cfRule type="cellIs" dxfId="1041" priority="1243" stopIfTrue="1" operator="equal">
      <formula>"þ"</formula>
    </cfRule>
  </conditionalFormatting>
  <conditionalFormatting sqref="E39">
    <cfRule type="cellIs" dxfId="1040" priority="1242" stopIfTrue="1" operator="equal">
      <formula>"þ"</formula>
    </cfRule>
  </conditionalFormatting>
  <conditionalFormatting sqref="L39">
    <cfRule type="cellIs" dxfId="1039" priority="1241" stopIfTrue="1" operator="equal">
      <formula>"þ"</formula>
    </cfRule>
  </conditionalFormatting>
  <conditionalFormatting sqref="L39">
    <cfRule type="cellIs" dxfId="1038" priority="1240" stopIfTrue="1" operator="equal">
      <formula>"þ"</formula>
    </cfRule>
  </conditionalFormatting>
  <conditionalFormatting sqref="F39">
    <cfRule type="cellIs" dxfId="1037" priority="1239" stopIfTrue="1" operator="equal">
      <formula>"þ"</formula>
    </cfRule>
  </conditionalFormatting>
  <conditionalFormatting sqref="F39">
    <cfRule type="cellIs" dxfId="1036" priority="1238" stopIfTrue="1" operator="equal">
      <formula>"þ"</formula>
    </cfRule>
  </conditionalFormatting>
  <conditionalFormatting sqref="F39">
    <cfRule type="cellIs" dxfId="1035" priority="1237" stopIfTrue="1" operator="equal">
      <formula>"þ"</formula>
    </cfRule>
  </conditionalFormatting>
  <conditionalFormatting sqref="F39">
    <cfRule type="cellIs" dxfId="1034" priority="1236" stopIfTrue="1" operator="equal">
      <formula>"þ"</formula>
    </cfRule>
  </conditionalFormatting>
  <conditionalFormatting sqref="E39">
    <cfRule type="cellIs" dxfId="1033" priority="1235" stopIfTrue="1" operator="equal">
      <formula>"þ"</formula>
    </cfRule>
  </conditionalFormatting>
  <conditionalFormatting sqref="E39">
    <cfRule type="cellIs" dxfId="1032" priority="1234" stopIfTrue="1" operator="equal">
      <formula>"þ"</formula>
    </cfRule>
  </conditionalFormatting>
  <conditionalFormatting sqref="E28">
    <cfRule type="cellIs" dxfId="1031" priority="1227" stopIfTrue="1" operator="equal">
      <formula>"þ"</formula>
    </cfRule>
  </conditionalFormatting>
  <conditionalFormatting sqref="F28">
    <cfRule type="cellIs" dxfId="1030" priority="1226" stopIfTrue="1" operator="equal">
      <formula>"þ"</formula>
    </cfRule>
  </conditionalFormatting>
  <conditionalFormatting sqref="F28">
    <cfRule type="cellIs" dxfId="1029" priority="1224" stopIfTrue="1" operator="equal">
      <formula>"þ"</formula>
    </cfRule>
  </conditionalFormatting>
  <conditionalFormatting sqref="F28">
    <cfRule type="cellIs" dxfId="1028" priority="1223" stopIfTrue="1" operator="equal">
      <formula>"þ"</formula>
    </cfRule>
  </conditionalFormatting>
  <conditionalFormatting sqref="F28">
    <cfRule type="cellIs" dxfId="1027" priority="1222" stopIfTrue="1" operator="equal">
      <formula>"þ"</formula>
    </cfRule>
  </conditionalFormatting>
  <conditionalFormatting sqref="F28">
    <cfRule type="cellIs" dxfId="1026" priority="1221" stopIfTrue="1" operator="equal">
      <formula>"þ"</formula>
    </cfRule>
  </conditionalFormatting>
  <conditionalFormatting sqref="H28">
    <cfRule type="cellIs" dxfId="1025" priority="1214" stopIfTrue="1" operator="equal">
      <formula>"þ"</formula>
    </cfRule>
  </conditionalFormatting>
  <conditionalFormatting sqref="H28">
    <cfRule type="cellIs" dxfId="1024" priority="1213" stopIfTrue="1" operator="equal">
      <formula>"þ"</formula>
    </cfRule>
  </conditionalFormatting>
  <conditionalFormatting sqref="G3">
    <cfRule type="cellIs" dxfId="1023" priority="1174" stopIfTrue="1" operator="equal">
      <formula>"þ"</formula>
    </cfRule>
  </conditionalFormatting>
  <conditionalFormatting sqref="M28">
    <cfRule type="cellIs" dxfId="1022" priority="1233" stopIfTrue="1" operator="equal">
      <formula>"þ"</formula>
    </cfRule>
  </conditionalFormatting>
  <conditionalFormatting sqref="M28">
    <cfRule type="cellIs" dxfId="1021" priority="1232" stopIfTrue="1" operator="equal">
      <formula>"þ"</formula>
    </cfRule>
  </conditionalFormatting>
  <conditionalFormatting sqref="K28">
    <cfRule type="cellIs" dxfId="1020" priority="1231" operator="lessThan">
      <formula>$P$1</formula>
    </cfRule>
  </conditionalFormatting>
  <conditionalFormatting sqref="E28">
    <cfRule type="cellIs" dxfId="1019" priority="1230" stopIfTrue="1" operator="equal">
      <formula>"þ"</formula>
    </cfRule>
  </conditionalFormatting>
  <conditionalFormatting sqref="E28">
    <cfRule type="cellIs" dxfId="1018" priority="1229" stopIfTrue="1" operator="equal">
      <formula>"þ"</formula>
    </cfRule>
  </conditionalFormatting>
  <conditionalFormatting sqref="E28">
    <cfRule type="cellIs" dxfId="1017" priority="1228" stopIfTrue="1" operator="equal">
      <formula>"þ"</formula>
    </cfRule>
  </conditionalFormatting>
  <conditionalFormatting sqref="F28">
    <cfRule type="cellIs" dxfId="1016" priority="1225" stopIfTrue="1" operator="equal">
      <formula>"þ"</formula>
    </cfRule>
  </conditionalFormatting>
  <conditionalFormatting sqref="E28">
    <cfRule type="cellIs" dxfId="1015" priority="1210" stopIfTrue="1" operator="equal">
      <formula>"þ"</formula>
    </cfRule>
  </conditionalFormatting>
  <conditionalFormatting sqref="E28">
    <cfRule type="cellIs" dxfId="1014" priority="1208" stopIfTrue="1" operator="equal">
      <formula>"þ"</formula>
    </cfRule>
  </conditionalFormatting>
  <conditionalFormatting sqref="E28">
    <cfRule type="cellIs" dxfId="1013" priority="1207" stopIfTrue="1" operator="equal">
      <formula>"þ"</formula>
    </cfRule>
  </conditionalFormatting>
  <conditionalFormatting sqref="E28">
    <cfRule type="cellIs" dxfId="1012" priority="1206" stopIfTrue="1" operator="equal">
      <formula>"þ"</formula>
    </cfRule>
  </conditionalFormatting>
  <conditionalFormatting sqref="E28">
    <cfRule type="cellIs" dxfId="1011" priority="1205" stopIfTrue="1" operator="equal">
      <formula>"þ"</formula>
    </cfRule>
  </conditionalFormatting>
  <conditionalFormatting sqref="F28">
    <cfRule type="cellIs" dxfId="1010" priority="1204" stopIfTrue="1" operator="equal">
      <formula>"þ"</formula>
    </cfRule>
  </conditionalFormatting>
  <conditionalFormatting sqref="F28">
    <cfRule type="cellIs" dxfId="1009" priority="1203" stopIfTrue="1" operator="equal">
      <formula>"þ"</formula>
    </cfRule>
  </conditionalFormatting>
  <conditionalFormatting sqref="F28">
    <cfRule type="cellIs" dxfId="1008" priority="1202" stopIfTrue="1" operator="equal">
      <formula>"þ"</formula>
    </cfRule>
  </conditionalFormatting>
  <conditionalFormatting sqref="F28">
    <cfRule type="cellIs" dxfId="1007" priority="1201" stopIfTrue="1" operator="equal">
      <formula>"þ"</formula>
    </cfRule>
  </conditionalFormatting>
  <conditionalFormatting sqref="F28">
    <cfRule type="cellIs" dxfId="1006" priority="1200" stopIfTrue="1" operator="equal">
      <formula>"þ"</formula>
    </cfRule>
  </conditionalFormatting>
  <conditionalFormatting sqref="F28">
    <cfRule type="cellIs" dxfId="1005" priority="1199" stopIfTrue="1" operator="equal">
      <formula>"þ"</formula>
    </cfRule>
  </conditionalFormatting>
  <conditionalFormatting sqref="E28">
    <cfRule type="cellIs" dxfId="1004" priority="1209" stopIfTrue="1" operator="equal">
      <formula>"þ"</formula>
    </cfRule>
  </conditionalFormatting>
  <conditionalFormatting sqref="G28">
    <cfRule type="cellIs" dxfId="1003" priority="1198" stopIfTrue="1" operator="equal">
      <formula>"þ"</formula>
    </cfRule>
  </conditionalFormatting>
  <conditionalFormatting sqref="G28">
    <cfRule type="cellIs" dxfId="1002" priority="1197" stopIfTrue="1" operator="equal">
      <formula>"þ"</formula>
    </cfRule>
  </conditionalFormatting>
  <conditionalFormatting sqref="M3">
    <cfRule type="cellIs" dxfId="1001" priority="1180" stopIfTrue="1" operator="equal">
      <formula>"þ"</formula>
    </cfRule>
  </conditionalFormatting>
  <conditionalFormatting sqref="K3">
    <cfRule type="cellIs" dxfId="1000" priority="1179" operator="lessThan">
      <formula>$P$1</formula>
    </cfRule>
  </conditionalFormatting>
  <conditionalFormatting sqref="G3">
    <cfRule type="cellIs" dxfId="999" priority="1171" stopIfTrue="1" operator="equal">
      <formula>"þ"</formula>
    </cfRule>
  </conditionalFormatting>
  <conditionalFormatting sqref="L2">
    <cfRule type="cellIs" dxfId="998" priority="1151" stopIfTrue="1" operator="equal">
      <formula>"þ"</formula>
    </cfRule>
  </conditionalFormatting>
  <conditionalFormatting sqref="M40">
    <cfRule type="cellIs" dxfId="997" priority="1106" stopIfTrue="1" operator="equal">
      <formula>"þ"</formula>
    </cfRule>
  </conditionalFormatting>
  <conditionalFormatting sqref="K40">
    <cfRule type="cellIs" dxfId="996" priority="1105" operator="lessThan">
      <formula>$P$1</formula>
    </cfRule>
  </conditionalFormatting>
  <conditionalFormatting sqref="M40">
    <cfRule type="cellIs" dxfId="995" priority="1104" stopIfTrue="1" operator="equal">
      <formula>"þ"</formula>
    </cfRule>
  </conditionalFormatting>
  <conditionalFormatting sqref="K40">
    <cfRule type="cellIs" dxfId="994" priority="1103" operator="lessThan">
      <formula>$P$1</formula>
    </cfRule>
  </conditionalFormatting>
  <conditionalFormatting sqref="M40">
    <cfRule type="cellIs" dxfId="993" priority="1102" stopIfTrue="1" operator="equal">
      <formula>"þ"</formula>
    </cfRule>
  </conditionalFormatting>
  <conditionalFormatting sqref="K40">
    <cfRule type="cellIs" dxfId="992" priority="1101" operator="lessThan">
      <formula>$P$1</formula>
    </cfRule>
  </conditionalFormatting>
  <conditionalFormatting sqref="M40">
    <cfRule type="cellIs" dxfId="991" priority="1100" stopIfTrue="1" operator="equal">
      <formula>"þ"</formula>
    </cfRule>
  </conditionalFormatting>
  <conditionalFormatting sqref="K40">
    <cfRule type="cellIs" dxfId="990" priority="1099" operator="lessThan">
      <formula>$P$1</formula>
    </cfRule>
  </conditionalFormatting>
  <conditionalFormatting sqref="E40 H40">
    <cfRule type="cellIs" dxfId="989" priority="1098" stopIfTrue="1" operator="equal">
      <formula>"þ"</formula>
    </cfRule>
  </conditionalFormatting>
  <conditionalFormatting sqref="E40 H40">
    <cfRule type="cellIs" dxfId="988" priority="1097" stopIfTrue="1" operator="equal">
      <formula>"þ"</formula>
    </cfRule>
  </conditionalFormatting>
  <conditionalFormatting sqref="G40">
    <cfRule type="cellIs" dxfId="987" priority="1096" stopIfTrue="1" operator="equal">
      <formula>"þ"</formula>
    </cfRule>
  </conditionalFormatting>
  <conditionalFormatting sqref="G40">
    <cfRule type="cellIs" dxfId="986" priority="1095" stopIfTrue="1" operator="equal">
      <formula>"þ"</formula>
    </cfRule>
  </conditionalFormatting>
  <conditionalFormatting sqref="E40">
    <cfRule type="cellIs" dxfId="985" priority="1094" stopIfTrue="1" operator="equal">
      <formula>"þ"</formula>
    </cfRule>
  </conditionalFormatting>
  <conditionalFormatting sqref="E40">
    <cfRule type="cellIs" dxfId="984" priority="1093" stopIfTrue="1" operator="equal">
      <formula>"þ"</formula>
    </cfRule>
  </conditionalFormatting>
  <conditionalFormatting sqref="F40">
    <cfRule type="cellIs" dxfId="983" priority="1090" stopIfTrue="1" operator="equal">
      <formula>"þ"</formula>
    </cfRule>
  </conditionalFormatting>
  <conditionalFormatting sqref="F40">
    <cfRule type="cellIs" dxfId="982" priority="1089" stopIfTrue="1" operator="equal">
      <formula>"þ"</formula>
    </cfRule>
  </conditionalFormatting>
  <conditionalFormatting sqref="F40">
    <cfRule type="cellIs" dxfId="981" priority="1088" stopIfTrue="1" operator="equal">
      <formula>"þ"</formula>
    </cfRule>
  </conditionalFormatting>
  <conditionalFormatting sqref="F40">
    <cfRule type="cellIs" dxfId="980" priority="1087" stopIfTrue="1" operator="equal">
      <formula>"þ"</formula>
    </cfRule>
  </conditionalFormatting>
  <conditionalFormatting sqref="E40">
    <cfRule type="cellIs" dxfId="979" priority="1086" stopIfTrue="1" operator="equal">
      <formula>"þ"</formula>
    </cfRule>
  </conditionalFormatting>
  <conditionalFormatting sqref="E40">
    <cfRule type="cellIs" dxfId="978" priority="1085" stopIfTrue="1" operator="equal">
      <formula>"þ"</formula>
    </cfRule>
  </conditionalFormatting>
  <conditionalFormatting sqref="H7">
    <cfRule type="cellIs" dxfId="977" priority="1037" stopIfTrue="1" operator="equal">
      <formula>"þ"</formula>
    </cfRule>
  </conditionalFormatting>
  <conditionalFormatting sqref="H7">
    <cfRule type="cellIs" dxfId="976" priority="1036" stopIfTrue="1" operator="equal">
      <formula>"þ"</formula>
    </cfRule>
  </conditionalFormatting>
  <conditionalFormatting sqref="H7">
    <cfRule type="cellIs" dxfId="975" priority="1035" stopIfTrue="1" operator="equal">
      <formula>"þ"</formula>
    </cfRule>
  </conditionalFormatting>
  <conditionalFormatting sqref="H7">
    <cfRule type="cellIs" dxfId="974" priority="1034" stopIfTrue="1" operator="equal">
      <formula>"þ"</formula>
    </cfRule>
  </conditionalFormatting>
  <conditionalFormatting sqref="G13">
    <cfRule type="cellIs" dxfId="973" priority="954" stopIfTrue="1" operator="equal">
      <formula>"þ"</formula>
    </cfRule>
  </conditionalFormatting>
  <conditionalFormatting sqref="G13">
    <cfRule type="cellIs" dxfId="972" priority="953" stopIfTrue="1" operator="equal">
      <formula>"þ"</formula>
    </cfRule>
  </conditionalFormatting>
  <conditionalFormatting sqref="G13">
    <cfRule type="cellIs" dxfId="971" priority="952" stopIfTrue="1" operator="equal">
      <formula>"þ"</formula>
    </cfRule>
  </conditionalFormatting>
  <conditionalFormatting sqref="G13">
    <cfRule type="cellIs" dxfId="970" priority="951" stopIfTrue="1" operator="equal">
      <formula>"þ"</formula>
    </cfRule>
  </conditionalFormatting>
  <conditionalFormatting sqref="M27">
    <cfRule type="cellIs" dxfId="969" priority="1023" stopIfTrue="1" operator="equal">
      <formula>"þ"</formula>
    </cfRule>
  </conditionalFormatting>
  <conditionalFormatting sqref="M27">
    <cfRule type="cellIs" dxfId="968" priority="1022" stopIfTrue="1" operator="equal">
      <formula>"þ"</formula>
    </cfRule>
  </conditionalFormatting>
  <conditionalFormatting sqref="K27">
    <cfRule type="cellIs" dxfId="967" priority="1021" operator="lessThan">
      <formula>$P$1</formula>
    </cfRule>
  </conditionalFormatting>
  <conditionalFormatting sqref="H27">
    <cfRule type="cellIs" dxfId="966" priority="1020" stopIfTrue="1" operator="equal">
      <formula>"þ"</formula>
    </cfRule>
  </conditionalFormatting>
  <conditionalFormatting sqref="H27">
    <cfRule type="cellIs" dxfId="965" priority="1019" stopIfTrue="1" operator="equal">
      <formula>"þ"</formula>
    </cfRule>
  </conditionalFormatting>
  <conditionalFormatting sqref="G27">
    <cfRule type="cellIs" dxfId="964" priority="1018" stopIfTrue="1" operator="equal">
      <formula>"þ"</formula>
    </cfRule>
  </conditionalFormatting>
  <conditionalFormatting sqref="G27">
    <cfRule type="cellIs" dxfId="963" priority="1017" stopIfTrue="1" operator="equal">
      <formula>"þ"</formula>
    </cfRule>
  </conditionalFormatting>
  <conditionalFormatting sqref="E27">
    <cfRule type="cellIs" dxfId="962" priority="1016" stopIfTrue="1" operator="equal">
      <formula>"þ"</formula>
    </cfRule>
  </conditionalFormatting>
  <conditionalFormatting sqref="E27">
    <cfRule type="cellIs" dxfId="961" priority="1015" stopIfTrue="1" operator="equal">
      <formula>"þ"</formula>
    </cfRule>
  </conditionalFormatting>
  <conditionalFormatting sqref="E33">
    <cfRule type="cellIs" dxfId="960" priority="975" stopIfTrue="1" operator="equal">
      <formula>"þ"</formula>
    </cfRule>
  </conditionalFormatting>
  <conditionalFormatting sqref="E33">
    <cfRule type="cellIs" dxfId="959" priority="974" stopIfTrue="1" operator="equal">
      <formula>"þ"</formula>
    </cfRule>
  </conditionalFormatting>
  <conditionalFormatting sqref="F27">
    <cfRule type="cellIs" dxfId="958" priority="1012" stopIfTrue="1" operator="equal">
      <formula>"þ"</formula>
    </cfRule>
  </conditionalFormatting>
  <conditionalFormatting sqref="F27">
    <cfRule type="cellIs" dxfId="957" priority="1011" stopIfTrue="1" operator="equal">
      <formula>"þ"</formula>
    </cfRule>
  </conditionalFormatting>
  <conditionalFormatting sqref="F27">
    <cfRule type="cellIs" dxfId="956" priority="1010" stopIfTrue="1" operator="equal">
      <formula>"þ"</formula>
    </cfRule>
  </conditionalFormatting>
  <conditionalFormatting sqref="F27">
    <cfRule type="cellIs" dxfId="955" priority="1009" stopIfTrue="1" operator="equal">
      <formula>"þ"</formula>
    </cfRule>
  </conditionalFormatting>
  <conditionalFormatting sqref="G27">
    <cfRule type="cellIs" dxfId="954" priority="1008" stopIfTrue="1" operator="equal">
      <formula>"þ"</formula>
    </cfRule>
  </conditionalFormatting>
  <conditionalFormatting sqref="G27">
    <cfRule type="cellIs" dxfId="953" priority="1007" stopIfTrue="1" operator="equal">
      <formula>"þ"</formula>
    </cfRule>
  </conditionalFormatting>
  <conditionalFormatting sqref="G27">
    <cfRule type="cellIs" dxfId="952" priority="1006" stopIfTrue="1" operator="equal">
      <formula>"þ"</formula>
    </cfRule>
  </conditionalFormatting>
  <conditionalFormatting sqref="G27">
    <cfRule type="cellIs" dxfId="951" priority="1005" stopIfTrue="1" operator="equal">
      <formula>"þ"</formula>
    </cfRule>
  </conditionalFormatting>
  <conditionalFormatting sqref="F27">
    <cfRule type="cellIs" dxfId="950" priority="1004" stopIfTrue="1" operator="equal">
      <formula>"þ"</formula>
    </cfRule>
  </conditionalFormatting>
  <conditionalFormatting sqref="F27">
    <cfRule type="cellIs" dxfId="949" priority="1003" stopIfTrue="1" operator="equal">
      <formula>"þ"</formula>
    </cfRule>
  </conditionalFormatting>
  <conditionalFormatting sqref="F27">
    <cfRule type="cellIs" dxfId="948" priority="1002" stopIfTrue="1" operator="equal">
      <formula>"þ"</formula>
    </cfRule>
  </conditionalFormatting>
  <conditionalFormatting sqref="F27">
    <cfRule type="cellIs" dxfId="947" priority="1001" stopIfTrue="1" operator="equal">
      <formula>"þ"</formula>
    </cfRule>
  </conditionalFormatting>
  <conditionalFormatting sqref="F13">
    <cfRule type="cellIs" dxfId="946" priority="958" stopIfTrue="1" operator="equal">
      <formula>"þ"</formula>
    </cfRule>
  </conditionalFormatting>
  <conditionalFormatting sqref="F13">
    <cfRule type="cellIs" dxfId="945" priority="957" stopIfTrue="1" operator="equal">
      <formula>"þ"</formula>
    </cfRule>
  </conditionalFormatting>
  <conditionalFormatting sqref="G13">
    <cfRule type="cellIs" dxfId="944" priority="955" stopIfTrue="1" operator="equal">
      <formula>"þ"</formula>
    </cfRule>
  </conditionalFormatting>
  <conditionalFormatting sqref="H13">
    <cfRule type="cellIs" dxfId="943" priority="950" stopIfTrue="1" operator="equal">
      <formula>"þ"</formula>
    </cfRule>
  </conditionalFormatting>
  <conditionalFormatting sqref="H13">
    <cfRule type="cellIs" dxfId="942" priority="949" stopIfTrue="1" operator="equal">
      <formula>"þ"</formula>
    </cfRule>
  </conditionalFormatting>
  <conditionalFormatting sqref="G13">
    <cfRule type="cellIs" dxfId="941" priority="948" stopIfTrue="1" operator="equal">
      <formula>"þ"</formula>
    </cfRule>
  </conditionalFormatting>
  <conditionalFormatting sqref="G13">
    <cfRule type="cellIs" dxfId="940" priority="947" stopIfTrue="1" operator="equal">
      <formula>"þ"</formula>
    </cfRule>
  </conditionalFormatting>
  <conditionalFormatting sqref="G13">
    <cfRule type="cellIs" dxfId="939" priority="946" stopIfTrue="1" operator="equal">
      <formula>"þ"</formula>
    </cfRule>
  </conditionalFormatting>
  <conditionalFormatting sqref="G32:H32 M32">
    <cfRule type="cellIs" dxfId="938" priority="987" stopIfTrue="1" operator="equal">
      <formula>"þ"</formula>
    </cfRule>
  </conditionalFormatting>
  <conditionalFormatting sqref="K32">
    <cfRule type="cellIs" dxfId="937" priority="986" operator="lessThan">
      <formula>$P$1</formula>
    </cfRule>
  </conditionalFormatting>
  <conditionalFormatting sqref="E32:F32">
    <cfRule type="cellIs" dxfId="936" priority="985" stopIfTrue="1" operator="equal">
      <formula>"þ"</formula>
    </cfRule>
  </conditionalFormatting>
  <conditionalFormatting sqref="E32:F32">
    <cfRule type="cellIs" dxfId="935" priority="984" stopIfTrue="1" operator="equal">
      <formula>"þ"</formula>
    </cfRule>
  </conditionalFormatting>
  <conditionalFormatting sqref="L32">
    <cfRule type="cellIs" dxfId="934" priority="982" stopIfTrue="1" operator="equal">
      <formula>"þ"</formula>
    </cfRule>
  </conditionalFormatting>
  <conditionalFormatting sqref="L32">
    <cfRule type="cellIs" dxfId="933" priority="981" stopIfTrue="1" operator="equal">
      <formula>"þ"</formula>
    </cfRule>
  </conditionalFormatting>
  <conditionalFormatting sqref="L32">
    <cfRule type="cellIs" dxfId="932" priority="980" stopIfTrue="1" operator="equal">
      <formula>"þ"</formula>
    </cfRule>
  </conditionalFormatting>
  <conditionalFormatting sqref="L32">
    <cfRule type="cellIs" dxfId="931" priority="979" stopIfTrue="1" operator="equal">
      <formula>"þ"</formula>
    </cfRule>
  </conditionalFormatting>
  <conditionalFormatting sqref="F33">
    <cfRule type="cellIs" dxfId="930" priority="978" stopIfTrue="1" operator="equal">
      <formula>"þ"</formula>
    </cfRule>
  </conditionalFormatting>
  <conditionalFormatting sqref="F33">
    <cfRule type="cellIs" dxfId="929" priority="977" stopIfTrue="1" operator="equal">
      <formula>"þ"</formula>
    </cfRule>
  </conditionalFormatting>
  <conditionalFormatting sqref="F33">
    <cfRule type="cellIs" dxfId="928" priority="976" stopIfTrue="1" operator="equal">
      <formula>"þ"</formula>
    </cfRule>
  </conditionalFormatting>
  <conditionalFormatting sqref="E33">
    <cfRule type="cellIs" dxfId="927" priority="973" stopIfTrue="1" operator="equal">
      <formula>"þ"</formula>
    </cfRule>
  </conditionalFormatting>
  <conditionalFormatting sqref="E33">
    <cfRule type="cellIs" dxfId="926" priority="972" stopIfTrue="1" operator="equal">
      <formula>"þ"</formula>
    </cfRule>
  </conditionalFormatting>
  <conditionalFormatting sqref="M13">
    <cfRule type="cellIs" dxfId="925" priority="971" stopIfTrue="1" operator="equal">
      <formula>"þ"</formula>
    </cfRule>
  </conditionalFormatting>
  <conditionalFormatting sqref="M13">
    <cfRule type="cellIs" dxfId="924" priority="970" stopIfTrue="1" operator="equal">
      <formula>"þ"</formula>
    </cfRule>
  </conditionalFormatting>
  <conditionalFormatting sqref="K13">
    <cfRule type="cellIs" dxfId="923" priority="969" operator="lessThan">
      <formula>$P$1</formula>
    </cfRule>
  </conditionalFormatting>
  <conditionalFormatting sqref="E13">
    <cfRule type="cellIs" dxfId="922" priority="968" stopIfTrue="1" operator="equal">
      <formula>"þ"</formula>
    </cfRule>
  </conditionalFormatting>
  <conditionalFormatting sqref="E13">
    <cfRule type="cellIs" dxfId="921" priority="967" stopIfTrue="1" operator="equal">
      <formula>"þ"</formula>
    </cfRule>
  </conditionalFormatting>
  <conditionalFormatting sqref="L13">
    <cfRule type="cellIs" dxfId="920" priority="966" stopIfTrue="1" operator="equal">
      <formula>"þ"</formula>
    </cfRule>
  </conditionalFormatting>
  <conditionalFormatting sqref="L13">
    <cfRule type="cellIs" dxfId="919" priority="965" stopIfTrue="1" operator="equal">
      <formula>"þ"</formula>
    </cfRule>
  </conditionalFormatting>
  <conditionalFormatting sqref="E13">
    <cfRule type="cellIs" dxfId="918" priority="964" stopIfTrue="1" operator="equal">
      <formula>"þ"</formula>
    </cfRule>
  </conditionalFormatting>
  <conditionalFormatting sqref="E13">
    <cfRule type="cellIs" dxfId="917" priority="963" stopIfTrue="1" operator="equal">
      <formula>"þ"</formula>
    </cfRule>
  </conditionalFormatting>
  <conditionalFormatting sqref="F13">
    <cfRule type="cellIs" dxfId="916" priority="962" stopIfTrue="1" operator="equal">
      <formula>"þ"</formula>
    </cfRule>
  </conditionalFormatting>
  <conditionalFormatting sqref="F13">
    <cfRule type="cellIs" dxfId="915" priority="961" stopIfTrue="1" operator="equal">
      <formula>"þ"</formula>
    </cfRule>
  </conditionalFormatting>
  <conditionalFormatting sqref="F13">
    <cfRule type="cellIs" dxfId="914" priority="960" stopIfTrue="1" operator="equal">
      <formula>"þ"</formula>
    </cfRule>
  </conditionalFormatting>
  <conditionalFormatting sqref="F13">
    <cfRule type="cellIs" dxfId="913" priority="959" stopIfTrue="1" operator="equal">
      <formula>"þ"</formula>
    </cfRule>
  </conditionalFormatting>
  <conditionalFormatting sqref="G13">
    <cfRule type="cellIs" dxfId="912" priority="956" stopIfTrue="1" operator="equal">
      <formula>"þ"</formula>
    </cfRule>
  </conditionalFormatting>
  <conditionalFormatting sqref="G13">
    <cfRule type="cellIs" dxfId="911" priority="945" stopIfTrue="1" operator="equal">
      <formula>"þ"</formula>
    </cfRule>
  </conditionalFormatting>
  <conditionalFormatting sqref="G13">
    <cfRule type="cellIs" dxfId="910" priority="944" stopIfTrue="1" operator="equal">
      <formula>"þ"</formula>
    </cfRule>
  </conditionalFormatting>
  <conditionalFormatting sqref="G13">
    <cfRule type="cellIs" dxfId="909" priority="943" stopIfTrue="1" operator="equal">
      <formula>"þ"</formula>
    </cfRule>
  </conditionalFormatting>
  <conditionalFormatting sqref="H13">
    <cfRule type="cellIs" dxfId="908" priority="942" stopIfTrue="1" operator="equal">
      <formula>"þ"</formula>
    </cfRule>
  </conditionalFormatting>
  <conditionalFormatting sqref="H13">
    <cfRule type="cellIs" dxfId="907" priority="941" stopIfTrue="1" operator="equal">
      <formula>"þ"</formula>
    </cfRule>
  </conditionalFormatting>
  <conditionalFormatting sqref="H13">
    <cfRule type="cellIs" dxfId="906" priority="940" stopIfTrue="1" operator="equal">
      <formula>"þ"</formula>
    </cfRule>
  </conditionalFormatting>
  <conditionalFormatting sqref="H13">
    <cfRule type="cellIs" dxfId="905" priority="939" stopIfTrue="1" operator="equal">
      <formula>"þ"</formula>
    </cfRule>
  </conditionalFormatting>
  <conditionalFormatting sqref="H13">
    <cfRule type="cellIs" dxfId="904" priority="938" stopIfTrue="1" operator="equal">
      <formula>"þ"</formula>
    </cfRule>
  </conditionalFormatting>
  <conditionalFormatting sqref="H13">
    <cfRule type="cellIs" dxfId="903" priority="937" stopIfTrue="1" operator="equal">
      <formula>"þ"</formula>
    </cfRule>
  </conditionalFormatting>
  <conditionalFormatting sqref="L7">
    <cfRule type="cellIs" dxfId="902" priority="936" stopIfTrue="1" operator="equal">
      <formula>"þ"</formula>
    </cfRule>
  </conditionalFormatting>
  <conditionalFormatting sqref="L7">
    <cfRule type="cellIs" dxfId="901" priority="935" stopIfTrue="1" operator="equal">
      <formula>"þ"</formula>
    </cfRule>
  </conditionalFormatting>
  <conditionalFormatting sqref="G9">
    <cfRule type="cellIs" dxfId="900" priority="897" stopIfTrue="1" operator="equal">
      <formula>"þ"</formula>
    </cfRule>
  </conditionalFormatting>
  <conditionalFormatting sqref="G9">
    <cfRule type="cellIs" dxfId="899" priority="896" stopIfTrue="1" operator="equal">
      <formula>"þ"</formula>
    </cfRule>
  </conditionalFormatting>
  <conditionalFormatting sqref="F39">
    <cfRule type="cellIs" dxfId="898" priority="932" stopIfTrue="1" operator="equal">
      <formula>"þ"</formula>
    </cfRule>
  </conditionalFormatting>
  <conditionalFormatting sqref="E39">
    <cfRule type="cellIs" dxfId="897" priority="931" stopIfTrue="1" operator="equal">
      <formula>"þ"</formula>
    </cfRule>
  </conditionalFormatting>
  <conditionalFormatting sqref="E39">
    <cfRule type="cellIs" dxfId="896" priority="930" stopIfTrue="1" operator="equal">
      <formula>"þ"</formula>
    </cfRule>
  </conditionalFormatting>
  <conditionalFormatting sqref="F39">
    <cfRule type="cellIs" dxfId="895" priority="929" stopIfTrue="1" operator="equal">
      <formula>"þ"</formula>
    </cfRule>
  </conditionalFormatting>
  <conditionalFormatting sqref="F39">
    <cfRule type="cellIs" dxfId="894" priority="928" stopIfTrue="1" operator="equal">
      <formula>"þ"</formula>
    </cfRule>
  </conditionalFormatting>
  <conditionalFormatting sqref="E39">
    <cfRule type="cellIs" dxfId="893" priority="927" stopIfTrue="1" operator="equal">
      <formula>"þ"</formula>
    </cfRule>
  </conditionalFormatting>
  <conditionalFormatting sqref="E39">
    <cfRule type="cellIs" dxfId="892" priority="926" stopIfTrue="1" operator="equal">
      <formula>"þ"</formula>
    </cfRule>
  </conditionalFormatting>
  <conditionalFormatting sqref="E39">
    <cfRule type="cellIs" dxfId="891" priority="925" stopIfTrue="1" operator="equal">
      <formula>"þ"</formula>
    </cfRule>
  </conditionalFormatting>
  <conditionalFormatting sqref="E39">
    <cfRule type="cellIs" dxfId="890" priority="924" stopIfTrue="1" operator="equal">
      <formula>"þ"</formula>
    </cfRule>
  </conditionalFormatting>
  <conditionalFormatting sqref="M9">
    <cfRule type="cellIs" dxfId="889" priority="906" stopIfTrue="1" operator="equal">
      <formula>"þ"</formula>
    </cfRule>
  </conditionalFormatting>
  <conditionalFormatting sqref="M9">
    <cfRule type="cellIs" dxfId="888" priority="905" stopIfTrue="1" operator="equal">
      <formula>"þ"</formula>
    </cfRule>
  </conditionalFormatting>
  <conditionalFormatting sqref="K9">
    <cfRule type="cellIs" dxfId="887" priority="904" operator="lessThan">
      <formula>$P$1</formula>
    </cfRule>
  </conditionalFormatting>
  <conditionalFormatting sqref="E9 H9">
    <cfRule type="cellIs" dxfId="886" priority="903" stopIfTrue="1" operator="equal">
      <formula>"þ"</formula>
    </cfRule>
  </conditionalFormatting>
  <conditionalFormatting sqref="E9 H9">
    <cfRule type="cellIs" dxfId="885" priority="902" stopIfTrue="1" operator="equal">
      <formula>"þ"</formula>
    </cfRule>
  </conditionalFormatting>
  <conditionalFormatting sqref="G9">
    <cfRule type="cellIs" dxfId="884" priority="901" stopIfTrue="1" operator="equal">
      <formula>"þ"</formula>
    </cfRule>
  </conditionalFormatting>
  <conditionalFormatting sqref="G9">
    <cfRule type="cellIs" dxfId="883" priority="900" stopIfTrue="1" operator="equal">
      <formula>"þ"</formula>
    </cfRule>
  </conditionalFormatting>
  <conditionalFormatting sqref="E9">
    <cfRule type="cellIs" dxfId="882" priority="899" stopIfTrue="1" operator="equal">
      <formula>"þ"</formula>
    </cfRule>
  </conditionalFormatting>
  <conditionalFormatting sqref="E9">
    <cfRule type="cellIs" dxfId="881" priority="898" stopIfTrue="1" operator="equal">
      <formula>"þ"</formula>
    </cfRule>
  </conditionalFormatting>
  <conditionalFormatting sqref="F9">
    <cfRule type="cellIs" dxfId="880" priority="895" stopIfTrue="1" operator="equal">
      <formula>"þ"</formula>
    </cfRule>
  </conditionalFormatting>
  <conditionalFormatting sqref="F9">
    <cfRule type="cellIs" dxfId="879" priority="894" stopIfTrue="1" operator="equal">
      <formula>"þ"</formula>
    </cfRule>
  </conditionalFormatting>
  <conditionalFormatting sqref="F9">
    <cfRule type="cellIs" dxfId="878" priority="893" stopIfTrue="1" operator="equal">
      <formula>"þ"</formula>
    </cfRule>
  </conditionalFormatting>
  <conditionalFormatting sqref="F9">
    <cfRule type="cellIs" dxfId="877" priority="892" stopIfTrue="1" operator="equal">
      <formula>"þ"</formula>
    </cfRule>
  </conditionalFormatting>
  <conditionalFormatting sqref="L9">
    <cfRule type="cellIs" dxfId="876" priority="891" stopIfTrue="1" operator="equal">
      <formula>"þ"</formula>
    </cfRule>
  </conditionalFormatting>
  <conditionalFormatting sqref="L9">
    <cfRule type="cellIs" dxfId="875" priority="890" stopIfTrue="1" operator="equal">
      <formula>"þ"</formula>
    </cfRule>
  </conditionalFormatting>
  <conditionalFormatting sqref="E15">
    <cfRule type="cellIs" dxfId="874" priority="869" stopIfTrue="1" operator="equal">
      <formula>"þ"</formula>
    </cfRule>
  </conditionalFormatting>
  <conditionalFormatting sqref="E15">
    <cfRule type="cellIs" dxfId="873" priority="868" stopIfTrue="1" operator="equal">
      <formula>"þ"</formula>
    </cfRule>
  </conditionalFormatting>
  <conditionalFormatting sqref="L15">
    <cfRule type="cellIs" dxfId="872" priority="866" stopIfTrue="1" operator="equal">
      <formula>"þ"</formula>
    </cfRule>
  </conditionalFormatting>
  <conditionalFormatting sqref="E15">
    <cfRule type="cellIs" dxfId="871" priority="865" stopIfTrue="1" operator="equal">
      <formula>"þ"</formula>
    </cfRule>
  </conditionalFormatting>
  <conditionalFormatting sqref="E15">
    <cfRule type="cellIs" dxfId="870" priority="864" stopIfTrue="1" operator="equal">
      <formula>"þ"</formula>
    </cfRule>
  </conditionalFormatting>
  <conditionalFormatting sqref="G15">
    <cfRule type="cellIs" dxfId="869" priority="857" stopIfTrue="1" operator="equal">
      <formula>"þ"</formula>
    </cfRule>
  </conditionalFormatting>
  <conditionalFormatting sqref="G15">
    <cfRule type="cellIs" dxfId="868" priority="856" stopIfTrue="1" operator="equal">
      <formula>"þ"</formula>
    </cfRule>
  </conditionalFormatting>
  <conditionalFormatting sqref="G15">
    <cfRule type="cellIs" dxfId="867" priority="855" stopIfTrue="1" operator="equal">
      <formula>"þ"</formula>
    </cfRule>
  </conditionalFormatting>
  <conditionalFormatting sqref="G15">
    <cfRule type="cellIs" dxfId="866" priority="854" stopIfTrue="1" operator="equal">
      <formula>"þ"</formula>
    </cfRule>
  </conditionalFormatting>
  <conditionalFormatting sqref="G15">
    <cfRule type="cellIs" dxfId="865" priority="853" stopIfTrue="1" operator="equal">
      <formula>"þ"</formula>
    </cfRule>
  </conditionalFormatting>
  <conditionalFormatting sqref="M11">
    <cfRule type="cellIs" dxfId="864" priority="889" stopIfTrue="1" operator="equal">
      <formula>"þ"</formula>
    </cfRule>
  </conditionalFormatting>
  <conditionalFormatting sqref="M11">
    <cfRule type="cellIs" dxfId="863" priority="888" stopIfTrue="1" operator="equal">
      <formula>"þ"</formula>
    </cfRule>
  </conditionalFormatting>
  <conditionalFormatting sqref="K11">
    <cfRule type="cellIs" dxfId="862" priority="887" operator="lessThan">
      <formula>$P$1</formula>
    </cfRule>
  </conditionalFormatting>
  <conditionalFormatting sqref="E11 H11">
    <cfRule type="cellIs" dxfId="861" priority="886" stopIfTrue="1" operator="equal">
      <formula>"þ"</formula>
    </cfRule>
  </conditionalFormatting>
  <conditionalFormatting sqref="E11 H11">
    <cfRule type="cellIs" dxfId="860" priority="885" stopIfTrue="1" operator="equal">
      <formula>"þ"</formula>
    </cfRule>
  </conditionalFormatting>
  <conditionalFormatting sqref="G11">
    <cfRule type="cellIs" dxfId="859" priority="884" stopIfTrue="1" operator="equal">
      <formula>"þ"</formula>
    </cfRule>
  </conditionalFormatting>
  <conditionalFormatting sqref="G11">
    <cfRule type="cellIs" dxfId="858" priority="883" stopIfTrue="1" operator="equal">
      <formula>"þ"</formula>
    </cfRule>
  </conditionalFormatting>
  <conditionalFormatting sqref="E11">
    <cfRule type="cellIs" dxfId="857" priority="882" stopIfTrue="1" operator="equal">
      <formula>"þ"</formula>
    </cfRule>
  </conditionalFormatting>
  <conditionalFormatting sqref="E11">
    <cfRule type="cellIs" dxfId="856" priority="881" stopIfTrue="1" operator="equal">
      <formula>"þ"</formula>
    </cfRule>
  </conditionalFormatting>
  <conditionalFormatting sqref="G11">
    <cfRule type="cellIs" dxfId="855" priority="880" stopIfTrue="1" operator="equal">
      <formula>"þ"</formula>
    </cfRule>
  </conditionalFormatting>
  <conditionalFormatting sqref="G11">
    <cfRule type="cellIs" dxfId="854" priority="879" stopIfTrue="1" operator="equal">
      <formula>"þ"</formula>
    </cfRule>
  </conditionalFormatting>
  <conditionalFormatting sqref="F11">
    <cfRule type="cellIs" dxfId="853" priority="878" stopIfTrue="1" operator="equal">
      <formula>"þ"</formula>
    </cfRule>
  </conditionalFormatting>
  <conditionalFormatting sqref="F11">
    <cfRule type="cellIs" dxfId="852" priority="877" stopIfTrue="1" operator="equal">
      <formula>"þ"</formula>
    </cfRule>
  </conditionalFormatting>
  <conditionalFormatting sqref="F11">
    <cfRule type="cellIs" dxfId="851" priority="876" stopIfTrue="1" operator="equal">
      <formula>"þ"</formula>
    </cfRule>
  </conditionalFormatting>
  <conditionalFormatting sqref="F11">
    <cfRule type="cellIs" dxfId="850" priority="875" stopIfTrue="1" operator="equal">
      <formula>"þ"</formula>
    </cfRule>
  </conditionalFormatting>
  <conditionalFormatting sqref="L11">
    <cfRule type="cellIs" dxfId="849" priority="874" stopIfTrue="1" operator="equal">
      <formula>"þ"</formula>
    </cfRule>
  </conditionalFormatting>
  <conditionalFormatting sqref="L11">
    <cfRule type="cellIs" dxfId="848" priority="873" stopIfTrue="1" operator="equal">
      <formula>"þ"</formula>
    </cfRule>
  </conditionalFormatting>
  <conditionalFormatting sqref="M15">
    <cfRule type="cellIs" dxfId="847" priority="872" stopIfTrue="1" operator="equal">
      <formula>"þ"</formula>
    </cfRule>
  </conditionalFormatting>
  <conditionalFormatting sqref="M15">
    <cfRule type="cellIs" dxfId="846" priority="871" stopIfTrue="1" operator="equal">
      <formula>"þ"</formula>
    </cfRule>
  </conditionalFormatting>
  <conditionalFormatting sqref="K15">
    <cfRule type="cellIs" dxfId="845" priority="870" operator="lessThan">
      <formula>$P$1</formula>
    </cfRule>
  </conditionalFormatting>
  <conditionalFormatting sqref="L15">
    <cfRule type="cellIs" dxfId="844" priority="867" stopIfTrue="1" operator="equal">
      <formula>"þ"</formula>
    </cfRule>
  </conditionalFormatting>
  <conditionalFormatting sqref="G15">
    <cfRule type="cellIs" dxfId="843" priority="852" stopIfTrue="1" operator="equal">
      <formula>"þ"</formula>
    </cfRule>
  </conditionalFormatting>
  <conditionalFormatting sqref="H15">
    <cfRule type="cellIs" dxfId="842" priority="851" stopIfTrue="1" operator="equal">
      <formula>"þ"</formula>
    </cfRule>
  </conditionalFormatting>
  <conditionalFormatting sqref="H15">
    <cfRule type="cellIs" dxfId="841" priority="850" stopIfTrue="1" operator="equal">
      <formula>"þ"</formula>
    </cfRule>
  </conditionalFormatting>
  <conditionalFormatting sqref="G15">
    <cfRule type="cellIs" dxfId="840" priority="849" stopIfTrue="1" operator="equal">
      <formula>"þ"</formula>
    </cfRule>
  </conditionalFormatting>
  <conditionalFormatting sqref="G15">
    <cfRule type="cellIs" dxfId="839" priority="848" stopIfTrue="1" operator="equal">
      <formula>"þ"</formula>
    </cfRule>
  </conditionalFormatting>
  <conditionalFormatting sqref="G15">
    <cfRule type="cellIs" dxfId="838" priority="847" stopIfTrue="1" operator="equal">
      <formula>"þ"</formula>
    </cfRule>
  </conditionalFormatting>
  <conditionalFormatting sqref="G15">
    <cfRule type="cellIs" dxfId="837" priority="846" stopIfTrue="1" operator="equal">
      <formula>"þ"</formula>
    </cfRule>
  </conditionalFormatting>
  <conditionalFormatting sqref="G15">
    <cfRule type="cellIs" dxfId="836" priority="845" stopIfTrue="1" operator="equal">
      <formula>"þ"</formula>
    </cfRule>
  </conditionalFormatting>
  <conditionalFormatting sqref="G15">
    <cfRule type="cellIs" dxfId="835" priority="844" stopIfTrue="1" operator="equal">
      <formula>"þ"</formula>
    </cfRule>
  </conditionalFormatting>
  <conditionalFormatting sqref="H15">
    <cfRule type="cellIs" dxfId="834" priority="843" stopIfTrue="1" operator="equal">
      <formula>"þ"</formula>
    </cfRule>
  </conditionalFormatting>
  <conditionalFormatting sqref="H15">
    <cfRule type="cellIs" dxfId="833" priority="842" stopIfTrue="1" operator="equal">
      <formula>"þ"</formula>
    </cfRule>
  </conditionalFormatting>
  <conditionalFormatting sqref="H15">
    <cfRule type="cellIs" dxfId="832" priority="841" stopIfTrue="1" operator="equal">
      <formula>"þ"</formula>
    </cfRule>
  </conditionalFormatting>
  <conditionalFormatting sqref="H15">
    <cfRule type="cellIs" dxfId="831" priority="840" stopIfTrue="1" operator="equal">
      <formula>"þ"</formula>
    </cfRule>
  </conditionalFormatting>
  <conditionalFormatting sqref="H15">
    <cfRule type="cellIs" dxfId="830" priority="839" stopIfTrue="1" operator="equal">
      <formula>"þ"</formula>
    </cfRule>
  </conditionalFormatting>
  <conditionalFormatting sqref="H15">
    <cfRule type="cellIs" dxfId="829" priority="838" stopIfTrue="1" operator="equal">
      <formula>"þ"</formula>
    </cfRule>
  </conditionalFormatting>
  <conditionalFormatting sqref="F15">
    <cfRule type="cellIs" dxfId="828" priority="837" stopIfTrue="1" operator="equal">
      <formula>"þ"</formula>
    </cfRule>
  </conditionalFormatting>
  <conditionalFormatting sqref="F15">
    <cfRule type="cellIs" dxfId="827" priority="836" stopIfTrue="1" operator="equal">
      <formula>"þ"</formula>
    </cfRule>
  </conditionalFormatting>
  <conditionalFormatting sqref="G34:H34 M34">
    <cfRule type="cellIs" dxfId="826" priority="835" stopIfTrue="1" operator="equal">
      <formula>"þ"</formula>
    </cfRule>
  </conditionalFormatting>
  <conditionalFormatting sqref="K34">
    <cfRule type="cellIs" dxfId="825" priority="834" operator="lessThan">
      <formula>$P$1</formula>
    </cfRule>
  </conditionalFormatting>
  <conditionalFormatting sqref="E34:F34">
    <cfRule type="cellIs" dxfId="824" priority="833" stopIfTrue="1" operator="equal">
      <formula>"þ"</formula>
    </cfRule>
  </conditionalFormatting>
  <conditionalFormatting sqref="E34:F34">
    <cfRule type="cellIs" dxfId="823" priority="832" stopIfTrue="1" operator="equal">
      <formula>"þ"</formula>
    </cfRule>
  </conditionalFormatting>
  <conditionalFormatting sqref="L34">
    <cfRule type="cellIs" dxfId="822" priority="831" stopIfTrue="1" operator="equal">
      <formula>"þ"</formula>
    </cfRule>
  </conditionalFormatting>
  <conditionalFormatting sqref="L34">
    <cfRule type="cellIs" dxfId="821" priority="830" stopIfTrue="1" operator="equal">
      <formula>"þ"</formula>
    </cfRule>
  </conditionalFormatting>
  <conditionalFormatting sqref="L34">
    <cfRule type="cellIs" dxfId="820" priority="829" stopIfTrue="1" operator="equal">
      <formula>"þ"</formula>
    </cfRule>
  </conditionalFormatting>
  <conditionalFormatting sqref="L34">
    <cfRule type="cellIs" dxfId="819" priority="828" stopIfTrue="1" operator="equal">
      <formula>"þ"</formula>
    </cfRule>
  </conditionalFormatting>
  <conditionalFormatting sqref="G6:H6 M6">
    <cfRule type="cellIs" dxfId="818" priority="827" stopIfTrue="1" operator="equal">
      <formula>"þ"</formula>
    </cfRule>
  </conditionalFormatting>
  <conditionalFormatting sqref="K6">
    <cfRule type="cellIs" dxfId="817" priority="826" operator="lessThan">
      <formula>$P$1</formula>
    </cfRule>
  </conditionalFormatting>
  <conditionalFormatting sqref="E6:F6">
    <cfRule type="cellIs" dxfId="816" priority="825" stopIfTrue="1" operator="equal">
      <formula>"þ"</formula>
    </cfRule>
  </conditionalFormatting>
  <conditionalFormatting sqref="E6:F6">
    <cfRule type="cellIs" dxfId="815" priority="824" stopIfTrue="1" operator="equal">
      <formula>"þ"</formula>
    </cfRule>
  </conditionalFormatting>
  <conditionalFormatting sqref="L6">
    <cfRule type="cellIs" dxfId="814" priority="822" stopIfTrue="1" operator="equal">
      <formula>"þ"</formula>
    </cfRule>
  </conditionalFormatting>
  <conditionalFormatting sqref="L6">
    <cfRule type="cellIs" dxfId="813" priority="821" stopIfTrue="1" operator="equal">
      <formula>"þ"</formula>
    </cfRule>
  </conditionalFormatting>
  <conditionalFormatting sqref="L4">
    <cfRule type="cellIs" dxfId="812" priority="820" stopIfTrue="1" operator="equal">
      <formula>"þ"</formula>
    </cfRule>
  </conditionalFormatting>
  <conditionalFormatting sqref="L4">
    <cfRule type="cellIs" dxfId="811" priority="819" stopIfTrue="1" operator="equal">
      <formula>"þ"</formula>
    </cfRule>
  </conditionalFormatting>
  <conditionalFormatting sqref="E41:H42">
    <cfRule type="cellIs" dxfId="810" priority="818" stopIfTrue="1" operator="equal">
      <formula>"þ"</formula>
    </cfRule>
  </conditionalFormatting>
  <conditionalFormatting sqref="M41:M42">
    <cfRule type="cellIs" dxfId="809" priority="817" stopIfTrue="1" operator="equal">
      <formula>"þ"</formula>
    </cfRule>
  </conditionalFormatting>
  <conditionalFormatting sqref="K41:K42">
    <cfRule type="cellIs" dxfId="808" priority="816" operator="lessThan">
      <formula>$P$1</formula>
    </cfRule>
  </conditionalFormatting>
  <conditionalFormatting sqref="M41:M42">
    <cfRule type="cellIs" dxfId="807" priority="815" stopIfTrue="1" operator="equal">
      <formula>"þ"</formula>
    </cfRule>
  </conditionalFormatting>
  <conditionalFormatting sqref="K41:K42">
    <cfRule type="cellIs" dxfId="806" priority="814" operator="lessThan">
      <formula>$P$1</formula>
    </cfRule>
  </conditionalFormatting>
  <conditionalFormatting sqref="M41:M42">
    <cfRule type="cellIs" dxfId="805" priority="813" stopIfTrue="1" operator="equal">
      <formula>"þ"</formula>
    </cfRule>
  </conditionalFormatting>
  <conditionalFormatting sqref="K41:K42">
    <cfRule type="cellIs" dxfId="804" priority="812" operator="lessThan">
      <formula>$P$1</formula>
    </cfRule>
  </conditionalFormatting>
  <conditionalFormatting sqref="M41:M42">
    <cfRule type="cellIs" dxfId="803" priority="811" stopIfTrue="1" operator="equal">
      <formula>"þ"</formula>
    </cfRule>
  </conditionalFormatting>
  <conditionalFormatting sqref="K41:K42">
    <cfRule type="cellIs" dxfId="802" priority="810" operator="lessThan">
      <formula>$P$1</formula>
    </cfRule>
  </conditionalFormatting>
  <conditionalFormatting sqref="E41:E42 H41:H42">
    <cfRule type="cellIs" dxfId="801" priority="809" stopIfTrue="1" operator="equal">
      <formula>"þ"</formula>
    </cfRule>
  </conditionalFormatting>
  <conditionalFormatting sqref="E41:E42 H41:H42">
    <cfRule type="cellIs" dxfId="800" priority="808" stopIfTrue="1" operator="equal">
      <formula>"þ"</formula>
    </cfRule>
  </conditionalFormatting>
  <conditionalFormatting sqref="G41:G42">
    <cfRule type="cellIs" dxfId="799" priority="807" stopIfTrue="1" operator="equal">
      <formula>"þ"</formula>
    </cfRule>
  </conditionalFormatting>
  <conditionalFormatting sqref="G41:G42">
    <cfRule type="cellIs" dxfId="798" priority="806" stopIfTrue="1" operator="equal">
      <formula>"þ"</formula>
    </cfRule>
  </conditionalFormatting>
  <conditionalFormatting sqref="E41:E42">
    <cfRule type="cellIs" dxfId="797" priority="805" stopIfTrue="1" operator="equal">
      <formula>"þ"</formula>
    </cfRule>
  </conditionalFormatting>
  <conditionalFormatting sqref="E41:E42">
    <cfRule type="cellIs" dxfId="796" priority="804" stopIfTrue="1" operator="equal">
      <formula>"þ"</formula>
    </cfRule>
  </conditionalFormatting>
  <conditionalFormatting sqref="L3">
    <cfRule type="cellIs" dxfId="795" priority="772" stopIfTrue="1" operator="equal">
      <formula>"þ"</formula>
    </cfRule>
  </conditionalFormatting>
  <conditionalFormatting sqref="L12">
    <cfRule type="cellIs" dxfId="794" priority="771" stopIfTrue="1" operator="equal">
      <formula>"þ"</formula>
    </cfRule>
  </conditionalFormatting>
  <conditionalFormatting sqref="F41:F42">
    <cfRule type="cellIs" dxfId="793" priority="801" stopIfTrue="1" operator="equal">
      <formula>"þ"</formula>
    </cfRule>
  </conditionalFormatting>
  <conditionalFormatting sqref="F41:F42">
    <cfRule type="cellIs" dxfId="792" priority="800" stopIfTrue="1" operator="equal">
      <formula>"þ"</formula>
    </cfRule>
  </conditionalFormatting>
  <conditionalFormatting sqref="F41:F42">
    <cfRule type="cellIs" dxfId="791" priority="799" stopIfTrue="1" operator="equal">
      <formula>"þ"</formula>
    </cfRule>
  </conditionalFormatting>
  <conditionalFormatting sqref="F41:F42">
    <cfRule type="cellIs" dxfId="790" priority="798" stopIfTrue="1" operator="equal">
      <formula>"þ"</formula>
    </cfRule>
  </conditionalFormatting>
  <conditionalFormatting sqref="E41:E42">
    <cfRule type="cellIs" dxfId="789" priority="797" stopIfTrue="1" operator="equal">
      <formula>"þ"</formula>
    </cfRule>
  </conditionalFormatting>
  <conditionalFormatting sqref="E41:E42">
    <cfRule type="cellIs" dxfId="788" priority="796" stopIfTrue="1" operator="equal">
      <formula>"þ"</formula>
    </cfRule>
  </conditionalFormatting>
  <conditionalFormatting sqref="F40">
    <cfRule type="cellIs" dxfId="787" priority="795" stopIfTrue="1" operator="equal">
      <formula>"þ"</formula>
    </cfRule>
  </conditionalFormatting>
  <conditionalFormatting sqref="F40">
    <cfRule type="cellIs" dxfId="786" priority="794" stopIfTrue="1" operator="equal">
      <formula>"þ"</formula>
    </cfRule>
  </conditionalFormatting>
  <conditionalFormatting sqref="E40">
    <cfRule type="cellIs" dxfId="785" priority="793" stopIfTrue="1" operator="equal">
      <formula>"þ"</formula>
    </cfRule>
  </conditionalFormatting>
  <conditionalFormatting sqref="E40">
    <cfRule type="cellIs" dxfId="784" priority="792" stopIfTrue="1" operator="equal">
      <formula>"þ"</formula>
    </cfRule>
  </conditionalFormatting>
  <conditionalFormatting sqref="E40">
    <cfRule type="cellIs" dxfId="783" priority="791" stopIfTrue="1" operator="equal">
      <formula>"þ"</formula>
    </cfRule>
  </conditionalFormatting>
  <conditionalFormatting sqref="E40">
    <cfRule type="cellIs" dxfId="782" priority="790" stopIfTrue="1" operator="equal">
      <formula>"þ"</formula>
    </cfRule>
  </conditionalFormatting>
  <conditionalFormatting sqref="F41:F42">
    <cfRule type="cellIs" dxfId="781" priority="789" stopIfTrue="1" operator="equal">
      <formula>"þ"</formula>
    </cfRule>
  </conditionalFormatting>
  <conditionalFormatting sqref="F41:F42">
    <cfRule type="cellIs" dxfId="780" priority="788" stopIfTrue="1" operator="equal">
      <formula>"þ"</formula>
    </cfRule>
  </conditionalFormatting>
  <conditionalFormatting sqref="E41:E42">
    <cfRule type="cellIs" dxfId="779" priority="787" stopIfTrue="1" operator="equal">
      <formula>"þ"</formula>
    </cfRule>
  </conditionalFormatting>
  <conditionalFormatting sqref="E41:E42">
    <cfRule type="cellIs" dxfId="778" priority="786" stopIfTrue="1" operator="equal">
      <formula>"þ"</formula>
    </cfRule>
  </conditionalFormatting>
  <conditionalFormatting sqref="E41:E42">
    <cfRule type="cellIs" dxfId="777" priority="785" stopIfTrue="1" operator="equal">
      <formula>"þ"</formula>
    </cfRule>
  </conditionalFormatting>
  <conditionalFormatting sqref="E41:E42">
    <cfRule type="cellIs" dxfId="776" priority="784" stopIfTrue="1" operator="equal">
      <formula>"þ"</formula>
    </cfRule>
  </conditionalFormatting>
  <conditionalFormatting sqref="G35:H35 M35">
    <cfRule type="cellIs" dxfId="775" priority="783" stopIfTrue="1" operator="equal">
      <formula>"þ"</formula>
    </cfRule>
  </conditionalFormatting>
  <conditionalFormatting sqref="K35">
    <cfRule type="cellIs" dxfId="774" priority="782" operator="lessThan">
      <formula>$P$1</formula>
    </cfRule>
  </conditionalFormatting>
  <conditionalFormatting sqref="E35:F35">
    <cfRule type="cellIs" dxfId="773" priority="781" stopIfTrue="1" operator="equal">
      <formula>"þ"</formula>
    </cfRule>
  </conditionalFormatting>
  <conditionalFormatting sqref="E35:F35">
    <cfRule type="cellIs" dxfId="772" priority="780" stopIfTrue="1" operator="equal">
      <formula>"þ"</formula>
    </cfRule>
  </conditionalFormatting>
  <conditionalFormatting sqref="L35">
    <cfRule type="cellIs" dxfId="771" priority="779" stopIfTrue="1" operator="equal">
      <formula>"þ"</formula>
    </cfRule>
  </conditionalFormatting>
  <conditionalFormatting sqref="L35">
    <cfRule type="cellIs" dxfId="770" priority="778" stopIfTrue="1" operator="equal">
      <formula>"þ"</formula>
    </cfRule>
  </conditionalFormatting>
  <conditionalFormatting sqref="L35">
    <cfRule type="cellIs" dxfId="769" priority="777" stopIfTrue="1" operator="equal">
      <formula>"þ"</formula>
    </cfRule>
  </conditionalFormatting>
  <conditionalFormatting sqref="L35">
    <cfRule type="cellIs" dxfId="768" priority="776" stopIfTrue="1" operator="equal">
      <formula>"þ"</formula>
    </cfRule>
  </conditionalFormatting>
  <conditionalFormatting sqref="H3">
    <cfRule type="cellIs" dxfId="767" priority="775" stopIfTrue="1" operator="equal">
      <formula>"þ"</formula>
    </cfRule>
  </conditionalFormatting>
  <conditionalFormatting sqref="F3">
    <cfRule type="cellIs" dxfId="766" priority="774" stopIfTrue="1" operator="equal">
      <formula>"þ"</formula>
    </cfRule>
  </conditionalFormatting>
  <conditionalFormatting sqref="F3">
    <cfRule type="cellIs" dxfId="765" priority="773" stopIfTrue="1" operator="equal">
      <formula>"þ"</formula>
    </cfRule>
  </conditionalFormatting>
  <conditionalFormatting sqref="L12">
    <cfRule type="cellIs" dxfId="764" priority="770" stopIfTrue="1" operator="equal">
      <formula>"þ"</formula>
    </cfRule>
  </conditionalFormatting>
  <conditionalFormatting sqref="L27">
    <cfRule type="cellIs" dxfId="763" priority="769" stopIfTrue="1" operator="equal">
      <formula>"þ"</formula>
    </cfRule>
  </conditionalFormatting>
  <conditionalFormatting sqref="L27">
    <cfRule type="cellIs" dxfId="762" priority="768" stopIfTrue="1" operator="equal">
      <formula>"þ"</formula>
    </cfRule>
  </conditionalFormatting>
  <conditionalFormatting sqref="L28">
    <cfRule type="cellIs" dxfId="761" priority="767" stopIfTrue="1" operator="equal">
      <formula>"þ"</formula>
    </cfRule>
  </conditionalFormatting>
  <conditionalFormatting sqref="L28">
    <cfRule type="cellIs" dxfId="760" priority="766" stopIfTrue="1" operator="equal">
      <formula>"þ"</formula>
    </cfRule>
  </conditionalFormatting>
  <conditionalFormatting sqref="L43">
    <cfRule type="cellIs" dxfId="759" priority="732" stopIfTrue="1" operator="equal">
      <formula>"þ"</formula>
    </cfRule>
  </conditionalFormatting>
  <conditionalFormatting sqref="L43">
    <cfRule type="cellIs" dxfId="758" priority="731" stopIfTrue="1" operator="equal">
      <formula>"þ"</formula>
    </cfRule>
  </conditionalFormatting>
  <conditionalFormatting sqref="L26">
    <cfRule type="cellIs" dxfId="757" priority="763" stopIfTrue="1" operator="equal">
      <formula>"þ"</formula>
    </cfRule>
  </conditionalFormatting>
  <conditionalFormatting sqref="L26">
    <cfRule type="cellIs" dxfId="756" priority="762" stopIfTrue="1" operator="equal">
      <formula>"þ"</formula>
    </cfRule>
  </conditionalFormatting>
  <conditionalFormatting sqref="L40:L42">
    <cfRule type="cellIs" dxfId="755" priority="761" stopIfTrue="1" operator="equal">
      <formula>"þ"</formula>
    </cfRule>
  </conditionalFormatting>
  <conditionalFormatting sqref="L40:L42">
    <cfRule type="cellIs" dxfId="754" priority="760" stopIfTrue="1" operator="equal">
      <formula>"þ"</formula>
    </cfRule>
  </conditionalFormatting>
  <conditionalFormatting sqref="E43:H43">
    <cfRule type="cellIs" dxfId="753" priority="759" stopIfTrue="1" operator="equal">
      <formula>"þ"</formula>
    </cfRule>
  </conditionalFormatting>
  <conditionalFormatting sqref="M43">
    <cfRule type="cellIs" dxfId="752" priority="758" stopIfTrue="1" operator="equal">
      <formula>"þ"</formula>
    </cfRule>
  </conditionalFormatting>
  <conditionalFormatting sqref="K43">
    <cfRule type="cellIs" dxfId="751" priority="757" operator="lessThan">
      <formula>$P$1</formula>
    </cfRule>
  </conditionalFormatting>
  <conditionalFormatting sqref="M43">
    <cfRule type="cellIs" dxfId="750" priority="756" stopIfTrue="1" operator="equal">
      <formula>"þ"</formula>
    </cfRule>
  </conditionalFormatting>
  <conditionalFormatting sqref="K43">
    <cfRule type="cellIs" dxfId="749" priority="755" operator="lessThan">
      <formula>$P$1</formula>
    </cfRule>
  </conditionalFormatting>
  <conditionalFormatting sqref="M43">
    <cfRule type="cellIs" dxfId="748" priority="754" stopIfTrue="1" operator="equal">
      <formula>"þ"</formula>
    </cfRule>
  </conditionalFormatting>
  <conditionalFormatting sqref="K43">
    <cfRule type="cellIs" dxfId="747" priority="753" operator="lessThan">
      <formula>$P$1</formula>
    </cfRule>
  </conditionalFormatting>
  <conditionalFormatting sqref="M43">
    <cfRule type="cellIs" dxfId="746" priority="752" stopIfTrue="1" operator="equal">
      <formula>"þ"</formula>
    </cfRule>
  </conditionalFormatting>
  <conditionalFormatting sqref="K43">
    <cfRule type="cellIs" dxfId="745" priority="751" operator="lessThan">
      <formula>$P$1</formula>
    </cfRule>
  </conditionalFormatting>
  <conditionalFormatting sqref="E43 H43">
    <cfRule type="cellIs" dxfId="744" priority="750" stopIfTrue="1" operator="equal">
      <formula>"þ"</formula>
    </cfRule>
  </conditionalFormatting>
  <conditionalFormatting sqref="E43 H43">
    <cfRule type="cellIs" dxfId="743" priority="749" stopIfTrue="1" operator="equal">
      <formula>"þ"</formula>
    </cfRule>
  </conditionalFormatting>
  <conditionalFormatting sqref="G43">
    <cfRule type="cellIs" dxfId="742" priority="748" stopIfTrue="1" operator="equal">
      <formula>"þ"</formula>
    </cfRule>
  </conditionalFormatting>
  <conditionalFormatting sqref="G43">
    <cfRule type="cellIs" dxfId="741" priority="747" stopIfTrue="1" operator="equal">
      <formula>"þ"</formula>
    </cfRule>
  </conditionalFormatting>
  <conditionalFormatting sqref="E43">
    <cfRule type="cellIs" dxfId="740" priority="746" stopIfTrue="1" operator="equal">
      <formula>"þ"</formula>
    </cfRule>
  </conditionalFormatting>
  <conditionalFormatting sqref="E43">
    <cfRule type="cellIs" dxfId="739" priority="745" stopIfTrue="1" operator="equal">
      <formula>"þ"</formula>
    </cfRule>
  </conditionalFormatting>
  <conditionalFormatting sqref="F43">
    <cfRule type="cellIs" dxfId="738" priority="744" stopIfTrue="1" operator="equal">
      <formula>"þ"</formula>
    </cfRule>
  </conditionalFormatting>
  <conditionalFormatting sqref="F43">
    <cfRule type="cellIs" dxfId="737" priority="743" stopIfTrue="1" operator="equal">
      <formula>"þ"</formula>
    </cfRule>
  </conditionalFormatting>
  <conditionalFormatting sqref="F43">
    <cfRule type="cellIs" dxfId="736" priority="742" stopIfTrue="1" operator="equal">
      <formula>"þ"</formula>
    </cfRule>
  </conditionalFormatting>
  <conditionalFormatting sqref="F43">
    <cfRule type="cellIs" dxfId="735" priority="741" stopIfTrue="1" operator="equal">
      <formula>"þ"</formula>
    </cfRule>
  </conditionalFormatting>
  <conditionalFormatting sqref="E43">
    <cfRule type="cellIs" dxfId="734" priority="740" stopIfTrue="1" operator="equal">
      <formula>"þ"</formula>
    </cfRule>
  </conditionalFormatting>
  <conditionalFormatting sqref="E43">
    <cfRule type="cellIs" dxfId="733" priority="739" stopIfTrue="1" operator="equal">
      <formula>"þ"</formula>
    </cfRule>
  </conditionalFormatting>
  <conditionalFormatting sqref="F43">
    <cfRule type="cellIs" dxfId="732" priority="738" stopIfTrue="1" operator="equal">
      <formula>"þ"</formula>
    </cfRule>
  </conditionalFormatting>
  <conditionalFormatting sqref="F43">
    <cfRule type="cellIs" dxfId="731" priority="737" stopIfTrue="1" operator="equal">
      <formula>"þ"</formula>
    </cfRule>
  </conditionalFormatting>
  <conditionalFormatting sqref="E43">
    <cfRule type="cellIs" dxfId="730" priority="736" stopIfTrue="1" operator="equal">
      <formula>"þ"</formula>
    </cfRule>
  </conditionalFormatting>
  <conditionalFormatting sqref="E43">
    <cfRule type="cellIs" dxfId="729" priority="735" stopIfTrue="1" operator="equal">
      <formula>"þ"</formula>
    </cfRule>
  </conditionalFormatting>
  <conditionalFormatting sqref="E43">
    <cfRule type="cellIs" dxfId="728" priority="734" stopIfTrue="1" operator="equal">
      <formula>"þ"</formula>
    </cfRule>
  </conditionalFormatting>
  <conditionalFormatting sqref="E43">
    <cfRule type="cellIs" dxfId="727" priority="733" stopIfTrue="1" operator="equal">
      <formula>"þ"</formula>
    </cfRule>
  </conditionalFormatting>
  <conditionalFormatting sqref="L46">
    <cfRule type="cellIs" dxfId="726" priority="703" stopIfTrue="1" operator="equal">
      <formula>"þ"</formula>
    </cfRule>
  </conditionalFormatting>
  <conditionalFormatting sqref="L46">
    <cfRule type="cellIs" dxfId="725" priority="702" stopIfTrue="1" operator="equal">
      <formula>"þ"</formula>
    </cfRule>
  </conditionalFormatting>
  <conditionalFormatting sqref="M46">
    <cfRule type="cellIs" dxfId="724" priority="729" stopIfTrue="1" operator="equal">
      <formula>"þ"</formula>
    </cfRule>
  </conditionalFormatting>
  <conditionalFormatting sqref="M46">
    <cfRule type="cellIs" dxfId="723" priority="727" stopIfTrue="1" operator="equal">
      <formula>"þ"</formula>
    </cfRule>
  </conditionalFormatting>
  <conditionalFormatting sqref="M46">
    <cfRule type="cellIs" dxfId="722" priority="725" stopIfTrue="1" operator="equal">
      <formula>"þ"</formula>
    </cfRule>
  </conditionalFormatting>
  <conditionalFormatting sqref="M46">
    <cfRule type="cellIs" dxfId="721" priority="723" stopIfTrue="1" operator="equal">
      <formula>"þ"</formula>
    </cfRule>
  </conditionalFormatting>
  <conditionalFormatting sqref="K46">
    <cfRule type="cellIs" dxfId="720" priority="701" operator="lessThan">
      <formula>$P$1</formula>
    </cfRule>
  </conditionalFormatting>
  <conditionalFormatting sqref="E46">
    <cfRule type="cellIs" dxfId="719" priority="700" stopIfTrue="1" operator="equal">
      <formula>"þ"</formula>
    </cfRule>
  </conditionalFormatting>
  <conditionalFormatting sqref="E46">
    <cfRule type="cellIs" dxfId="718" priority="699" stopIfTrue="1" operator="equal">
      <formula>"þ"</formula>
    </cfRule>
  </conditionalFormatting>
  <conditionalFormatting sqref="G46">
    <cfRule type="cellIs" dxfId="717" priority="698" stopIfTrue="1" operator="equal">
      <formula>"þ"</formula>
    </cfRule>
  </conditionalFormatting>
  <conditionalFormatting sqref="G46">
    <cfRule type="cellIs" dxfId="716" priority="697" stopIfTrue="1" operator="equal">
      <formula>"þ"</formula>
    </cfRule>
  </conditionalFormatting>
  <conditionalFormatting sqref="F46">
    <cfRule type="cellIs" dxfId="715" priority="696" stopIfTrue="1" operator="equal">
      <formula>"þ"</formula>
    </cfRule>
  </conditionalFormatting>
  <conditionalFormatting sqref="F46">
    <cfRule type="cellIs" dxfId="714" priority="695" stopIfTrue="1" operator="equal">
      <formula>"þ"</formula>
    </cfRule>
  </conditionalFormatting>
  <conditionalFormatting sqref="F46">
    <cfRule type="cellIs" dxfId="713" priority="694" stopIfTrue="1" operator="equal">
      <formula>"þ"</formula>
    </cfRule>
  </conditionalFormatting>
  <conditionalFormatting sqref="F46">
    <cfRule type="cellIs" dxfId="712" priority="693" stopIfTrue="1" operator="equal">
      <formula>"þ"</formula>
    </cfRule>
  </conditionalFormatting>
  <conditionalFormatting sqref="E46">
    <cfRule type="cellIs" dxfId="711" priority="691" stopIfTrue="1" operator="equal">
      <formula>"þ"</formula>
    </cfRule>
  </conditionalFormatting>
  <conditionalFormatting sqref="E46">
    <cfRule type="cellIs" dxfId="710" priority="692" stopIfTrue="1" operator="equal">
      <formula>"þ"</formula>
    </cfRule>
  </conditionalFormatting>
  <conditionalFormatting sqref="H46">
    <cfRule type="cellIs" dxfId="709" priority="690" stopIfTrue="1" operator="equal">
      <formula>"þ"</formula>
    </cfRule>
  </conditionalFormatting>
  <conditionalFormatting sqref="H46">
    <cfRule type="cellIs" dxfId="708" priority="689" stopIfTrue="1" operator="equal">
      <formula>"þ"</formula>
    </cfRule>
  </conditionalFormatting>
  <conditionalFormatting sqref="H46">
    <cfRule type="cellIs" dxfId="707" priority="688" stopIfTrue="1" operator="equal">
      <formula>"þ"</formula>
    </cfRule>
  </conditionalFormatting>
  <conditionalFormatting sqref="H46">
    <cfRule type="cellIs" dxfId="706" priority="687" stopIfTrue="1" operator="equal">
      <formula>"þ"</formula>
    </cfRule>
  </conditionalFormatting>
  <conditionalFormatting sqref="L48">
    <cfRule type="cellIs" dxfId="705" priority="682" stopIfTrue="1" operator="equal">
      <formula>"þ"</formula>
    </cfRule>
  </conditionalFormatting>
  <conditionalFormatting sqref="L48">
    <cfRule type="cellIs" dxfId="704" priority="681" stopIfTrue="1" operator="equal">
      <formula>"þ"</formula>
    </cfRule>
  </conditionalFormatting>
  <conditionalFormatting sqref="M48">
    <cfRule type="cellIs" dxfId="703" priority="686" stopIfTrue="1" operator="equal">
      <formula>"þ"</formula>
    </cfRule>
  </conditionalFormatting>
  <conditionalFormatting sqref="M48">
    <cfRule type="cellIs" dxfId="702" priority="685" stopIfTrue="1" operator="equal">
      <formula>"þ"</formula>
    </cfRule>
  </conditionalFormatting>
  <conditionalFormatting sqref="M48">
    <cfRule type="cellIs" dxfId="701" priority="684" stopIfTrue="1" operator="equal">
      <formula>"þ"</formula>
    </cfRule>
  </conditionalFormatting>
  <conditionalFormatting sqref="M48">
    <cfRule type="cellIs" dxfId="700" priority="683" stopIfTrue="1" operator="equal">
      <formula>"þ"</formula>
    </cfRule>
  </conditionalFormatting>
  <conditionalFormatting sqref="K48">
    <cfRule type="cellIs" dxfId="699" priority="680" operator="lessThan">
      <formula>$P$1</formula>
    </cfRule>
  </conditionalFormatting>
  <conditionalFormatting sqref="E48">
    <cfRule type="cellIs" dxfId="698" priority="662" stopIfTrue="1" operator="equal">
      <formula>"þ"</formula>
    </cfRule>
  </conditionalFormatting>
  <conditionalFormatting sqref="F48">
    <cfRule type="cellIs" dxfId="697" priority="661" stopIfTrue="1" operator="equal">
      <formula>"þ"</formula>
    </cfRule>
  </conditionalFormatting>
  <conditionalFormatting sqref="F48">
    <cfRule type="cellIs" dxfId="696" priority="659" stopIfTrue="1" operator="equal">
      <formula>"þ"</formula>
    </cfRule>
  </conditionalFormatting>
  <conditionalFormatting sqref="F48">
    <cfRule type="cellIs" dxfId="695" priority="658" stopIfTrue="1" operator="equal">
      <formula>"þ"</formula>
    </cfRule>
  </conditionalFormatting>
  <conditionalFormatting sqref="F48">
    <cfRule type="cellIs" dxfId="694" priority="657" stopIfTrue="1" operator="equal">
      <formula>"þ"</formula>
    </cfRule>
  </conditionalFormatting>
  <conditionalFormatting sqref="F48">
    <cfRule type="cellIs" dxfId="693" priority="656" stopIfTrue="1" operator="equal">
      <formula>"þ"</formula>
    </cfRule>
  </conditionalFormatting>
  <conditionalFormatting sqref="H48">
    <cfRule type="cellIs" dxfId="692" priority="655" stopIfTrue="1" operator="equal">
      <formula>"þ"</formula>
    </cfRule>
  </conditionalFormatting>
  <conditionalFormatting sqref="H48">
    <cfRule type="cellIs" dxfId="691" priority="654" stopIfTrue="1" operator="equal">
      <formula>"þ"</formula>
    </cfRule>
  </conditionalFormatting>
  <conditionalFormatting sqref="E48">
    <cfRule type="cellIs" dxfId="690" priority="665" stopIfTrue="1" operator="equal">
      <formula>"þ"</formula>
    </cfRule>
  </conditionalFormatting>
  <conditionalFormatting sqref="E48">
    <cfRule type="cellIs" dxfId="689" priority="664" stopIfTrue="1" operator="equal">
      <formula>"þ"</formula>
    </cfRule>
  </conditionalFormatting>
  <conditionalFormatting sqref="E48">
    <cfRule type="cellIs" dxfId="688" priority="663" stopIfTrue="1" operator="equal">
      <formula>"þ"</formula>
    </cfRule>
  </conditionalFormatting>
  <conditionalFormatting sqref="F48">
    <cfRule type="cellIs" dxfId="687" priority="660" stopIfTrue="1" operator="equal">
      <formula>"þ"</formula>
    </cfRule>
  </conditionalFormatting>
  <conditionalFormatting sqref="E48">
    <cfRule type="cellIs" dxfId="686" priority="653" stopIfTrue="1" operator="equal">
      <formula>"þ"</formula>
    </cfRule>
  </conditionalFormatting>
  <conditionalFormatting sqref="E48">
    <cfRule type="cellIs" dxfId="685" priority="651" stopIfTrue="1" operator="equal">
      <formula>"þ"</formula>
    </cfRule>
  </conditionalFormatting>
  <conditionalFormatting sqref="E48">
    <cfRule type="cellIs" dxfId="684" priority="650" stopIfTrue="1" operator="equal">
      <formula>"þ"</formula>
    </cfRule>
  </conditionalFormatting>
  <conditionalFormatting sqref="E48">
    <cfRule type="cellIs" dxfId="683" priority="649" stopIfTrue="1" operator="equal">
      <formula>"þ"</formula>
    </cfRule>
  </conditionalFormatting>
  <conditionalFormatting sqref="E48">
    <cfRule type="cellIs" dxfId="682" priority="648" stopIfTrue="1" operator="equal">
      <formula>"þ"</formula>
    </cfRule>
  </conditionalFormatting>
  <conditionalFormatting sqref="F48">
    <cfRule type="cellIs" dxfId="681" priority="647" stopIfTrue="1" operator="equal">
      <formula>"þ"</formula>
    </cfRule>
  </conditionalFormatting>
  <conditionalFormatting sqref="F48">
    <cfRule type="cellIs" dxfId="680" priority="646" stopIfTrue="1" operator="equal">
      <formula>"þ"</formula>
    </cfRule>
  </conditionalFormatting>
  <conditionalFormatting sqref="F48">
    <cfRule type="cellIs" dxfId="679" priority="645" stopIfTrue="1" operator="equal">
      <formula>"þ"</formula>
    </cfRule>
  </conditionalFormatting>
  <conditionalFormatting sqref="F48">
    <cfRule type="cellIs" dxfId="678" priority="644" stopIfTrue="1" operator="equal">
      <formula>"þ"</formula>
    </cfRule>
  </conditionalFormatting>
  <conditionalFormatting sqref="F48">
    <cfRule type="cellIs" dxfId="677" priority="643" stopIfTrue="1" operator="equal">
      <formula>"þ"</formula>
    </cfRule>
  </conditionalFormatting>
  <conditionalFormatting sqref="F48">
    <cfRule type="cellIs" dxfId="676" priority="642" stopIfTrue="1" operator="equal">
      <formula>"þ"</formula>
    </cfRule>
  </conditionalFormatting>
  <conditionalFormatting sqref="E48">
    <cfRule type="cellIs" dxfId="675" priority="652" stopIfTrue="1" operator="equal">
      <formula>"þ"</formula>
    </cfRule>
  </conditionalFormatting>
  <conditionalFormatting sqref="G48">
    <cfRule type="cellIs" dxfId="674" priority="641" stopIfTrue="1" operator="equal">
      <formula>"þ"</formula>
    </cfRule>
  </conditionalFormatting>
  <conditionalFormatting sqref="G48">
    <cfRule type="cellIs" dxfId="673" priority="640" stopIfTrue="1" operator="equal">
      <formula>"þ"</formula>
    </cfRule>
  </conditionalFormatting>
  <conditionalFormatting sqref="L50">
    <cfRule type="cellIs" dxfId="672" priority="635" stopIfTrue="1" operator="equal">
      <formula>"þ"</formula>
    </cfRule>
  </conditionalFormatting>
  <conditionalFormatting sqref="L50">
    <cfRule type="cellIs" dxfId="671" priority="634" stopIfTrue="1" operator="equal">
      <formula>"þ"</formula>
    </cfRule>
  </conditionalFormatting>
  <conditionalFormatting sqref="M50">
    <cfRule type="cellIs" dxfId="670" priority="639" stopIfTrue="1" operator="equal">
      <formula>"þ"</formula>
    </cfRule>
  </conditionalFormatting>
  <conditionalFormatting sqref="M50">
    <cfRule type="cellIs" dxfId="669" priority="638" stopIfTrue="1" operator="equal">
      <formula>"þ"</formula>
    </cfRule>
  </conditionalFormatting>
  <conditionalFormatting sqref="M50">
    <cfRule type="cellIs" dxfId="668" priority="637" stopIfTrue="1" operator="equal">
      <formula>"þ"</formula>
    </cfRule>
  </conditionalFormatting>
  <conditionalFormatting sqref="M50">
    <cfRule type="cellIs" dxfId="667" priority="636" stopIfTrue="1" operator="equal">
      <formula>"þ"</formula>
    </cfRule>
  </conditionalFormatting>
  <conditionalFormatting sqref="K50">
    <cfRule type="cellIs" dxfId="666" priority="633" operator="lessThan">
      <formula>$P$1</formula>
    </cfRule>
  </conditionalFormatting>
  <conditionalFormatting sqref="E50">
    <cfRule type="cellIs" dxfId="665" priority="629" stopIfTrue="1" operator="equal">
      <formula>"þ"</formula>
    </cfRule>
  </conditionalFormatting>
  <conditionalFormatting sqref="F50">
    <cfRule type="cellIs" dxfId="664" priority="628" stopIfTrue="1" operator="equal">
      <formula>"þ"</formula>
    </cfRule>
  </conditionalFormatting>
  <conditionalFormatting sqref="F50">
    <cfRule type="cellIs" dxfId="663" priority="626" stopIfTrue="1" operator="equal">
      <formula>"þ"</formula>
    </cfRule>
  </conditionalFormatting>
  <conditionalFormatting sqref="F50">
    <cfRule type="cellIs" dxfId="662" priority="625" stopIfTrue="1" operator="equal">
      <formula>"þ"</formula>
    </cfRule>
  </conditionalFormatting>
  <conditionalFormatting sqref="F50">
    <cfRule type="cellIs" dxfId="661" priority="624" stopIfTrue="1" operator="equal">
      <formula>"þ"</formula>
    </cfRule>
  </conditionalFormatting>
  <conditionalFormatting sqref="F50">
    <cfRule type="cellIs" dxfId="660" priority="623" stopIfTrue="1" operator="equal">
      <formula>"þ"</formula>
    </cfRule>
  </conditionalFormatting>
  <conditionalFormatting sqref="H50">
    <cfRule type="cellIs" dxfId="659" priority="622" stopIfTrue="1" operator="equal">
      <formula>"þ"</formula>
    </cfRule>
  </conditionalFormatting>
  <conditionalFormatting sqref="H50">
    <cfRule type="cellIs" dxfId="658" priority="621" stopIfTrue="1" operator="equal">
      <formula>"þ"</formula>
    </cfRule>
  </conditionalFormatting>
  <conditionalFormatting sqref="E50">
    <cfRule type="cellIs" dxfId="657" priority="632" stopIfTrue="1" operator="equal">
      <formula>"þ"</formula>
    </cfRule>
  </conditionalFormatting>
  <conditionalFormatting sqref="E50">
    <cfRule type="cellIs" dxfId="656" priority="631" stopIfTrue="1" operator="equal">
      <formula>"þ"</formula>
    </cfRule>
  </conditionalFormatting>
  <conditionalFormatting sqref="E50">
    <cfRule type="cellIs" dxfId="655" priority="630" stopIfTrue="1" operator="equal">
      <formula>"þ"</formula>
    </cfRule>
  </conditionalFormatting>
  <conditionalFormatting sqref="F50">
    <cfRule type="cellIs" dxfId="654" priority="627" stopIfTrue="1" operator="equal">
      <formula>"þ"</formula>
    </cfRule>
  </conditionalFormatting>
  <conditionalFormatting sqref="E50">
    <cfRule type="cellIs" dxfId="653" priority="620" stopIfTrue="1" operator="equal">
      <formula>"þ"</formula>
    </cfRule>
  </conditionalFormatting>
  <conditionalFormatting sqref="E50">
    <cfRule type="cellIs" dxfId="652" priority="618" stopIfTrue="1" operator="equal">
      <formula>"þ"</formula>
    </cfRule>
  </conditionalFormatting>
  <conditionalFormatting sqref="E50">
    <cfRule type="cellIs" dxfId="651" priority="617" stopIfTrue="1" operator="equal">
      <formula>"þ"</formula>
    </cfRule>
  </conditionalFormatting>
  <conditionalFormatting sqref="E50">
    <cfRule type="cellIs" dxfId="650" priority="616" stopIfTrue="1" operator="equal">
      <formula>"þ"</formula>
    </cfRule>
  </conditionalFormatting>
  <conditionalFormatting sqref="E50">
    <cfRule type="cellIs" dxfId="649" priority="615" stopIfTrue="1" operator="equal">
      <formula>"þ"</formula>
    </cfRule>
  </conditionalFormatting>
  <conditionalFormatting sqref="F50">
    <cfRule type="cellIs" dxfId="648" priority="614" stopIfTrue="1" operator="equal">
      <formula>"þ"</formula>
    </cfRule>
  </conditionalFormatting>
  <conditionalFormatting sqref="F50">
    <cfRule type="cellIs" dxfId="647" priority="613" stopIfTrue="1" operator="equal">
      <formula>"þ"</formula>
    </cfRule>
  </conditionalFormatting>
  <conditionalFormatting sqref="F50">
    <cfRule type="cellIs" dxfId="646" priority="612" stopIfTrue="1" operator="equal">
      <formula>"þ"</formula>
    </cfRule>
  </conditionalFormatting>
  <conditionalFormatting sqref="F50">
    <cfRule type="cellIs" dxfId="645" priority="611" stopIfTrue="1" operator="equal">
      <formula>"þ"</formula>
    </cfRule>
  </conditionalFormatting>
  <conditionalFormatting sqref="F50">
    <cfRule type="cellIs" dxfId="644" priority="610" stopIfTrue="1" operator="equal">
      <formula>"þ"</formula>
    </cfRule>
  </conditionalFormatting>
  <conditionalFormatting sqref="F50">
    <cfRule type="cellIs" dxfId="643" priority="609" stopIfTrue="1" operator="equal">
      <formula>"þ"</formula>
    </cfRule>
  </conditionalFormatting>
  <conditionalFormatting sqref="E50">
    <cfRule type="cellIs" dxfId="642" priority="619" stopIfTrue="1" operator="equal">
      <formula>"þ"</formula>
    </cfRule>
  </conditionalFormatting>
  <conditionalFormatting sqref="G50">
    <cfRule type="cellIs" dxfId="641" priority="608" stopIfTrue="1" operator="equal">
      <formula>"þ"</formula>
    </cfRule>
  </conditionalFormatting>
  <conditionalFormatting sqref="G50">
    <cfRule type="cellIs" dxfId="640" priority="607" stopIfTrue="1" operator="equal">
      <formula>"þ"</formula>
    </cfRule>
  </conditionalFormatting>
  <conditionalFormatting sqref="F50">
    <cfRule type="cellIs" dxfId="639" priority="603" stopIfTrue="1" operator="equal">
      <formula>"þ"</formula>
    </cfRule>
  </conditionalFormatting>
  <conditionalFormatting sqref="G50">
    <cfRule type="cellIs" dxfId="638" priority="602" stopIfTrue="1" operator="equal">
      <formula>"þ"</formula>
    </cfRule>
  </conditionalFormatting>
  <conditionalFormatting sqref="G50">
    <cfRule type="cellIs" dxfId="637" priority="600" stopIfTrue="1" operator="equal">
      <formula>"þ"</formula>
    </cfRule>
  </conditionalFormatting>
  <conditionalFormatting sqref="G50">
    <cfRule type="cellIs" dxfId="636" priority="599" stopIfTrue="1" operator="equal">
      <formula>"þ"</formula>
    </cfRule>
  </conditionalFormatting>
  <conditionalFormatting sqref="G50">
    <cfRule type="cellIs" dxfId="635" priority="598" stopIfTrue="1" operator="equal">
      <formula>"þ"</formula>
    </cfRule>
  </conditionalFormatting>
  <conditionalFormatting sqref="G50">
    <cfRule type="cellIs" dxfId="634" priority="597" stopIfTrue="1" operator="equal">
      <formula>"þ"</formula>
    </cfRule>
  </conditionalFormatting>
  <conditionalFormatting sqref="F50">
    <cfRule type="cellIs" dxfId="633" priority="606" stopIfTrue="1" operator="equal">
      <formula>"þ"</formula>
    </cfRule>
  </conditionalFormatting>
  <conditionalFormatting sqref="F50">
    <cfRule type="cellIs" dxfId="632" priority="605" stopIfTrue="1" operator="equal">
      <formula>"þ"</formula>
    </cfRule>
  </conditionalFormatting>
  <conditionalFormatting sqref="F50">
    <cfRule type="cellIs" dxfId="631" priority="604" stopIfTrue="1" operator="equal">
      <formula>"þ"</formula>
    </cfRule>
  </conditionalFormatting>
  <conditionalFormatting sqref="G50">
    <cfRule type="cellIs" dxfId="630" priority="601" stopIfTrue="1" operator="equal">
      <formula>"þ"</formula>
    </cfRule>
  </conditionalFormatting>
  <conditionalFormatting sqref="F50">
    <cfRule type="cellIs" dxfId="629" priority="596" stopIfTrue="1" operator="equal">
      <formula>"þ"</formula>
    </cfRule>
  </conditionalFormatting>
  <conditionalFormatting sqref="F50">
    <cfRule type="cellIs" dxfId="628" priority="594" stopIfTrue="1" operator="equal">
      <formula>"þ"</formula>
    </cfRule>
  </conditionalFormatting>
  <conditionalFormatting sqref="F50">
    <cfRule type="cellIs" dxfId="627" priority="593" stopIfTrue="1" operator="equal">
      <formula>"þ"</formula>
    </cfRule>
  </conditionalFormatting>
  <conditionalFormatting sqref="F50">
    <cfRule type="cellIs" dxfId="626" priority="592" stopIfTrue="1" operator="equal">
      <formula>"þ"</formula>
    </cfRule>
  </conditionalFormatting>
  <conditionalFormatting sqref="F50">
    <cfRule type="cellIs" dxfId="625" priority="591" stopIfTrue="1" operator="equal">
      <formula>"þ"</formula>
    </cfRule>
  </conditionalFormatting>
  <conditionalFormatting sqref="G50">
    <cfRule type="cellIs" dxfId="624" priority="590" stopIfTrue="1" operator="equal">
      <formula>"þ"</formula>
    </cfRule>
  </conditionalFormatting>
  <conditionalFormatting sqref="G50">
    <cfRule type="cellIs" dxfId="623" priority="589" stopIfTrue="1" operator="equal">
      <formula>"þ"</formula>
    </cfRule>
  </conditionalFormatting>
  <conditionalFormatting sqref="G50">
    <cfRule type="cellIs" dxfId="622" priority="588" stopIfTrue="1" operator="equal">
      <formula>"þ"</formula>
    </cfRule>
  </conditionalFormatting>
  <conditionalFormatting sqref="G50">
    <cfRule type="cellIs" dxfId="621" priority="587" stopIfTrue="1" operator="equal">
      <formula>"þ"</formula>
    </cfRule>
  </conditionalFormatting>
  <conditionalFormatting sqref="G50">
    <cfRule type="cellIs" dxfId="620" priority="586" stopIfTrue="1" operator="equal">
      <formula>"þ"</formula>
    </cfRule>
  </conditionalFormatting>
  <conditionalFormatting sqref="G50">
    <cfRule type="cellIs" dxfId="619" priority="585" stopIfTrue="1" operator="equal">
      <formula>"þ"</formula>
    </cfRule>
  </conditionalFormatting>
  <conditionalFormatting sqref="F50">
    <cfRule type="cellIs" dxfId="618" priority="595" stopIfTrue="1" operator="equal">
      <formula>"þ"</formula>
    </cfRule>
  </conditionalFormatting>
  <conditionalFormatting sqref="G4">
    <cfRule type="cellIs" dxfId="617" priority="572" stopIfTrue="1" operator="equal">
      <formula>"þ"</formula>
    </cfRule>
  </conditionalFormatting>
  <conditionalFormatting sqref="G4">
    <cfRule type="cellIs" dxfId="616" priority="571" stopIfTrue="1" operator="equal">
      <formula>"þ"</formula>
    </cfRule>
  </conditionalFormatting>
  <conditionalFormatting sqref="G4">
    <cfRule type="cellIs" dxfId="615" priority="570" stopIfTrue="1" operator="equal">
      <formula>"þ"</formula>
    </cfRule>
  </conditionalFormatting>
  <conditionalFormatting sqref="G4">
    <cfRule type="cellIs" dxfId="614" priority="569" stopIfTrue="1" operator="equal">
      <formula>"þ"</formula>
    </cfRule>
  </conditionalFormatting>
  <conditionalFormatting sqref="F4">
    <cfRule type="cellIs" dxfId="613" priority="576" stopIfTrue="1" operator="equal">
      <formula>"þ"</formula>
    </cfRule>
  </conditionalFormatting>
  <conditionalFormatting sqref="F4">
    <cfRule type="cellIs" dxfId="612" priority="575" stopIfTrue="1" operator="equal">
      <formula>"þ"</formula>
    </cfRule>
  </conditionalFormatting>
  <conditionalFormatting sqref="G4">
    <cfRule type="cellIs" dxfId="611" priority="573" stopIfTrue="1" operator="equal">
      <formula>"þ"</formula>
    </cfRule>
  </conditionalFormatting>
  <conditionalFormatting sqref="H4">
    <cfRule type="cellIs" dxfId="610" priority="568" stopIfTrue="1" operator="equal">
      <formula>"þ"</formula>
    </cfRule>
  </conditionalFormatting>
  <conditionalFormatting sqref="H4">
    <cfRule type="cellIs" dxfId="609" priority="567" stopIfTrue="1" operator="equal">
      <formula>"þ"</formula>
    </cfRule>
  </conditionalFormatting>
  <conditionalFormatting sqref="G4">
    <cfRule type="cellIs" dxfId="608" priority="566" stopIfTrue="1" operator="equal">
      <formula>"þ"</formula>
    </cfRule>
  </conditionalFormatting>
  <conditionalFormatting sqref="G4">
    <cfRule type="cellIs" dxfId="607" priority="565" stopIfTrue="1" operator="equal">
      <formula>"þ"</formula>
    </cfRule>
  </conditionalFormatting>
  <conditionalFormatting sqref="G4">
    <cfRule type="cellIs" dxfId="606" priority="564" stopIfTrue="1" operator="equal">
      <formula>"þ"</formula>
    </cfRule>
  </conditionalFormatting>
  <conditionalFormatting sqref="E4">
    <cfRule type="cellIs" dxfId="605" priority="584" stopIfTrue="1" operator="equal">
      <formula>"þ"</formula>
    </cfRule>
  </conditionalFormatting>
  <conditionalFormatting sqref="E4">
    <cfRule type="cellIs" dxfId="604" priority="583" stopIfTrue="1" operator="equal">
      <formula>"þ"</formula>
    </cfRule>
  </conditionalFormatting>
  <conditionalFormatting sqref="E4">
    <cfRule type="cellIs" dxfId="603" priority="582" stopIfTrue="1" operator="equal">
      <formula>"þ"</formula>
    </cfRule>
  </conditionalFormatting>
  <conditionalFormatting sqref="E4">
    <cfRule type="cellIs" dxfId="602" priority="581" stopIfTrue="1" operator="equal">
      <formula>"þ"</formula>
    </cfRule>
  </conditionalFormatting>
  <conditionalFormatting sqref="F4">
    <cfRule type="cellIs" dxfId="601" priority="580" stopIfTrue="1" operator="equal">
      <formula>"þ"</formula>
    </cfRule>
  </conditionalFormatting>
  <conditionalFormatting sqref="F4">
    <cfRule type="cellIs" dxfId="600" priority="579" stopIfTrue="1" operator="equal">
      <formula>"þ"</formula>
    </cfRule>
  </conditionalFormatting>
  <conditionalFormatting sqref="F4">
    <cfRule type="cellIs" dxfId="599" priority="578" stopIfTrue="1" operator="equal">
      <formula>"þ"</formula>
    </cfRule>
  </conditionalFormatting>
  <conditionalFormatting sqref="F4">
    <cfRule type="cellIs" dxfId="598" priority="577" stopIfTrue="1" operator="equal">
      <formula>"þ"</formula>
    </cfRule>
  </conditionalFormatting>
  <conditionalFormatting sqref="G4">
    <cfRule type="cellIs" dxfId="597" priority="574" stopIfTrue="1" operator="equal">
      <formula>"þ"</formula>
    </cfRule>
  </conditionalFormatting>
  <conditionalFormatting sqref="G4">
    <cfRule type="cellIs" dxfId="596" priority="563" stopIfTrue="1" operator="equal">
      <formula>"þ"</formula>
    </cfRule>
  </conditionalFormatting>
  <conditionalFormatting sqref="G4">
    <cfRule type="cellIs" dxfId="595" priority="562" stopIfTrue="1" operator="equal">
      <formula>"þ"</formula>
    </cfRule>
  </conditionalFormatting>
  <conditionalFormatting sqref="G4">
    <cfRule type="cellIs" dxfId="594" priority="561" stopIfTrue="1" operator="equal">
      <formula>"þ"</formula>
    </cfRule>
  </conditionalFormatting>
  <conditionalFormatting sqref="H4">
    <cfRule type="cellIs" dxfId="593" priority="560" stopIfTrue="1" operator="equal">
      <formula>"þ"</formula>
    </cfRule>
  </conditionalFormatting>
  <conditionalFormatting sqref="H4">
    <cfRule type="cellIs" dxfId="592" priority="559" stopIfTrue="1" operator="equal">
      <formula>"þ"</formula>
    </cfRule>
  </conditionalFormatting>
  <conditionalFormatting sqref="H4">
    <cfRule type="cellIs" dxfId="591" priority="558" stopIfTrue="1" operator="equal">
      <formula>"þ"</formula>
    </cfRule>
  </conditionalFormatting>
  <conditionalFormatting sqref="H4">
    <cfRule type="cellIs" dxfId="590" priority="557" stopIfTrue="1" operator="equal">
      <formula>"þ"</formula>
    </cfRule>
  </conditionalFormatting>
  <conditionalFormatting sqref="H4">
    <cfRule type="cellIs" dxfId="589" priority="556" stopIfTrue="1" operator="equal">
      <formula>"þ"</formula>
    </cfRule>
  </conditionalFormatting>
  <conditionalFormatting sqref="H4">
    <cfRule type="cellIs" dxfId="588" priority="555" stopIfTrue="1" operator="equal">
      <formula>"þ"</formula>
    </cfRule>
  </conditionalFormatting>
  <conditionalFormatting sqref="M5">
    <cfRule type="cellIs" dxfId="587" priority="554" stopIfTrue="1" operator="equal">
      <formula>"þ"</formula>
    </cfRule>
  </conditionalFormatting>
  <conditionalFormatting sqref="K5">
    <cfRule type="cellIs" dxfId="586" priority="553" operator="lessThan">
      <formula>$P$1</formula>
    </cfRule>
  </conditionalFormatting>
  <conditionalFormatting sqref="L5">
    <cfRule type="cellIs" dxfId="585" priority="552" stopIfTrue="1" operator="equal">
      <formula>"þ"</formula>
    </cfRule>
  </conditionalFormatting>
  <conditionalFormatting sqref="L5">
    <cfRule type="cellIs" dxfId="584" priority="551" stopIfTrue="1" operator="equal">
      <formula>"þ"</formula>
    </cfRule>
  </conditionalFormatting>
  <conditionalFormatting sqref="G5">
    <cfRule type="cellIs" dxfId="583" priority="538" stopIfTrue="1" operator="equal">
      <formula>"þ"</formula>
    </cfRule>
  </conditionalFormatting>
  <conditionalFormatting sqref="G5">
    <cfRule type="cellIs" dxfId="582" priority="537" stopIfTrue="1" operator="equal">
      <formula>"þ"</formula>
    </cfRule>
  </conditionalFormatting>
  <conditionalFormatting sqref="G5">
    <cfRule type="cellIs" dxfId="581" priority="536" stopIfTrue="1" operator="equal">
      <formula>"þ"</formula>
    </cfRule>
  </conditionalFormatting>
  <conditionalFormatting sqref="G5">
    <cfRule type="cellIs" dxfId="580" priority="535" stopIfTrue="1" operator="equal">
      <formula>"þ"</formula>
    </cfRule>
  </conditionalFormatting>
  <conditionalFormatting sqref="F5">
    <cfRule type="cellIs" dxfId="579" priority="542" stopIfTrue="1" operator="equal">
      <formula>"þ"</formula>
    </cfRule>
  </conditionalFormatting>
  <conditionalFormatting sqref="F5">
    <cfRule type="cellIs" dxfId="578" priority="541" stopIfTrue="1" operator="equal">
      <formula>"þ"</formula>
    </cfRule>
  </conditionalFormatting>
  <conditionalFormatting sqref="G5">
    <cfRule type="cellIs" dxfId="577" priority="539" stopIfTrue="1" operator="equal">
      <formula>"þ"</formula>
    </cfRule>
  </conditionalFormatting>
  <conditionalFormatting sqref="H5">
    <cfRule type="cellIs" dxfId="576" priority="534" stopIfTrue="1" operator="equal">
      <formula>"þ"</formula>
    </cfRule>
  </conditionalFormatting>
  <conditionalFormatting sqref="H5">
    <cfRule type="cellIs" dxfId="575" priority="533" stopIfTrue="1" operator="equal">
      <formula>"þ"</formula>
    </cfRule>
  </conditionalFormatting>
  <conditionalFormatting sqref="G5">
    <cfRule type="cellIs" dxfId="574" priority="532" stopIfTrue="1" operator="equal">
      <formula>"þ"</formula>
    </cfRule>
  </conditionalFormatting>
  <conditionalFormatting sqref="G5">
    <cfRule type="cellIs" dxfId="573" priority="531" stopIfTrue="1" operator="equal">
      <formula>"þ"</formula>
    </cfRule>
  </conditionalFormatting>
  <conditionalFormatting sqref="G5">
    <cfRule type="cellIs" dxfId="572" priority="530" stopIfTrue="1" operator="equal">
      <formula>"þ"</formula>
    </cfRule>
  </conditionalFormatting>
  <conditionalFormatting sqref="F5">
    <cfRule type="cellIs" dxfId="571" priority="546" stopIfTrue="1" operator="equal">
      <formula>"þ"</formula>
    </cfRule>
  </conditionalFormatting>
  <conditionalFormatting sqref="F5">
    <cfRule type="cellIs" dxfId="570" priority="545" stopIfTrue="1" operator="equal">
      <formula>"þ"</formula>
    </cfRule>
  </conditionalFormatting>
  <conditionalFormatting sqref="F5">
    <cfRule type="cellIs" dxfId="569" priority="544" stopIfTrue="1" operator="equal">
      <formula>"þ"</formula>
    </cfRule>
  </conditionalFormatting>
  <conditionalFormatting sqref="F5">
    <cfRule type="cellIs" dxfId="568" priority="543" stopIfTrue="1" operator="equal">
      <formula>"þ"</formula>
    </cfRule>
  </conditionalFormatting>
  <conditionalFormatting sqref="G5">
    <cfRule type="cellIs" dxfId="567" priority="540" stopIfTrue="1" operator="equal">
      <formula>"þ"</formula>
    </cfRule>
  </conditionalFormatting>
  <conditionalFormatting sqref="G5">
    <cfRule type="cellIs" dxfId="566" priority="529" stopIfTrue="1" operator="equal">
      <formula>"þ"</formula>
    </cfRule>
  </conditionalFormatting>
  <conditionalFormatting sqref="G5">
    <cfRule type="cellIs" dxfId="565" priority="528" stopIfTrue="1" operator="equal">
      <formula>"þ"</formula>
    </cfRule>
  </conditionalFormatting>
  <conditionalFormatting sqref="G5">
    <cfRule type="cellIs" dxfId="564" priority="527" stopIfTrue="1" operator="equal">
      <formula>"þ"</formula>
    </cfRule>
  </conditionalFormatting>
  <conditionalFormatting sqref="H5">
    <cfRule type="cellIs" dxfId="563" priority="526" stopIfTrue="1" operator="equal">
      <formula>"þ"</formula>
    </cfRule>
  </conditionalFormatting>
  <conditionalFormatting sqref="H5">
    <cfRule type="cellIs" dxfId="562" priority="525" stopIfTrue="1" operator="equal">
      <formula>"þ"</formula>
    </cfRule>
  </conditionalFormatting>
  <conditionalFormatting sqref="H5">
    <cfRule type="cellIs" dxfId="561" priority="524" stopIfTrue="1" operator="equal">
      <formula>"þ"</formula>
    </cfRule>
  </conditionalFormatting>
  <conditionalFormatting sqref="H5">
    <cfRule type="cellIs" dxfId="560" priority="523" stopIfTrue="1" operator="equal">
      <formula>"þ"</formula>
    </cfRule>
  </conditionalFormatting>
  <conditionalFormatting sqref="H5">
    <cfRule type="cellIs" dxfId="559" priority="522" stopIfTrue="1" operator="equal">
      <formula>"þ"</formula>
    </cfRule>
  </conditionalFormatting>
  <conditionalFormatting sqref="H5">
    <cfRule type="cellIs" dxfId="558" priority="521" stopIfTrue="1" operator="equal">
      <formula>"þ"</formula>
    </cfRule>
  </conditionalFormatting>
  <conditionalFormatting sqref="M21">
    <cfRule type="cellIs" dxfId="557" priority="520" stopIfTrue="1" operator="equal">
      <formula>"þ"</formula>
    </cfRule>
  </conditionalFormatting>
  <conditionalFormatting sqref="M21">
    <cfRule type="cellIs" dxfId="556" priority="519" stopIfTrue="1" operator="equal">
      <formula>"þ"</formula>
    </cfRule>
  </conditionalFormatting>
  <conditionalFormatting sqref="K21">
    <cfRule type="cellIs" dxfId="555" priority="518" operator="lessThan">
      <formula>$P$1</formula>
    </cfRule>
  </conditionalFormatting>
  <conditionalFormatting sqref="E21 H21">
    <cfRule type="cellIs" dxfId="554" priority="517" stopIfTrue="1" operator="equal">
      <formula>"þ"</formula>
    </cfRule>
  </conditionalFormatting>
  <conditionalFormatting sqref="E21 H21">
    <cfRule type="cellIs" dxfId="553" priority="516" stopIfTrue="1" operator="equal">
      <formula>"þ"</formula>
    </cfRule>
  </conditionalFormatting>
  <conditionalFormatting sqref="G21">
    <cfRule type="cellIs" dxfId="552" priority="515" stopIfTrue="1" operator="equal">
      <formula>"þ"</formula>
    </cfRule>
  </conditionalFormatting>
  <conditionalFormatting sqref="G21">
    <cfRule type="cellIs" dxfId="551" priority="514" stopIfTrue="1" operator="equal">
      <formula>"þ"</formula>
    </cfRule>
  </conditionalFormatting>
  <conditionalFormatting sqref="F21">
    <cfRule type="cellIs" dxfId="550" priority="513" stopIfTrue="1" operator="equal">
      <formula>"þ"</formula>
    </cfRule>
  </conditionalFormatting>
  <conditionalFormatting sqref="G21">
    <cfRule type="cellIs" dxfId="549" priority="510" stopIfTrue="1" operator="equal">
      <formula>"þ"</formula>
    </cfRule>
  </conditionalFormatting>
  <conditionalFormatting sqref="G21">
    <cfRule type="cellIs" dxfId="548" priority="509" stopIfTrue="1" operator="equal">
      <formula>"þ"</formula>
    </cfRule>
  </conditionalFormatting>
  <conditionalFormatting sqref="F21">
    <cfRule type="cellIs" dxfId="547" priority="508" stopIfTrue="1" operator="equal">
      <formula>"þ"</formula>
    </cfRule>
  </conditionalFormatting>
  <conditionalFormatting sqref="F21">
    <cfRule type="cellIs" dxfId="546" priority="507" stopIfTrue="1" operator="equal">
      <formula>"þ"</formula>
    </cfRule>
  </conditionalFormatting>
  <conditionalFormatting sqref="L21">
    <cfRule type="cellIs" dxfId="545" priority="505" stopIfTrue="1" operator="equal">
      <formula>"þ"</formula>
    </cfRule>
  </conditionalFormatting>
  <conditionalFormatting sqref="L21">
    <cfRule type="cellIs" dxfId="544" priority="506" stopIfTrue="1" operator="equal">
      <formula>"þ"</formula>
    </cfRule>
  </conditionalFormatting>
  <conditionalFormatting sqref="M24">
    <cfRule type="cellIs" dxfId="543" priority="504" stopIfTrue="1" operator="equal">
      <formula>"þ"</formula>
    </cfRule>
  </conditionalFormatting>
  <conditionalFormatting sqref="M24">
    <cfRule type="cellIs" dxfId="542" priority="503" stopIfTrue="1" operator="equal">
      <formula>"þ"</formula>
    </cfRule>
  </conditionalFormatting>
  <conditionalFormatting sqref="K24">
    <cfRule type="cellIs" dxfId="541" priority="502" operator="lessThan">
      <formula>$P$1</formula>
    </cfRule>
  </conditionalFormatting>
  <conditionalFormatting sqref="E24 H24">
    <cfRule type="cellIs" dxfId="540" priority="501" stopIfTrue="1" operator="equal">
      <formula>"þ"</formula>
    </cfRule>
  </conditionalFormatting>
  <conditionalFormatting sqref="E24 H24">
    <cfRule type="cellIs" dxfId="539" priority="500" stopIfTrue="1" operator="equal">
      <formula>"þ"</formula>
    </cfRule>
  </conditionalFormatting>
  <conditionalFormatting sqref="G24">
    <cfRule type="cellIs" dxfId="538" priority="499" stopIfTrue="1" operator="equal">
      <formula>"þ"</formula>
    </cfRule>
  </conditionalFormatting>
  <conditionalFormatting sqref="G24">
    <cfRule type="cellIs" dxfId="537" priority="498" stopIfTrue="1" operator="equal">
      <formula>"þ"</formula>
    </cfRule>
  </conditionalFormatting>
  <conditionalFormatting sqref="F24">
    <cfRule type="cellIs" dxfId="536" priority="497" stopIfTrue="1" operator="equal">
      <formula>"þ"</formula>
    </cfRule>
  </conditionalFormatting>
  <conditionalFormatting sqref="L24">
    <cfRule type="cellIs" dxfId="535" priority="496" stopIfTrue="1" operator="equal">
      <formula>"þ"</formula>
    </cfRule>
  </conditionalFormatting>
  <conditionalFormatting sqref="L24">
    <cfRule type="cellIs" dxfId="534" priority="495" stopIfTrue="1" operator="equal">
      <formula>"þ"</formula>
    </cfRule>
  </conditionalFormatting>
  <conditionalFormatting sqref="L19">
    <cfRule type="cellIs" dxfId="533" priority="493" stopIfTrue="1" operator="equal">
      <formula>"þ"</formula>
    </cfRule>
  </conditionalFormatting>
  <conditionalFormatting sqref="L19">
    <cfRule type="cellIs" dxfId="532" priority="494" stopIfTrue="1" operator="equal">
      <formula>"þ"</formula>
    </cfRule>
  </conditionalFormatting>
  <conditionalFormatting sqref="G10">
    <cfRule type="cellIs" dxfId="531" priority="483" stopIfTrue="1" operator="equal">
      <formula>"þ"</formula>
    </cfRule>
  </conditionalFormatting>
  <conditionalFormatting sqref="G10">
    <cfRule type="cellIs" dxfId="530" priority="482" stopIfTrue="1" operator="equal">
      <formula>"þ"</formula>
    </cfRule>
  </conditionalFormatting>
  <conditionalFormatting sqref="M10">
    <cfRule type="cellIs" dxfId="529" priority="492" stopIfTrue="1" operator="equal">
      <formula>"þ"</formula>
    </cfRule>
  </conditionalFormatting>
  <conditionalFormatting sqref="M10">
    <cfRule type="cellIs" dxfId="528" priority="491" stopIfTrue="1" operator="equal">
      <formula>"þ"</formula>
    </cfRule>
  </conditionalFormatting>
  <conditionalFormatting sqref="K10">
    <cfRule type="cellIs" dxfId="527" priority="490" operator="lessThan">
      <formula>$P$1</formula>
    </cfRule>
  </conditionalFormatting>
  <conditionalFormatting sqref="E10 H10">
    <cfRule type="cellIs" dxfId="526" priority="489" stopIfTrue="1" operator="equal">
      <formula>"þ"</formula>
    </cfRule>
  </conditionalFormatting>
  <conditionalFormatting sqref="E10 H10">
    <cfRule type="cellIs" dxfId="525" priority="488" stopIfTrue="1" operator="equal">
      <formula>"þ"</formula>
    </cfRule>
  </conditionalFormatting>
  <conditionalFormatting sqref="G10">
    <cfRule type="cellIs" dxfId="524" priority="487" stopIfTrue="1" operator="equal">
      <formula>"þ"</formula>
    </cfRule>
  </conditionalFormatting>
  <conditionalFormatting sqref="G10">
    <cfRule type="cellIs" dxfId="523" priority="486" stopIfTrue="1" operator="equal">
      <formula>"þ"</formula>
    </cfRule>
  </conditionalFormatting>
  <conditionalFormatting sqref="E10">
    <cfRule type="cellIs" dxfId="522" priority="485" stopIfTrue="1" operator="equal">
      <formula>"þ"</formula>
    </cfRule>
  </conditionalFormatting>
  <conditionalFormatting sqref="E10">
    <cfRule type="cellIs" dxfId="521" priority="484" stopIfTrue="1" operator="equal">
      <formula>"þ"</formula>
    </cfRule>
  </conditionalFormatting>
  <conditionalFormatting sqref="F10">
    <cfRule type="cellIs" dxfId="520" priority="481" stopIfTrue="1" operator="equal">
      <formula>"þ"</formula>
    </cfRule>
  </conditionalFormatting>
  <conditionalFormatting sqref="F10">
    <cfRule type="cellIs" dxfId="519" priority="480" stopIfTrue="1" operator="equal">
      <formula>"þ"</formula>
    </cfRule>
  </conditionalFormatting>
  <conditionalFormatting sqref="F10">
    <cfRule type="cellIs" dxfId="518" priority="479" stopIfTrue="1" operator="equal">
      <formula>"þ"</formula>
    </cfRule>
  </conditionalFormatting>
  <conditionalFormatting sqref="F10">
    <cfRule type="cellIs" dxfId="517" priority="478" stopIfTrue="1" operator="equal">
      <formula>"þ"</formula>
    </cfRule>
  </conditionalFormatting>
  <conditionalFormatting sqref="L10">
    <cfRule type="cellIs" dxfId="516" priority="477" stopIfTrue="1" operator="equal">
      <formula>"þ"</formula>
    </cfRule>
  </conditionalFormatting>
  <conditionalFormatting sqref="L10">
    <cfRule type="cellIs" dxfId="515" priority="476" stopIfTrue="1" operator="equal">
      <formula>"þ"</formula>
    </cfRule>
  </conditionalFormatting>
  <conditionalFormatting sqref="M8">
    <cfRule type="cellIs" dxfId="514" priority="475" stopIfTrue="1" operator="equal">
      <formula>"þ"</formula>
    </cfRule>
  </conditionalFormatting>
  <conditionalFormatting sqref="M8">
    <cfRule type="cellIs" dxfId="513" priority="474" stopIfTrue="1" operator="equal">
      <formula>"þ"</formula>
    </cfRule>
  </conditionalFormatting>
  <conditionalFormatting sqref="K8">
    <cfRule type="cellIs" dxfId="512" priority="473" operator="lessThan">
      <formula>$P$1</formula>
    </cfRule>
  </conditionalFormatting>
  <conditionalFormatting sqref="E8">
    <cfRule type="cellIs" dxfId="511" priority="472" stopIfTrue="1" operator="equal">
      <formula>"þ"</formula>
    </cfRule>
  </conditionalFormatting>
  <conditionalFormatting sqref="E8">
    <cfRule type="cellIs" dxfId="510" priority="471" stopIfTrue="1" operator="equal">
      <formula>"þ"</formula>
    </cfRule>
  </conditionalFormatting>
  <conditionalFormatting sqref="G8">
    <cfRule type="cellIs" dxfId="509" priority="470" stopIfTrue="1" operator="equal">
      <formula>"þ"</formula>
    </cfRule>
  </conditionalFormatting>
  <conditionalFormatting sqref="G8">
    <cfRule type="cellIs" dxfId="508" priority="469" stopIfTrue="1" operator="equal">
      <formula>"þ"</formula>
    </cfRule>
  </conditionalFormatting>
  <conditionalFormatting sqref="E8">
    <cfRule type="cellIs" dxfId="507" priority="464" stopIfTrue="1" operator="equal">
      <formula>"þ"</formula>
    </cfRule>
  </conditionalFormatting>
  <conditionalFormatting sqref="E8">
    <cfRule type="cellIs" dxfId="506" priority="463" stopIfTrue="1" operator="equal">
      <formula>"þ"</formula>
    </cfRule>
  </conditionalFormatting>
  <conditionalFormatting sqref="H8">
    <cfRule type="cellIs" dxfId="505" priority="462" stopIfTrue="1" operator="equal">
      <formula>"þ"</formula>
    </cfRule>
  </conditionalFormatting>
  <conditionalFormatting sqref="H8">
    <cfRule type="cellIs" dxfId="504" priority="461" stopIfTrue="1" operator="equal">
      <formula>"þ"</formula>
    </cfRule>
  </conditionalFormatting>
  <conditionalFormatting sqref="E47">
    <cfRule type="cellIs" dxfId="503" priority="400" stopIfTrue="1" operator="equal">
      <formula>"þ"</formula>
    </cfRule>
  </conditionalFormatting>
  <conditionalFormatting sqref="E47">
    <cfRule type="cellIs" dxfId="502" priority="399" stopIfTrue="1" operator="equal">
      <formula>"þ"</formula>
    </cfRule>
  </conditionalFormatting>
  <conditionalFormatting sqref="H8">
    <cfRule type="cellIs" dxfId="501" priority="460" stopIfTrue="1" operator="equal">
      <formula>"þ"</formula>
    </cfRule>
  </conditionalFormatting>
  <conditionalFormatting sqref="H8">
    <cfRule type="cellIs" dxfId="500" priority="459" stopIfTrue="1" operator="equal">
      <formula>"þ"</formula>
    </cfRule>
  </conditionalFormatting>
  <conditionalFormatting sqref="L8">
    <cfRule type="cellIs" dxfId="499" priority="458" stopIfTrue="1" operator="equal">
      <formula>"þ"</formula>
    </cfRule>
  </conditionalFormatting>
  <conditionalFormatting sqref="L8">
    <cfRule type="cellIs" dxfId="498" priority="457" stopIfTrue="1" operator="equal">
      <formula>"þ"</formula>
    </cfRule>
  </conditionalFormatting>
  <conditionalFormatting sqref="F8">
    <cfRule type="cellIs" dxfId="497" priority="456" stopIfTrue="1" operator="equal">
      <formula>"þ"</formula>
    </cfRule>
  </conditionalFormatting>
  <conditionalFormatting sqref="F8">
    <cfRule type="cellIs" dxfId="496" priority="455" stopIfTrue="1" operator="equal">
      <formula>"þ"</formula>
    </cfRule>
  </conditionalFormatting>
  <conditionalFormatting sqref="F8">
    <cfRule type="cellIs" dxfId="495" priority="454" stopIfTrue="1" operator="equal">
      <formula>"þ"</formula>
    </cfRule>
  </conditionalFormatting>
  <conditionalFormatting sqref="F8">
    <cfRule type="cellIs" dxfId="494" priority="453" stopIfTrue="1" operator="equal">
      <formula>"þ"</formula>
    </cfRule>
  </conditionalFormatting>
  <conditionalFormatting sqref="E47">
    <cfRule type="cellIs" dxfId="493" priority="408" stopIfTrue="1" operator="equal">
      <formula>"þ"</formula>
    </cfRule>
  </conditionalFormatting>
  <conditionalFormatting sqref="E47">
    <cfRule type="cellIs" dxfId="492" priority="407" stopIfTrue="1" operator="equal">
      <formula>"þ"</formula>
    </cfRule>
  </conditionalFormatting>
  <conditionalFormatting sqref="H14">
    <cfRule type="cellIs" dxfId="491" priority="431" stopIfTrue="1" operator="equal">
      <formula>"þ"</formula>
    </cfRule>
  </conditionalFormatting>
  <conditionalFormatting sqref="H14">
    <cfRule type="cellIs" dxfId="490" priority="430" stopIfTrue="1" operator="equal">
      <formula>"þ"</formula>
    </cfRule>
  </conditionalFormatting>
  <conditionalFormatting sqref="F14">
    <cfRule type="cellIs" dxfId="489" priority="439" stopIfTrue="1" operator="equal">
      <formula>"þ"</formula>
    </cfRule>
  </conditionalFormatting>
  <conditionalFormatting sqref="F14">
    <cfRule type="cellIs" dxfId="488" priority="438" stopIfTrue="1" operator="equal">
      <formula>"þ"</formula>
    </cfRule>
  </conditionalFormatting>
  <conditionalFormatting sqref="G47">
    <cfRule type="cellIs" dxfId="487" priority="406" stopIfTrue="1" operator="equal">
      <formula>"þ"</formula>
    </cfRule>
  </conditionalFormatting>
  <conditionalFormatting sqref="G47">
    <cfRule type="cellIs" dxfId="486" priority="405" stopIfTrue="1" operator="equal">
      <formula>"þ"</formula>
    </cfRule>
  </conditionalFormatting>
  <conditionalFormatting sqref="M14">
    <cfRule type="cellIs" dxfId="485" priority="452" stopIfTrue="1" operator="equal">
      <formula>"þ"</formula>
    </cfRule>
  </conditionalFormatting>
  <conditionalFormatting sqref="M14">
    <cfRule type="cellIs" dxfId="484" priority="451" stopIfTrue="1" operator="equal">
      <formula>"þ"</formula>
    </cfRule>
  </conditionalFormatting>
  <conditionalFormatting sqref="K14">
    <cfRule type="cellIs" dxfId="483" priority="450" operator="lessThan">
      <formula>$P$1</formula>
    </cfRule>
  </conditionalFormatting>
  <conditionalFormatting sqref="L14">
    <cfRule type="cellIs" dxfId="482" priority="447" stopIfTrue="1" operator="equal">
      <formula>"þ"</formula>
    </cfRule>
  </conditionalFormatting>
  <conditionalFormatting sqref="L14">
    <cfRule type="cellIs" dxfId="481" priority="446" stopIfTrue="1" operator="equal">
      <formula>"þ"</formula>
    </cfRule>
  </conditionalFormatting>
  <conditionalFormatting sqref="F14">
    <cfRule type="cellIs" dxfId="480" priority="443" stopIfTrue="1" operator="equal">
      <formula>"þ"</formula>
    </cfRule>
  </conditionalFormatting>
  <conditionalFormatting sqref="F14">
    <cfRule type="cellIs" dxfId="479" priority="442" stopIfTrue="1" operator="equal">
      <formula>"þ"</formula>
    </cfRule>
  </conditionalFormatting>
  <conditionalFormatting sqref="F14">
    <cfRule type="cellIs" dxfId="478" priority="441" stopIfTrue="1" operator="equal">
      <formula>"þ"</formula>
    </cfRule>
  </conditionalFormatting>
  <conditionalFormatting sqref="F14">
    <cfRule type="cellIs" dxfId="477" priority="440" stopIfTrue="1" operator="equal">
      <formula>"þ"</formula>
    </cfRule>
  </conditionalFormatting>
  <conditionalFormatting sqref="L47">
    <cfRule type="cellIs" dxfId="476" priority="410" stopIfTrue="1" operator="equal">
      <formula>"þ"</formula>
    </cfRule>
  </conditionalFormatting>
  <conditionalFormatting sqref="H14">
    <cfRule type="cellIs" dxfId="475" priority="423" stopIfTrue="1" operator="equal">
      <formula>"þ"</formula>
    </cfRule>
  </conditionalFormatting>
  <conditionalFormatting sqref="H14">
    <cfRule type="cellIs" dxfId="474" priority="422" stopIfTrue="1" operator="equal">
      <formula>"þ"</formula>
    </cfRule>
  </conditionalFormatting>
  <conditionalFormatting sqref="H47">
    <cfRule type="cellIs" dxfId="473" priority="398" stopIfTrue="1" operator="equal">
      <formula>"þ"</formula>
    </cfRule>
  </conditionalFormatting>
  <conditionalFormatting sqref="H47">
    <cfRule type="cellIs" dxfId="472" priority="397" stopIfTrue="1" operator="equal">
      <formula>"þ"</formula>
    </cfRule>
  </conditionalFormatting>
  <conditionalFormatting sqref="H14">
    <cfRule type="cellIs" dxfId="471" priority="421" stopIfTrue="1" operator="equal">
      <formula>"þ"</formula>
    </cfRule>
  </conditionalFormatting>
  <conditionalFormatting sqref="H14">
    <cfRule type="cellIs" dxfId="470" priority="420" stopIfTrue="1" operator="equal">
      <formula>"þ"</formula>
    </cfRule>
  </conditionalFormatting>
  <conditionalFormatting sqref="H14">
    <cfRule type="cellIs" dxfId="469" priority="419" stopIfTrue="1" operator="equal">
      <formula>"þ"</formula>
    </cfRule>
  </conditionalFormatting>
  <conditionalFormatting sqref="H14">
    <cfRule type="cellIs" dxfId="468" priority="418" stopIfTrue="1" operator="equal">
      <formula>"þ"</formula>
    </cfRule>
  </conditionalFormatting>
  <conditionalFormatting sqref="G14">
    <cfRule type="cellIs" dxfId="467" priority="417" stopIfTrue="1" operator="equal">
      <formula>"þ"</formula>
    </cfRule>
  </conditionalFormatting>
  <conditionalFormatting sqref="G14">
    <cfRule type="cellIs" dxfId="466" priority="416" stopIfTrue="1" operator="equal">
      <formula>"þ"</formula>
    </cfRule>
  </conditionalFormatting>
  <conditionalFormatting sqref="L47">
    <cfRule type="cellIs" dxfId="465" priority="411" stopIfTrue="1" operator="equal">
      <formula>"þ"</formula>
    </cfRule>
  </conditionalFormatting>
  <conditionalFormatting sqref="M47">
    <cfRule type="cellIs" dxfId="464" priority="415" stopIfTrue="1" operator="equal">
      <formula>"þ"</formula>
    </cfRule>
  </conditionalFormatting>
  <conditionalFormatting sqref="M47">
    <cfRule type="cellIs" dxfId="463" priority="414" stopIfTrue="1" operator="equal">
      <formula>"þ"</formula>
    </cfRule>
  </conditionalFormatting>
  <conditionalFormatting sqref="M47">
    <cfRule type="cellIs" dxfId="462" priority="413" stopIfTrue="1" operator="equal">
      <formula>"þ"</formula>
    </cfRule>
  </conditionalFormatting>
  <conditionalFormatting sqref="M47">
    <cfRule type="cellIs" dxfId="461" priority="412" stopIfTrue="1" operator="equal">
      <formula>"þ"</formula>
    </cfRule>
  </conditionalFormatting>
  <conditionalFormatting sqref="K47">
    <cfRule type="cellIs" dxfId="460" priority="409" operator="lessThan">
      <formula>$P$1</formula>
    </cfRule>
  </conditionalFormatting>
  <conditionalFormatting sqref="H47">
    <cfRule type="cellIs" dxfId="459" priority="396" stopIfTrue="1" operator="equal">
      <formula>"þ"</formula>
    </cfRule>
  </conditionalFormatting>
  <conditionalFormatting sqref="H47">
    <cfRule type="cellIs" dxfId="458" priority="395" stopIfTrue="1" operator="equal">
      <formula>"þ"</formula>
    </cfRule>
  </conditionalFormatting>
  <conditionalFormatting sqref="F47">
    <cfRule type="cellIs" dxfId="457" priority="394" stopIfTrue="1" operator="equal">
      <formula>"þ"</formula>
    </cfRule>
  </conditionalFormatting>
  <conditionalFormatting sqref="F47">
    <cfRule type="cellIs" dxfId="456" priority="393" stopIfTrue="1" operator="equal">
      <formula>"þ"</formula>
    </cfRule>
  </conditionalFormatting>
  <conditionalFormatting sqref="F47">
    <cfRule type="cellIs" dxfId="455" priority="392" stopIfTrue="1" operator="equal">
      <formula>"þ"</formula>
    </cfRule>
  </conditionalFormatting>
  <conditionalFormatting sqref="F47">
    <cfRule type="cellIs" dxfId="454" priority="391" stopIfTrue="1" operator="equal">
      <formula>"þ"</formula>
    </cfRule>
  </conditionalFormatting>
  <conditionalFormatting sqref="L49">
    <cfRule type="cellIs" dxfId="453" priority="386" stopIfTrue="1" operator="equal">
      <formula>"þ"</formula>
    </cfRule>
  </conditionalFormatting>
  <conditionalFormatting sqref="L49">
    <cfRule type="cellIs" dxfId="452" priority="385" stopIfTrue="1" operator="equal">
      <formula>"þ"</formula>
    </cfRule>
  </conditionalFormatting>
  <conditionalFormatting sqref="M49">
    <cfRule type="cellIs" dxfId="451" priority="390" stopIfTrue="1" operator="equal">
      <formula>"þ"</formula>
    </cfRule>
  </conditionalFormatting>
  <conditionalFormatting sqref="M49">
    <cfRule type="cellIs" dxfId="450" priority="389" stopIfTrue="1" operator="equal">
      <formula>"þ"</formula>
    </cfRule>
  </conditionalFormatting>
  <conditionalFormatting sqref="M49">
    <cfRule type="cellIs" dxfId="449" priority="388" stopIfTrue="1" operator="equal">
      <formula>"þ"</formula>
    </cfRule>
  </conditionalFormatting>
  <conditionalFormatting sqref="M49">
    <cfRule type="cellIs" dxfId="448" priority="387" stopIfTrue="1" operator="equal">
      <formula>"þ"</formula>
    </cfRule>
  </conditionalFormatting>
  <conditionalFormatting sqref="K49">
    <cfRule type="cellIs" dxfId="447" priority="384" operator="lessThan">
      <formula>$P$1</formula>
    </cfRule>
  </conditionalFormatting>
  <conditionalFormatting sqref="E49">
    <cfRule type="cellIs" dxfId="446" priority="380" stopIfTrue="1" operator="equal">
      <formula>"þ"</formula>
    </cfRule>
  </conditionalFormatting>
  <conditionalFormatting sqref="F49">
    <cfRule type="cellIs" dxfId="445" priority="379" stopIfTrue="1" operator="equal">
      <formula>"þ"</formula>
    </cfRule>
  </conditionalFormatting>
  <conditionalFormatting sqref="F49">
    <cfRule type="cellIs" dxfId="444" priority="377" stopIfTrue="1" operator="equal">
      <formula>"þ"</formula>
    </cfRule>
  </conditionalFormatting>
  <conditionalFormatting sqref="F49">
    <cfRule type="cellIs" dxfId="443" priority="376" stopIfTrue="1" operator="equal">
      <formula>"þ"</formula>
    </cfRule>
  </conditionalFormatting>
  <conditionalFormatting sqref="F49">
    <cfRule type="cellIs" dxfId="442" priority="375" stopIfTrue="1" operator="equal">
      <formula>"þ"</formula>
    </cfRule>
  </conditionalFormatting>
  <conditionalFormatting sqref="F49">
    <cfRule type="cellIs" dxfId="441" priority="374" stopIfTrue="1" operator="equal">
      <formula>"þ"</formula>
    </cfRule>
  </conditionalFormatting>
  <conditionalFormatting sqref="H49">
    <cfRule type="cellIs" dxfId="440" priority="373" stopIfTrue="1" operator="equal">
      <formula>"þ"</formula>
    </cfRule>
  </conditionalFormatting>
  <conditionalFormatting sqref="H49">
    <cfRule type="cellIs" dxfId="439" priority="372" stopIfTrue="1" operator="equal">
      <formula>"þ"</formula>
    </cfRule>
  </conditionalFormatting>
  <conditionalFormatting sqref="E49">
    <cfRule type="cellIs" dxfId="438" priority="383" stopIfTrue="1" operator="equal">
      <formula>"þ"</formula>
    </cfRule>
  </conditionalFormatting>
  <conditionalFormatting sqref="E49">
    <cfRule type="cellIs" dxfId="437" priority="382" stopIfTrue="1" operator="equal">
      <formula>"þ"</formula>
    </cfRule>
  </conditionalFormatting>
  <conditionalFormatting sqref="E49">
    <cfRule type="cellIs" dxfId="436" priority="381" stopIfTrue="1" operator="equal">
      <formula>"þ"</formula>
    </cfRule>
  </conditionalFormatting>
  <conditionalFormatting sqref="F49">
    <cfRule type="cellIs" dxfId="435" priority="378" stopIfTrue="1" operator="equal">
      <formula>"þ"</formula>
    </cfRule>
  </conditionalFormatting>
  <conditionalFormatting sqref="E49">
    <cfRule type="cellIs" dxfId="434" priority="371" stopIfTrue="1" operator="equal">
      <formula>"þ"</formula>
    </cfRule>
  </conditionalFormatting>
  <conditionalFormatting sqref="E49">
    <cfRule type="cellIs" dxfId="433" priority="369" stopIfTrue="1" operator="equal">
      <formula>"þ"</formula>
    </cfRule>
  </conditionalFormatting>
  <conditionalFormatting sqref="E49">
    <cfRule type="cellIs" dxfId="432" priority="368" stopIfTrue="1" operator="equal">
      <formula>"þ"</formula>
    </cfRule>
  </conditionalFormatting>
  <conditionalFormatting sqref="E49">
    <cfRule type="cellIs" dxfId="431" priority="367" stopIfTrue="1" operator="equal">
      <formula>"þ"</formula>
    </cfRule>
  </conditionalFormatting>
  <conditionalFormatting sqref="E49">
    <cfRule type="cellIs" dxfId="430" priority="366" stopIfTrue="1" operator="equal">
      <formula>"þ"</formula>
    </cfRule>
  </conditionalFormatting>
  <conditionalFormatting sqref="F49">
    <cfRule type="cellIs" dxfId="429" priority="365" stopIfTrue="1" operator="equal">
      <formula>"þ"</formula>
    </cfRule>
  </conditionalFormatting>
  <conditionalFormatting sqref="F49">
    <cfRule type="cellIs" dxfId="428" priority="364" stopIfTrue="1" operator="equal">
      <formula>"þ"</formula>
    </cfRule>
  </conditionalFormatting>
  <conditionalFormatting sqref="F49">
    <cfRule type="cellIs" dxfId="427" priority="363" stopIfTrue="1" operator="equal">
      <formula>"þ"</formula>
    </cfRule>
  </conditionalFormatting>
  <conditionalFormatting sqref="F49">
    <cfRule type="cellIs" dxfId="426" priority="362" stopIfTrue="1" operator="equal">
      <formula>"þ"</formula>
    </cfRule>
  </conditionalFormatting>
  <conditionalFormatting sqref="F49">
    <cfRule type="cellIs" dxfId="425" priority="361" stopIfTrue="1" operator="equal">
      <formula>"þ"</formula>
    </cfRule>
  </conditionalFormatting>
  <conditionalFormatting sqref="F49">
    <cfRule type="cellIs" dxfId="424" priority="360" stopIfTrue="1" operator="equal">
      <formula>"þ"</formula>
    </cfRule>
  </conditionalFormatting>
  <conditionalFormatting sqref="E49">
    <cfRule type="cellIs" dxfId="423" priority="370" stopIfTrue="1" operator="equal">
      <formula>"þ"</formula>
    </cfRule>
  </conditionalFormatting>
  <conditionalFormatting sqref="G49">
    <cfRule type="cellIs" dxfId="422" priority="359" stopIfTrue="1" operator="equal">
      <formula>"þ"</formula>
    </cfRule>
  </conditionalFormatting>
  <conditionalFormatting sqref="G49">
    <cfRule type="cellIs" dxfId="421" priority="358" stopIfTrue="1" operator="equal">
      <formula>"þ"</formula>
    </cfRule>
  </conditionalFormatting>
  <conditionalFormatting sqref="L51">
    <cfRule type="cellIs" dxfId="420" priority="353" stopIfTrue="1" operator="equal">
      <formula>"þ"</formula>
    </cfRule>
  </conditionalFormatting>
  <conditionalFormatting sqref="L51">
    <cfRule type="cellIs" dxfId="419" priority="352" stopIfTrue="1" operator="equal">
      <formula>"þ"</formula>
    </cfRule>
  </conditionalFormatting>
  <conditionalFormatting sqref="M51">
    <cfRule type="cellIs" dxfId="418" priority="357" stopIfTrue="1" operator="equal">
      <formula>"þ"</formula>
    </cfRule>
  </conditionalFormatting>
  <conditionalFormatting sqref="M51">
    <cfRule type="cellIs" dxfId="417" priority="356" stopIfTrue="1" operator="equal">
      <formula>"þ"</formula>
    </cfRule>
  </conditionalFormatting>
  <conditionalFormatting sqref="M51">
    <cfRule type="cellIs" dxfId="416" priority="355" stopIfTrue="1" operator="equal">
      <formula>"þ"</formula>
    </cfRule>
  </conditionalFormatting>
  <conditionalFormatting sqref="M51">
    <cfRule type="cellIs" dxfId="415" priority="354" stopIfTrue="1" operator="equal">
      <formula>"þ"</formula>
    </cfRule>
  </conditionalFormatting>
  <conditionalFormatting sqref="K51">
    <cfRule type="cellIs" dxfId="414" priority="351" operator="lessThan">
      <formula>$P$1</formula>
    </cfRule>
  </conditionalFormatting>
  <conditionalFormatting sqref="F51">
    <cfRule type="cellIs" dxfId="413" priority="346" stopIfTrue="1" operator="equal">
      <formula>"þ"</formula>
    </cfRule>
  </conditionalFormatting>
  <conditionalFormatting sqref="F51">
    <cfRule type="cellIs" dxfId="412" priority="344" stopIfTrue="1" operator="equal">
      <formula>"þ"</formula>
    </cfRule>
  </conditionalFormatting>
  <conditionalFormatting sqref="F51">
    <cfRule type="cellIs" dxfId="411" priority="343" stopIfTrue="1" operator="equal">
      <formula>"þ"</formula>
    </cfRule>
  </conditionalFormatting>
  <conditionalFormatting sqref="F51">
    <cfRule type="cellIs" dxfId="410" priority="342" stopIfTrue="1" operator="equal">
      <formula>"þ"</formula>
    </cfRule>
  </conditionalFormatting>
  <conditionalFormatting sqref="F51">
    <cfRule type="cellIs" dxfId="409" priority="341" stopIfTrue="1" operator="equal">
      <formula>"þ"</formula>
    </cfRule>
  </conditionalFormatting>
  <conditionalFormatting sqref="H51">
    <cfRule type="cellIs" dxfId="408" priority="340" stopIfTrue="1" operator="equal">
      <formula>"þ"</formula>
    </cfRule>
  </conditionalFormatting>
  <conditionalFormatting sqref="H51">
    <cfRule type="cellIs" dxfId="407" priority="339" stopIfTrue="1" operator="equal">
      <formula>"þ"</formula>
    </cfRule>
  </conditionalFormatting>
  <conditionalFormatting sqref="F51">
    <cfRule type="cellIs" dxfId="406" priority="345" stopIfTrue="1" operator="equal">
      <formula>"þ"</formula>
    </cfRule>
  </conditionalFormatting>
  <conditionalFormatting sqref="F51">
    <cfRule type="cellIs" dxfId="405" priority="332" stopIfTrue="1" operator="equal">
      <formula>"þ"</formula>
    </cfRule>
  </conditionalFormatting>
  <conditionalFormatting sqref="F51">
    <cfRule type="cellIs" dxfId="404" priority="331" stopIfTrue="1" operator="equal">
      <formula>"þ"</formula>
    </cfRule>
  </conditionalFormatting>
  <conditionalFormatting sqref="F51">
    <cfRule type="cellIs" dxfId="403" priority="330" stopIfTrue="1" operator="equal">
      <formula>"þ"</formula>
    </cfRule>
  </conditionalFormatting>
  <conditionalFormatting sqref="F51">
    <cfRule type="cellIs" dxfId="402" priority="329" stopIfTrue="1" operator="equal">
      <formula>"þ"</formula>
    </cfRule>
  </conditionalFormatting>
  <conditionalFormatting sqref="F51">
    <cfRule type="cellIs" dxfId="401" priority="328" stopIfTrue="1" operator="equal">
      <formula>"þ"</formula>
    </cfRule>
  </conditionalFormatting>
  <conditionalFormatting sqref="F51">
    <cfRule type="cellIs" dxfId="400" priority="327" stopIfTrue="1" operator="equal">
      <formula>"þ"</formula>
    </cfRule>
  </conditionalFormatting>
  <conditionalFormatting sqref="G51">
    <cfRule type="cellIs" dxfId="399" priority="326" stopIfTrue="1" operator="equal">
      <formula>"þ"</formula>
    </cfRule>
  </conditionalFormatting>
  <conditionalFormatting sqref="G51">
    <cfRule type="cellIs" dxfId="398" priority="325" stopIfTrue="1" operator="equal">
      <formula>"þ"</formula>
    </cfRule>
  </conditionalFormatting>
  <conditionalFormatting sqref="F51">
    <cfRule type="cellIs" dxfId="397" priority="321" stopIfTrue="1" operator="equal">
      <formula>"þ"</formula>
    </cfRule>
  </conditionalFormatting>
  <conditionalFormatting sqref="G51">
    <cfRule type="cellIs" dxfId="396" priority="320" stopIfTrue="1" operator="equal">
      <formula>"þ"</formula>
    </cfRule>
  </conditionalFormatting>
  <conditionalFormatting sqref="G51">
    <cfRule type="cellIs" dxfId="395" priority="318" stopIfTrue="1" operator="equal">
      <formula>"þ"</formula>
    </cfRule>
  </conditionalFormatting>
  <conditionalFormatting sqref="G51">
    <cfRule type="cellIs" dxfId="394" priority="317" stopIfTrue="1" operator="equal">
      <formula>"þ"</formula>
    </cfRule>
  </conditionalFormatting>
  <conditionalFormatting sqref="G51">
    <cfRule type="cellIs" dxfId="393" priority="316" stopIfTrue="1" operator="equal">
      <formula>"þ"</formula>
    </cfRule>
  </conditionalFormatting>
  <conditionalFormatting sqref="G51">
    <cfRule type="cellIs" dxfId="392" priority="315" stopIfTrue="1" operator="equal">
      <formula>"þ"</formula>
    </cfRule>
  </conditionalFormatting>
  <conditionalFormatting sqref="F51">
    <cfRule type="cellIs" dxfId="391" priority="324" stopIfTrue="1" operator="equal">
      <formula>"þ"</formula>
    </cfRule>
  </conditionalFormatting>
  <conditionalFormatting sqref="F51">
    <cfRule type="cellIs" dxfId="390" priority="323" stopIfTrue="1" operator="equal">
      <formula>"þ"</formula>
    </cfRule>
  </conditionalFormatting>
  <conditionalFormatting sqref="F51">
    <cfRule type="cellIs" dxfId="389" priority="322" stopIfTrue="1" operator="equal">
      <formula>"þ"</formula>
    </cfRule>
  </conditionalFormatting>
  <conditionalFormatting sqref="G51">
    <cfRule type="cellIs" dxfId="388" priority="319" stopIfTrue="1" operator="equal">
      <formula>"þ"</formula>
    </cfRule>
  </conditionalFormatting>
  <conditionalFormatting sqref="F51">
    <cfRule type="cellIs" dxfId="387" priority="314" stopIfTrue="1" operator="equal">
      <formula>"þ"</formula>
    </cfRule>
  </conditionalFormatting>
  <conditionalFormatting sqref="F51">
    <cfRule type="cellIs" dxfId="386" priority="312" stopIfTrue="1" operator="equal">
      <formula>"þ"</formula>
    </cfRule>
  </conditionalFormatting>
  <conditionalFormatting sqref="F51">
    <cfRule type="cellIs" dxfId="385" priority="311" stopIfTrue="1" operator="equal">
      <formula>"þ"</formula>
    </cfRule>
  </conditionalFormatting>
  <conditionalFormatting sqref="F51">
    <cfRule type="cellIs" dxfId="384" priority="310" stopIfTrue="1" operator="equal">
      <formula>"þ"</formula>
    </cfRule>
  </conditionalFormatting>
  <conditionalFormatting sqref="F51">
    <cfRule type="cellIs" dxfId="383" priority="309" stopIfTrue="1" operator="equal">
      <formula>"þ"</formula>
    </cfRule>
  </conditionalFormatting>
  <conditionalFormatting sqref="G51">
    <cfRule type="cellIs" dxfId="382" priority="308" stopIfTrue="1" operator="equal">
      <formula>"þ"</formula>
    </cfRule>
  </conditionalFormatting>
  <conditionalFormatting sqref="G51">
    <cfRule type="cellIs" dxfId="381" priority="307" stopIfTrue="1" operator="equal">
      <formula>"þ"</formula>
    </cfRule>
  </conditionalFormatting>
  <conditionalFormatting sqref="G51">
    <cfRule type="cellIs" dxfId="380" priority="306" stopIfTrue="1" operator="equal">
      <formula>"þ"</formula>
    </cfRule>
  </conditionalFormatting>
  <conditionalFormatting sqref="G51">
    <cfRule type="cellIs" dxfId="379" priority="305" stopIfTrue="1" operator="equal">
      <formula>"þ"</formula>
    </cfRule>
  </conditionalFormatting>
  <conditionalFormatting sqref="G51">
    <cfRule type="cellIs" dxfId="378" priority="304" stopIfTrue="1" operator="equal">
      <formula>"þ"</formula>
    </cfRule>
  </conditionalFormatting>
  <conditionalFormatting sqref="G51">
    <cfRule type="cellIs" dxfId="377" priority="303" stopIfTrue="1" operator="equal">
      <formula>"þ"</formula>
    </cfRule>
  </conditionalFormatting>
  <conditionalFormatting sqref="F51">
    <cfRule type="cellIs" dxfId="376" priority="313" stopIfTrue="1" operator="equal">
      <formula>"þ"</formula>
    </cfRule>
  </conditionalFormatting>
  <conditionalFormatting sqref="E51">
    <cfRule type="cellIs" dxfId="375" priority="302" stopIfTrue="1" operator="equal">
      <formula>"þ"</formula>
    </cfRule>
  </conditionalFormatting>
  <conditionalFormatting sqref="E51">
    <cfRule type="cellIs" dxfId="374" priority="301" stopIfTrue="1" operator="equal">
      <formula>"þ"</formula>
    </cfRule>
  </conditionalFormatting>
  <conditionalFormatting sqref="E51">
    <cfRule type="cellIs" dxfId="373" priority="300" stopIfTrue="1" operator="equal">
      <formula>"þ"</formula>
    </cfRule>
  </conditionalFormatting>
  <conditionalFormatting sqref="E51">
    <cfRule type="cellIs" dxfId="372" priority="298" stopIfTrue="1" operator="equal">
      <formula>"þ"</formula>
    </cfRule>
  </conditionalFormatting>
  <conditionalFormatting sqref="E51">
    <cfRule type="cellIs" dxfId="371" priority="297" stopIfTrue="1" operator="equal">
      <formula>"þ"</formula>
    </cfRule>
  </conditionalFormatting>
  <conditionalFormatting sqref="E51">
    <cfRule type="cellIs" dxfId="370" priority="296" stopIfTrue="1" operator="equal">
      <formula>"þ"</formula>
    </cfRule>
  </conditionalFormatting>
  <conditionalFormatting sqref="E51">
    <cfRule type="cellIs" dxfId="369" priority="295" stopIfTrue="1" operator="equal">
      <formula>"þ"</formula>
    </cfRule>
  </conditionalFormatting>
  <conditionalFormatting sqref="E51">
    <cfRule type="cellIs" dxfId="368" priority="299" stopIfTrue="1" operator="equal">
      <formula>"þ"</formula>
    </cfRule>
  </conditionalFormatting>
  <conditionalFormatting sqref="E51">
    <cfRule type="cellIs" dxfId="367" priority="294" stopIfTrue="1" operator="equal">
      <formula>"þ"</formula>
    </cfRule>
  </conditionalFormatting>
  <conditionalFormatting sqref="E51">
    <cfRule type="cellIs" dxfId="366" priority="293" stopIfTrue="1" operator="equal">
      <formula>"þ"</formula>
    </cfRule>
  </conditionalFormatting>
  <conditionalFormatting sqref="E51">
    <cfRule type="cellIs" dxfId="365" priority="292" stopIfTrue="1" operator="equal">
      <formula>"þ"</formula>
    </cfRule>
  </conditionalFormatting>
  <conditionalFormatting sqref="E51">
    <cfRule type="cellIs" dxfId="364" priority="291" stopIfTrue="1" operator="equal">
      <formula>"þ"</formula>
    </cfRule>
  </conditionalFormatting>
  <conditionalFormatting sqref="E51">
    <cfRule type="cellIs" dxfId="363" priority="290" stopIfTrue="1" operator="equal">
      <formula>"þ"</formula>
    </cfRule>
  </conditionalFormatting>
  <conditionalFormatting sqref="E51">
    <cfRule type="cellIs" dxfId="362" priority="289" stopIfTrue="1" operator="equal">
      <formula>"þ"</formula>
    </cfRule>
  </conditionalFormatting>
  <conditionalFormatting sqref="E3">
    <cfRule type="cellIs" dxfId="361" priority="288" stopIfTrue="1" operator="equal">
      <formula>"þ"</formula>
    </cfRule>
  </conditionalFormatting>
  <conditionalFormatting sqref="M22">
    <cfRule type="cellIs" dxfId="360" priority="287" stopIfTrue="1" operator="equal">
      <formula>"þ"</formula>
    </cfRule>
  </conditionalFormatting>
  <conditionalFormatting sqref="M22">
    <cfRule type="cellIs" dxfId="359" priority="286" stopIfTrue="1" operator="equal">
      <formula>"þ"</formula>
    </cfRule>
  </conditionalFormatting>
  <conditionalFormatting sqref="L22">
    <cfRule type="cellIs" dxfId="358" priority="274" stopIfTrue="1" operator="equal">
      <formula>"þ"</formula>
    </cfRule>
  </conditionalFormatting>
  <conditionalFormatting sqref="L22">
    <cfRule type="cellIs" dxfId="357" priority="275" stopIfTrue="1" operator="equal">
      <formula>"þ"</formula>
    </cfRule>
  </conditionalFormatting>
  <conditionalFormatting sqref="K22">
    <cfRule type="cellIs" dxfId="356" priority="273" operator="lessThan">
      <formula>$P$1</formula>
    </cfRule>
  </conditionalFormatting>
  <conditionalFormatting sqref="E22">
    <cfRule type="cellIs" dxfId="355" priority="272" stopIfTrue="1" operator="equal">
      <formula>"þ"</formula>
    </cfRule>
  </conditionalFormatting>
  <conditionalFormatting sqref="E22">
    <cfRule type="cellIs" dxfId="354" priority="271" stopIfTrue="1" operator="equal">
      <formula>"þ"</formula>
    </cfRule>
  </conditionalFormatting>
  <conditionalFormatting sqref="G22">
    <cfRule type="cellIs" dxfId="353" priority="270" stopIfTrue="1" operator="equal">
      <formula>"þ"</formula>
    </cfRule>
  </conditionalFormatting>
  <conditionalFormatting sqref="G22">
    <cfRule type="cellIs" dxfId="352" priority="269" stopIfTrue="1" operator="equal">
      <formula>"þ"</formula>
    </cfRule>
  </conditionalFormatting>
  <conditionalFormatting sqref="E22">
    <cfRule type="cellIs" dxfId="351" priority="268" stopIfTrue="1" operator="equal">
      <formula>"þ"</formula>
    </cfRule>
  </conditionalFormatting>
  <conditionalFormatting sqref="E22">
    <cfRule type="cellIs" dxfId="350" priority="267" stopIfTrue="1" operator="equal">
      <formula>"þ"</formula>
    </cfRule>
  </conditionalFormatting>
  <conditionalFormatting sqref="H22">
    <cfRule type="cellIs" dxfId="349" priority="266" stopIfTrue="1" operator="equal">
      <formula>"þ"</formula>
    </cfRule>
  </conditionalFormatting>
  <conditionalFormatting sqref="H22">
    <cfRule type="cellIs" dxfId="348" priority="265" stopIfTrue="1" operator="equal">
      <formula>"þ"</formula>
    </cfRule>
  </conditionalFormatting>
  <conditionalFormatting sqref="H22">
    <cfRule type="cellIs" dxfId="347" priority="264" stopIfTrue="1" operator="equal">
      <formula>"þ"</formula>
    </cfRule>
  </conditionalFormatting>
  <conditionalFormatting sqref="H22">
    <cfRule type="cellIs" dxfId="346" priority="263" stopIfTrue="1" operator="equal">
      <formula>"þ"</formula>
    </cfRule>
  </conditionalFormatting>
  <conditionalFormatting sqref="F22">
    <cfRule type="cellIs" dxfId="345" priority="262" stopIfTrue="1" operator="equal">
      <formula>"þ"</formula>
    </cfRule>
  </conditionalFormatting>
  <conditionalFormatting sqref="F22">
    <cfRule type="cellIs" dxfId="344" priority="261" stopIfTrue="1" operator="equal">
      <formula>"þ"</formula>
    </cfRule>
  </conditionalFormatting>
  <conditionalFormatting sqref="F22">
    <cfRule type="cellIs" dxfId="343" priority="260" stopIfTrue="1" operator="equal">
      <formula>"þ"</formula>
    </cfRule>
  </conditionalFormatting>
  <conditionalFormatting sqref="F22">
    <cfRule type="cellIs" dxfId="342" priority="259" stopIfTrue="1" operator="equal">
      <formula>"þ"</formula>
    </cfRule>
  </conditionalFormatting>
  <conditionalFormatting sqref="E16">
    <cfRule type="cellIs" dxfId="341" priority="255" stopIfTrue="1" operator="equal">
      <formula>"þ"</formula>
    </cfRule>
  </conditionalFormatting>
  <conditionalFormatting sqref="E16">
    <cfRule type="cellIs" dxfId="340" priority="254" stopIfTrue="1" operator="equal">
      <formula>"þ"</formula>
    </cfRule>
  </conditionalFormatting>
  <conditionalFormatting sqref="L16">
    <cfRule type="cellIs" dxfId="339" priority="252" stopIfTrue="1" operator="equal">
      <formula>"þ"</formula>
    </cfRule>
  </conditionalFormatting>
  <conditionalFormatting sqref="E16">
    <cfRule type="cellIs" dxfId="338" priority="251" stopIfTrue="1" operator="equal">
      <formula>"þ"</formula>
    </cfRule>
  </conditionalFormatting>
  <conditionalFormatting sqref="E16">
    <cfRule type="cellIs" dxfId="337" priority="250" stopIfTrue="1" operator="equal">
      <formula>"þ"</formula>
    </cfRule>
  </conditionalFormatting>
  <conditionalFormatting sqref="M36">
    <cfRule type="cellIs" dxfId="336" priority="214" stopIfTrue="1" operator="equal">
      <formula>"þ"</formula>
    </cfRule>
  </conditionalFormatting>
  <conditionalFormatting sqref="M36">
    <cfRule type="cellIs" dxfId="335" priority="212" stopIfTrue="1" operator="equal">
      <formula>"þ"</formula>
    </cfRule>
  </conditionalFormatting>
  <conditionalFormatting sqref="M16">
    <cfRule type="cellIs" dxfId="334" priority="258" stopIfTrue="1" operator="equal">
      <formula>"þ"</formula>
    </cfRule>
  </conditionalFormatting>
  <conditionalFormatting sqref="M16">
    <cfRule type="cellIs" dxfId="333" priority="257" stopIfTrue="1" operator="equal">
      <formula>"þ"</formula>
    </cfRule>
  </conditionalFormatting>
  <conditionalFormatting sqref="K16">
    <cfRule type="cellIs" dxfId="332" priority="256" operator="lessThan">
      <formula>$P$1</formula>
    </cfRule>
  </conditionalFormatting>
  <conditionalFormatting sqref="L16">
    <cfRule type="cellIs" dxfId="331" priority="253" stopIfTrue="1" operator="equal">
      <formula>"þ"</formula>
    </cfRule>
  </conditionalFormatting>
  <conditionalFormatting sqref="E36 H36">
    <cfRule type="cellIs" dxfId="330" priority="210" stopIfTrue="1" operator="equal">
      <formula>"þ"</formula>
    </cfRule>
  </conditionalFormatting>
  <conditionalFormatting sqref="E36 H36">
    <cfRule type="cellIs" dxfId="329" priority="209" stopIfTrue="1" operator="equal">
      <formula>"þ"</formula>
    </cfRule>
  </conditionalFormatting>
  <conditionalFormatting sqref="G36">
    <cfRule type="cellIs" dxfId="328" priority="208" stopIfTrue="1" operator="equal">
      <formula>"þ"</formula>
    </cfRule>
  </conditionalFormatting>
  <conditionalFormatting sqref="G36">
    <cfRule type="cellIs" dxfId="327" priority="207" stopIfTrue="1" operator="equal">
      <formula>"þ"</formula>
    </cfRule>
  </conditionalFormatting>
  <conditionalFormatting sqref="F36">
    <cfRule type="cellIs" dxfId="326" priority="206" stopIfTrue="1" operator="equal">
      <formula>"þ"</formula>
    </cfRule>
  </conditionalFormatting>
  <conditionalFormatting sqref="F36">
    <cfRule type="cellIs" dxfId="325" priority="205" stopIfTrue="1" operator="equal">
      <formula>"þ"</formula>
    </cfRule>
  </conditionalFormatting>
  <conditionalFormatting sqref="L36">
    <cfRule type="cellIs" dxfId="324" priority="204" stopIfTrue="1" operator="equal">
      <formula>"þ"</formula>
    </cfRule>
  </conditionalFormatting>
  <conditionalFormatting sqref="F16">
    <cfRule type="cellIs" dxfId="323" priority="229" stopIfTrue="1" operator="equal">
      <formula>"þ"</formula>
    </cfRule>
  </conditionalFormatting>
  <conditionalFormatting sqref="F16">
    <cfRule type="cellIs" dxfId="322" priority="228" stopIfTrue="1" operator="equal">
      <formula>"þ"</formula>
    </cfRule>
  </conditionalFormatting>
  <conditionalFormatting sqref="L36">
    <cfRule type="cellIs" dxfId="321" priority="201" stopIfTrue="1" operator="equal">
      <formula>"þ"</formula>
    </cfRule>
  </conditionalFormatting>
  <conditionalFormatting sqref="F36">
    <cfRule type="cellIs" dxfId="320" priority="200" stopIfTrue="1" operator="equal">
      <formula>"þ"</formula>
    </cfRule>
  </conditionalFormatting>
  <conditionalFormatting sqref="F36">
    <cfRule type="cellIs" dxfId="319" priority="199" stopIfTrue="1" operator="equal">
      <formula>"þ"</formula>
    </cfRule>
  </conditionalFormatting>
  <conditionalFormatting sqref="F36">
    <cfRule type="cellIs" dxfId="318" priority="198" stopIfTrue="1" operator="equal">
      <formula>"þ"</formula>
    </cfRule>
  </conditionalFormatting>
  <conditionalFormatting sqref="H16">
    <cfRule type="cellIs" dxfId="317" priority="223" stopIfTrue="1" operator="equal">
      <formula>"þ"</formula>
    </cfRule>
  </conditionalFormatting>
  <conditionalFormatting sqref="H16">
    <cfRule type="cellIs" dxfId="316" priority="222" stopIfTrue="1" operator="equal">
      <formula>"þ"</formula>
    </cfRule>
  </conditionalFormatting>
  <conditionalFormatting sqref="L36">
    <cfRule type="cellIs" dxfId="315" priority="203" stopIfTrue="1" operator="equal">
      <formula>"þ"</formula>
    </cfRule>
  </conditionalFormatting>
  <conditionalFormatting sqref="L36">
    <cfRule type="cellIs" dxfId="314" priority="202" stopIfTrue="1" operator="equal">
      <formula>"þ"</formula>
    </cfRule>
  </conditionalFormatting>
  <conditionalFormatting sqref="E36">
    <cfRule type="cellIs" dxfId="313" priority="197" stopIfTrue="1" operator="equal">
      <formula>"þ"</formula>
    </cfRule>
  </conditionalFormatting>
  <conditionalFormatting sqref="E36">
    <cfRule type="cellIs" dxfId="312" priority="196" stopIfTrue="1" operator="equal">
      <formula>"þ"</formula>
    </cfRule>
  </conditionalFormatting>
  <conditionalFormatting sqref="G16">
    <cfRule type="cellIs" dxfId="311" priority="221" stopIfTrue="1" operator="equal">
      <formula>"þ"</formula>
    </cfRule>
  </conditionalFormatting>
  <conditionalFormatting sqref="G16">
    <cfRule type="cellIs" dxfId="310" priority="220" stopIfTrue="1" operator="equal">
      <formula>"þ"</formula>
    </cfRule>
  </conditionalFormatting>
  <conditionalFormatting sqref="E36:H36">
    <cfRule type="cellIs" dxfId="309" priority="219" stopIfTrue="1" operator="equal">
      <formula>"þ"</formula>
    </cfRule>
  </conditionalFormatting>
  <conditionalFormatting sqref="M36">
    <cfRule type="cellIs" dxfId="308" priority="218" stopIfTrue="1" operator="equal">
      <formula>"þ"</formula>
    </cfRule>
  </conditionalFormatting>
  <conditionalFormatting sqref="K36">
    <cfRule type="cellIs" dxfId="307" priority="217" operator="lessThan">
      <formula>$P$1</formula>
    </cfRule>
  </conditionalFormatting>
  <conditionalFormatting sqref="M36">
    <cfRule type="cellIs" dxfId="306" priority="216" stopIfTrue="1" operator="equal">
      <formula>"þ"</formula>
    </cfRule>
  </conditionalFormatting>
  <conditionalFormatting sqref="K36">
    <cfRule type="cellIs" dxfId="305" priority="215" operator="lessThan">
      <formula>$P$1</formula>
    </cfRule>
  </conditionalFormatting>
  <conditionalFormatting sqref="K36">
    <cfRule type="cellIs" dxfId="304" priority="213" operator="lessThan">
      <formula>$P$1</formula>
    </cfRule>
  </conditionalFormatting>
  <conditionalFormatting sqref="K36">
    <cfRule type="cellIs" dxfId="303" priority="211" operator="lessThan">
      <formula>$P$1</formula>
    </cfRule>
  </conditionalFormatting>
  <conditionalFormatting sqref="E36">
    <cfRule type="cellIs" dxfId="302" priority="195" stopIfTrue="1" operator="equal">
      <formula>"þ"</formula>
    </cfRule>
  </conditionalFormatting>
  <conditionalFormatting sqref="E36">
    <cfRule type="cellIs" dxfId="301" priority="194" stopIfTrue="1" operator="equal">
      <formula>"þ"</formula>
    </cfRule>
  </conditionalFormatting>
  <conditionalFormatting sqref="E17">
    <cfRule type="cellIs" dxfId="300" priority="190" stopIfTrue="1" operator="equal">
      <formula>"þ"</formula>
    </cfRule>
  </conditionalFormatting>
  <conditionalFormatting sqref="E17">
    <cfRule type="cellIs" dxfId="299" priority="189" stopIfTrue="1" operator="equal">
      <formula>"þ"</formula>
    </cfRule>
  </conditionalFormatting>
  <conditionalFormatting sqref="L17">
    <cfRule type="cellIs" dxfId="298" priority="187" stopIfTrue="1" operator="equal">
      <formula>"þ"</formula>
    </cfRule>
  </conditionalFormatting>
  <conditionalFormatting sqref="E17">
    <cfRule type="cellIs" dxfId="297" priority="186" stopIfTrue="1" operator="equal">
      <formula>"þ"</formula>
    </cfRule>
  </conditionalFormatting>
  <conditionalFormatting sqref="E17">
    <cfRule type="cellIs" dxfId="296" priority="185" stopIfTrue="1" operator="equal">
      <formula>"þ"</formula>
    </cfRule>
  </conditionalFormatting>
  <conditionalFormatting sqref="M17">
    <cfRule type="cellIs" dxfId="295" priority="193" stopIfTrue="1" operator="equal">
      <formula>"þ"</formula>
    </cfRule>
  </conditionalFormatting>
  <conditionalFormatting sqref="M17">
    <cfRule type="cellIs" dxfId="294" priority="192" stopIfTrue="1" operator="equal">
      <formula>"þ"</formula>
    </cfRule>
  </conditionalFormatting>
  <conditionalFormatting sqref="K17">
    <cfRule type="cellIs" dxfId="293" priority="191" operator="lessThan">
      <formula>$P$1</formula>
    </cfRule>
  </conditionalFormatting>
  <conditionalFormatting sqref="L17">
    <cfRule type="cellIs" dxfId="292" priority="188" stopIfTrue="1" operator="equal">
      <formula>"þ"</formula>
    </cfRule>
  </conditionalFormatting>
  <conditionalFormatting sqref="F17">
    <cfRule type="cellIs" dxfId="291" priority="184" stopIfTrue="1" operator="equal">
      <formula>"þ"</formula>
    </cfRule>
  </conditionalFormatting>
  <conditionalFormatting sqref="F17">
    <cfRule type="cellIs" dxfId="290" priority="183" stopIfTrue="1" operator="equal">
      <formula>"þ"</formula>
    </cfRule>
  </conditionalFormatting>
  <conditionalFormatting sqref="H17">
    <cfRule type="cellIs" dxfId="289" priority="182" stopIfTrue="1" operator="equal">
      <formula>"þ"</formula>
    </cfRule>
  </conditionalFormatting>
  <conditionalFormatting sqref="H17">
    <cfRule type="cellIs" dxfId="288" priority="181" stopIfTrue="1" operator="equal">
      <formula>"þ"</formula>
    </cfRule>
  </conditionalFormatting>
  <conditionalFormatting sqref="G17">
    <cfRule type="cellIs" dxfId="287" priority="180" stopIfTrue="1" operator="equal">
      <formula>"þ"</formula>
    </cfRule>
  </conditionalFormatting>
  <conditionalFormatting sqref="G17">
    <cfRule type="cellIs" dxfId="286" priority="179" stopIfTrue="1" operator="equal">
      <formula>"þ"</formula>
    </cfRule>
  </conditionalFormatting>
  <conditionalFormatting sqref="G17">
    <cfRule type="cellIs" dxfId="285" priority="178" stopIfTrue="1" operator="equal">
      <formula>"þ"</formula>
    </cfRule>
  </conditionalFormatting>
  <conditionalFormatting sqref="G17">
    <cfRule type="cellIs" dxfId="284" priority="177" stopIfTrue="1" operator="equal">
      <formula>"þ"</formula>
    </cfRule>
  </conditionalFormatting>
  <conditionalFormatting sqref="F17">
    <cfRule type="cellIs" dxfId="283" priority="176" stopIfTrue="1" operator="equal">
      <formula>"þ"</formula>
    </cfRule>
  </conditionalFormatting>
  <conditionalFormatting sqref="F17">
    <cfRule type="cellIs" dxfId="282" priority="175" stopIfTrue="1" operator="equal">
      <formula>"þ"</formula>
    </cfRule>
  </conditionalFormatting>
  <conditionalFormatting sqref="G37:H37 M37">
    <cfRule type="cellIs" dxfId="281" priority="174" stopIfTrue="1" operator="equal">
      <formula>"þ"</formula>
    </cfRule>
  </conditionalFormatting>
  <conditionalFormatting sqref="K37">
    <cfRule type="cellIs" dxfId="280" priority="173" operator="lessThan">
      <formula>$P$1</formula>
    </cfRule>
  </conditionalFormatting>
  <conditionalFormatting sqref="E37:F37">
    <cfRule type="cellIs" dxfId="279" priority="172" stopIfTrue="1" operator="equal">
      <formula>"þ"</formula>
    </cfRule>
  </conditionalFormatting>
  <conditionalFormatting sqref="E37:F37">
    <cfRule type="cellIs" dxfId="278" priority="171" stopIfTrue="1" operator="equal">
      <formula>"þ"</formula>
    </cfRule>
  </conditionalFormatting>
  <conditionalFormatting sqref="L37">
    <cfRule type="cellIs" dxfId="277" priority="170" stopIfTrue="1" operator="equal">
      <formula>"þ"</formula>
    </cfRule>
  </conditionalFormatting>
  <conditionalFormatting sqref="L37">
    <cfRule type="cellIs" dxfId="276" priority="169" stopIfTrue="1" operator="equal">
      <formula>"þ"</formula>
    </cfRule>
  </conditionalFormatting>
  <conditionalFormatting sqref="L37">
    <cfRule type="cellIs" dxfId="275" priority="168" stopIfTrue="1" operator="equal">
      <formula>"þ"</formula>
    </cfRule>
  </conditionalFormatting>
  <conditionalFormatting sqref="L37">
    <cfRule type="cellIs" dxfId="274" priority="167" stopIfTrue="1" operator="equal">
      <formula>"þ"</formula>
    </cfRule>
  </conditionalFormatting>
  <conditionalFormatting sqref="M23">
    <cfRule type="cellIs" dxfId="273" priority="166" stopIfTrue="1" operator="equal">
      <formula>"þ"</formula>
    </cfRule>
  </conditionalFormatting>
  <conditionalFormatting sqref="M23">
    <cfRule type="cellIs" dxfId="272" priority="165" stopIfTrue="1" operator="equal">
      <formula>"þ"</formula>
    </cfRule>
  </conditionalFormatting>
  <conditionalFormatting sqref="L23">
    <cfRule type="cellIs" dxfId="271" priority="163" stopIfTrue="1" operator="equal">
      <formula>"þ"</formula>
    </cfRule>
  </conditionalFormatting>
  <conditionalFormatting sqref="L23">
    <cfRule type="cellIs" dxfId="270" priority="164" stopIfTrue="1" operator="equal">
      <formula>"þ"</formula>
    </cfRule>
  </conditionalFormatting>
  <conditionalFormatting sqref="K23">
    <cfRule type="cellIs" dxfId="269" priority="162" operator="lessThan">
      <formula>$P$1</formula>
    </cfRule>
  </conditionalFormatting>
  <conditionalFormatting sqref="E23">
    <cfRule type="cellIs" dxfId="268" priority="161" stopIfTrue="1" operator="equal">
      <formula>"þ"</formula>
    </cfRule>
  </conditionalFormatting>
  <conditionalFormatting sqref="E23">
    <cfRule type="cellIs" dxfId="267" priority="160" stopIfTrue="1" operator="equal">
      <formula>"þ"</formula>
    </cfRule>
  </conditionalFormatting>
  <conditionalFormatting sqref="G23">
    <cfRule type="cellIs" dxfId="266" priority="159" stopIfTrue="1" operator="equal">
      <formula>"þ"</formula>
    </cfRule>
  </conditionalFormatting>
  <conditionalFormatting sqref="G23">
    <cfRule type="cellIs" dxfId="265" priority="158" stopIfTrue="1" operator="equal">
      <formula>"þ"</formula>
    </cfRule>
  </conditionalFormatting>
  <conditionalFormatting sqref="E23">
    <cfRule type="cellIs" dxfId="264" priority="157" stopIfTrue="1" operator="equal">
      <formula>"þ"</formula>
    </cfRule>
  </conditionalFormatting>
  <conditionalFormatting sqref="E23">
    <cfRule type="cellIs" dxfId="263" priority="156" stopIfTrue="1" operator="equal">
      <formula>"þ"</formula>
    </cfRule>
  </conditionalFormatting>
  <conditionalFormatting sqref="H23">
    <cfRule type="cellIs" dxfId="262" priority="155" stopIfTrue="1" operator="equal">
      <formula>"þ"</formula>
    </cfRule>
  </conditionalFormatting>
  <conditionalFormatting sqref="H23">
    <cfRule type="cellIs" dxfId="261" priority="154" stopIfTrue="1" operator="equal">
      <formula>"þ"</formula>
    </cfRule>
  </conditionalFormatting>
  <conditionalFormatting sqref="H23">
    <cfRule type="cellIs" dxfId="260" priority="153" stopIfTrue="1" operator="equal">
      <formula>"þ"</formula>
    </cfRule>
  </conditionalFormatting>
  <conditionalFormatting sqref="H23">
    <cfRule type="cellIs" dxfId="259" priority="152" stopIfTrue="1" operator="equal">
      <formula>"þ"</formula>
    </cfRule>
  </conditionalFormatting>
  <conditionalFormatting sqref="F23">
    <cfRule type="cellIs" dxfId="258" priority="151" stopIfTrue="1" operator="equal">
      <formula>"þ"</formula>
    </cfRule>
  </conditionalFormatting>
  <conditionalFormatting sqref="F23">
    <cfRule type="cellIs" dxfId="257" priority="150" stopIfTrue="1" operator="equal">
      <formula>"þ"</formula>
    </cfRule>
  </conditionalFormatting>
  <conditionalFormatting sqref="F23">
    <cfRule type="cellIs" dxfId="256" priority="149" stopIfTrue="1" operator="equal">
      <formula>"þ"</formula>
    </cfRule>
  </conditionalFormatting>
  <conditionalFormatting sqref="F23">
    <cfRule type="cellIs" dxfId="255" priority="148" stopIfTrue="1" operator="equal">
      <formula>"þ"</formula>
    </cfRule>
  </conditionalFormatting>
  <conditionalFormatting sqref="F23">
    <cfRule type="cellIs" dxfId="254" priority="147" stopIfTrue="1" operator="equal">
      <formula>"þ"</formula>
    </cfRule>
  </conditionalFormatting>
  <conditionalFormatting sqref="F23">
    <cfRule type="cellIs" dxfId="253" priority="146" stopIfTrue="1" operator="equal">
      <formula>"þ"</formula>
    </cfRule>
  </conditionalFormatting>
  <conditionalFormatting sqref="E23">
    <cfRule type="cellIs" dxfId="252" priority="145" stopIfTrue="1" operator="equal">
      <formula>"þ"</formula>
    </cfRule>
  </conditionalFormatting>
  <conditionalFormatting sqref="E23">
    <cfRule type="cellIs" dxfId="251" priority="144" stopIfTrue="1" operator="equal">
      <formula>"þ"</formula>
    </cfRule>
  </conditionalFormatting>
  <conditionalFormatting sqref="E23">
    <cfRule type="cellIs" dxfId="250" priority="143" stopIfTrue="1" operator="equal">
      <formula>"þ"</formula>
    </cfRule>
  </conditionalFormatting>
  <conditionalFormatting sqref="E23">
    <cfRule type="cellIs" dxfId="249" priority="142" stopIfTrue="1" operator="equal">
      <formula>"þ"</formula>
    </cfRule>
  </conditionalFormatting>
  <conditionalFormatting sqref="G38:H38 M38">
    <cfRule type="cellIs" dxfId="248" priority="141" stopIfTrue="1" operator="equal">
      <formula>"þ"</formula>
    </cfRule>
  </conditionalFormatting>
  <conditionalFormatting sqref="K38">
    <cfRule type="cellIs" dxfId="247" priority="140" operator="lessThan">
      <formula>$P$1</formula>
    </cfRule>
  </conditionalFormatting>
  <conditionalFormatting sqref="E38:F38">
    <cfRule type="cellIs" dxfId="246" priority="139" stopIfTrue="1" operator="equal">
      <formula>"þ"</formula>
    </cfRule>
  </conditionalFormatting>
  <conditionalFormatting sqref="E38:F38">
    <cfRule type="cellIs" dxfId="245" priority="138" stopIfTrue="1" operator="equal">
      <formula>"þ"</formula>
    </cfRule>
  </conditionalFormatting>
  <conditionalFormatting sqref="L38">
    <cfRule type="cellIs" dxfId="244" priority="137" stopIfTrue="1" operator="equal">
      <formula>"þ"</formula>
    </cfRule>
  </conditionalFormatting>
  <conditionalFormatting sqref="L38">
    <cfRule type="cellIs" dxfId="243" priority="136" stopIfTrue="1" operator="equal">
      <formula>"þ"</formula>
    </cfRule>
  </conditionalFormatting>
  <conditionalFormatting sqref="L38">
    <cfRule type="cellIs" dxfId="242" priority="135" stopIfTrue="1" operator="equal">
      <formula>"þ"</formula>
    </cfRule>
  </conditionalFormatting>
  <conditionalFormatting sqref="L38">
    <cfRule type="cellIs" dxfId="241" priority="134" stopIfTrue="1" operator="equal">
      <formula>"þ"</formula>
    </cfRule>
  </conditionalFormatting>
  <conditionalFormatting sqref="E5">
    <cfRule type="cellIs" dxfId="240" priority="133" stopIfTrue="1" operator="equal">
      <formula>"þ"</formula>
    </cfRule>
  </conditionalFormatting>
  <conditionalFormatting sqref="E5">
    <cfRule type="cellIs" dxfId="239" priority="132" stopIfTrue="1" operator="equal">
      <formula>"þ"</formula>
    </cfRule>
  </conditionalFormatting>
  <conditionalFormatting sqref="E5">
    <cfRule type="cellIs" dxfId="238" priority="131" stopIfTrue="1" operator="equal">
      <formula>"þ"</formula>
    </cfRule>
  </conditionalFormatting>
  <conditionalFormatting sqref="E5">
    <cfRule type="cellIs" dxfId="237" priority="130" stopIfTrue="1" operator="equal">
      <formula>"þ"</formula>
    </cfRule>
  </conditionalFormatting>
  <conditionalFormatting sqref="E5">
    <cfRule type="cellIs" dxfId="236" priority="129" stopIfTrue="1" operator="equal">
      <formula>"þ"</formula>
    </cfRule>
  </conditionalFormatting>
  <conditionalFormatting sqref="E5">
    <cfRule type="cellIs" dxfId="235" priority="128" stopIfTrue="1" operator="equal">
      <formula>"þ"</formula>
    </cfRule>
  </conditionalFormatting>
  <conditionalFormatting sqref="E5">
    <cfRule type="cellIs" dxfId="234" priority="127" stopIfTrue="1" operator="equal">
      <formula>"þ"</formula>
    </cfRule>
  </conditionalFormatting>
  <conditionalFormatting sqref="E5">
    <cfRule type="cellIs" dxfId="233" priority="126" stopIfTrue="1" operator="equal">
      <formula>"þ"</formula>
    </cfRule>
  </conditionalFormatting>
  <conditionalFormatting sqref="E14">
    <cfRule type="cellIs" dxfId="232" priority="125" stopIfTrue="1" operator="equal">
      <formula>"þ"</formula>
    </cfRule>
  </conditionalFormatting>
  <conditionalFormatting sqref="E14">
    <cfRule type="cellIs" dxfId="231" priority="124" stopIfTrue="1" operator="equal">
      <formula>"þ"</formula>
    </cfRule>
  </conditionalFormatting>
  <conditionalFormatting sqref="E18">
    <cfRule type="cellIs" dxfId="230" priority="120" stopIfTrue="1" operator="equal">
      <formula>"þ"</formula>
    </cfRule>
  </conditionalFormatting>
  <conditionalFormatting sqref="E18">
    <cfRule type="cellIs" dxfId="229" priority="119" stopIfTrue="1" operator="equal">
      <formula>"þ"</formula>
    </cfRule>
  </conditionalFormatting>
  <conditionalFormatting sqref="L18">
    <cfRule type="cellIs" dxfId="228" priority="117" stopIfTrue="1" operator="equal">
      <formula>"þ"</formula>
    </cfRule>
  </conditionalFormatting>
  <conditionalFormatting sqref="E18">
    <cfRule type="cellIs" dxfId="227" priority="116" stopIfTrue="1" operator="equal">
      <formula>"þ"</formula>
    </cfRule>
  </conditionalFormatting>
  <conditionalFormatting sqref="E18">
    <cfRule type="cellIs" dxfId="226" priority="115" stopIfTrue="1" operator="equal">
      <formula>"þ"</formula>
    </cfRule>
  </conditionalFormatting>
  <conditionalFormatting sqref="M18">
    <cfRule type="cellIs" dxfId="225" priority="123" stopIfTrue="1" operator="equal">
      <formula>"þ"</formula>
    </cfRule>
  </conditionalFormatting>
  <conditionalFormatting sqref="M18">
    <cfRule type="cellIs" dxfId="224" priority="122" stopIfTrue="1" operator="equal">
      <formula>"þ"</formula>
    </cfRule>
  </conditionalFormatting>
  <conditionalFormatting sqref="K18">
    <cfRule type="cellIs" dxfId="223" priority="121" operator="lessThan">
      <formula>$P$1</formula>
    </cfRule>
  </conditionalFormatting>
  <conditionalFormatting sqref="L18">
    <cfRule type="cellIs" dxfId="222" priority="118" stopIfTrue="1" operator="equal">
      <formula>"þ"</formula>
    </cfRule>
  </conditionalFormatting>
  <conditionalFormatting sqref="F18">
    <cfRule type="cellIs" dxfId="221" priority="114" stopIfTrue="1" operator="equal">
      <formula>"þ"</formula>
    </cfRule>
  </conditionalFormatting>
  <conditionalFormatting sqref="F18">
    <cfRule type="cellIs" dxfId="220" priority="113" stopIfTrue="1" operator="equal">
      <formula>"þ"</formula>
    </cfRule>
  </conditionalFormatting>
  <conditionalFormatting sqref="H18">
    <cfRule type="cellIs" dxfId="219" priority="112" stopIfTrue="1" operator="equal">
      <formula>"þ"</formula>
    </cfRule>
  </conditionalFormatting>
  <conditionalFormatting sqref="H18">
    <cfRule type="cellIs" dxfId="218" priority="111" stopIfTrue="1" operator="equal">
      <formula>"þ"</formula>
    </cfRule>
  </conditionalFormatting>
  <conditionalFormatting sqref="G18">
    <cfRule type="cellIs" dxfId="217" priority="110" stopIfTrue="1" operator="equal">
      <formula>"þ"</formula>
    </cfRule>
  </conditionalFormatting>
  <conditionalFormatting sqref="G18">
    <cfRule type="cellIs" dxfId="216" priority="109" stopIfTrue="1" operator="equal">
      <formula>"þ"</formula>
    </cfRule>
  </conditionalFormatting>
  <conditionalFormatting sqref="G18">
    <cfRule type="cellIs" dxfId="215" priority="108" stopIfTrue="1" operator="equal">
      <formula>"þ"</formula>
    </cfRule>
  </conditionalFormatting>
  <conditionalFormatting sqref="G18">
    <cfRule type="cellIs" dxfId="214" priority="107" stopIfTrue="1" operator="equal">
      <formula>"þ"</formula>
    </cfRule>
  </conditionalFormatting>
  <conditionalFormatting sqref="F18">
    <cfRule type="cellIs" dxfId="213" priority="106" stopIfTrue="1" operator="equal">
      <formula>"þ"</formula>
    </cfRule>
  </conditionalFormatting>
  <conditionalFormatting sqref="F18">
    <cfRule type="cellIs" dxfId="212" priority="105" stopIfTrue="1" operator="equal">
      <formula>"þ"</formula>
    </cfRule>
  </conditionalFormatting>
  <conditionalFormatting sqref="E18">
    <cfRule type="cellIs" dxfId="211" priority="104" stopIfTrue="1" operator="equal">
      <formula>"þ"</formula>
    </cfRule>
  </conditionalFormatting>
  <conditionalFormatting sqref="E18">
    <cfRule type="cellIs" dxfId="210" priority="103" stopIfTrue="1" operator="equal">
      <formula>"þ"</formula>
    </cfRule>
  </conditionalFormatting>
  <conditionalFormatting sqref="F18">
    <cfRule type="cellIs" dxfId="209" priority="102" stopIfTrue="1" operator="equal">
      <formula>"þ"</formula>
    </cfRule>
  </conditionalFormatting>
  <conditionalFormatting sqref="F18">
    <cfRule type="cellIs" dxfId="208" priority="101" stopIfTrue="1" operator="equal">
      <formula>"þ"</formula>
    </cfRule>
  </conditionalFormatting>
  <conditionalFormatting sqref="F18">
    <cfRule type="cellIs" dxfId="207" priority="100" stopIfTrue="1" operator="equal">
      <formula>"þ"</formula>
    </cfRule>
  </conditionalFormatting>
  <conditionalFormatting sqref="F18">
    <cfRule type="cellIs" dxfId="206" priority="99" stopIfTrue="1" operator="equal">
      <formula>"þ"</formula>
    </cfRule>
  </conditionalFormatting>
  <conditionalFormatting sqref="E18">
    <cfRule type="cellIs" dxfId="205" priority="98" stopIfTrue="1" operator="equal">
      <formula>"þ"</formula>
    </cfRule>
  </conditionalFormatting>
  <conditionalFormatting sqref="E18">
    <cfRule type="cellIs" dxfId="204" priority="97" stopIfTrue="1" operator="equal">
      <formula>"þ"</formula>
    </cfRule>
  </conditionalFormatting>
  <conditionalFormatting sqref="L44">
    <cfRule type="cellIs" dxfId="203" priority="69" stopIfTrue="1" operator="equal">
      <formula>"þ"</formula>
    </cfRule>
  </conditionalFormatting>
  <conditionalFormatting sqref="L44">
    <cfRule type="cellIs" dxfId="202" priority="68" stopIfTrue="1" operator="equal">
      <formula>"þ"</formula>
    </cfRule>
  </conditionalFormatting>
  <conditionalFormatting sqref="E44:H44">
    <cfRule type="cellIs" dxfId="201" priority="96" stopIfTrue="1" operator="equal">
      <formula>"þ"</formula>
    </cfRule>
  </conditionalFormatting>
  <conditionalFormatting sqref="M44">
    <cfRule type="cellIs" dxfId="200" priority="95" stopIfTrue="1" operator="equal">
      <formula>"þ"</formula>
    </cfRule>
  </conditionalFormatting>
  <conditionalFormatting sqref="K44">
    <cfRule type="cellIs" dxfId="199" priority="94" operator="lessThan">
      <formula>$P$1</formula>
    </cfRule>
  </conditionalFormatting>
  <conditionalFormatting sqref="M44">
    <cfRule type="cellIs" dxfId="198" priority="93" stopIfTrue="1" operator="equal">
      <formula>"þ"</formula>
    </cfRule>
  </conditionalFormatting>
  <conditionalFormatting sqref="K44">
    <cfRule type="cellIs" dxfId="197" priority="92" operator="lessThan">
      <formula>$P$1</formula>
    </cfRule>
  </conditionalFormatting>
  <conditionalFormatting sqref="M44">
    <cfRule type="cellIs" dxfId="196" priority="91" stopIfTrue="1" operator="equal">
      <formula>"þ"</formula>
    </cfRule>
  </conditionalFormatting>
  <conditionalFormatting sqref="K44">
    <cfRule type="cellIs" dxfId="195" priority="90" operator="lessThan">
      <formula>$P$1</formula>
    </cfRule>
  </conditionalFormatting>
  <conditionalFormatting sqref="M44">
    <cfRule type="cellIs" dxfId="194" priority="89" stopIfTrue="1" operator="equal">
      <formula>"þ"</formula>
    </cfRule>
  </conditionalFormatting>
  <conditionalFormatting sqref="K44">
    <cfRule type="cellIs" dxfId="193" priority="88" operator="lessThan">
      <formula>$P$1</formula>
    </cfRule>
  </conditionalFormatting>
  <conditionalFormatting sqref="E44 H44">
    <cfRule type="cellIs" dxfId="192" priority="87" stopIfTrue="1" operator="equal">
      <formula>"þ"</formula>
    </cfRule>
  </conditionalFormatting>
  <conditionalFormatting sqref="E44 H44">
    <cfRule type="cellIs" dxfId="191" priority="86" stopIfTrue="1" operator="equal">
      <formula>"þ"</formula>
    </cfRule>
  </conditionalFormatting>
  <conditionalFormatting sqref="G44">
    <cfRule type="cellIs" dxfId="190" priority="85" stopIfTrue="1" operator="equal">
      <formula>"þ"</formula>
    </cfRule>
  </conditionalFormatting>
  <conditionalFormatting sqref="G44">
    <cfRule type="cellIs" dxfId="189" priority="84" stopIfTrue="1" operator="equal">
      <formula>"þ"</formula>
    </cfRule>
  </conditionalFormatting>
  <conditionalFormatting sqref="E44">
    <cfRule type="cellIs" dxfId="188" priority="83" stopIfTrue="1" operator="equal">
      <formula>"þ"</formula>
    </cfRule>
  </conditionalFormatting>
  <conditionalFormatting sqref="E44">
    <cfRule type="cellIs" dxfId="187" priority="82" stopIfTrue="1" operator="equal">
      <formula>"þ"</formula>
    </cfRule>
  </conditionalFormatting>
  <conditionalFormatting sqref="F44">
    <cfRule type="cellIs" dxfId="186" priority="81" stopIfTrue="1" operator="equal">
      <formula>"þ"</formula>
    </cfRule>
  </conditionalFormatting>
  <conditionalFormatting sqref="F44">
    <cfRule type="cellIs" dxfId="185" priority="80" stopIfTrue="1" operator="equal">
      <formula>"þ"</formula>
    </cfRule>
  </conditionalFormatting>
  <conditionalFormatting sqref="F44">
    <cfRule type="cellIs" dxfId="184" priority="79" stopIfTrue="1" operator="equal">
      <formula>"þ"</formula>
    </cfRule>
  </conditionalFormatting>
  <conditionalFormatting sqref="F44">
    <cfRule type="cellIs" dxfId="183" priority="78" stopIfTrue="1" operator="equal">
      <formula>"þ"</formula>
    </cfRule>
  </conditionalFormatting>
  <conditionalFormatting sqref="E44">
    <cfRule type="cellIs" dxfId="182" priority="77" stopIfTrue="1" operator="equal">
      <formula>"þ"</formula>
    </cfRule>
  </conditionalFormatting>
  <conditionalFormatting sqref="E44">
    <cfRule type="cellIs" dxfId="181" priority="76" stopIfTrue="1" operator="equal">
      <formula>"þ"</formula>
    </cfRule>
  </conditionalFormatting>
  <conditionalFormatting sqref="F44">
    <cfRule type="cellIs" dxfId="180" priority="75" stopIfTrue="1" operator="equal">
      <formula>"þ"</formula>
    </cfRule>
  </conditionalFormatting>
  <conditionalFormatting sqref="F44">
    <cfRule type="cellIs" dxfId="179" priority="74" stopIfTrue="1" operator="equal">
      <formula>"þ"</formula>
    </cfRule>
  </conditionalFormatting>
  <conditionalFormatting sqref="E44">
    <cfRule type="cellIs" dxfId="178" priority="73" stopIfTrue="1" operator="equal">
      <formula>"þ"</formula>
    </cfRule>
  </conditionalFormatting>
  <conditionalFormatting sqref="E44">
    <cfRule type="cellIs" dxfId="177" priority="72" stopIfTrue="1" operator="equal">
      <formula>"þ"</formula>
    </cfRule>
  </conditionalFormatting>
  <conditionalFormatting sqref="E44">
    <cfRule type="cellIs" dxfId="176" priority="71" stopIfTrue="1" operator="equal">
      <formula>"þ"</formula>
    </cfRule>
  </conditionalFormatting>
  <conditionalFormatting sqref="E44">
    <cfRule type="cellIs" dxfId="175" priority="70" stopIfTrue="1" operator="equal">
      <formula>"þ"</formula>
    </cfRule>
  </conditionalFormatting>
  <conditionalFormatting sqref="M25">
    <cfRule type="cellIs" dxfId="174" priority="67" stopIfTrue="1" operator="equal">
      <formula>"þ"</formula>
    </cfRule>
  </conditionalFormatting>
  <conditionalFormatting sqref="M25">
    <cfRule type="cellIs" dxfId="173" priority="66" stopIfTrue="1" operator="equal">
      <formula>"þ"</formula>
    </cfRule>
  </conditionalFormatting>
  <conditionalFormatting sqref="K25">
    <cfRule type="cellIs" dxfId="172" priority="65" operator="lessThan">
      <formula>$P$1</formula>
    </cfRule>
  </conditionalFormatting>
  <conditionalFormatting sqref="H25">
    <cfRule type="cellIs" dxfId="171" priority="64" stopIfTrue="1" operator="equal">
      <formula>"þ"</formula>
    </cfRule>
  </conditionalFormatting>
  <conditionalFormatting sqref="H25">
    <cfRule type="cellIs" dxfId="170" priority="63" stopIfTrue="1" operator="equal">
      <formula>"þ"</formula>
    </cfRule>
  </conditionalFormatting>
  <conditionalFormatting sqref="L25">
    <cfRule type="cellIs" dxfId="169" priority="59" stopIfTrue="1" operator="equal">
      <formula>"þ"</formula>
    </cfRule>
  </conditionalFormatting>
  <conditionalFormatting sqref="L25">
    <cfRule type="cellIs" dxfId="168" priority="58" stopIfTrue="1" operator="equal">
      <formula>"þ"</formula>
    </cfRule>
  </conditionalFormatting>
  <conditionalFormatting sqref="F25">
    <cfRule type="cellIs" dxfId="167" priority="57" stopIfTrue="1" operator="equal">
      <formula>"þ"</formula>
    </cfRule>
  </conditionalFormatting>
  <conditionalFormatting sqref="F25">
    <cfRule type="cellIs" dxfId="166" priority="56" stopIfTrue="1" operator="equal">
      <formula>"þ"</formula>
    </cfRule>
  </conditionalFormatting>
  <conditionalFormatting sqref="E25">
    <cfRule type="cellIs" dxfId="165" priority="55" stopIfTrue="1" operator="equal">
      <formula>"þ"</formula>
    </cfRule>
  </conditionalFormatting>
  <conditionalFormatting sqref="E25">
    <cfRule type="cellIs" dxfId="164" priority="54" stopIfTrue="1" operator="equal">
      <formula>"þ"</formula>
    </cfRule>
  </conditionalFormatting>
  <conditionalFormatting sqref="G25">
    <cfRule type="cellIs" dxfId="163" priority="53" stopIfTrue="1" operator="equal">
      <formula>"þ"</formula>
    </cfRule>
  </conditionalFormatting>
  <conditionalFormatting sqref="G25">
    <cfRule type="cellIs" dxfId="162" priority="52" stopIfTrue="1" operator="equal">
      <formula>"þ"</formula>
    </cfRule>
  </conditionalFormatting>
  <conditionalFormatting sqref="L45">
    <cfRule type="cellIs" dxfId="161" priority="24" stopIfTrue="1" operator="equal">
      <formula>"þ"</formula>
    </cfRule>
  </conditionalFormatting>
  <conditionalFormatting sqref="L45">
    <cfRule type="cellIs" dxfId="160" priority="23" stopIfTrue="1" operator="equal">
      <formula>"þ"</formula>
    </cfRule>
  </conditionalFormatting>
  <conditionalFormatting sqref="E45:H45">
    <cfRule type="cellIs" dxfId="159" priority="51" stopIfTrue="1" operator="equal">
      <formula>"þ"</formula>
    </cfRule>
  </conditionalFormatting>
  <conditionalFormatting sqref="M45">
    <cfRule type="cellIs" dxfId="158" priority="50" stopIfTrue="1" operator="equal">
      <formula>"þ"</formula>
    </cfRule>
  </conditionalFormatting>
  <conditionalFormatting sqref="K45">
    <cfRule type="cellIs" dxfId="157" priority="49" operator="lessThan">
      <formula>$P$1</formula>
    </cfRule>
  </conditionalFormatting>
  <conditionalFormatting sqref="M45">
    <cfRule type="cellIs" dxfId="156" priority="48" stopIfTrue="1" operator="equal">
      <formula>"þ"</formula>
    </cfRule>
  </conditionalFormatting>
  <conditionalFormatting sqref="K45">
    <cfRule type="cellIs" dxfId="155" priority="47" operator="lessThan">
      <formula>$P$1</formula>
    </cfRule>
  </conditionalFormatting>
  <conditionalFormatting sqref="M45">
    <cfRule type="cellIs" dxfId="154" priority="46" stopIfTrue="1" operator="equal">
      <formula>"þ"</formula>
    </cfRule>
  </conditionalFormatting>
  <conditionalFormatting sqref="K45">
    <cfRule type="cellIs" dxfId="153" priority="45" operator="lessThan">
      <formula>$P$1</formula>
    </cfRule>
  </conditionalFormatting>
  <conditionalFormatting sqref="M45">
    <cfRule type="cellIs" dxfId="152" priority="44" stopIfTrue="1" operator="equal">
      <formula>"þ"</formula>
    </cfRule>
  </conditionalFormatting>
  <conditionalFormatting sqref="K45">
    <cfRule type="cellIs" dxfId="151" priority="43" operator="lessThan">
      <formula>$P$1</formula>
    </cfRule>
  </conditionalFormatting>
  <conditionalFormatting sqref="E45 H45">
    <cfRule type="cellIs" dxfId="150" priority="42" stopIfTrue="1" operator="equal">
      <formula>"þ"</formula>
    </cfRule>
  </conditionalFormatting>
  <conditionalFormatting sqref="E45 H45">
    <cfRule type="cellIs" dxfId="149" priority="41" stopIfTrue="1" operator="equal">
      <formula>"þ"</formula>
    </cfRule>
  </conditionalFormatting>
  <conditionalFormatting sqref="G45">
    <cfRule type="cellIs" dxfId="148" priority="40" stopIfTrue="1" operator="equal">
      <formula>"þ"</formula>
    </cfRule>
  </conditionalFormatting>
  <conditionalFormatting sqref="G45">
    <cfRule type="cellIs" dxfId="147" priority="39" stopIfTrue="1" operator="equal">
      <formula>"þ"</formula>
    </cfRule>
  </conditionalFormatting>
  <conditionalFormatting sqref="E45">
    <cfRule type="cellIs" dxfId="146" priority="38" stopIfTrue="1" operator="equal">
      <formula>"þ"</formula>
    </cfRule>
  </conditionalFormatting>
  <conditionalFormatting sqref="E45">
    <cfRule type="cellIs" dxfId="145" priority="37" stopIfTrue="1" operator="equal">
      <formula>"þ"</formula>
    </cfRule>
  </conditionalFormatting>
  <conditionalFormatting sqref="F45">
    <cfRule type="cellIs" dxfId="144" priority="36" stopIfTrue="1" operator="equal">
      <formula>"þ"</formula>
    </cfRule>
  </conditionalFormatting>
  <conditionalFormatting sqref="F45">
    <cfRule type="cellIs" dxfId="143" priority="35" stopIfTrue="1" operator="equal">
      <formula>"þ"</formula>
    </cfRule>
  </conditionalFormatting>
  <conditionalFormatting sqref="F45">
    <cfRule type="cellIs" dxfId="142" priority="34" stopIfTrue="1" operator="equal">
      <formula>"þ"</formula>
    </cfRule>
  </conditionalFormatting>
  <conditionalFormatting sqref="F45">
    <cfRule type="cellIs" dxfId="141" priority="33" stopIfTrue="1" operator="equal">
      <formula>"þ"</formula>
    </cfRule>
  </conditionalFormatting>
  <conditionalFormatting sqref="E45">
    <cfRule type="cellIs" dxfId="140" priority="32" stopIfTrue="1" operator="equal">
      <formula>"þ"</formula>
    </cfRule>
  </conditionalFormatting>
  <conditionalFormatting sqref="E45">
    <cfRule type="cellIs" dxfId="139" priority="31" stopIfTrue="1" operator="equal">
      <formula>"þ"</formula>
    </cfRule>
  </conditionalFormatting>
  <conditionalFormatting sqref="F45">
    <cfRule type="cellIs" dxfId="138" priority="30" stopIfTrue="1" operator="equal">
      <formula>"þ"</formula>
    </cfRule>
  </conditionalFormatting>
  <conditionalFormatting sqref="F45">
    <cfRule type="cellIs" dxfId="137" priority="29" stopIfTrue="1" operator="equal">
      <formula>"þ"</formula>
    </cfRule>
  </conditionalFormatting>
  <conditionalFormatting sqref="E45">
    <cfRule type="cellIs" dxfId="136" priority="28" stopIfTrue="1" operator="equal">
      <formula>"þ"</formula>
    </cfRule>
  </conditionalFormatting>
  <conditionalFormatting sqref="E45">
    <cfRule type="cellIs" dxfId="135" priority="27" stopIfTrue="1" operator="equal">
      <formula>"þ"</formula>
    </cfRule>
  </conditionalFormatting>
  <conditionalFormatting sqref="E45">
    <cfRule type="cellIs" dxfId="134" priority="26" stopIfTrue="1" operator="equal">
      <formula>"þ"</formula>
    </cfRule>
  </conditionalFormatting>
  <conditionalFormatting sqref="E45">
    <cfRule type="cellIs" dxfId="133" priority="25" stopIfTrue="1" operator="equal">
      <formula>"þ"</formula>
    </cfRule>
  </conditionalFormatting>
  <conditionalFormatting sqref="F45">
    <cfRule type="cellIs" dxfId="132" priority="22" stopIfTrue="1" operator="equal">
      <formula>"þ"</formula>
    </cfRule>
  </conditionalFormatting>
  <conditionalFormatting sqref="F45">
    <cfRule type="cellIs" dxfId="131" priority="21" stopIfTrue="1" operator="equal">
      <formula>"þ"</formula>
    </cfRule>
  </conditionalFormatting>
  <conditionalFormatting sqref="F45">
    <cfRule type="cellIs" dxfId="130" priority="20" stopIfTrue="1" operator="equal">
      <formula>"þ"</formula>
    </cfRule>
  </conditionalFormatting>
  <conditionalFormatting sqref="F45">
    <cfRule type="cellIs" dxfId="129" priority="19" stopIfTrue="1" operator="equal">
      <formula>"þ"</formula>
    </cfRule>
  </conditionalFormatting>
  <conditionalFormatting sqref="F45">
    <cfRule type="cellIs" dxfId="128" priority="18" stopIfTrue="1" operator="equal">
      <formula>"þ"</formula>
    </cfRule>
  </conditionalFormatting>
  <conditionalFormatting sqref="F45">
    <cfRule type="cellIs" dxfId="127" priority="17" stopIfTrue="1" operator="equal">
      <formula>"þ"</formula>
    </cfRule>
  </conditionalFormatting>
  <conditionalFormatting sqref="F45">
    <cfRule type="cellIs" dxfId="126" priority="16" stopIfTrue="1" operator="equal">
      <formula>"þ"</formula>
    </cfRule>
  </conditionalFormatting>
  <conditionalFormatting sqref="F45">
    <cfRule type="cellIs" dxfId="125" priority="15" stopIfTrue="1" operator="equal">
      <formula>"þ"</formula>
    </cfRule>
  </conditionalFormatting>
  <conditionalFormatting sqref="F45">
    <cfRule type="cellIs" dxfId="124" priority="14" stopIfTrue="1" operator="equal">
      <formula>"þ"</formula>
    </cfRule>
  </conditionalFormatting>
  <conditionalFormatting sqref="F45">
    <cfRule type="cellIs" dxfId="123" priority="13" stopIfTrue="1" operator="equal">
      <formula>"þ"</formula>
    </cfRule>
  </conditionalFormatting>
  <conditionalFormatting sqref="M20">
    <cfRule type="cellIs" dxfId="122" priority="12" stopIfTrue="1" operator="equal">
      <formula>"þ"</formula>
    </cfRule>
  </conditionalFormatting>
  <conditionalFormatting sqref="M20">
    <cfRule type="cellIs" dxfId="121" priority="11" stopIfTrue="1" operator="equal">
      <formula>"þ"</formula>
    </cfRule>
  </conditionalFormatting>
  <conditionalFormatting sqref="K20">
    <cfRule type="cellIs" dxfId="120" priority="10" operator="lessThan">
      <formula>$P$1</formula>
    </cfRule>
  </conditionalFormatting>
  <conditionalFormatting sqref="H20">
    <cfRule type="cellIs" dxfId="119" priority="9" stopIfTrue="1" operator="equal">
      <formula>"þ"</formula>
    </cfRule>
  </conditionalFormatting>
  <conditionalFormatting sqref="H20">
    <cfRule type="cellIs" dxfId="118" priority="8" stopIfTrue="1" operator="equal">
      <formula>"þ"</formula>
    </cfRule>
  </conditionalFormatting>
  <conditionalFormatting sqref="G20">
    <cfRule type="cellIs" dxfId="117" priority="7" stopIfTrue="1" operator="equal">
      <formula>"þ"</formula>
    </cfRule>
  </conditionalFormatting>
  <conditionalFormatting sqref="G20">
    <cfRule type="cellIs" dxfId="116" priority="6" stopIfTrue="1" operator="equal">
      <formula>"þ"</formula>
    </cfRule>
  </conditionalFormatting>
  <conditionalFormatting sqref="F20">
    <cfRule type="cellIs" dxfId="115" priority="5" stopIfTrue="1" operator="equal">
      <formula>"þ"</formula>
    </cfRule>
  </conditionalFormatting>
  <conditionalFormatting sqref="L20">
    <cfRule type="cellIs" dxfId="114" priority="3" stopIfTrue="1" operator="equal">
      <formula>"þ"</formula>
    </cfRule>
  </conditionalFormatting>
  <conditionalFormatting sqref="L20">
    <cfRule type="cellIs" dxfId="113" priority="4" stopIfTrue="1" operator="equal">
      <formula>"þ"</formula>
    </cfRule>
  </conditionalFormatting>
  <conditionalFormatting sqref="E20">
    <cfRule type="cellIs" dxfId="112" priority="2" stopIfTrue="1" operator="equal">
      <formula>"þ"</formula>
    </cfRule>
  </conditionalFormatting>
  <conditionalFormatting sqref="E20">
    <cfRule type="cellIs" dxfId="111" priority="1" stopIfTrue="1" operator="equal">
      <formula>"þ"</formula>
    </cfRule>
  </conditionalFormatting>
  <pageMargins left="0.7" right="0.7" top="0.75" bottom="0.75" header="0.3" footer="0.3"/>
  <pageSetup orientation="portrait" horizontalDpi="300" verticalDpi="3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20"/>
  <sheetViews>
    <sheetView showGridLines="0" workbookViewId="0">
      <pane ySplit="1" topLeftCell="A2" activePane="bottomLeft" state="frozen"/>
      <selection pane="bottomLeft" activeCell="A2" sqref="A2"/>
    </sheetView>
  </sheetViews>
  <sheetFormatPr defaultRowHeight="15.6" x14ac:dyDescent="0.3"/>
  <cols>
    <col min="1" max="1" width="22.09765625" style="49" bestFit="1" customWidth="1"/>
    <col min="2" max="2" width="23.19921875" style="49" bestFit="1" customWidth="1"/>
    <col min="3" max="3" width="18.5" style="49" bestFit="1" customWidth="1"/>
    <col min="4" max="4" width="7.296875" style="49" bestFit="1" customWidth="1"/>
    <col min="5" max="5" width="4.8984375" style="49" bestFit="1" customWidth="1"/>
    <col min="6" max="6" width="5.796875" style="49" bestFit="1" customWidth="1"/>
    <col min="7" max="7" width="5.796875" style="49" customWidth="1"/>
    <col min="8" max="8" width="3.8984375" style="49" bestFit="1" customWidth="1"/>
    <col min="9" max="9" width="7.09765625" style="49" bestFit="1" customWidth="1"/>
    <col min="10" max="10" width="5.69921875" style="49" bestFit="1" customWidth="1"/>
    <col min="11" max="11" width="4.296875" style="49" bestFit="1" customWidth="1"/>
    <col min="12" max="12" width="5.3984375" style="49" bestFit="1" customWidth="1"/>
    <col min="13" max="13" width="4.296875" style="49" bestFit="1" customWidth="1"/>
    <col min="14" max="14" width="6.69921875" style="49" bestFit="1" customWidth="1"/>
    <col min="15" max="15" width="27.796875" style="44" customWidth="1"/>
    <col min="16" max="16384" width="8.796875" style="44"/>
  </cols>
  <sheetData>
    <row r="1" spans="1:15" ht="31.8" thickBot="1" x14ac:dyDescent="0.35">
      <c r="A1" s="242" t="s">
        <v>0</v>
      </c>
      <c r="B1" s="243" t="s">
        <v>35</v>
      </c>
      <c r="C1" s="243" t="s">
        <v>36</v>
      </c>
      <c r="D1" s="138" t="s">
        <v>104</v>
      </c>
      <c r="E1" s="140" t="s">
        <v>37</v>
      </c>
      <c r="F1" s="139" t="s">
        <v>103</v>
      </c>
      <c r="G1" s="138" t="s">
        <v>102</v>
      </c>
      <c r="H1" s="137" t="s">
        <v>38</v>
      </c>
      <c r="I1" s="137" t="s">
        <v>39</v>
      </c>
      <c r="J1" s="134" t="s">
        <v>101</v>
      </c>
      <c r="K1" s="136" t="s">
        <v>3</v>
      </c>
      <c r="L1" s="134" t="s">
        <v>26</v>
      </c>
      <c r="M1" s="135" t="s">
        <v>93</v>
      </c>
      <c r="N1" s="134" t="s">
        <v>92</v>
      </c>
      <c r="O1" s="134" t="s">
        <v>100</v>
      </c>
    </row>
    <row r="2" spans="1:15" x14ac:dyDescent="0.3">
      <c r="A2" s="68" t="s">
        <v>164</v>
      </c>
      <c r="B2" s="45" t="s">
        <v>173</v>
      </c>
      <c r="C2" s="45" t="s">
        <v>181</v>
      </c>
      <c r="D2" s="133" t="s">
        <v>87</v>
      </c>
      <c r="E2" s="244">
        <f>13</f>
        <v>13</v>
      </c>
      <c r="F2" s="239">
        <f t="shared" ref="F2:F8" si="0">5+2+2</f>
        <v>9</v>
      </c>
      <c r="G2" s="192">
        <v>1</v>
      </c>
      <c r="H2" s="245">
        <v>1</v>
      </c>
      <c r="I2" s="45">
        <v>0</v>
      </c>
      <c r="J2" s="45">
        <f t="shared" ref="J2:J5" si="1">IF(D2="þ",SUM(E2,G2:I2),SUM(E2,F2,H2,I2))</f>
        <v>23</v>
      </c>
      <c r="K2" s="46">
        <f t="shared" ref="K2:K7" ca="1" si="2">RANDBETWEEN(1,20)</f>
        <v>2</v>
      </c>
      <c r="L2" s="45">
        <f t="shared" ref="L2" ca="1" si="3">SUM(J2:K2)</f>
        <v>25</v>
      </c>
      <c r="M2" s="68">
        <v>20</v>
      </c>
      <c r="N2" s="71" t="str">
        <f t="shared" ref="N2:N5" ca="1" si="4">IF(K2&gt;(M2-1),"þ","ý")</f>
        <v>ý</v>
      </c>
      <c r="O2" s="196"/>
    </row>
    <row r="3" spans="1:15" x14ac:dyDescent="0.3">
      <c r="A3" s="68" t="s">
        <v>164</v>
      </c>
      <c r="B3" s="45" t="s">
        <v>174</v>
      </c>
      <c r="C3" s="45" t="s">
        <v>181</v>
      </c>
      <c r="D3" s="133" t="s">
        <v>87</v>
      </c>
      <c r="E3" s="244">
        <f>E2-5</f>
        <v>8</v>
      </c>
      <c r="F3" s="239">
        <f t="shared" si="0"/>
        <v>9</v>
      </c>
      <c r="G3" s="131">
        <v>1</v>
      </c>
      <c r="H3" s="245">
        <v>1</v>
      </c>
      <c r="I3" s="45">
        <v>0</v>
      </c>
      <c r="J3" s="45">
        <f t="shared" si="1"/>
        <v>18</v>
      </c>
      <c r="K3" s="46">
        <f t="shared" ca="1" si="2"/>
        <v>10</v>
      </c>
      <c r="L3" s="45">
        <f t="shared" ref="L3" ca="1" si="5">SUM(J3:K3)</f>
        <v>28</v>
      </c>
      <c r="M3" s="68">
        <v>20</v>
      </c>
      <c r="N3" s="71" t="str">
        <f t="shared" ref="N3" ca="1" si="6">IF(K3&gt;(M3-1),"þ","ý")</f>
        <v>ý</v>
      </c>
      <c r="O3" s="196"/>
    </row>
    <row r="4" spans="1:15" x14ac:dyDescent="0.3">
      <c r="A4" s="68" t="s">
        <v>164</v>
      </c>
      <c r="B4" s="45" t="s">
        <v>175</v>
      </c>
      <c r="C4" s="45" t="s">
        <v>181</v>
      </c>
      <c r="D4" s="133" t="s">
        <v>87</v>
      </c>
      <c r="E4" s="244">
        <f>E3-5</f>
        <v>3</v>
      </c>
      <c r="F4" s="239">
        <f t="shared" si="0"/>
        <v>9</v>
      </c>
      <c r="G4" s="131">
        <v>1</v>
      </c>
      <c r="H4" s="245">
        <v>1</v>
      </c>
      <c r="I4" s="45">
        <v>0</v>
      </c>
      <c r="J4" s="45">
        <f t="shared" si="1"/>
        <v>13</v>
      </c>
      <c r="K4" s="46">
        <f t="shared" ca="1" si="2"/>
        <v>14</v>
      </c>
      <c r="L4" s="45">
        <f t="shared" ref="L4:L7" ca="1" si="7">SUM(J4:K4)</f>
        <v>27</v>
      </c>
      <c r="M4" s="68">
        <v>20</v>
      </c>
      <c r="N4" s="71" t="str">
        <f t="shared" ref="N4" ca="1" si="8">IF(K4&gt;(M4-1),"þ","ý")</f>
        <v>ý</v>
      </c>
      <c r="O4" s="196"/>
    </row>
    <row r="5" spans="1:15" x14ac:dyDescent="0.3">
      <c r="A5" s="68" t="s">
        <v>164</v>
      </c>
      <c r="B5" s="45" t="s">
        <v>176</v>
      </c>
      <c r="C5" s="45" t="s">
        <v>181</v>
      </c>
      <c r="D5" s="133" t="s">
        <v>87</v>
      </c>
      <c r="E5" s="244">
        <f>13</f>
        <v>13</v>
      </c>
      <c r="F5" s="239">
        <f t="shared" si="0"/>
        <v>9</v>
      </c>
      <c r="G5" s="131">
        <v>1</v>
      </c>
      <c r="H5" s="245">
        <v>1</v>
      </c>
      <c r="I5" s="45">
        <v>0</v>
      </c>
      <c r="J5" s="45">
        <f t="shared" si="1"/>
        <v>23</v>
      </c>
      <c r="K5" s="46">
        <f t="shared" ca="1" si="2"/>
        <v>15</v>
      </c>
      <c r="L5" s="45">
        <f t="shared" ca="1" si="7"/>
        <v>38</v>
      </c>
      <c r="M5" s="68">
        <v>20</v>
      </c>
      <c r="N5" s="71" t="str">
        <f t="shared" ca="1" si="4"/>
        <v>ý</v>
      </c>
      <c r="O5" s="196"/>
    </row>
    <row r="6" spans="1:15" x14ac:dyDescent="0.3">
      <c r="A6" s="68" t="s">
        <v>164</v>
      </c>
      <c r="B6" s="45" t="s">
        <v>177</v>
      </c>
      <c r="C6" s="45" t="s">
        <v>182</v>
      </c>
      <c r="D6" s="133" t="s">
        <v>87</v>
      </c>
      <c r="E6" s="244">
        <f>13</f>
        <v>13</v>
      </c>
      <c r="F6" s="239">
        <f t="shared" si="0"/>
        <v>9</v>
      </c>
      <c r="G6" s="131">
        <v>1</v>
      </c>
      <c r="H6" s="245">
        <v>1</v>
      </c>
      <c r="I6" s="45">
        <v>0</v>
      </c>
      <c r="J6" s="45">
        <f t="shared" ref="J6:J7" si="9">IF(D6="þ",SUM(E6,G6:I6),SUM(E6,F6,H6,I6))</f>
        <v>23</v>
      </c>
      <c r="K6" s="46">
        <f t="shared" ca="1" si="2"/>
        <v>14</v>
      </c>
      <c r="L6" s="45">
        <f t="shared" ca="1" si="7"/>
        <v>37</v>
      </c>
      <c r="M6" s="68">
        <v>20</v>
      </c>
      <c r="N6" s="71" t="str">
        <f t="shared" ref="N6:N7" ca="1" si="10">IF(K6&gt;(M6-1),"þ","ý")</f>
        <v>ý</v>
      </c>
      <c r="O6" s="196"/>
    </row>
    <row r="7" spans="1:15" x14ac:dyDescent="0.3">
      <c r="A7" s="68" t="s">
        <v>164</v>
      </c>
      <c r="B7" s="45" t="s">
        <v>178</v>
      </c>
      <c r="C7" s="45" t="s">
        <v>179</v>
      </c>
      <c r="D7" s="133" t="s">
        <v>95</v>
      </c>
      <c r="E7" s="244">
        <f>13</f>
        <v>13</v>
      </c>
      <c r="F7" s="239">
        <f t="shared" si="0"/>
        <v>9</v>
      </c>
      <c r="G7" s="131">
        <v>1</v>
      </c>
      <c r="H7" s="245">
        <v>0</v>
      </c>
      <c r="I7" s="45">
        <v>0</v>
      </c>
      <c r="J7" s="45">
        <f t="shared" si="9"/>
        <v>14</v>
      </c>
      <c r="K7" s="46">
        <f t="shared" ca="1" si="2"/>
        <v>3</v>
      </c>
      <c r="L7" s="45">
        <f t="shared" ca="1" si="7"/>
        <v>17</v>
      </c>
      <c r="M7" s="68">
        <v>20</v>
      </c>
      <c r="N7" s="71" t="str">
        <f t="shared" ca="1" si="10"/>
        <v>ý</v>
      </c>
      <c r="O7" s="196"/>
    </row>
    <row r="8" spans="1:15" x14ac:dyDescent="0.3">
      <c r="A8" s="69" t="s">
        <v>164</v>
      </c>
      <c r="B8" s="47" t="s">
        <v>180</v>
      </c>
      <c r="C8" s="47" t="s">
        <v>180</v>
      </c>
      <c r="D8" s="130" t="s">
        <v>87</v>
      </c>
      <c r="E8" s="246">
        <f>13</f>
        <v>13</v>
      </c>
      <c r="F8" s="247">
        <f t="shared" si="0"/>
        <v>9</v>
      </c>
      <c r="G8" s="128">
        <v>1</v>
      </c>
      <c r="H8" s="248">
        <v>0</v>
      </c>
      <c r="I8" s="72">
        <v>0</v>
      </c>
      <c r="J8" s="72">
        <f t="shared" ref="J8:J12" si="11">IF(D8="þ",SUM(E8,G8:I8),SUM(E8,F8,H8,I8))</f>
        <v>22</v>
      </c>
      <c r="K8" s="48">
        <f t="shared" ref="K8:K16" ca="1" si="12">RANDBETWEEN(1,20)</f>
        <v>7</v>
      </c>
      <c r="L8" s="47">
        <f t="shared" ref="L8:L9" ca="1" si="13">SUM(J8:K8)</f>
        <v>29</v>
      </c>
      <c r="M8" s="69">
        <v>20</v>
      </c>
      <c r="N8" s="70" t="str">
        <f t="shared" ref="N8:N12" ca="1" si="14">IF(K8&gt;(M8-1),"þ","ý")</f>
        <v>ý</v>
      </c>
      <c r="O8" s="127"/>
    </row>
    <row r="9" spans="1:15" x14ac:dyDescent="0.3">
      <c r="A9" s="249" t="s">
        <v>124</v>
      </c>
      <c r="B9" s="250" t="s">
        <v>185</v>
      </c>
      <c r="C9" s="250" t="s">
        <v>186</v>
      </c>
      <c r="D9" s="133" t="s">
        <v>87</v>
      </c>
      <c r="E9" s="132">
        <v>6</v>
      </c>
      <c r="F9" s="191">
        <v>6</v>
      </c>
      <c r="G9" s="131">
        <v>0</v>
      </c>
      <c r="H9" s="45">
        <v>0</v>
      </c>
      <c r="I9" s="45">
        <v>0</v>
      </c>
      <c r="J9" s="45">
        <f t="shared" si="11"/>
        <v>12</v>
      </c>
      <c r="K9" s="46">
        <f t="shared" ca="1" si="12"/>
        <v>2</v>
      </c>
      <c r="L9" s="45">
        <f t="shared" ca="1" si="13"/>
        <v>14</v>
      </c>
      <c r="M9" s="68">
        <v>20</v>
      </c>
      <c r="N9" s="71" t="str">
        <f t="shared" ca="1" si="14"/>
        <v>ý</v>
      </c>
      <c r="O9" s="45"/>
    </row>
    <row r="10" spans="1:15" x14ac:dyDescent="0.3">
      <c r="A10" s="251" t="s">
        <v>124</v>
      </c>
      <c r="B10" s="250" t="s">
        <v>187</v>
      </c>
      <c r="C10" s="250" t="s">
        <v>186</v>
      </c>
      <c r="D10" s="133" t="s">
        <v>87</v>
      </c>
      <c r="E10" s="132">
        <v>6</v>
      </c>
      <c r="F10" s="197">
        <v>6</v>
      </c>
      <c r="G10" s="131">
        <v>0</v>
      </c>
      <c r="H10" s="45">
        <v>0</v>
      </c>
      <c r="I10" s="45">
        <v>0</v>
      </c>
      <c r="J10" s="45">
        <f t="shared" si="11"/>
        <v>12</v>
      </c>
      <c r="K10" s="46">
        <f t="shared" ca="1" si="12"/>
        <v>15</v>
      </c>
      <c r="L10" s="45">
        <f t="shared" ref="L10:L12" ca="1" si="15">SUM(J10:K10)</f>
        <v>27</v>
      </c>
      <c r="M10" s="68">
        <v>20</v>
      </c>
      <c r="N10" s="71" t="str">
        <f t="shared" ca="1" si="14"/>
        <v>ý</v>
      </c>
      <c r="O10" s="45"/>
    </row>
    <row r="11" spans="1:15" x14ac:dyDescent="0.3">
      <c r="A11" s="251" t="s">
        <v>124</v>
      </c>
      <c r="B11" s="250" t="s">
        <v>188</v>
      </c>
      <c r="C11" s="250" t="s">
        <v>189</v>
      </c>
      <c r="D11" s="133" t="s">
        <v>87</v>
      </c>
      <c r="E11" s="132">
        <v>6</v>
      </c>
      <c r="F11" s="197">
        <v>1</v>
      </c>
      <c r="G11" s="131">
        <v>0</v>
      </c>
      <c r="H11" s="45">
        <v>0</v>
      </c>
      <c r="I11" s="45">
        <v>0</v>
      </c>
      <c r="J11" s="45">
        <f t="shared" si="11"/>
        <v>7</v>
      </c>
      <c r="K11" s="46">
        <f t="shared" ca="1" si="12"/>
        <v>6</v>
      </c>
      <c r="L11" s="45">
        <f t="shared" ca="1" si="15"/>
        <v>13</v>
      </c>
      <c r="M11" s="68">
        <v>20</v>
      </c>
      <c r="N11" s="71" t="str">
        <f t="shared" ca="1" si="14"/>
        <v>ý</v>
      </c>
      <c r="O11" s="45"/>
    </row>
    <row r="12" spans="1:15" x14ac:dyDescent="0.3">
      <c r="A12" s="252" t="s">
        <v>124</v>
      </c>
      <c r="B12" s="47" t="s">
        <v>180</v>
      </c>
      <c r="C12" s="47" t="s">
        <v>180</v>
      </c>
      <c r="D12" s="130" t="s">
        <v>87</v>
      </c>
      <c r="E12" s="129">
        <v>6</v>
      </c>
      <c r="F12" s="185">
        <v>11</v>
      </c>
      <c r="G12" s="128">
        <v>0</v>
      </c>
      <c r="H12" s="47">
        <v>0</v>
      </c>
      <c r="I12" s="47">
        <v>0</v>
      </c>
      <c r="J12" s="47">
        <f t="shared" si="11"/>
        <v>17</v>
      </c>
      <c r="K12" s="48">
        <f t="shared" ca="1" si="12"/>
        <v>17</v>
      </c>
      <c r="L12" s="47">
        <f t="shared" ca="1" si="15"/>
        <v>34</v>
      </c>
      <c r="M12" s="69">
        <v>20</v>
      </c>
      <c r="N12" s="70" t="str">
        <f t="shared" ca="1" si="14"/>
        <v>ý</v>
      </c>
      <c r="O12" s="47"/>
    </row>
    <row r="13" spans="1:15" x14ac:dyDescent="0.3">
      <c r="A13" s="251" t="s">
        <v>194</v>
      </c>
      <c r="B13" s="250" t="s">
        <v>185</v>
      </c>
      <c r="C13" s="250" t="s">
        <v>196</v>
      </c>
      <c r="D13" s="133" t="s">
        <v>87</v>
      </c>
      <c r="E13" s="132">
        <v>3</v>
      </c>
      <c r="F13" s="197">
        <v>3</v>
      </c>
      <c r="G13" s="131">
        <v>3</v>
      </c>
      <c r="H13" s="45">
        <v>0</v>
      </c>
      <c r="I13" s="45">
        <v>0</v>
      </c>
      <c r="J13" s="45">
        <f t="shared" ref="J13:J16" si="16">IF(D13="þ",SUM(E13,G13:I13),SUM(E13,F13,H13,I13))</f>
        <v>6</v>
      </c>
      <c r="K13" s="46">
        <f t="shared" ca="1" si="12"/>
        <v>3</v>
      </c>
      <c r="L13" s="45">
        <f t="shared" ref="L13:L16" ca="1" si="17">SUM(J13:K13)</f>
        <v>9</v>
      </c>
      <c r="M13" s="68">
        <v>20</v>
      </c>
      <c r="N13" s="71" t="str">
        <f t="shared" ref="N13:N16" ca="1" si="18">IF(K13&gt;(M13-1),"þ","ý")</f>
        <v>ý</v>
      </c>
      <c r="O13" s="45"/>
    </row>
    <row r="14" spans="1:15" x14ac:dyDescent="0.3">
      <c r="A14" s="251" t="s">
        <v>194</v>
      </c>
      <c r="B14" s="250" t="s">
        <v>187</v>
      </c>
      <c r="C14" s="250" t="s">
        <v>196</v>
      </c>
      <c r="D14" s="133" t="s">
        <v>87</v>
      </c>
      <c r="E14" s="132">
        <v>3</v>
      </c>
      <c r="F14" s="197">
        <v>3</v>
      </c>
      <c r="G14" s="131">
        <v>3</v>
      </c>
      <c r="H14" s="45">
        <v>0</v>
      </c>
      <c r="I14" s="45">
        <v>0</v>
      </c>
      <c r="J14" s="45">
        <f t="shared" ref="J14" si="19">IF(D14="þ",SUM(E14,G14:I14),SUM(E14,F14,H14,I14))</f>
        <v>6</v>
      </c>
      <c r="K14" s="46">
        <f t="shared" ca="1" si="12"/>
        <v>13</v>
      </c>
      <c r="L14" s="45">
        <f t="shared" ref="L14" ca="1" si="20">SUM(J14:K14)</f>
        <v>19</v>
      </c>
      <c r="M14" s="68">
        <v>20</v>
      </c>
      <c r="N14" s="71" t="str">
        <f t="shared" ref="N14" ca="1" si="21">IF(K14&gt;(M14-1),"þ","ý")</f>
        <v>ý</v>
      </c>
      <c r="O14" s="45"/>
    </row>
    <row r="15" spans="1:15" x14ac:dyDescent="0.3">
      <c r="A15" s="251" t="s">
        <v>194</v>
      </c>
      <c r="B15" s="250" t="s">
        <v>195</v>
      </c>
      <c r="C15" s="250" t="s">
        <v>197</v>
      </c>
      <c r="D15" s="133" t="s">
        <v>87</v>
      </c>
      <c r="E15" s="132">
        <v>3</v>
      </c>
      <c r="F15" s="197">
        <v>-2</v>
      </c>
      <c r="G15" s="131">
        <v>3</v>
      </c>
      <c r="H15" s="45">
        <v>0</v>
      </c>
      <c r="I15" s="45">
        <v>0</v>
      </c>
      <c r="J15" s="45">
        <f t="shared" si="16"/>
        <v>1</v>
      </c>
      <c r="K15" s="46">
        <f t="shared" ca="1" si="12"/>
        <v>3</v>
      </c>
      <c r="L15" s="45">
        <f t="shared" ca="1" si="17"/>
        <v>4</v>
      </c>
      <c r="M15" s="68">
        <v>20</v>
      </c>
      <c r="N15" s="71" t="str">
        <f t="shared" ca="1" si="18"/>
        <v>ý</v>
      </c>
      <c r="O15" s="45"/>
    </row>
    <row r="16" spans="1:15" x14ac:dyDescent="0.3">
      <c r="A16" s="252" t="s">
        <v>194</v>
      </c>
      <c r="B16" s="47" t="s">
        <v>180</v>
      </c>
      <c r="C16" s="47" t="s">
        <v>180</v>
      </c>
      <c r="D16" s="130" t="s">
        <v>87</v>
      </c>
      <c r="E16" s="129">
        <v>3</v>
      </c>
      <c r="F16" s="185">
        <v>8</v>
      </c>
      <c r="G16" s="128">
        <v>3</v>
      </c>
      <c r="H16" s="47">
        <v>0</v>
      </c>
      <c r="I16" s="47">
        <v>0</v>
      </c>
      <c r="J16" s="47">
        <f t="shared" si="16"/>
        <v>11</v>
      </c>
      <c r="K16" s="48">
        <f t="shared" ca="1" si="12"/>
        <v>19</v>
      </c>
      <c r="L16" s="47">
        <f t="shared" ca="1" si="17"/>
        <v>30</v>
      </c>
      <c r="M16" s="69">
        <v>20</v>
      </c>
      <c r="N16" s="70" t="str">
        <f t="shared" ca="1" si="18"/>
        <v>ý</v>
      </c>
      <c r="O16" s="45"/>
    </row>
    <row r="17" spans="1:15" x14ac:dyDescent="0.3">
      <c r="A17" s="218" t="s">
        <v>199</v>
      </c>
      <c r="B17" s="97" t="s">
        <v>200</v>
      </c>
      <c r="C17" s="97" t="s">
        <v>201</v>
      </c>
      <c r="D17" s="189" t="s">
        <v>87</v>
      </c>
      <c r="E17" s="190">
        <v>3</v>
      </c>
      <c r="F17" s="191">
        <v>3</v>
      </c>
      <c r="G17" s="192">
        <v>0</v>
      </c>
      <c r="H17" s="97">
        <v>0</v>
      </c>
      <c r="I17" s="97">
        <v>0</v>
      </c>
      <c r="J17" s="97">
        <f t="shared" ref="J17" si="22">IF(D17="þ",SUM(E17,G17:I17),SUM(E17,F17,H17,I17))</f>
        <v>6</v>
      </c>
      <c r="K17" s="98">
        <f t="shared" ref="K17:K20" ca="1" si="23">RANDBETWEEN(1,20)</f>
        <v>15</v>
      </c>
      <c r="L17" s="97">
        <f t="shared" ref="L17" ca="1" si="24">SUM(J17:K17)</f>
        <v>21</v>
      </c>
      <c r="M17" s="188">
        <v>20</v>
      </c>
      <c r="N17" s="193" t="str">
        <f t="shared" ref="N17" ca="1" si="25">IF(K17&gt;(M17-1),"þ","ý")</f>
        <v>ý</v>
      </c>
      <c r="O17" s="97"/>
    </row>
    <row r="18" spans="1:15" x14ac:dyDescent="0.3">
      <c r="A18" s="220" t="s">
        <v>199</v>
      </c>
      <c r="B18" s="47" t="s">
        <v>180</v>
      </c>
      <c r="C18" s="47" t="s">
        <v>180</v>
      </c>
      <c r="D18" s="130" t="s">
        <v>87</v>
      </c>
      <c r="E18" s="129">
        <v>3</v>
      </c>
      <c r="F18" s="185">
        <v>7</v>
      </c>
      <c r="G18" s="128">
        <v>0</v>
      </c>
      <c r="H18" s="47">
        <v>0</v>
      </c>
      <c r="I18" s="47">
        <v>0</v>
      </c>
      <c r="J18" s="47">
        <f t="shared" ref="J18:J19" si="26">IF(D18="þ",SUM(E18,G18:I18),SUM(E18,F18,H18,I18))</f>
        <v>10</v>
      </c>
      <c r="K18" s="48">
        <f t="shared" ca="1" si="23"/>
        <v>2</v>
      </c>
      <c r="L18" s="47">
        <f t="shared" ref="L18:L19" ca="1" si="27">SUM(J18:K18)</f>
        <v>12</v>
      </c>
      <c r="M18" s="69">
        <v>20</v>
      </c>
      <c r="N18" s="70" t="str">
        <f t="shared" ref="N18:N19" ca="1" si="28">IF(K18&gt;(M18-1),"þ","ý")</f>
        <v>ý</v>
      </c>
      <c r="O18" s="47"/>
    </row>
    <row r="19" spans="1:15" x14ac:dyDescent="0.3">
      <c r="A19" s="218" t="s">
        <v>207</v>
      </c>
      <c r="B19" s="97" t="s">
        <v>195</v>
      </c>
      <c r="C19" s="97" t="s">
        <v>208</v>
      </c>
      <c r="D19" s="189" t="s">
        <v>87</v>
      </c>
      <c r="E19" s="190">
        <v>6</v>
      </c>
      <c r="F19" s="191">
        <v>9</v>
      </c>
      <c r="G19" s="192">
        <v>7</v>
      </c>
      <c r="H19" s="97">
        <v>0</v>
      </c>
      <c r="I19" s="97">
        <v>0</v>
      </c>
      <c r="J19" s="97">
        <f t="shared" si="26"/>
        <v>15</v>
      </c>
      <c r="K19" s="98">
        <f t="shared" ca="1" si="23"/>
        <v>10</v>
      </c>
      <c r="L19" s="97">
        <f t="shared" ca="1" si="27"/>
        <v>25</v>
      </c>
      <c r="M19" s="188">
        <v>20</v>
      </c>
      <c r="N19" s="193" t="str">
        <f t="shared" ca="1" si="28"/>
        <v>ý</v>
      </c>
      <c r="O19" s="97"/>
    </row>
    <row r="20" spans="1:15" x14ac:dyDescent="0.3">
      <c r="A20" s="220" t="s">
        <v>207</v>
      </c>
      <c r="B20" s="47" t="s">
        <v>180</v>
      </c>
      <c r="C20" s="47" t="s">
        <v>180</v>
      </c>
      <c r="D20" s="130" t="s">
        <v>87</v>
      </c>
      <c r="E20" s="129">
        <v>3</v>
      </c>
      <c r="F20" s="185">
        <v>7</v>
      </c>
      <c r="G20" s="128">
        <v>0</v>
      </c>
      <c r="H20" s="47">
        <v>0</v>
      </c>
      <c r="I20" s="47">
        <v>0</v>
      </c>
      <c r="J20" s="47">
        <f t="shared" ref="J20" si="29">IF(D20="þ",SUM(E20,G20:I20),SUM(E20,F20,H20,I20))</f>
        <v>10</v>
      </c>
      <c r="K20" s="48">
        <f t="shared" ca="1" si="23"/>
        <v>9</v>
      </c>
      <c r="L20" s="47">
        <f t="shared" ref="L20" ca="1" si="30">SUM(J20:K20)</f>
        <v>19</v>
      </c>
      <c r="M20" s="69">
        <v>20</v>
      </c>
      <c r="N20" s="70" t="str">
        <f t="shared" ref="N20" ca="1" si="31">IF(K20&gt;(M20-1),"þ","ý")</f>
        <v>ý</v>
      </c>
      <c r="O20" s="47"/>
    </row>
  </sheetData>
  <conditionalFormatting sqref="N17">
    <cfRule type="cellIs" dxfId="110" priority="60" operator="equal">
      <formula>"þ"</formula>
    </cfRule>
  </conditionalFormatting>
  <conditionalFormatting sqref="D17">
    <cfRule type="cellIs" dxfId="109" priority="59" operator="equal">
      <formula>"þ"</formula>
    </cfRule>
  </conditionalFormatting>
  <conditionalFormatting sqref="N18">
    <cfRule type="cellIs" dxfId="108" priority="52" operator="equal">
      <formula>"þ"</formula>
    </cfRule>
  </conditionalFormatting>
  <conditionalFormatting sqref="D18">
    <cfRule type="cellIs" dxfId="107" priority="51" operator="equal">
      <formula>"þ"</formula>
    </cfRule>
  </conditionalFormatting>
  <conditionalFormatting sqref="N2:N3">
    <cfRule type="cellIs" dxfId="106" priority="44" operator="equal">
      <formula>"þ"</formula>
    </cfRule>
  </conditionalFormatting>
  <conditionalFormatting sqref="N5">
    <cfRule type="cellIs" dxfId="105" priority="41" operator="equal">
      <formula>"þ"</formula>
    </cfRule>
  </conditionalFormatting>
  <conditionalFormatting sqref="D2:D3">
    <cfRule type="cellIs" dxfId="104" priority="43" operator="equal">
      <formula>"þ"</formula>
    </cfRule>
  </conditionalFormatting>
  <conditionalFormatting sqref="N4:N6">
    <cfRule type="cellIs" dxfId="103" priority="38" operator="equal">
      <formula>"þ"</formula>
    </cfRule>
  </conditionalFormatting>
  <conditionalFormatting sqref="D4">
    <cfRule type="cellIs" dxfId="102" priority="37" operator="equal">
      <formula>"þ"</formula>
    </cfRule>
  </conditionalFormatting>
  <conditionalFormatting sqref="K2:K6 K17:K18">
    <cfRule type="cellIs" dxfId="101" priority="35" operator="greaterThanOrEqual">
      <formula>M2</formula>
    </cfRule>
  </conditionalFormatting>
  <conditionalFormatting sqref="D8">
    <cfRule type="cellIs" dxfId="100" priority="33" operator="equal">
      <formula>"þ"</formula>
    </cfRule>
  </conditionalFormatting>
  <conditionalFormatting sqref="N8">
    <cfRule type="cellIs" dxfId="99" priority="34" operator="equal">
      <formula>"þ"</formula>
    </cfRule>
  </conditionalFormatting>
  <conditionalFormatting sqref="K8">
    <cfRule type="cellIs" dxfId="98" priority="32" operator="greaterThanOrEqual">
      <formula>M8</formula>
    </cfRule>
  </conditionalFormatting>
  <conditionalFormatting sqref="N6:N7">
    <cfRule type="cellIs" dxfId="97" priority="31" operator="equal">
      <formula>"þ"</formula>
    </cfRule>
  </conditionalFormatting>
  <conditionalFormatting sqref="D7">
    <cfRule type="cellIs" dxfId="96" priority="30" operator="equal">
      <formula>"þ"</formula>
    </cfRule>
  </conditionalFormatting>
  <conditionalFormatting sqref="K6:K7">
    <cfRule type="cellIs" dxfId="95" priority="29" operator="greaterThanOrEqual">
      <formula>M6</formula>
    </cfRule>
  </conditionalFormatting>
  <conditionalFormatting sqref="D5:D6">
    <cfRule type="cellIs" dxfId="94" priority="23" operator="equal">
      <formula>"þ"</formula>
    </cfRule>
  </conditionalFormatting>
  <conditionalFormatting sqref="N9:N10">
    <cfRule type="cellIs" dxfId="93" priority="22" operator="equal">
      <formula>"þ"</formula>
    </cfRule>
  </conditionalFormatting>
  <conditionalFormatting sqref="D12">
    <cfRule type="cellIs" dxfId="92" priority="19" operator="equal">
      <formula>"þ"</formula>
    </cfRule>
  </conditionalFormatting>
  <conditionalFormatting sqref="N12">
    <cfRule type="cellIs" dxfId="91" priority="20" operator="equal">
      <formula>"þ"</formula>
    </cfRule>
  </conditionalFormatting>
  <conditionalFormatting sqref="D9:D10">
    <cfRule type="cellIs" dxfId="90" priority="21" operator="equal">
      <formula>"þ"</formula>
    </cfRule>
  </conditionalFormatting>
  <conditionalFormatting sqref="N11">
    <cfRule type="cellIs" dxfId="89" priority="18" operator="equal">
      <formula>"þ"</formula>
    </cfRule>
  </conditionalFormatting>
  <conditionalFormatting sqref="D11">
    <cfRule type="cellIs" dxfId="88" priority="17" operator="equal">
      <formula>"þ"</formula>
    </cfRule>
  </conditionalFormatting>
  <conditionalFormatting sqref="K9:K12">
    <cfRule type="cellIs" dxfId="87" priority="16" operator="greaterThanOrEqual">
      <formula>M9</formula>
    </cfRule>
  </conditionalFormatting>
  <conditionalFormatting sqref="N13">
    <cfRule type="cellIs" dxfId="86" priority="15" operator="equal">
      <formula>"þ"</formula>
    </cfRule>
  </conditionalFormatting>
  <conditionalFormatting sqref="D16">
    <cfRule type="cellIs" dxfId="85" priority="12" operator="equal">
      <formula>"þ"</formula>
    </cfRule>
  </conditionalFormatting>
  <conditionalFormatting sqref="N16">
    <cfRule type="cellIs" dxfId="84" priority="13" operator="equal">
      <formula>"þ"</formula>
    </cfRule>
  </conditionalFormatting>
  <conditionalFormatting sqref="D13">
    <cfRule type="cellIs" dxfId="83" priority="14" operator="equal">
      <formula>"þ"</formula>
    </cfRule>
  </conditionalFormatting>
  <conditionalFormatting sqref="N15">
    <cfRule type="cellIs" dxfId="82" priority="11" operator="equal">
      <formula>"þ"</formula>
    </cfRule>
  </conditionalFormatting>
  <conditionalFormatting sqref="D15">
    <cfRule type="cellIs" dxfId="81" priority="10" operator="equal">
      <formula>"þ"</formula>
    </cfRule>
  </conditionalFormatting>
  <conditionalFormatting sqref="K13 K15:K16">
    <cfRule type="cellIs" dxfId="80" priority="9" operator="greaterThanOrEqual">
      <formula>M13</formula>
    </cfRule>
  </conditionalFormatting>
  <conditionalFormatting sqref="N14">
    <cfRule type="cellIs" dxfId="79" priority="8" operator="equal">
      <formula>"þ"</formula>
    </cfRule>
  </conditionalFormatting>
  <conditionalFormatting sqref="D14">
    <cfRule type="cellIs" dxfId="78" priority="7" operator="equal">
      <formula>"þ"</formula>
    </cfRule>
  </conditionalFormatting>
  <conditionalFormatting sqref="K14">
    <cfRule type="cellIs" dxfId="77" priority="6" operator="greaterThanOrEqual">
      <formula>M14</formula>
    </cfRule>
  </conditionalFormatting>
  <conditionalFormatting sqref="N19">
    <cfRule type="cellIs" dxfId="76" priority="5" operator="equal">
      <formula>"þ"</formula>
    </cfRule>
  </conditionalFormatting>
  <conditionalFormatting sqref="D19">
    <cfRule type="cellIs" dxfId="75" priority="4" operator="equal">
      <formula>"þ"</formula>
    </cfRule>
  </conditionalFormatting>
  <conditionalFormatting sqref="N20">
    <cfRule type="cellIs" dxfId="74" priority="3" operator="equal">
      <formula>"þ"</formula>
    </cfRule>
  </conditionalFormatting>
  <conditionalFormatting sqref="D20">
    <cfRule type="cellIs" dxfId="73" priority="2" operator="equal">
      <formula>"þ"</formula>
    </cfRule>
  </conditionalFormatting>
  <conditionalFormatting sqref="K19:K20">
    <cfRule type="cellIs" dxfId="72" priority="1" operator="greaterThanOrEqual">
      <formula>M19</formula>
    </cfRule>
  </conditionalFormatting>
  <pageMargins left="0.7" right="0.7" top="0.75" bottom="0.75" header="0.3" footer="0.3"/>
  <pageSetup orientation="portrait" horizontalDpi="300" verticalDpi="300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12"/>
  <sheetViews>
    <sheetView showGridLines="0" zoomScaleNormal="100" workbookViewId="0"/>
  </sheetViews>
  <sheetFormatPr defaultColWidth="4" defaultRowHeight="15.6" x14ac:dyDescent="0.3"/>
  <cols>
    <col min="1" max="1" width="22.09765625" style="18" bestFit="1" customWidth="1"/>
    <col min="2" max="2" width="8.09765625" style="18" bestFit="1" customWidth="1"/>
    <col min="3" max="3" width="6.19921875" style="18" bestFit="1" customWidth="1"/>
    <col min="4" max="4" width="4.296875" style="18" bestFit="1" customWidth="1"/>
    <col min="5" max="5" width="5" style="18" bestFit="1" customWidth="1"/>
    <col min="6" max="6" width="4" style="18"/>
    <col min="7" max="7" width="17.19921875" style="18" bestFit="1" customWidth="1"/>
    <col min="8" max="8" width="8.09765625" style="18" bestFit="1" customWidth="1"/>
    <col min="9" max="9" width="6.19921875" style="18" bestFit="1" customWidth="1"/>
    <col min="10" max="10" width="4.296875" style="18" bestFit="1" customWidth="1"/>
    <col min="11" max="11" width="5" style="18" bestFit="1" customWidth="1"/>
    <col min="12" max="16384" width="4" style="18"/>
  </cols>
  <sheetData>
    <row r="1" spans="1:11" s="19" customFormat="1" x14ac:dyDescent="0.3">
      <c r="A1" s="94" t="s">
        <v>0</v>
      </c>
      <c r="B1" s="94" t="s">
        <v>66</v>
      </c>
      <c r="C1" s="94" t="s">
        <v>40</v>
      </c>
      <c r="D1" s="95" t="s">
        <v>3</v>
      </c>
      <c r="E1" s="94" t="s">
        <v>41</v>
      </c>
      <c r="G1" s="94" t="s">
        <v>0</v>
      </c>
      <c r="H1" s="94" t="s">
        <v>66</v>
      </c>
      <c r="I1" s="94" t="s">
        <v>40</v>
      </c>
      <c r="J1" s="95" t="s">
        <v>3</v>
      </c>
      <c r="K1" s="94" t="s">
        <v>41</v>
      </c>
    </row>
    <row r="2" spans="1:11" x14ac:dyDescent="0.3">
      <c r="A2" s="218" t="s">
        <v>164</v>
      </c>
      <c r="B2" s="5" t="s">
        <v>42</v>
      </c>
      <c r="C2" s="97">
        <v>11</v>
      </c>
      <c r="D2" s="98">
        <f t="shared" ref="D2:D10" ca="1" si="0">RANDBETWEEN(1,20)</f>
        <v>11</v>
      </c>
      <c r="E2" s="97">
        <f t="shared" ref="E2:E4" ca="1" si="1">D2+C2</f>
        <v>22</v>
      </c>
      <c r="G2" s="96" t="s">
        <v>99</v>
      </c>
      <c r="H2" s="5" t="s">
        <v>96</v>
      </c>
      <c r="I2" s="97"/>
      <c r="J2" s="98">
        <f t="shared" ref="J2:J12" ca="1" si="2">RANDBETWEEN(1,20)</f>
        <v>16</v>
      </c>
      <c r="K2" s="97">
        <f t="shared" ref="K2:K4" ca="1" si="3">J2+I2</f>
        <v>16</v>
      </c>
    </row>
    <row r="3" spans="1:11" x14ac:dyDescent="0.3">
      <c r="A3" s="219" t="s">
        <v>164</v>
      </c>
      <c r="B3" s="5" t="s">
        <v>43</v>
      </c>
      <c r="C3" s="45">
        <v>8</v>
      </c>
      <c r="D3" s="46">
        <f t="shared" ca="1" si="0"/>
        <v>16</v>
      </c>
      <c r="E3" s="45">
        <f t="shared" ca="1" si="1"/>
        <v>24</v>
      </c>
      <c r="G3" s="74" t="s">
        <v>99</v>
      </c>
      <c r="H3" s="5" t="s">
        <v>97</v>
      </c>
      <c r="I3" s="45"/>
      <c r="J3" s="46">
        <f t="shared" ca="1" si="2"/>
        <v>18</v>
      </c>
      <c r="K3" s="45">
        <f t="shared" ca="1" si="3"/>
        <v>18</v>
      </c>
    </row>
    <row r="4" spans="1:11" x14ac:dyDescent="0.3">
      <c r="A4" s="220" t="s">
        <v>164</v>
      </c>
      <c r="B4" s="99" t="s">
        <v>44</v>
      </c>
      <c r="C4" s="47">
        <v>12</v>
      </c>
      <c r="D4" s="48">
        <f t="shared" ca="1" si="0"/>
        <v>14</v>
      </c>
      <c r="E4" s="47">
        <f t="shared" ca="1" si="1"/>
        <v>26</v>
      </c>
      <c r="G4" s="75" t="s">
        <v>99</v>
      </c>
      <c r="H4" s="99" t="s">
        <v>98</v>
      </c>
      <c r="I4" s="47"/>
      <c r="J4" s="48">
        <f t="shared" ca="1" si="2"/>
        <v>20</v>
      </c>
      <c r="K4" s="47">
        <f t="shared" ca="1" si="3"/>
        <v>20</v>
      </c>
    </row>
    <row r="5" spans="1:11" x14ac:dyDescent="0.3">
      <c r="A5" s="218" t="s">
        <v>165</v>
      </c>
      <c r="B5" s="5" t="s">
        <v>42</v>
      </c>
      <c r="C5" s="97">
        <v>11</v>
      </c>
      <c r="D5" s="98">
        <f t="shared" ca="1" si="0"/>
        <v>6</v>
      </c>
      <c r="E5" s="97">
        <f t="shared" ref="E5:E7" ca="1" si="4">D5+C5</f>
        <v>17</v>
      </c>
      <c r="G5" s="75" t="s">
        <v>70</v>
      </c>
      <c r="H5" s="100" t="s">
        <v>69</v>
      </c>
      <c r="I5" s="101">
        <v>0</v>
      </c>
      <c r="J5" s="48">
        <f t="shared" ca="1" si="2"/>
        <v>18</v>
      </c>
      <c r="K5" s="47">
        <f t="shared" ref="K5:K12" ca="1" si="5">J5+I5</f>
        <v>18</v>
      </c>
    </row>
    <row r="6" spans="1:11" x14ac:dyDescent="0.3">
      <c r="A6" s="219" t="s">
        <v>165</v>
      </c>
      <c r="B6" s="5" t="s">
        <v>43</v>
      </c>
      <c r="C6" s="45">
        <v>7</v>
      </c>
      <c r="D6" s="46">
        <f t="shared" ca="1" si="0"/>
        <v>4</v>
      </c>
      <c r="E6" s="45">
        <f t="shared" ca="1" si="4"/>
        <v>11</v>
      </c>
      <c r="G6" s="75" t="s">
        <v>71</v>
      </c>
      <c r="H6" s="100" t="s">
        <v>69</v>
      </c>
      <c r="I6" s="101">
        <v>5</v>
      </c>
      <c r="J6" s="48">
        <f t="shared" ca="1" si="2"/>
        <v>18</v>
      </c>
      <c r="K6" s="47">
        <f t="shared" ca="1" si="5"/>
        <v>23</v>
      </c>
    </row>
    <row r="7" spans="1:11" x14ac:dyDescent="0.3">
      <c r="A7" s="220" t="s">
        <v>165</v>
      </c>
      <c r="B7" s="99" t="s">
        <v>44</v>
      </c>
      <c r="C7" s="47">
        <v>11</v>
      </c>
      <c r="D7" s="48">
        <f t="shared" ca="1" si="0"/>
        <v>9</v>
      </c>
      <c r="E7" s="47">
        <f t="shared" ca="1" si="4"/>
        <v>20</v>
      </c>
      <c r="G7" s="188" t="s">
        <v>124</v>
      </c>
      <c r="H7" s="5" t="s">
        <v>42</v>
      </c>
      <c r="I7" s="97">
        <v>11</v>
      </c>
      <c r="J7" s="98">
        <f t="shared" ca="1" si="2"/>
        <v>4</v>
      </c>
      <c r="K7" s="97">
        <f t="shared" ca="1" si="5"/>
        <v>15</v>
      </c>
    </row>
    <row r="8" spans="1:11" x14ac:dyDescent="0.3">
      <c r="A8" s="218" t="s">
        <v>199</v>
      </c>
      <c r="B8" s="5" t="s">
        <v>42</v>
      </c>
      <c r="C8" s="97">
        <v>5</v>
      </c>
      <c r="D8" s="98">
        <f t="shared" ca="1" si="0"/>
        <v>20</v>
      </c>
      <c r="E8" s="97">
        <f t="shared" ref="E8:E10" ca="1" si="6">D8+C8</f>
        <v>25</v>
      </c>
      <c r="G8" s="68" t="s">
        <v>124</v>
      </c>
      <c r="H8" s="5" t="s">
        <v>43</v>
      </c>
      <c r="I8" s="45">
        <v>4</v>
      </c>
      <c r="J8" s="46">
        <f t="shared" ca="1" si="2"/>
        <v>17</v>
      </c>
      <c r="K8" s="45">
        <f t="shared" ca="1" si="5"/>
        <v>21</v>
      </c>
    </row>
    <row r="9" spans="1:11" x14ac:dyDescent="0.3">
      <c r="A9" s="219" t="s">
        <v>199</v>
      </c>
      <c r="B9" s="5" t="s">
        <v>43</v>
      </c>
      <c r="C9" s="45">
        <v>5</v>
      </c>
      <c r="D9" s="46">
        <f t="shared" ca="1" si="0"/>
        <v>9</v>
      </c>
      <c r="E9" s="45">
        <f t="shared" ca="1" si="6"/>
        <v>14</v>
      </c>
      <c r="G9" s="69" t="s">
        <v>124</v>
      </c>
      <c r="H9" s="99" t="s">
        <v>44</v>
      </c>
      <c r="I9" s="47">
        <v>1</v>
      </c>
      <c r="J9" s="48">
        <f t="shared" ca="1" si="2"/>
        <v>4</v>
      </c>
      <c r="K9" s="47">
        <f t="shared" ca="1" si="5"/>
        <v>5</v>
      </c>
    </row>
    <row r="10" spans="1:11" x14ac:dyDescent="0.3">
      <c r="A10" s="220" t="s">
        <v>199</v>
      </c>
      <c r="B10" s="99" t="s">
        <v>44</v>
      </c>
      <c r="C10" s="47">
        <v>0</v>
      </c>
      <c r="D10" s="48">
        <f t="shared" ca="1" si="0"/>
        <v>4</v>
      </c>
      <c r="E10" s="47">
        <f t="shared" ca="1" si="6"/>
        <v>4</v>
      </c>
      <c r="G10" s="188" t="s">
        <v>205</v>
      </c>
      <c r="H10" s="5" t="s">
        <v>42</v>
      </c>
      <c r="I10" s="97">
        <v>8</v>
      </c>
      <c r="J10" s="98">
        <f t="shared" ca="1" si="2"/>
        <v>20</v>
      </c>
      <c r="K10" s="97">
        <f t="shared" ca="1" si="5"/>
        <v>28</v>
      </c>
    </row>
    <row r="11" spans="1:11" x14ac:dyDescent="0.3">
      <c r="G11" s="68" t="s">
        <v>205</v>
      </c>
      <c r="H11" s="5" t="s">
        <v>43</v>
      </c>
      <c r="I11" s="45">
        <v>8</v>
      </c>
      <c r="J11" s="46">
        <f t="shared" ca="1" si="2"/>
        <v>13</v>
      </c>
      <c r="K11" s="45">
        <f t="shared" ca="1" si="5"/>
        <v>21</v>
      </c>
    </row>
    <row r="12" spans="1:11" x14ac:dyDescent="0.3">
      <c r="G12" s="69" t="s">
        <v>205</v>
      </c>
      <c r="H12" s="99" t="s">
        <v>44</v>
      </c>
      <c r="I12" s="47">
        <v>8</v>
      </c>
      <c r="J12" s="48">
        <f t="shared" ca="1" si="2"/>
        <v>18</v>
      </c>
      <c r="K12" s="47">
        <f t="shared" ca="1" si="5"/>
        <v>26</v>
      </c>
    </row>
  </sheetData>
  <conditionalFormatting sqref="G5">
    <cfRule type="cellIs" dxfId="71" priority="33" operator="equal">
      <formula>"No"</formula>
    </cfRule>
    <cfRule type="cellIs" dxfId="70" priority="34" operator="equal">
      <formula>"Yes"</formula>
    </cfRule>
  </conditionalFormatting>
  <conditionalFormatting sqref="G5">
    <cfRule type="cellIs" dxfId="69" priority="39" operator="equal">
      <formula>"No"</formula>
    </cfRule>
    <cfRule type="cellIs" dxfId="68" priority="40" operator="equal">
      <formula>"Yes"</formula>
    </cfRule>
  </conditionalFormatting>
  <conditionalFormatting sqref="G5">
    <cfRule type="cellIs" dxfId="67" priority="37" operator="equal">
      <formula>"No"</formula>
    </cfRule>
    <cfRule type="cellIs" dxfId="66" priority="38" operator="equal">
      <formula>"Yes"</formula>
    </cfRule>
  </conditionalFormatting>
  <conditionalFormatting sqref="G5">
    <cfRule type="cellIs" dxfId="65" priority="35" operator="equal">
      <formula>"No"</formula>
    </cfRule>
    <cfRule type="cellIs" dxfId="64" priority="36" operator="equal">
      <formula>"Yes"</formula>
    </cfRule>
  </conditionalFormatting>
  <conditionalFormatting sqref="G6">
    <cfRule type="cellIs" dxfId="63" priority="25" operator="equal">
      <formula>"No"</formula>
    </cfRule>
    <cfRule type="cellIs" dxfId="62" priority="26" operator="equal">
      <formula>"Yes"</formula>
    </cfRule>
  </conditionalFormatting>
  <conditionalFormatting sqref="G6">
    <cfRule type="cellIs" dxfId="61" priority="31" operator="equal">
      <formula>"No"</formula>
    </cfRule>
    <cfRule type="cellIs" dxfId="60" priority="32" operator="equal">
      <formula>"Yes"</formula>
    </cfRule>
  </conditionalFormatting>
  <conditionalFormatting sqref="G6">
    <cfRule type="cellIs" dxfId="59" priority="29" operator="equal">
      <formula>"No"</formula>
    </cfRule>
    <cfRule type="cellIs" dxfId="58" priority="30" operator="equal">
      <formula>"Yes"</formula>
    </cfRule>
  </conditionalFormatting>
  <conditionalFormatting sqref="G6">
    <cfRule type="cellIs" dxfId="57" priority="27" operator="equal">
      <formula>"No"</formula>
    </cfRule>
    <cfRule type="cellIs" dxfId="56" priority="28" operator="equal">
      <formula>"Yes"</formula>
    </cfRule>
  </conditionalFormatting>
  <conditionalFormatting sqref="G6">
    <cfRule type="cellIs" dxfId="55" priority="17" operator="equal">
      <formula>"No"</formula>
    </cfRule>
    <cfRule type="cellIs" dxfId="54" priority="18" operator="equal">
      <formula>"Yes"</formula>
    </cfRule>
  </conditionalFormatting>
  <conditionalFormatting sqref="G6">
    <cfRule type="cellIs" dxfId="53" priority="23" operator="equal">
      <formula>"No"</formula>
    </cfRule>
    <cfRule type="cellIs" dxfId="52" priority="24" operator="equal">
      <formula>"Yes"</formula>
    </cfRule>
  </conditionalFormatting>
  <conditionalFormatting sqref="G6">
    <cfRule type="cellIs" dxfId="51" priority="21" operator="equal">
      <formula>"No"</formula>
    </cfRule>
    <cfRule type="cellIs" dxfId="50" priority="22" operator="equal">
      <formula>"Yes"</formula>
    </cfRule>
  </conditionalFormatting>
  <conditionalFormatting sqref="G6">
    <cfRule type="cellIs" dxfId="49" priority="19" operator="equal">
      <formula>"No"</formula>
    </cfRule>
    <cfRule type="cellIs" dxfId="48" priority="20" operator="equal">
      <formula>"Yes"</formula>
    </cfRule>
  </conditionalFormatting>
  <conditionalFormatting sqref="G6">
    <cfRule type="cellIs" dxfId="47" priority="9" operator="equal">
      <formula>"No"</formula>
    </cfRule>
    <cfRule type="cellIs" dxfId="46" priority="10" operator="equal">
      <formula>"Yes"</formula>
    </cfRule>
  </conditionalFormatting>
  <conditionalFormatting sqref="G6">
    <cfRule type="cellIs" dxfId="45" priority="15" operator="equal">
      <formula>"No"</formula>
    </cfRule>
    <cfRule type="cellIs" dxfId="44" priority="16" operator="equal">
      <formula>"Yes"</formula>
    </cfRule>
  </conditionalFormatting>
  <conditionalFormatting sqref="G6">
    <cfRule type="cellIs" dxfId="43" priority="13" operator="equal">
      <formula>"No"</formula>
    </cfRule>
    <cfRule type="cellIs" dxfId="42" priority="14" operator="equal">
      <formula>"Yes"</formula>
    </cfRule>
  </conditionalFormatting>
  <conditionalFormatting sqref="G6">
    <cfRule type="cellIs" dxfId="41" priority="11" operator="equal">
      <formula>"No"</formula>
    </cfRule>
    <cfRule type="cellIs" dxfId="40" priority="12" operator="equal">
      <formula>"Yes"</formula>
    </cfRule>
  </conditionalFormatting>
  <conditionalFormatting sqref="G5">
    <cfRule type="cellIs" dxfId="39" priority="1" operator="equal">
      <formula>"No"</formula>
    </cfRule>
    <cfRule type="cellIs" dxfId="38" priority="2" operator="equal">
      <formula>"Yes"</formula>
    </cfRule>
  </conditionalFormatting>
  <conditionalFormatting sqref="G5">
    <cfRule type="cellIs" dxfId="37" priority="7" operator="equal">
      <formula>"No"</formula>
    </cfRule>
    <cfRule type="cellIs" dxfId="36" priority="8" operator="equal">
      <formula>"Yes"</formula>
    </cfRule>
  </conditionalFormatting>
  <conditionalFormatting sqref="G5">
    <cfRule type="cellIs" dxfId="35" priority="5" operator="equal">
      <formula>"No"</formula>
    </cfRule>
    <cfRule type="cellIs" dxfId="34" priority="6" operator="equal">
      <formula>"Yes"</formula>
    </cfRule>
  </conditionalFormatting>
  <conditionalFormatting sqref="G5">
    <cfRule type="cellIs" dxfId="33" priority="3" operator="equal">
      <formula>"No"</formula>
    </cfRule>
    <cfRule type="cellIs" dxfId="32" priority="4" operator="equal">
      <formula>"Yes"</formula>
    </cfRule>
  </conditionalFormatting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D27"/>
  <sheetViews>
    <sheetView showGridLines="0" zoomScaleNormal="100" workbookViewId="0">
      <pane xSplit="1" ySplit="1" topLeftCell="B2" activePane="bottomRight" state="frozen"/>
      <selection pane="topRight"/>
      <selection pane="bottomLeft"/>
      <selection pane="bottomRight" activeCell="A11" sqref="A11"/>
    </sheetView>
  </sheetViews>
  <sheetFormatPr defaultColWidth="9.69921875" defaultRowHeight="15.6" x14ac:dyDescent="0.3"/>
  <cols>
    <col min="1" max="1" width="24" style="1" bestFit="1" customWidth="1"/>
    <col min="2" max="2" width="5" style="1" bestFit="1" customWidth="1"/>
    <col min="3" max="3" width="5.8984375" style="1" bestFit="1" customWidth="1"/>
    <col min="4" max="4" width="3.69921875" style="1" bestFit="1" customWidth="1"/>
    <col min="5" max="5" width="6.09765625" style="1" bestFit="1" customWidth="1"/>
    <col min="6" max="6" width="9.796875" style="49" bestFit="1" customWidth="1"/>
    <col min="7" max="7" width="2.8984375" style="49" bestFit="1" customWidth="1"/>
    <col min="8" max="8" width="6.19921875" style="49" bestFit="1" customWidth="1"/>
    <col min="9" max="9" width="7.296875" style="49" bestFit="1" customWidth="1"/>
    <col min="10" max="10" width="4.5" style="49" bestFit="1" customWidth="1"/>
    <col min="11" max="11" width="5" style="49" bestFit="1" customWidth="1"/>
    <col min="12" max="12" width="4.69921875" style="49" bestFit="1" customWidth="1"/>
    <col min="13" max="13" width="7.5" style="49" bestFit="1" customWidth="1"/>
    <col min="14" max="14" width="5.3984375" style="49" bestFit="1" customWidth="1"/>
    <col min="15" max="15" width="4.796875" style="49" bestFit="1" customWidth="1"/>
    <col min="16" max="17" width="6.09765625" style="49" bestFit="1" customWidth="1"/>
    <col min="18" max="18" width="5" style="49" bestFit="1" customWidth="1"/>
    <col min="19" max="19" width="5.796875" style="49" bestFit="1" customWidth="1"/>
    <col min="20" max="20" width="6.69921875" style="49" bestFit="1" customWidth="1"/>
    <col min="21" max="21" width="9" style="49" bestFit="1" customWidth="1"/>
    <col min="22" max="22" width="7.796875" style="49" bestFit="1" customWidth="1"/>
    <col min="23" max="23" width="8.796875" style="49" bestFit="1" customWidth="1"/>
    <col min="24" max="24" width="5.69921875" style="49" bestFit="1" customWidth="1"/>
    <col min="25" max="25" width="7.3984375" style="49" bestFit="1" customWidth="1"/>
    <col min="26" max="26" width="4.3984375" style="49" bestFit="1" customWidth="1"/>
    <col min="27" max="27" width="6.69921875" style="49" hidden="1" customWidth="1"/>
    <col min="28" max="28" width="7.59765625" style="49" bestFit="1" customWidth="1"/>
    <col min="29" max="29" width="1.5" style="49" customWidth="1"/>
    <col min="30" max="30" width="10.59765625" style="49" customWidth="1"/>
    <col min="31" max="16384" width="9.69921875" style="49"/>
  </cols>
  <sheetData>
    <row r="1" spans="1:30" s="16" customFormat="1" ht="32.4" thickTop="1" thickBot="1" x14ac:dyDescent="0.35">
      <c r="A1" s="30" t="s">
        <v>0</v>
      </c>
      <c r="B1" s="50" t="s">
        <v>46</v>
      </c>
      <c r="C1" s="51" t="s">
        <v>45</v>
      </c>
      <c r="D1" s="52" t="s">
        <v>47</v>
      </c>
      <c r="E1" s="43" t="s">
        <v>68</v>
      </c>
      <c r="F1" s="41" t="s">
        <v>48</v>
      </c>
      <c r="G1" s="42"/>
      <c r="H1" s="29" t="s">
        <v>49</v>
      </c>
      <c r="I1" s="15" t="s">
        <v>50</v>
      </c>
      <c r="J1" s="17" t="s">
        <v>51</v>
      </c>
      <c r="K1" s="20" t="s">
        <v>52</v>
      </c>
      <c r="L1" s="21" t="s">
        <v>53</v>
      </c>
      <c r="M1" s="22" t="s">
        <v>54</v>
      </c>
      <c r="N1" s="24" t="s">
        <v>55</v>
      </c>
      <c r="O1" s="25" t="s">
        <v>76</v>
      </c>
      <c r="P1" s="53" t="s">
        <v>73</v>
      </c>
      <c r="Q1" s="26" t="s">
        <v>56</v>
      </c>
      <c r="R1" s="27" t="s">
        <v>57</v>
      </c>
      <c r="S1" s="28" t="s">
        <v>74</v>
      </c>
      <c r="T1" s="23" t="s">
        <v>77</v>
      </c>
      <c r="U1" s="31" t="s">
        <v>58</v>
      </c>
      <c r="V1" s="32" t="s">
        <v>59</v>
      </c>
      <c r="W1" s="35" t="s">
        <v>60</v>
      </c>
      <c r="X1" s="54" t="s">
        <v>75</v>
      </c>
      <c r="Y1" s="36" t="s">
        <v>61</v>
      </c>
      <c r="Z1" s="34" t="s">
        <v>62</v>
      </c>
      <c r="AA1" s="32" t="s">
        <v>63</v>
      </c>
      <c r="AB1" s="33" t="s">
        <v>64</v>
      </c>
      <c r="AD1" s="184" t="s">
        <v>118</v>
      </c>
    </row>
    <row r="2" spans="1:30" ht="16.2" thickTop="1" x14ac:dyDescent="0.3">
      <c r="A2" s="106" t="s">
        <v>70</v>
      </c>
      <c r="B2" s="102">
        <f>13</f>
        <v>13</v>
      </c>
      <c r="C2" s="159">
        <f>15+4</f>
        <v>19</v>
      </c>
      <c r="D2" s="160">
        <f>18+4</f>
        <v>22</v>
      </c>
      <c r="E2" s="108">
        <v>0</v>
      </c>
      <c r="F2" s="109" t="s">
        <v>65</v>
      </c>
      <c r="G2" s="110">
        <v>0</v>
      </c>
      <c r="H2" s="111"/>
      <c r="I2" s="112"/>
      <c r="J2" s="113"/>
      <c r="K2" s="157"/>
      <c r="L2" s="114"/>
      <c r="M2" s="115"/>
      <c r="N2" s="116"/>
      <c r="O2" s="117"/>
      <c r="P2" s="118"/>
      <c r="Q2" s="126"/>
      <c r="R2" s="119"/>
      <c r="S2" s="120"/>
      <c r="T2" s="121"/>
      <c r="U2" s="103"/>
      <c r="V2" s="104">
        <f t="shared" ref="V2:V5" si="0">SUM(H2:U2)</f>
        <v>0</v>
      </c>
      <c r="W2" s="122"/>
      <c r="X2" s="123"/>
      <c r="Y2" s="124"/>
      <c r="Z2" s="105">
        <v>102</v>
      </c>
      <c r="AA2" s="58">
        <f t="shared" ref="AA2:AA13" si="1">SUM(Y2:Z2)-(V2+W2)</f>
        <v>102</v>
      </c>
      <c r="AB2" s="156">
        <f t="shared" ref="AB2:AB13" si="2">SMALL(Z2:AA2,1)+X2</f>
        <v>102</v>
      </c>
      <c r="AD2" s="195"/>
    </row>
    <row r="3" spans="1:30" x14ac:dyDescent="0.3">
      <c r="A3" s="106" t="s">
        <v>157</v>
      </c>
      <c r="B3" s="102">
        <f>11</f>
        <v>11</v>
      </c>
      <c r="C3" s="125">
        <f>D3-1</f>
        <v>29</v>
      </c>
      <c r="D3" s="107">
        <f>30</f>
        <v>30</v>
      </c>
      <c r="E3" s="161">
        <v>0</v>
      </c>
      <c r="F3" s="162" t="s">
        <v>65</v>
      </c>
      <c r="G3" s="163">
        <v>0</v>
      </c>
      <c r="H3" s="164"/>
      <c r="I3" s="165"/>
      <c r="J3" s="113"/>
      <c r="K3" s="157"/>
      <c r="L3" s="114"/>
      <c r="M3" s="166"/>
      <c r="N3" s="167"/>
      <c r="O3" s="168"/>
      <c r="P3" s="169"/>
      <c r="Q3" s="126"/>
      <c r="R3" s="170"/>
      <c r="S3" s="171"/>
      <c r="T3" s="172"/>
      <c r="U3" s="103">
        <v>2</v>
      </c>
      <c r="V3" s="104">
        <f t="shared" si="0"/>
        <v>2</v>
      </c>
      <c r="W3" s="173"/>
      <c r="X3" s="174"/>
      <c r="Y3" s="175"/>
      <c r="Z3" s="105">
        <v>90</v>
      </c>
      <c r="AA3" s="58">
        <f t="shared" si="1"/>
        <v>88</v>
      </c>
      <c r="AB3" s="156">
        <f t="shared" si="2"/>
        <v>88</v>
      </c>
      <c r="AD3" s="195"/>
    </row>
    <row r="4" spans="1:30" x14ac:dyDescent="0.3">
      <c r="A4" s="106" t="s">
        <v>71</v>
      </c>
      <c r="B4" s="102">
        <f>11</f>
        <v>11</v>
      </c>
      <c r="C4" s="125">
        <f>D4-1</f>
        <v>29</v>
      </c>
      <c r="D4" s="107">
        <f>30</f>
        <v>30</v>
      </c>
      <c r="E4" s="161">
        <v>0</v>
      </c>
      <c r="F4" s="162" t="s">
        <v>65</v>
      </c>
      <c r="G4" s="163">
        <v>0</v>
      </c>
      <c r="H4" s="164">
        <v>4</v>
      </c>
      <c r="I4" s="165"/>
      <c r="J4" s="231" t="s">
        <v>123</v>
      </c>
      <c r="K4" s="157">
        <v>4</v>
      </c>
      <c r="L4" s="114"/>
      <c r="M4" s="166"/>
      <c r="N4" s="167"/>
      <c r="O4" s="168"/>
      <c r="P4" s="169"/>
      <c r="Q4" s="178" t="s">
        <v>115</v>
      </c>
      <c r="R4" s="170"/>
      <c r="S4" s="171"/>
      <c r="T4" s="172"/>
      <c r="U4" s="103"/>
      <c r="V4" s="104">
        <f t="shared" si="0"/>
        <v>8</v>
      </c>
      <c r="W4" s="173"/>
      <c r="X4" s="174"/>
      <c r="Y4" s="175">
        <v>8</v>
      </c>
      <c r="Z4" s="254">
        <f>162-10</f>
        <v>152</v>
      </c>
      <c r="AA4" s="58">
        <f t="shared" ref="AA4" si="3">SUM(Y4:Z4)-(V4+W4)</f>
        <v>152</v>
      </c>
      <c r="AB4" s="156">
        <f t="shared" ref="AB4" si="4">SMALL(Z4:AA4,1)+X4</f>
        <v>152</v>
      </c>
      <c r="AD4" s="195"/>
    </row>
    <row r="5" spans="1:30" x14ac:dyDescent="0.3">
      <c r="A5" s="106" t="s">
        <v>155</v>
      </c>
      <c r="B5" s="102">
        <v>11</v>
      </c>
      <c r="C5" s="125">
        <v>31</v>
      </c>
      <c r="D5" s="107">
        <v>31</v>
      </c>
      <c r="E5" s="161">
        <v>0</v>
      </c>
      <c r="F5" s="162" t="s">
        <v>65</v>
      </c>
      <c r="G5" s="163">
        <v>0</v>
      </c>
      <c r="H5" s="164"/>
      <c r="I5" s="165"/>
      <c r="J5" s="113"/>
      <c r="K5" s="157"/>
      <c r="L5" s="114"/>
      <c r="M5" s="166"/>
      <c r="N5" s="167"/>
      <c r="O5" s="168"/>
      <c r="P5" s="169"/>
      <c r="Q5" s="178"/>
      <c r="R5" s="240" t="s">
        <v>115</v>
      </c>
      <c r="S5" s="171"/>
      <c r="T5" s="172"/>
      <c r="U5" s="103"/>
      <c r="V5" s="104">
        <f t="shared" si="0"/>
        <v>0</v>
      </c>
      <c r="W5" s="173"/>
      <c r="X5" s="174"/>
      <c r="Y5" s="175"/>
      <c r="Z5" s="105">
        <v>89</v>
      </c>
      <c r="AA5" s="58">
        <f t="shared" ref="AA5:AA6" si="5">SUM(Y5:Z5)-(V5+W5)</f>
        <v>89</v>
      </c>
      <c r="AB5" s="156">
        <f t="shared" ref="AB5:AB6" si="6">SMALL(Z5:AA5,1)+X5</f>
        <v>89</v>
      </c>
      <c r="AD5" s="195"/>
    </row>
    <row r="6" spans="1:30" x14ac:dyDescent="0.3">
      <c r="A6" s="106" t="s">
        <v>158</v>
      </c>
      <c r="B6" s="102">
        <v>10</v>
      </c>
      <c r="C6" s="125">
        <f>24+4</f>
        <v>28</v>
      </c>
      <c r="D6" s="107">
        <f>24+4</f>
        <v>28</v>
      </c>
      <c r="E6" s="161">
        <v>0</v>
      </c>
      <c r="F6" s="162" t="s">
        <v>65</v>
      </c>
      <c r="G6" s="163">
        <v>0</v>
      </c>
      <c r="H6" s="164"/>
      <c r="I6" s="165"/>
      <c r="J6" s="113"/>
      <c r="K6" s="157"/>
      <c r="L6" s="114"/>
      <c r="M6" s="166"/>
      <c r="N6" s="167"/>
      <c r="O6" s="168"/>
      <c r="P6" s="169"/>
      <c r="Q6" s="178"/>
      <c r="R6" s="240" t="s">
        <v>115</v>
      </c>
      <c r="S6" s="171"/>
      <c r="T6" s="172"/>
      <c r="U6" s="103"/>
      <c r="V6" s="104">
        <f t="shared" ref="V6:V19" si="7">SUM(H6:U6)</f>
        <v>0</v>
      </c>
      <c r="W6" s="173"/>
      <c r="X6" s="174"/>
      <c r="Y6" s="175"/>
      <c r="Z6" s="105">
        <v>133</v>
      </c>
      <c r="AA6" s="58">
        <f t="shared" si="5"/>
        <v>133</v>
      </c>
      <c r="AB6" s="156">
        <f t="shared" si="6"/>
        <v>133</v>
      </c>
      <c r="AD6" s="195"/>
    </row>
    <row r="7" spans="1:30" x14ac:dyDescent="0.3">
      <c r="A7" s="179" t="s">
        <v>134</v>
      </c>
      <c r="B7" s="102">
        <v>12</v>
      </c>
      <c r="C7" s="176">
        <f>15</f>
        <v>15</v>
      </c>
      <c r="D7" s="107">
        <f>13+3</f>
        <v>16</v>
      </c>
      <c r="E7" s="108">
        <v>0</v>
      </c>
      <c r="F7" s="109" t="s">
        <v>119</v>
      </c>
      <c r="G7" s="110">
        <v>5</v>
      </c>
      <c r="H7" s="111"/>
      <c r="I7" s="112"/>
      <c r="J7" s="113"/>
      <c r="K7" s="157"/>
      <c r="L7" s="114"/>
      <c r="M7" s="115"/>
      <c r="N7" s="116"/>
      <c r="O7" s="117"/>
      <c r="P7" s="236" t="s">
        <v>115</v>
      </c>
      <c r="Q7" s="178" t="s">
        <v>115</v>
      </c>
      <c r="R7" s="119"/>
      <c r="S7" s="120"/>
      <c r="T7" s="121"/>
      <c r="U7" s="103"/>
      <c r="V7" s="104">
        <f t="shared" si="7"/>
        <v>0</v>
      </c>
      <c r="W7" s="122"/>
      <c r="X7" s="123"/>
      <c r="Y7" s="124"/>
      <c r="Z7" s="105">
        <v>109</v>
      </c>
      <c r="AA7" s="58">
        <f t="shared" si="1"/>
        <v>109</v>
      </c>
      <c r="AB7" s="156">
        <f t="shared" si="2"/>
        <v>109</v>
      </c>
      <c r="AD7" s="234">
        <v>100</v>
      </c>
    </row>
    <row r="8" spans="1:30" x14ac:dyDescent="0.3">
      <c r="A8" s="179" t="s">
        <v>133</v>
      </c>
      <c r="B8" s="217">
        <f>11+4</f>
        <v>15</v>
      </c>
      <c r="C8" s="125">
        <f>12</f>
        <v>12</v>
      </c>
      <c r="D8" s="160">
        <f>17+4</f>
        <v>21</v>
      </c>
      <c r="E8" s="108">
        <v>0</v>
      </c>
      <c r="F8" s="154" t="s">
        <v>65</v>
      </c>
      <c r="G8" s="110">
        <v>0</v>
      </c>
      <c r="H8" s="111"/>
      <c r="I8" s="112">
        <v>67</v>
      </c>
      <c r="J8" s="113"/>
      <c r="K8" s="157"/>
      <c r="L8" s="114"/>
      <c r="M8" s="115"/>
      <c r="N8" s="116"/>
      <c r="O8" s="117"/>
      <c r="P8" s="236" t="s">
        <v>115</v>
      </c>
      <c r="Q8" s="178" t="s">
        <v>115</v>
      </c>
      <c r="R8" s="119"/>
      <c r="S8" s="120"/>
      <c r="T8" s="121"/>
      <c r="U8" s="103"/>
      <c r="V8" s="104">
        <f t="shared" si="7"/>
        <v>67</v>
      </c>
      <c r="W8" s="122"/>
      <c r="X8" s="123"/>
      <c r="Y8" s="124"/>
      <c r="Z8" s="105">
        <v>59</v>
      </c>
      <c r="AA8" s="58">
        <f t="shared" si="1"/>
        <v>-8</v>
      </c>
      <c r="AB8" s="156">
        <f t="shared" si="2"/>
        <v>-8</v>
      </c>
      <c r="AD8" s="195"/>
    </row>
    <row r="9" spans="1:30" x14ac:dyDescent="0.3">
      <c r="A9" s="179" t="s">
        <v>135</v>
      </c>
      <c r="B9" s="102">
        <v>14</v>
      </c>
      <c r="C9" s="125">
        <v>16</v>
      </c>
      <c r="D9" s="107">
        <v>18</v>
      </c>
      <c r="E9" s="108">
        <v>19</v>
      </c>
      <c r="F9" s="154" t="s">
        <v>65</v>
      </c>
      <c r="G9" s="110">
        <v>0</v>
      </c>
      <c r="H9" s="111"/>
      <c r="I9" s="112">
        <v>73</v>
      </c>
      <c r="J9" s="113"/>
      <c r="K9" s="157"/>
      <c r="L9" s="114"/>
      <c r="M9" s="115"/>
      <c r="N9" s="116"/>
      <c r="O9" s="117"/>
      <c r="P9" s="236" t="s">
        <v>115</v>
      </c>
      <c r="Q9" s="177"/>
      <c r="R9" s="119"/>
      <c r="S9" s="120"/>
      <c r="T9" s="121"/>
      <c r="U9" s="103"/>
      <c r="V9" s="104">
        <f t="shared" si="7"/>
        <v>73</v>
      </c>
      <c r="W9" s="122"/>
      <c r="X9" s="123"/>
      <c r="Y9" s="124"/>
      <c r="Z9" s="105">
        <v>71</v>
      </c>
      <c r="AA9" s="58">
        <f t="shared" si="1"/>
        <v>-2</v>
      </c>
      <c r="AB9" s="156">
        <f t="shared" si="2"/>
        <v>-2</v>
      </c>
      <c r="AD9" s="195"/>
    </row>
    <row r="10" spans="1:30" ht="18" x14ac:dyDescent="0.3">
      <c r="A10" s="237" t="s">
        <v>154</v>
      </c>
      <c r="B10" s="102">
        <f>13</f>
        <v>13</v>
      </c>
      <c r="C10" s="125">
        <v>20</v>
      </c>
      <c r="D10" s="107">
        <v>23</v>
      </c>
      <c r="E10" s="108">
        <v>0</v>
      </c>
      <c r="F10" s="109" t="s">
        <v>143</v>
      </c>
      <c r="G10" s="110">
        <v>5</v>
      </c>
      <c r="H10" s="111"/>
      <c r="I10" s="112"/>
      <c r="J10" s="113"/>
      <c r="K10" s="157"/>
      <c r="L10" s="114"/>
      <c r="M10" s="115"/>
      <c r="N10" s="116"/>
      <c r="O10" s="117"/>
      <c r="P10" s="236" t="s">
        <v>115</v>
      </c>
      <c r="Q10" s="177"/>
      <c r="R10" s="240" t="s">
        <v>115</v>
      </c>
      <c r="S10" s="120"/>
      <c r="T10" s="121"/>
      <c r="U10" s="103"/>
      <c r="V10" s="104">
        <f t="shared" si="7"/>
        <v>0</v>
      </c>
      <c r="W10" s="122"/>
      <c r="X10" s="123"/>
      <c r="Y10" s="124"/>
      <c r="Z10" s="238">
        <f>71+35</f>
        <v>106</v>
      </c>
      <c r="AA10" s="58">
        <f t="shared" si="1"/>
        <v>106</v>
      </c>
      <c r="AB10" s="156">
        <f t="shared" si="2"/>
        <v>106</v>
      </c>
      <c r="AD10" s="155"/>
    </row>
    <row r="11" spans="1:30" x14ac:dyDescent="0.3">
      <c r="A11" s="179" t="s">
        <v>132</v>
      </c>
      <c r="B11" s="102">
        <v>11</v>
      </c>
      <c r="C11" s="125">
        <v>17</v>
      </c>
      <c r="D11" s="107">
        <v>19</v>
      </c>
      <c r="E11" s="198">
        <v>0</v>
      </c>
      <c r="F11" s="199" t="s">
        <v>65</v>
      </c>
      <c r="G11" s="200">
        <v>0</v>
      </c>
      <c r="H11" s="111"/>
      <c r="I11" s="112">
        <v>78</v>
      </c>
      <c r="J11" s="113"/>
      <c r="K11" s="157"/>
      <c r="L11" s="114"/>
      <c r="M11" s="115"/>
      <c r="N11" s="116"/>
      <c r="O11" s="117"/>
      <c r="P11" s="118"/>
      <c r="Q11" s="178" t="s">
        <v>115</v>
      </c>
      <c r="R11" s="119"/>
      <c r="S11" s="120"/>
      <c r="T11" s="121"/>
      <c r="U11" s="103"/>
      <c r="V11" s="104">
        <f t="shared" si="7"/>
        <v>78</v>
      </c>
      <c r="W11" s="122"/>
      <c r="X11" s="123"/>
      <c r="Y11" s="124"/>
      <c r="Z11" s="105">
        <v>76</v>
      </c>
      <c r="AA11" s="58">
        <f t="shared" si="1"/>
        <v>-2</v>
      </c>
      <c r="AB11" s="156">
        <f t="shared" si="2"/>
        <v>-2</v>
      </c>
      <c r="AD11" s="155"/>
    </row>
    <row r="12" spans="1:30" x14ac:dyDescent="0.3">
      <c r="A12" s="141" t="s">
        <v>161</v>
      </c>
      <c r="B12" s="102">
        <v>15</v>
      </c>
      <c r="C12" s="176">
        <v>16</v>
      </c>
      <c r="D12" s="107">
        <v>20</v>
      </c>
      <c r="E12" s="198">
        <v>0</v>
      </c>
      <c r="F12" s="199" t="s">
        <v>65</v>
      </c>
      <c r="G12" s="200">
        <v>0</v>
      </c>
      <c r="H12" s="201">
        <v>103</v>
      </c>
      <c r="I12" s="202"/>
      <c r="J12" s="203"/>
      <c r="K12" s="204"/>
      <c r="L12" s="114"/>
      <c r="M12" s="115">
        <v>46</v>
      </c>
      <c r="N12" s="205"/>
      <c r="O12" s="228" t="s">
        <v>115</v>
      </c>
      <c r="P12" s="206"/>
      <c r="Q12" s="177" t="s">
        <v>115</v>
      </c>
      <c r="R12" s="207"/>
      <c r="S12" s="208"/>
      <c r="T12" s="209"/>
      <c r="U12" s="103"/>
      <c r="V12" s="210">
        <f t="shared" si="7"/>
        <v>149</v>
      </c>
      <c r="W12" s="211"/>
      <c r="X12" s="212"/>
      <c r="Y12" s="213"/>
      <c r="Z12" s="214">
        <v>114</v>
      </c>
      <c r="AA12" s="215">
        <f t="shared" si="1"/>
        <v>-35</v>
      </c>
      <c r="AB12" s="216">
        <f t="shared" si="2"/>
        <v>-35</v>
      </c>
      <c r="AD12" s="155"/>
    </row>
    <row r="13" spans="1:30" x14ac:dyDescent="0.3">
      <c r="A13" s="141" t="s">
        <v>125</v>
      </c>
      <c r="B13" s="102">
        <v>12</v>
      </c>
      <c r="C13" s="160">
        <f>16+4</f>
        <v>20</v>
      </c>
      <c r="D13" s="160">
        <f>17+4</f>
        <v>21</v>
      </c>
      <c r="E13" s="108">
        <v>0</v>
      </c>
      <c r="F13" s="109" t="s">
        <v>65</v>
      </c>
      <c r="G13" s="110">
        <v>0</v>
      </c>
      <c r="H13" s="111">
        <v>47</v>
      </c>
      <c r="I13" s="112"/>
      <c r="J13" s="113"/>
      <c r="K13" s="157"/>
      <c r="L13" s="114"/>
      <c r="M13" s="115">
        <v>16</v>
      </c>
      <c r="N13" s="116"/>
      <c r="O13" s="228" t="s">
        <v>115</v>
      </c>
      <c r="P13" s="118"/>
      <c r="Q13" s="177" t="s">
        <v>115</v>
      </c>
      <c r="R13" s="119"/>
      <c r="S13" s="120"/>
      <c r="T13" s="121"/>
      <c r="U13" s="103"/>
      <c r="V13" s="104">
        <f t="shared" si="7"/>
        <v>63</v>
      </c>
      <c r="W13" s="122"/>
      <c r="X13" s="123"/>
      <c r="Y13" s="124"/>
      <c r="Z13" s="238">
        <f>48+30</f>
        <v>78</v>
      </c>
      <c r="AA13" s="58">
        <f t="shared" si="1"/>
        <v>15</v>
      </c>
      <c r="AB13" s="156">
        <f t="shared" si="2"/>
        <v>15</v>
      </c>
      <c r="AD13" s="155"/>
    </row>
    <row r="14" spans="1:30" x14ac:dyDescent="0.3">
      <c r="A14" s="141" t="s">
        <v>207</v>
      </c>
      <c r="B14" s="102">
        <v>12</v>
      </c>
      <c r="C14" s="125">
        <v>17</v>
      </c>
      <c r="D14" s="107">
        <v>19</v>
      </c>
      <c r="E14" s="108">
        <v>0</v>
      </c>
      <c r="F14" s="109" t="s">
        <v>212</v>
      </c>
      <c r="G14" s="110">
        <v>5</v>
      </c>
      <c r="H14" s="111">
        <v>33</v>
      </c>
      <c r="I14" s="112"/>
      <c r="J14" s="113"/>
      <c r="K14" s="157"/>
      <c r="L14" s="114"/>
      <c r="M14" s="115"/>
      <c r="N14" s="116"/>
      <c r="O14" s="228" t="s">
        <v>115</v>
      </c>
      <c r="P14" s="118">
        <v>11</v>
      </c>
      <c r="Q14" s="177" t="s">
        <v>115</v>
      </c>
      <c r="R14" s="119"/>
      <c r="S14" s="120"/>
      <c r="T14" s="121"/>
      <c r="U14" s="103"/>
      <c r="V14" s="104">
        <f t="shared" ref="V14" si="8">SUM(H14:U14)</f>
        <v>44</v>
      </c>
      <c r="W14" s="122"/>
      <c r="X14" s="123"/>
      <c r="Y14" s="124"/>
      <c r="Z14" s="105">
        <v>23</v>
      </c>
      <c r="AA14" s="58">
        <f t="shared" ref="AA14" si="9">SUM(Y14:Z14)-(V14+W14)</f>
        <v>-21</v>
      </c>
      <c r="AB14" s="156">
        <f t="shared" ref="AB14" si="10">SMALL(Z14:AA14,1)+X14</f>
        <v>-21</v>
      </c>
      <c r="AD14" s="155"/>
    </row>
    <row r="15" spans="1:30" x14ac:dyDescent="0.3">
      <c r="A15" s="141" t="s">
        <v>162</v>
      </c>
      <c r="B15" s="102">
        <v>14</v>
      </c>
      <c r="C15" s="160">
        <f>14+6</f>
        <v>20</v>
      </c>
      <c r="D15" s="160">
        <f>17+6</f>
        <v>23</v>
      </c>
      <c r="E15" s="108">
        <v>0</v>
      </c>
      <c r="F15" s="109" t="s">
        <v>65</v>
      </c>
      <c r="G15" s="110">
        <v>0</v>
      </c>
      <c r="H15" s="111">
        <v>25</v>
      </c>
      <c r="I15" s="112"/>
      <c r="J15" s="113"/>
      <c r="K15" s="157"/>
      <c r="L15" s="114"/>
      <c r="M15" s="115"/>
      <c r="N15" s="116"/>
      <c r="O15" s="228" t="s">
        <v>115</v>
      </c>
      <c r="P15" s="118"/>
      <c r="Q15" s="177" t="s">
        <v>115</v>
      </c>
      <c r="R15" s="119"/>
      <c r="S15" s="120">
        <v>26</v>
      </c>
      <c r="T15" s="121"/>
      <c r="U15" s="103"/>
      <c r="V15" s="104">
        <f t="shared" si="7"/>
        <v>51</v>
      </c>
      <c r="W15" s="122"/>
      <c r="X15" s="123"/>
      <c r="Y15" s="124"/>
      <c r="Z15" s="238">
        <f>71+30</f>
        <v>101</v>
      </c>
      <c r="AA15" s="58">
        <f t="shared" ref="AA15" si="11">SUM(Y15:Z15)-(V15+W15)</f>
        <v>50</v>
      </c>
      <c r="AB15" s="156">
        <f t="shared" ref="AB15" si="12">SMALL(Z15:AA15,1)+X15</f>
        <v>50</v>
      </c>
      <c r="AD15" s="155"/>
    </row>
    <row r="16" spans="1:30" x14ac:dyDescent="0.3">
      <c r="A16" s="179" t="s">
        <v>147</v>
      </c>
      <c r="B16" s="102">
        <v>14</v>
      </c>
      <c r="C16" s="125">
        <v>20</v>
      </c>
      <c r="D16" s="107">
        <v>24</v>
      </c>
      <c r="E16" s="108">
        <v>0</v>
      </c>
      <c r="F16" s="109" t="s">
        <v>65</v>
      </c>
      <c r="G16" s="110">
        <v>0</v>
      </c>
      <c r="H16" s="111">
        <v>50</v>
      </c>
      <c r="I16" s="112"/>
      <c r="J16" s="113">
        <v>29</v>
      </c>
      <c r="K16" s="157"/>
      <c r="L16" s="114"/>
      <c r="M16" s="115"/>
      <c r="N16" s="116"/>
      <c r="O16" s="228" t="s">
        <v>115</v>
      </c>
      <c r="P16" s="118">
        <v>29</v>
      </c>
      <c r="Q16" s="177" t="s">
        <v>115</v>
      </c>
      <c r="R16" s="119"/>
      <c r="S16" s="120">
        <v>43</v>
      </c>
      <c r="T16" s="121"/>
      <c r="U16" s="103"/>
      <c r="V16" s="104">
        <f t="shared" si="7"/>
        <v>151</v>
      </c>
      <c r="W16" s="122"/>
      <c r="X16" s="123"/>
      <c r="Y16" s="124"/>
      <c r="Z16" s="105">
        <v>140</v>
      </c>
      <c r="AA16" s="58">
        <f t="shared" ref="AA16" si="13">SUM(Y16:Z16)-(V16+W16)</f>
        <v>-11</v>
      </c>
      <c r="AB16" s="156">
        <f t="shared" ref="AB16" si="14">SMALL(Z16:AA16,1)+X16</f>
        <v>-11</v>
      </c>
      <c r="AD16" s="155"/>
    </row>
    <row r="17" spans="1:30" x14ac:dyDescent="0.3">
      <c r="A17" s="179" t="s">
        <v>164</v>
      </c>
      <c r="B17" s="102">
        <v>10</v>
      </c>
      <c r="C17" s="125">
        <v>27</v>
      </c>
      <c r="D17" s="107">
        <v>27</v>
      </c>
      <c r="E17" s="108">
        <v>0</v>
      </c>
      <c r="F17" s="109" t="s">
        <v>65</v>
      </c>
      <c r="G17" s="110">
        <v>0</v>
      </c>
      <c r="H17" s="111">
        <v>170</v>
      </c>
      <c r="I17" s="112"/>
      <c r="J17" s="113">
        <v>7</v>
      </c>
      <c r="K17" s="157"/>
      <c r="L17" s="114"/>
      <c r="M17" s="115">
        <v>21</v>
      </c>
      <c r="N17" s="116"/>
      <c r="O17" s="228" t="s">
        <v>115</v>
      </c>
      <c r="P17" s="118">
        <v>12</v>
      </c>
      <c r="Q17" s="177"/>
      <c r="R17" s="240" t="s">
        <v>115</v>
      </c>
      <c r="S17" s="120"/>
      <c r="T17" s="121"/>
      <c r="U17" s="103"/>
      <c r="V17" s="104">
        <f t="shared" si="7"/>
        <v>210</v>
      </c>
      <c r="W17" s="122"/>
      <c r="X17" s="123"/>
      <c r="Y17" s="124"/>
      <c r="Z17" s="105">
        <v>180</v>
      </c>
      <c r="AA17" s="58">
        <f t="shared" ref="AA17" si="15">SUM(Y17:Z17)-(V17+W17)</f>
        <v>-30</v>
      </c>
      <c r="AB17" s="156">
        <f t="shared" ref="AB17" si="16">SMALL(Z17:AA17,1)+X17</f>
        <v>-30</v>
      </c>
      <c r="AD17" s="155"/>
    </row>
    <row r="18" spans="1:30" x14ac:dyDescent="0.3">
      <c r="A18" s="179" t="s">
        <v>165</v>
      </c>
      <c r="B18" s="102">
        <v>12</v>
      </c>
      <c r="C18" s="125">
        <v>18</v>
      </c>
      <c r="D18" s="107">
        <v>19</v>
      </c>
      <c r="E18" s="108">
        <v>0</v>
      </c>
      <c r="F18" s="109" t="s">
        <v>65</v>
      </c>
      <c r="G18" s="110">
        <v>0</v>
      </c>
      <c r="H18" s="111">
        <v>51</v>
      </c>
      <c r="I18" s="112"/>
      <c r="J18" s="113">
        <v>24</v>
      </c>
      <c r="K18" s="157"/>
      <c r="L18" s="114"/>
      <c r="M18" s="115">
        <v>11</v>
      </c>
      <c r="N18" s="116"/>
      <c r="O18" s="228"/>
      <c r="P18" s="118">
        <v>24</v>
      </c>
      <c r="Q18" s="177" t="s">
        <v>115</v>
      </c>
      <c r="R18" s="119"/>
      <c r="S18" s="120"/>
      <c r="T18" s="121"/>
      <c r="U18" s="103"/>
      <c r="V18" s="104">
        <f t="shared" si="7"/>
        <v>110</v>
      </c>
      <c r="W18" s="122"/>
      <c r="X18" s="123"/>
      <c r="Y18" s="124"/>
      <c r="Z18" s="105">
        <v>98</v>
      </c>
      <c r="AA18" s="58">
        <f t="shared" ref="AA18" si="17">SUM(Y18:Z18)-(V18+W18)</f>
        <v>-12</v>
      </c>
      <c r="AB18" s="156">
        <f t="shared" ref="AB18:AB19" si="18">SMALL(Z18:AA18,1)+X18</f>
        <v>-12</v>
      </c>
      <c r="AD18" s="155"/>
    </row>
    <row r="19" spans="1:30" x14ac:dyDescent="0.3">
      <c r="A19" s="141" t="s">
        <v>210</v>
      </c>
      <c r="B19" s="102">
        <v>10</v>
      </c>
      <c r="C19" s="125">
        <v>11</v>
      </c>
      <c r="D19" s="107">
        <v>11</v>
      </c>
      <c r="E19" s="108">
        <v>0</v>
      </c>
      <c r="F19" s="109" t="s">
        <v>190</v>
      </c>
      <c r="G19" s="110">
        <v>5</v>
      </c>
      <c r="H19" s="111"/>
      <c r="I19" s="112"/>
      <c r="J19" s="113"/>
      <c r="K19" s="157"/>
      <c r="L19" s="114"/>
      <c r="M19" s="115"/>
      <c r="N19" s="116"/>
      <c r="O19" s="228" t="s">
        <v>115</v>
      </c>
      <c r="P19" s="118"/>
      <c r="Q19" s="178"/>
      <c r="R19" s="119"/>
      <c r="S19" s="120"/>
      <c r="T19" s="121"/>
      <c r="U19" s="103"/>
      <c r="V19" s="104">
        <f t="shared" si="7"/>
        <v>0</v>
      </c>
      <c r="W19" s="122"/>
      <c r="X19" s="123"/>
      <c r="Y19" s="124"/>
      <c r="Z19" s="105">
        <v>11</v>
      </c>
      <c r="AA19" s="58">
        <f t="shared" ref="AA19" si="19">SUM(Y19:Z19)-(V19+W19)</f>
        <v>11</v>
      </c>
      <c r="AB19" s="156">
        <f t="shared" si="18"/>
        <v>11</v>
      </c>
      <c r="AD19" s="155"/>
    </row>
    <row r="20" spans="1:30" x14ac:dyDescent="0.3">
      <c r="A20" s="141" t="s">
        <v>199</v>
      </c>
      <c r="B20" s="102">
        <v>9</v>
      </c>
      <c r="C20" s="125">
        <v>20</v>
      </c>
      <c r="D20" s="107">
        <v>20</v>
      </c>
      <c r="E20" s="108">
        <v>0</v>
      </c>
      <c r="F20" s="109" t="s">
        <v>65</v>
      </c>
      <c r="G20" s="110">
        <v>0</v>
      </c>
      <c r="H20" s="111">
        <v>112</v>
      </c>
      <c r="I20" s="112"/>
      <c r="J20" s="113"/>
      <c r="K20" s="157"/>
      <c r="L20" s="114"/>
      <c r="M20" s="115"/>
      <c r="N20" s="116"/>
      <c r="O20" s="168"/>
      <c r="P20" s="169"/>
      <c r="Q20" s="178"/>
      <c r="R20" s="119"/>
      <c r="S20" s="120"/>
      <c r="T20" s="121"/>
      <c r="U20" s="103"/>
      <c r="V20" s="104">
        <f t="shared" ref="V20" si="20">SUM(H20:U20)</f>
        <v>112</v>
      </c>
      <c r="W20" s="122"/>
      <c r="X20" s="123"/>
      <c r="Y20" s="124"/>
      <c r="Z20" s="105">
        <v>88</v>
      </c>
      <c r="AA20" s="58">
        <f t="shared" ref="AA20" si="21">SUM(Y20:Z20)-(V20+W20)</f>
        <v>-24</v>
      </c>
      <c r="AB20" s="156">
        <f t="shared" ref="AB20" si="22">SMALL(Z20:AA20,1)+X20</f>
        <v>-24</v>
      </c>
      <c r="AD20" s="155"/>
    </row>
    <row r="21" spans="1:30" x14ac:dyDescent="0.3">
      <c r="A21" s="49"/>
    </row>
    <row r="22" spans="1:30" x14ac:dyDescent="0.3">
      <c r="A22" s="232" t="s">
        <v>142</v>
      </c>
      <c r="B22" s="233" t="s">
        <v>146</v>
      </c>
      <c r="C22" s="232"/>
      <c r="D22" s="232"/>
      <c r="E22" s="232"/>
    </row>
    <row r="23" spans="1:30" x14ac:dyDescent="0.3">
      <c r="A23" s="5" t="s">
        <v>134</v>
      </c>
      <c r="B23" s="55" t="s">
        <v>112</v>
      </c>
    </row>
    <row r="24" spans="1:30" x14ac:dyDescent="0.3">
      <c r="A24" s="5" t="s">
        <v>133</v>
      </c>
      <c r="B24" s="55" t="s">
        <v>113</v>
      </c>
    </row>
    <row r="25" spans="1:30" x14ac:dyDescent="0.3">
      <c r="A25" s="5" t="s">
        <v>135</v>
      </c>
      <c r="B25" s="55" t="s">
        <v>144</v>
      </c>
    </row>
    <row r="26" spans="1:30" x14ac:dyDescent="0.3">
      <c r="A26" s="5" t="s">
        <v>131</v>
      </c>
      <c r="B26" s="55" t="s">
        <v>145</v>
      </c>
    </row>
    <row r="27" spans="1:30" x14ac:dyDescent="0.3">
      <c r="A27" s="5" t="s">
        <v>132</v>
      </c>
      <c r="B27" s="55" t="s">
        <v>147</v>
      </c>
    </row>
  </sheetData>
  <conditionalFormatting sqref="AB2 AB8 AB5:AB6">
    <cfRule type="cellIs" dxfId="31" priority="179" stopIfTrue="1" operator="lessThan">
      <formula>0.5</formula>
    </cfRule>
    <cfRule type="cellIs" dxfId="30" priority="180" operator="lessThan">
      <formula>0.5*Z2</formula>
    </cfRule>
  </conditionalFormatting>
  <conditionalFormatting sqref="AB3">
    <cfRule type="cellIs" dxfId="29" priority="79" stopIfTrue="1" operator="lessThan">
      <formula>0.5</formula>
    </cfRule>
    <cfRule type="cellIs" dxfId="28" priority="80" operator="lessThan">
      <formula>0.5*Z3</formula>
    </cfRule>
  </conditionalFormatting>
  <conditionalFormatting sqref="AB7">
    <cfRule type="cellIs" dxfId="27" priority="77" stopIfTrue="1" operator="lessThan">
      <formula>0.5</formula>
    </cfRule>
    <cfRule type="cellIs" dxfId="26" priority="78" operator="lessThan">
      <formula>0.5*Z7</formula>
    </cfRule>
  </conditionalFormatting>
  <conditionalFormatting sqref="AB9">
    <cfRule type="cellIs" dxfId="25" priority="59" stopIfTrue="1" operator="lessThan">
      <formula>0.5</formula>
    </cfRule>
    <cfRule type="cellIs" dxfId="24" priority="60" operator="lessThan">
      <formula>0.5*Z9</formula>
    </cfRule>
  </conditionalFormatting>
  <conditionalFormatting sqref="AB10">
    <cfRule type="cellIs" dxfId="23" priority="33" stopIfTrue="1" operator="lessThan">
      <formula>0.5</formula>
    </cfRule>
    <cfRule type="cellIs" dxfId="22" priority="34" operator="lessThan">
      <formula>0.5*Z10</formula>
    </cfRule>
  </conditionalFormatting>
  <conditionalFormatting sqref="AB12">
    <cfRule type="cellIs" dxfId="21" priority="29" stopIfTrue="1" operator="lessThan">
      <formula>0.5</formula>
    </cfRule>
    <cfRule type="cellIs" dxfId="20" priority="30" operator="lessThan">
      <formula>0.5*Z12</formula>
    </cfRule>
  </conditionalFormatting>
  <conditionalFormatting sqref="AB11">
    <cfRule type="cellIs" dxfId="19" priority="25" stopIfTrue="1" operator="lessThan">
      <formula>0.5</formula>
    </cfRule>
    <cfRule type="cellIs" dxfId="18" priority="26" operator="lessThan">
      <formula>0.5*Z11</formula>
    </cfRule>
  </conditionalFormatting>
  <conditionalFormatting sqref="AB13">
    <cfRule type="cellIs" dxfId="17" priority="21" stopIfTrue="1" operator="lessThan">
      <formula>0.5</formula>
    </cfRule>
    <cfRule type="cellIs" dxfId="16" priority="22" operator="lessThan">
      <formula>0.5*Z13</formula>
    </cfRule>
  </conditionalFormatting>
  <conditionalFormatting sqref="AB15">
    <cfRule type="cellIs" dxfId="15" priority="17" stopIfTrue="1" operator="lessThan">
      <formula>0.5</formula>
    </cfRule>
    <cfRule type="cellIs" dxfId="14" priority="18" operator="lessThan">
      <formula>0.5*Z15</formula>
    </cfRule>
  </conditionalFormatting>
  <conditionalFormatting sqref="AB16">
    <cfRule type="cellIs" dxfId="13" priority="15" stopIfTrue="1" operator="lessThan">
      <formula>0.5</formula>
    </cfRule>
    <cfRule type="cellIs" dxfId="12" priority="16" operator="lessThan">
      <formula>0.5*Z16</formula>
    </cfRule>
  </conditionalFormatting>
  <conditionalFormatting sqref="AB17">
    <cfRule type="cellIs" dxfId="11" priority="13" stopIfTrue="1" operator="lessThan">
      <formula>0.5</formula>
    </cfRule>
    <cfRule type="cellIs" dxfId="10" priority="14" operator="lessThan">
      <formula>0.5*Z17</formula>
    </cfRule>
  </conditionalFormatting>
  <conditionalFormatting sqref="AB18">
    <cfRule type="cellIs" dxfId="9" priority="11" stopIfTrue="1" operator="lessThan">
      <formula>0.5</formula>
    </cfRule>
    <cfRule type="cellIs" dxfId="8" priority="12" operator="lessThan">
      <formula>0.5*Z18</formula>
    </cfRule>
  </conditionalFormatting>
  <conditionalFormatting sqref="AB4:AB6">
    <cfRule type="cellIs" dxfId="7" priority="7" stopIfTrue="1" operator="lessThan">
      <formula>0.5</formula>
    </cfRule>
    <cfRule type="cellIs" dxfId="6" priority="8" operator="lessThan">
      <formula>0.5*Z4</formula>
    </cfRule>
  </conditionalFormatting>
  <conditionalFormatting sqref="AB19">
    <cfRule type="cellIs" dxfId="5" priority="5" stopIfTrue="1" operator="lessThan">
      <formula>0.5</formula>
    </cfRule>
    <cfRule type="cellIs" dxfId="4" priority="6" operator="lessThan">
      <formula>0.5*Z19</formula>
    </cfRule>
  </conditionalFormatting>
  <conditionalFormatting sqref="AB20">
    <cfRule type="cellIs" dxfId="3" priority="3" stopIfTrue="1" operator="lessThan">
      <formula>0.5</formula>
    </cfRule>
    <cfRule type="cellIs" dxfId="2" priority="4" operator="lessThan">
      <formula>0.5*Z20</formula>
    </cfRule>
  </conditionalFormatting>
  <conditionalFormatting sqref="AB14">
    <cfRule type="cellIs" dxfId="1" priority="1" stopIfTrue="1" operator="lessThan">
      <formula>0.5</formula>
    </cfRule>
    <cfRule type="cellIs" dxfId="0" priority="2" operator="lessThan">
      <formula>0.5*Z14</formula>
    </cfRule>
  </conditionalFormatting>
  <pageMargins left="0.7" right="0.7" top="0.75" bottom="0.75" header="0.3" footer="0.3"/>
  <pageSetup orientation="portrait" horizontalDpi="300" verticalDpi="300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V34"/>
  <sheetViews>
    <sheetView showGridLines="0" zoomScaleNormal="100" workbookViewId="0"/>
  </sheetViews>
  <sheetFormatPr defaultColWidth="9" defaultRowHeight="15.6" x14ac:dyDescent="0.3"/>
  <cols>
    <col min="1" max="1" width="1.8984375" style="5" customWidth="1"/>
    <col min="2" max="2" width="8.59765625" style="1" bestFit="1" customWidth="1"/>
    <col min="3" max="3" width="3.8984375" style="5" customWidth="1"/>
    <col min="4" max="8" width="3.8984375" style="5" bestFit="1" customWidth="1"/>
    <col min="9" max="14" width="8.69921875" style="5" customWidth="1"/>
    <col min="15" max="16384" width="9" style="5"/>
  </cols>
  <sheetData>
    <row r="1" spans="1:16" s="1" customFormat="1" ht="16.8" thickTop="1" thickBot="1" x14ac:dyDescent="0.35">
      <c r="A1" s="5"/>
      <c r="B1" s="2"/>
      <c r="C1" s="3" t="s">
        <v>7</v>
      </c>
      <c r="D1" s="3" t="s">
        <v>8</v>
      </c>
      <c r="E1" s="3" t="s">
        <v>9</v>
      </c>
      <c r="F1" s="3" t="s">
        <v>10</v>
      </c>
      <c r="G1" s="3" t="s">
        <v>11</v>
      </c>
      <c r="H1" s="4" t="s">
        <v>12</v>
      </c>
    </row>
    <row r="2" spans="1:16" x14ac:dyDescent="0.3">
      <c r="B2" s="6" t="s">
        <v>13</v>
      </c>
      <c r="C2" s="7">
        <f ca="1">RANDBETWEEN(1,3)</f>
        <v>1</v>
      </c>
      <c r="D2" s="7">
        <f ca="1">RANDBETWEEN(1,3)+RANDBETWEEN(1,3)</f>
        <v>4</v>
      </c>
      <c r="E2" s="7">
        <f ca="1">RANDBETWEEN(1,3)+RANDBETWEEN(1,3)+RANDBETWEEN(1,3)</f>
        <v>3</v>
      </c>
      <c r="F2" s="7">
        <f ca="1">RANDBETWEEN(1,3)+RANDBETWEEN(1,3)+RANDBETWEEN(1,3)+RANDBETWEEN(1,3)</f>
        <v>7</v>
      </c>
      <c r="G2" s="7">
        <f ca="1">RANDBETWEEN(1,3)+RANDBETWEEN(1,3)+RANDBETWEEN(1,3)+RANDBETWEEN(1,3)+RANDBETWEEN(1,3)</f>
        <v>8</v>
      </c>
      <c r="H2" s="8">
        <f ca="1">RANDBETWEEN(1,3)+RANDBETWEEN(1,3)+RANDBETWEEN(1,3)+RANDBETWEEN(1,3)+RANDBETWEEN(1,3)+RANDBETWEEN(1,3)</f>
        <v>9</v>
      </c>
      <c r="L2" s="1"/>
      <c r="M2" s="1"/>
      <c r="N2" s="1"/>
      <c r="O2" s="1"/>
      <c r="P2" s="1"/>
    </row>
    <row r="3" spans="1:16" x14ac:dyDescent="0.3">
      <c r="B3" s="9" t="s">
        <v>14</v>
      </c>
      <c r="C3" s="10">
        <f ca="1">RANDBETWEEN(1,4)</f>
        <v>2</v>
      </c>
      <c r="D3" s="10">
        <f ca="1">RANDBETWEEN(1,4)+RANDBETWEEN(1,4)</f>
        <v>5</v>
      </c>
      <c r="E3" s="10">
        <f ca="1">RANDBETWEEN(1,4)+RANDBETWEEN(1,4)+RANDBETWEEN(1,4)</f>
        <v>6</v>
      </c>
      <c r="F3" s="10">
        <f ca="1">RANDBETWEEN(1,4)+RANDBETWEEN(1,4)+RANDBETWEEN(1,4)+RANDBETWEEN(1,4)</f>
        <v>9</v>
      </c>
      <c r="G3" s="10">
        <f ca="1">RANDBETWEEN(1,4)+RANDBETWEEN(1,4)+RANDBETWEEN(1,4)+RANDBETWEEN(1,4)+RANDBETWEEN(1,4)</f>
        <v>10</v>
      </c>
      <c r="H3" s="11">
        <f ca="1">RANDBETWEEN(1,4)+RANDBETWEEN(1,4)+RANDBETWEEN(1,4)+RANDBETWEEN(1,4)+RANDBETWEEN(1,4)+RANDBETWEEN(1,4)</f>
        <v>11</v>
      </c>
      <c r="L3" s="1"/>
      <c r="M3" s="1"/>
      <c r="N3" s="1"/>
      <c r="O3" s="1"/>
      <c r="P3" s="1"/>
    </row>
    <row r="4" spans="1:16" x14ac:dyDescent="0.3">
      <c r="B4" s="9" t="s">
        <v>15</v>
      </c>
      <c r="C4" s="10">
        <f ca="1">RANDBETWEEN(1,6)</f>
        <v>4</v>
      </c>
      <c r="D4" s="10">
        <f ca="1">RANDBETWEEN(1,6)+RANDBETWEEN(1,6)</f>
        <v>8</v>
      </c>
      <c r="E4" s="10">
        <f ca="1">RANDBETWEEN(1,6)+RANDBETWEEN(1,6)+RANDBETWEEN(1,6)</f>
        <v>9</v>
      </c>
      <c r="F4" s="10">
        <f ca="1">RANDBETWEEN(1,6)+RANDBETWEEN(1,6)+RANDBETWEEN(1,6)+RANDBETWEEN(1,6)</f>
        <v>15</v>
      </c>
      <c r="G4" s="10">
        <f ca="1">RANDBETWEEN(1,6)+RANDBETWEEN(1,6)+RANDBETWEEN(1,6)+RANDBETWEEN(1,6)+RANDBETWEEN(1,6)</f>
        <v>16</v>
      </c>
      <c r="H4" s="11">
        <f ca="1">RANDBETWEEN(1,6)+RANDBETWEEN(1,6)+RANDBETWEEN(1,6)+RANDBETWEEN(1,6)+RANDBETWEEN(1,6)+RANDBETWEEN(1,6)</f>
        <v>22</v>
      </c>
      <c r="L4" s="1"/>
      <c r="M4" s="1"/>
      <c r="N4" s="1"/>
      <c r="O4" s="1"/>
      <c r="P4" s="1"/>
    </row>
    <row r="5" spans="1:16" x14ac:dyDescent="0.3">
      <c r="B5" s="9" t="s">
        <v>16</v>
      </c>
      <c r="C5" s="10">
        <f ca="1">RANDBETWEEN(1,8)</f>
        <v>5</v>
      </c>
      <c r="D5" s="10">
        <f ca="1">RANDBETWEEN(1,8)+RANDBETWEEN(1,8)</f>
        <v>9</v>
      </c>
      <c r="E5" s="10">
        <f ca="1">RANDBETWEEN(1,8)+RANDBETWEEN(1,8)+RANDBETWEEN(1,8)</f>
        <v>16</v>
      </c>
      <c r="F5" s="10">
        <f ca="1">RANDBETWEEN(1,8)+RANDBETWEEN(1,8)+RANDBETWEEN(1,8)+RANDBETWEEN(1,8)</f>
        <v>21</v>
      </c>
      <c r="G5" s="10">
        <f ca="1">RANDBETWEEN(1,8)+RANDBETWEEN(1,8)+RANDBETWEEN(1,8)+RANDBETWEEN(1,8)+RANDBETWEEN(1,8)</f>
        <v>23</v>
      </c>
      <c r="H5" s="11">
        <f ca="1">RANDBETWEEN(1,8)+RANDBETWEEN(1,8)+RANDBETWEEN(1,8)+RANDBETWEEN(1,8)+RANDBETWEEN(1,8)+RANDBETWEEN(1,8)</f>
        <v>33</v>
      </c>
      <c r="L5" s="1"/>
      <c r="M5" s="1"/>
      <c r="N5" s="1"/>
      <c r="O5" s="1"/>
      <c r="P5" s="1"/>
    </row>
    <row r="6" spans="1:16" x14ac:dyDescent="0.3">
      <c r="B6" s="9" t="s">
        <v>17</v>
      </c>
      <c r="C6" s="10">
        <f ca="1">RANDBETWEEN(1,10)</f>
        <v>1</v>
      </c>
      <c r="D6" s="10">
        <f ca="1">RANDBETWEEN(1,10)+RANDBETWEEN(1,10)</f>
        <v>9</v>
      </c>
      <c r="E6" s="10">
        <f ca="1">RANDBETWEEN(1,10)+RANDBETWEEN(1,10)+RANDBETWEEN(1,10)</f>
        <v>14</v>
      </c>
      <c r="F6" s="10">
        <f ca="1">RANDBETWEEN(1,10)+RANDBETWEEN(1,10)+RANDBETWEEN(1,10)+RANDBETWEEN(1,10)</f>
        <v>26</v>
      </c>
      <c r="G6" s="10">
        <f ca="1">RANDBETWEEN(1,10)+RANDBETWEEN(1,10)+RANDBETWEEN(1,10)+RANDBETWEEN(1,10)+RANDBETWEEN(1,10)</f>
        <v>15</v>
      </c>
      <c r="H6" s="11">
        <f ca="1">RANDBETWEEN(1,10)+RANDBETWEEN(1,10)+RANDBETWEEN(1,10)+RANDBETWEEN(1,10)+RANDBETWEEN(1,10)+RANDBETWEEN(1,10)</f>
        <v>36</v>
      </c>
      <c r="L6" s="1"/>
      <c r="M6" s="1"/>
      <c r="N6" s="1"/>
      <c r="O6" s="1"/>
      <c r="P6" s="1"/>
    </row>
    <row r="7" spans="1:16" x14ac:dyDescent="0.3">
      <c r="B7" s="9" t="s">
        <v>18</v>
      </c>
      <c r="C7" s="10">
        <f ca="1">RANDBETWEEN(1,12)</f>
        <v>12</v>
      </c>
      <c r="D7" s="10">
        <f ca="1">RANDBETWEEN(1,12)+RANDBETWEEN(1,12)</f>
        <v>16</v>
      </c>
      <c r="E7" s="10">
        <f ca="1">RANDBETWEEN(1,12)+RANDBETWEEN(1,12)+RANDBETWEEN(1,12)</f>
        <v>7</v>
      </c>
      <c r="F7" s="10">
        <f ca="1">RANDBETWEEN(1,12)+RANDBETWEEN(1,12)+RANDBETWEEN(1,12)+RANDBETWEEN(1,12)</f>
        <v>27</v>
      </c>
      <c r="G7" s="10">
        <f ca="1">RANDBETWEEN(1,12)+RANDBETWEEN(1,12)+RANDBETWEEN(1,12)+RANDBETWEEN(1,12)+RANDBETWEEN(1,12)</f>
        <v>21</v>
      </c>
      <c r="H7" s="11">
        <f ca="1">RANDBETWEEN(1,12)+RANDBETWEEN(1,12)+RANDBETWEEN(1,12)+RANDBETWEEN(1,12)+RANDBETWEEN(1,12)+RANDBETWEEN(1,12)</f>
        <v>34</v>
      </c>
      <c r="L7" s="1"/>
      <c r="M7" s="1"/>
      <c r="N7" s="1"/>
      <c r="O7" s="1"/>
      <c r="P7" s="1"/>
    </row>
    <row r="8" spans="1:16" x14ac:dyDescent="0.3">
      <c r="B8" s="9" t="s">
        <v>19</v>
      </c>
      <c r="C8" s="10">
        <f ca="1">RANDBETWEEN(1,20)</f>
        <v>14</v>
      </c>
      <c r="D8" s="10">
        <f ca="1">RANDBETWEEN(1,20)+RANDBETWEEN(1,20)</f>
        <v>34</v>
      </c>
      <c r="E8" s="10">
        <f ca="1">RANDBETWEEN(1,20)+RANDBETWEEN(1,20)+RANDBETWEEN(1,20)</f>
        <v>34</v>
      </c>
      <c r="F8" s="10">
        <f ca="1">RANDBETWEEN(1,20)+RANDBETWEEN(1,20)+RANDBETWEEN(1,20)+RANDBETWEEN(1,20)</f>
        <v>53</v>
      </c>
      <c r="G8" s="10">
        <f ca="1">RANDBETWEEN(1,20)+RANDBETWEEN(1,20)+RANDBETWEEN(1,20)+RANDBETWEEN(1,20)+RANDBETWEEN(1,20)</f>
        <v>34</v>
      </c>
      <c r="H8" s="11">
        <f ca="1">RANDBETWEEN(1,20)+RANDBETWEEN(1,20)+RANDBETWEEN(1,20)+RANDBETWEEN(1,20)+RANDBETWEEN(1,20)+RANDBETWEEN(1,20)</f>
        <v>93</v>
      </c>
      <c r="L8" s="1"/>
      <c r="M8" s="1"/>
      <c r="N8" s="1"/>
      <c r="O8" s="1"/>
      <c r="P8" s="1"/>
    </row>
    <row r="9" spans="1:16" ht="16.2" thickBot="1" x14ac:dyDescent="0.35">
      <c r="B9" s="12" t="s">
        <v>20</v>
      </c>
      <c r="C9" s="13">
        <f ca="1">RANDBETWEEN(1,100)</f>
        <v>22</v>
      </c>
      <c r="D9" s="13">
        <f ca="1">RANDBETWEEN(1,100)+RANDBETWEEN(1,100)</f>
        <v>94</v>
      </c>
      <c r="E9" s="13">
        <f ca="1">RANDBETWEEN(1,100)+RANDBETWEEN(1,100)+RANDBETWEEN(1,100)</f>
        <v>105</v>
      </c>
      <c r="F9" s="13">
        <f ca="1">RANDBETWEEN(1,100)+RANDBETWEEN(1,100)+RANDBETWEEN(1,100)+RANDBETWEEN(1,100)</f>
        <v>258</v>
      </c>
      <c r="G9" s="13">
        <f ca="1">RANDBETWEEN(1,100)+RANDBETWEEN(1,100)+RANDBETWEEN(1,100)+RANDBETWEEN(1,100)+RANDBETWEEN(1,100)</f>
        <v>373</v>
      </c>
      <c r="H9" s="14">
        <f ca="1">RANDBETWEEN(1,100)+RANDBETWEEN(1,100)+RANDBETWEEN(1,100)+RANDBETWEEN(1,100)+RANDBETWEEN(1,100)+RANDBETWEEN(1,100)</f>
        <v>270</v>
      </c>
      <c r="L9" s="1"/>
      <c r="M9" s="1"/>
      <c r="N9" s="1"/>
      <c r="O9" s="1"/>
      <c r="P9" s="1"/>
    </row>
    <row r="10" spans="1:16" ht="16.2" thickTop="1" x14ac:dyDescent="0.3">
      <c r="A10" s="1"/>
      <c r="C10" s="1"/>
      <c r="D10" s="1"/>
      <c r="E10" s="1"/>
      <c r="F10" s="1"/>
    </row>
    <row r="11" spans="1:16" x14ac:dyDescent="0.3">
      <c r="A11" s="1"/>
      <c r="C11" s="1"/>
      <c r="D11" s="1"/>
      <c r="E11" s="1"/>
      <c r="F11" s="1"/>
    </row>
    <row r="12" spans="1:16" x14ac:dyDescent="0.3">
      <c r="A12" s="1"/>
      <c r="C12" s="1"/>
      <c r="D12" s="1"/>
      <c r="E12" s="1"/>
      <c r="F12" s="1"/>
    </row>
    <row r="13" spans="1:16" x14ac:dyDescent="0.3">
      <c r="A13" s="1"/>
      <c r="C13" s="1"/>
      <c r="D13" s="1"/>
      <c r="E13" s="1"/>
      <c r="F13" s="1"/>
    </row>
    <row r="14" spans="1:16" x14ac:dyDescent="0.3">
      <c r="A14" s="1"/>
      <c r="C14" s="1"/>
      <c r="D14" s="1"/>
      <c r="E14" s="1"/>
      <c r="F14" s="1"/>
    </row>
    <row r="15" spans="1:16" x14ac:dyDescent="0.3">
      <c r="A15" s="1"/>
      <c r="C15" s="1"/>
      <c r="D15" s="1"/>
      <c r="E15" s="1"/>
      <c r="F15" s="1"/>
    </row>
    <row r="16" spans="1:16" x14ac:dyDescent="0.3">
      <c r="A16" s="1"/>
      <c r="C16" s="1"/>
      <c r="D16" s="1"/>
      <c r="E16" s="1"/>
      <c r="F16" s="1"/>
    </row>
    <row r="17" spans="1:22" x14ac:dyDescent="0.3">
      <c r="A17" s="1"/>
      <c r="C17" s="1"/>
      <c r="D17" s="1"/>
      <c r="E17" s="1"/>
      <c r="F17" s="1"/>
    </row>
    <row r="18" spans="1:22" x14ac:dyDescent="0.3">
      <c r="A18" s="1"/>
      <c r="C18" s="1"/>
      <c r="D18" s="1"/>
      <c r="E18" s="1"/>
      <c r="F18" s="1"/>
    </row>
    <row r="19" spans="1:22" x14ac:dyDescent="0.3">
      <c r="A19" s="1"/>
      <c r="C19" s="1"/>
      <c r="D19" s="1"/>
      <c r="E19" s="1"/>
      <c r="F19" s="1"/>
    </row>
    <row r="20" spans="1:22" x14ac:dyDescent="0.3">
      <c r="A20" s="1"/>
      <c r="C20" s="1"/>
      <c r="D20" s="1"/>
      <c r="E20" s="1"/>
      <c r="F20" s="1"/>
    </row>
    <row r="21" spans="1:22" x14ac:dyDescent="0.3">
      <c r="A21" s="1"/>
      <c r="C21" s="1"/>
      <c r="D21" s="1"/>
      <c r="E21" s="1"/>
      <c r="F21" s="1"/>
    </row>
    <row r="22" spans="1:22" x14ac:dyDescent="0.3">
      <c r="A22" s="1"/>
      <c r="C22" s="1"/>
      <c r="D22" s="1"/>
      <c r="E22" s="1"/>
      <c r="F22" s="1"/>
    </row>
    <row r="23" spans="1:22" x14ac:dyDescent="0.3">
      <c r="A23" s="1"/>
      <c r="C23" s="1"/>
      <c r="D23" s="1"/>
      <c r="E23" s="1"/>
      <c r="F23" s="1"/>
    </row>
    <row r="24" spans="1:22" x14ac:dyDescent="0.3">
      <c r="A24" s="1"/>
      <c r="C24" s="1"/>
      <c r="D24" s="1"/>
      <c r="E24" s="1"/>
      <c r="F24" s="1"/>
    </row>
    <row r="25" spans="1:22" x14ac:dyDescent="0.3">
      <c r="A25" s="1"/>
      <c r="C25" s="1"/>
      <c r="D25" s="1"/>
      <c r="E25" s="1"/>
      <c r="F25" s="1"/>
    </row>
    <row r="26" spans="1:22" x14ac:dyDescent="0.3">
      <c r="A26" s="1"/>
      <c r="C26" s="1"/>
      <c r="D26" s="1"/>
      <c r="E26" s="1"/>
      <c r="F26" s="1"/>
    </row>
    <row r="27" spans="1:22" x14ac:dyDescent="0.3">
      <c r="A27" s="1"/>
      <c r="C27" s="1"/>
      <c r="D27" s="1"/>
      <c r="E27" s="1"/>
      <c r="F27" s="1"/>
      <c r="T27" s="55"/>
      <c r="U27" s="55"/>
      <c r="V27" s="55"/>
    </row>
    <row r="28" spans="1:22" x14ac:dyDescent="0.3">
      <c r="A28" s="1"/>
      <c r="C28" s="1"/>
      <c r="D28" s="1"/>
      <c r="E28" s="1"/>
      <c r="F28" s="1"/>
      <c r="T28" s="55"/>
      <c r="U28" s="55"/>
      <c r="V28" s="55"/>
    </row>
    <row r="29" spans="1:22" x14ac:dyDescent="0.3">
      <c r="A29" s="1"/>
      <c r="C29" s="1"/>
      <c r="D29" s="1"/>
      <c r="E29" s="1"/>
      <c r="F29" s="1"/>
      <c r="Q29" s="55"/>
      <c r="R29" s="55"/>
      <c r="S29" s="55"/>
      <c r="T29" s="55"/>
      <c r="U29" s="55"/>
      <c r="V29" s="55"/>
    </row>
    <row r="30" spans="1:22" x14ac:dyDescent="0.3">
      <c r="A30" s="1"/>
      <c r="C30" s="1"/>
      <c r="D30" s="1"/>
      <c r="E30" s="1"/>
      <c r="F30" s="1"/>
    </row>
    <row r="31" spans="1:22" x14ac:dyDescent="0.3">
      <c r="C31" s="1"/>
      <c r="D31" s="1"/>
      <c r="E31" s="1"/>
      <c r="F31" s="1"/>
      <c r="G31" s="1"/>
    </row>
    <row r="32" spans="1:22" x14ac:dyDescent="0.3">
      <c r="C32" s="1"/>
      <c r="D32" s="1"/>
      <c r="E32" s="1"/>
      <c r="F32" s="1"/>
      <c r="G32" s="1"/>
    </row>
    <row r="33" spans="3:7" x14ac:dyDescent="0.3">
      <c r="C33" s="1"/>
      <c r="D33" s="1"/>
      <c r="E33" s="1"/>
      <c r="F33" s="1"/>
      <c r="G33" s="1"/>
    </row>
    <row r="34" spans="3:7" x14ac:dyDescent="0.3">
      <c r="C34" s="1"/>
      <c r="D34" s="1"/>
      <c r="E34" s="1"/>
      <c r="F34" s="1"/>
      <c r="G34" s="1"/>
    </row>
  </sheetData>
  <pageMargins left="0.7" right="0.7" top="0.75" bottom="0.75" header="0.3" footer="0.3"/>
  <pageSetup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Initiative</vt:lpstr>
      <vt:lpstr>Spells</vt:lpstr>
      <vt:lpstr>Attacks</vt:lpstr>
      <vt:lpstr>Saves</vt:lpstr>
      <vt:lpstr>hps</vt:lpstr>
      <vt:lpstr>Rolls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D&amp;D Scoreboard</dc:title>
  <dc:creator>Alexis Álvarez</dc:creator>
  <cp:lastModifiedBy>Alexis Álvarez</cp:lastModifiedBy>
  <cp:lastPrinted>2019-06-03T13:59:34Z</cp:lastPrinted>
  <dcterms:created xsi:type="dcterms:W3CDTF">2014-01-30T16:13:23Z</dcterms:created>
  <dcterms:modified xsi:type="dcterms:W3CDTF">2021-09-16T11:59:46Z</dcterms:modified>
</cp:coreProperties>
</file>